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istan\Desktop\Tristan's Stuff\calcs\"/>
    </mc:Choice>
  </mc:AlternateContent>
  <xr:revisionPtr revIDLastSave="0" documentId="13_ncr:1_{F70BB61B-FFA2-4AEE-B137-83E39B485054}" xr6:coauthVersionLast="47" xr6:coauthVersionMax="47" xr10:uidLastSave="{00000000-0000-0000-0000-000000000000}"/>
  <workbookProtection workbookAlgorithmName="SHA-512" workbookHashValue="dcsY9V6tb5pCOjXC1nw5tv8fqH6RUNHNTVbVjp2NaHYvDVN46FOpDx8tcjpZm2d5b6KMqoB3Rwf8Epk0j0mAxg==" workbookSaltValue="JkW2/qm05OkNd5+ieQrdEA==" workbookSpinCount="100000" lockStructure="1"/>
  <bookViews>
    <workbookView xWindow="-110" yWindow="-110" windowWidth="22620" windowHeight="13500" xr2:uid="{00000000-000D-0000-FFFF-FFFF00000000}"/>
  </bookViews>
  <sheets>
    <sheet name="workface" sheetId="16" r:id="rId1"/>
    <sheet name="scoreboard" sheetId="1" state="hidden" r:id="rId2"/>
    <sheet name="ch1" sheetId="2" state="hidden" r:id="rId3"/>
    <sheet name="ch2" sheetId="3" state="hidden" r:id="rId4"/>
    <sheet name="ch3" sheetId="4" state="hidden" r:id="rId5"/>
    <sheet name="ch4" sheetId="5" state="hidden" r:id="rId6"/>
    <sheet name="ch5" sheetId="6" state="hidden" r:id="rId7"/>
    <sheet name="ch6" sheetId="7" state="hidden" r:id="rId8"/>
    <sheet name="ch7.2" sheetId="12" state="hidden" r:id="rId9"/>
    <sheet name="ch7.3" sheetId="13" state="hidden" r:id="rId10"/>
    <sheet name="ch7.4" sheetId="14" state="hidden" r:id="rId11"/>
    <sheet name="ch7.5" sheetId="15" state="hidden" r:id="rId12"/>
    <sheet name="ch8" sheetId="17" state="hidden" r:id="rId13"/>
  </sheets>
  <calcPr calcId="181029" calcMode="autoNoTable"/>
</workbook>
</file>

<file path=xl/calcChain.xml><?xml version="1.0" encoding="utf-8"?>
<calcChain xmlns="http://schemas.openxmlformats.org/spreadsheetml/2006/main">
  <c r="AI12" i="17" l="1"/>
  <c r="AI11" i="17"/>
  <c r="AC1181" i="17"/>
  <c r="AC1182" i="17"/>
  <c r="AC1183" i="17"/>
  <c r="AC1184" i="17"/>
  <c r="AC1185" i="17"/>
  <c r="AC1186" i="17"/>
  <c r="AC1187" i="17"/>
  <c r="AC1188" i="17"/>
  <c r="AC1189" i="17"/>
  <c r="AC1190" i="17"/>
  <c r="AC1191" i="17"/>
  <c r="AC1192" i="17"/>
  <c r="AC1193" i="17"/>
  <c r="AC1194" i="17"/>
  <c r="AC1195" i="17"/>
  <c r="AC1196" i="17"/>
  <c r="AC1197" i="17"/>
  <c r="AC1198" i="17"/>
  <c r="AC1199" i="17"/>
  <c r="AC1200" i="17"/>
  <c r="AC1201" i="17"/>
  <c r="AC1202" i="17"/>
  <c r="AC1203" i="17"/>
  <c r="AC1204" i="17"/>
  <c r="Y1144" i="17"/>
  <c r="Z1144" i="17"/>
  <c r="Y1145" i="17"/>
  <c r="Z1145" i="17"/>
  <c r="Y1146" i="17"/>
  <c r="Z1146" i="17"/>
  <c r="Y1147" i="17"/>
  <c r="Z1147" i="17"/>
  <c r="Y1148" i="17"/>
  <c r="Z1148" i="17"/>
  <c r="Y1149" i="17"/>
  <c r="Z1149" i="17"/>
  <c r="Y1150" i="17"/>
  <c r="Z1150" i="17"/>
  <c r="Y1151" i="17"/>
  <c r="Z1151" i="17"/>
  <c r="Y1152" i="17"/>
  <c r="Z1152" i="17"/>
  <c r="Y1153" i="17"/>
  <c r="Z1153" i="17"/>
  <c r="L11" i="17"/>
  <c r="L1181" i="17"/>
  <c r="AD1181" i="17" s="1"/>
  <c r="M1181" i="17"/>
  <c r="AE1181" i="17" s="1"/>
  <c r="L1182" i="17"/>
  <c r="AD1182" i="17" s="1"/>
  <c r="M1182" i="17"/>
  <c r="AE1182" i="17" s="1"/>
  <c r="L1183" i="17"/>
  <c r="AD1183" i="17" s="1"/>
  <c r="M1183" i="17"/>
  <c r="AE1183" i="17" s="1"/>
  <c r="L1184" i="17"/>
  <c r="AD1184" i="17" s="1"/>
  <c r="M1184" i="17"/>
  <c r="AE1184" i="17" s="1"/>
  <c r="L1185" i="17"/>
  <c r="AD1185" i="17" s="1"/>
  <c r="M1185" i="17"/>
  <c r="AE1185" i="17" s="1"/>
  <c r="L1186" i="17"/>
  <c r="AD1186" i="17" s="1"/>
  <c r="M1186" i="17"/>
  <c r="AE1186" i="17" s="1"/>
  <c r="L1187" i="17"/>
  <c r="AD1187" i="17" s="1"/>
  <c r="M1187" i="17"/>
  <c r="AE1187" i="17" s="1"/>
  <c r="L1188" i="17"/>
  <c r="AD1188" i="17" s="1"/>
  <c r="M1188" i="17"/>
  <c r="AE1188" i="17" s="1"/>
  <c r="L1189" i="17"/>
  <c r="AD1189" i="17" s="1"/>
  <c r="M1189" i="17"/>
  <c r="AE1189" i="17" s="1"/>
  <c r="L1190" i="17"/>
  <c r="AD1190" i="17" s="1"/>
  <c r="M1190" i="17"/>
  <c r="AE1190" i="17" s="1"/>
  <c r="L1191" i="17"/>
  <c r="AD1191" i="17" s="1"/>
  <c r="M1191" i="17"/>
  <c r="AE1191" i="17" s="1"/>
  <c r="L1192" i="17"/>
  <c r="AD1192" i="17" s="1"/>
  <c r="M1192" i="17"/>
  <c r="AE1192" i="17" s="1"/>
  <c r="L1193" i="17"/>
  <c r="AD1193" i="17" s="1"/>
  <c r="M1193" i="17"/>
  <c r="AE1193" i="17" s="1"/>
  <c r="L1194" i="17"/>
  <c r="AD1194" i="17" s="1"/>
  <c r="M1194" i="17"/>
  <c r="AE1194" i="17" s="1"/>
  <c r="L1195" i="17"/>
  <c r="AD1195" i="17" s="1"/>
  <c r="M1195" i="17"/>
  <c r="AE1195" i="17" s="1"/>
  <c r="L1196" i="17"/>
  <c r="AD1196" i="17" s="1"/>
  <c r="M1196" i="17"/>
  <c r="AE1196" i="17" s="1"/>
  <c r="L1197" i="17"/>
  <c r="AD1197" i="17" s="1"/>
  <c r="M1197" i="17"/>
  <c r="AE1197" i="17" s="1"/>
  <c r="L1198" i="17"/>
  <c r="AD1198" i="17" s="1"/>
  <c r="M1198" i="17"/>
  <c r="AE1198" i="17" s="1"/>
  <c r="L1199" i="17"/>
  <c r="AD1199" i="17" s="1"/>
  <c r="M1199" i="17"/>
  <c r="AE1199" i="17" s="1"/>
  <c r="L1200" i="17"/>
  <c r="AD1200" i="17" s="1"/>
  <c r="M1200" i="17"/>
  <c r="AE1200" i="17" s="1"/>
  <c r="L1201" i="17"/>
  <c r="AD1201" i="17" s="1"/>
  <c r="M1201" i="17"/>
  <c r="AE1201" i="17" s="1"/>
  <c r="L1202" i="17"/>
  <c r="AD1202" i="17" s="1"/>
  <c r="M1202" i="17"/>
  <c r="AE1202" i="17" s="1"/>
  <c r="L1203" i="17"/>
  <c r="AD1203" i="17" s="1"/>
  <c r="M1203" i="17"/>
  <c r="AE1203" i="17" s="1"/>
  <c r="L1204" i="17"/>
  <c r="AD1204" i="17" s="1"/>
  <c r="M1204" i="17"/>
  <c r="AE1204" i="17" s="1"/>
  <c r="Y897" i="17"/>
  <c r="Z897" i="17"/>
  <c r="Y192" i="17"/>
  <c r="Z192" i="17"/>
  <c r="Y1129" i="17"/>
  <c r="Z1129" i="17"/>
  <c r="Y335" i="17"/>
  <c r="Z335" i="17"/>
  <c r="Y972" i="17"/>
  <c r="Z972" i="17"/>
  <c r="Y677" i="17"/>
  <c r="Z677" i="17"/>
  <c r="Y993" i="17"/>
  <c r="Z993" i="17"/>
  <c r="Y1125" i="17"/>
  <c r="Z1125" i="17"/>
  <c r="Y321" i="17"/>
  <c r="Z321" i="17"/>
  <c r="Y360" i="17"/>
  <c r="Z360" i="17"/>
  <c r="Y810" i="17"/>
  <c r="Z810" i="17"/>
  <c r="Y429" i="17"/>
  <c r="Z429" i="17"/>
  <c r="Y864" i="17"/>
  <c r="Z864" i="17"/>
  <c r="Y306" i="17"/>
  <c r="Z306" i="17"/>
  <c r="Y638" i="17"/>
  <c r="Z638" i="17"/>
  <c r="Y609" i="17"/>
  <c r="Z609" i="17"/>
  <c r="Y797" i="17"/>
  <c r="Z797" i="17"/>
  <c r="Y1102" i="17"/>
  <c r="Z1102" i="17"/>
  <c r="Y210" i="17"/>
  <c r="Z210" i="17"/>
  <c r="Y508" i="17"/>
  <c r="Z508" i="17"/>
  <c r="Y106" i="17"/>
  <c r="Z106" i="17"/>
  <c r="Y614" i="17"/>
  <c r="Z614" i="17"/>
  <c r="Y597" i="17"/>
  <c r="Z597" i="17"/>
  <c r="Y373" i="17"/>
  <c r="Z373" i="17"/>
  <c r="Y971" i="17"/>
  <c r="Z971" i="17"/>
  <c r="Y276" i="17"/>
  <c r="Z276" i="17"/>
  <c r="Y85" i="17"/>
  <c r="Z85" i="17"/>
  <c r="Y1014" i="17"/>
  <c r="Z1014" i="17"/>
  <c r="Y655" i="17"/>
  <c r="Z655" i="17"/>
  <c r="Y789" i="17"/>
  <c r="Z789" i="17"/>
  <c r="Y349" i="17"/>
  <c r="Z349" i="17"/>
  <c r="Y490" i="17"/>
  <c r="Z490" i="17"/>
  <c r="Y725" i="17"/>
  <c r="Z725" i="17"/>
  <c r="Y719" i="17"/>
  <c r="Z719" i="17"/>
  <c r="Y877" i="17"/>
  <c r="Z877" i="17"/>
  <c r="Y295" i="17"/>
  <c r="Z295" i="17"/>
  <c r="Y172" i="17"/>
  <c r="Z172" i="17"/>
  <c r="Y327" i="17"/>
  <c r="Z327" i="17"/>
  <c r="Y197" i="17"/>
  <c r="Z197" i="17"/>
  <c r="Y1072" i="17"/>
  <c r="Z1072" i="17"/>
  <c r="Y701" i="17"/>
  <c r="Z701" i="17"/>
  <c r="Y416" i="17"/>
  <c r="Z416" i="17"/>
  <c r="Y546" i="17"/>
  <c r="Z546" i="17"/>
  <c r="Y867" i="17"/>
  <c r="Z867" i="17"/>
  <c r="Y263" i="17"/>
  <c r="Z263" i="17"/>
  <c r="Y439" i="17"/>
  <c r="Z439" i="17"/>
  <c r="Y928" i="17"/>
  <c r="Z928" i="17"/>
  <c r="Y310" i="17"/>
  <c r="Z310" i="17"/>
  <c r="Y1006" i="17"/>
  <c r="Z1006" i="17"/>
  <c r="Y575" i="17"/>
  <c r="Z575" i="17"/>
  <c r="Y838" i="17"/>
  <c r="Z838" i="17"/>
  <c r="Y697" i="17"/>
  <c r="Z697" i="17"/>
  <c r="Y766" i="17"/>
  <c r="Z766" i="17"/>
  <c r="Y279" i="17"/>
  <c r="Z279" i="17"/>
  <c r="Y191" i="17"/>
  <c r="Z191" i="17"/>
  <c r="Y891" i="17"/>
  <c r="Z891" i="17"/>
  <c r="Y317" i="17"/>
  <c r="Z317" i="17"/>
  <c r="Y652" i="17"/>
  <c r="Z652" i="17"/>
  <c r="Y754" i="17"/>
  <c r="Z754" i="17"/>
  <c r="Y1106" i="17"/>
  <c r="Z1106" i="17"/>
  <c r="AC1171" i="17"/>
  <c r="AC1172" i="17"/>
  <c r="AC1173" i="17"/>
  <c r="AC1174" i="17"/>
  <c r="AC1175" i="17"/>
  <c r="AC1176" i="17"/>
  <c r="AC1177" i="17"/>
  <c r="AC1178" i="17"/>
  <c r="AC1179" i="17"/>
  <c r="AC1180" i="17"/>
  <c r="AC1126" i="17"/>
  <c r="AC1127" i="17"/>
  <c r="AC1128" i="17"/>
  <c r="AC1129" i="17"/>
  <c r="AC1130" i="17"/>
  <c r="AC1131" i="17"/>
  <c r="AC1132" i="17"/>
  <c r="AC1133" i="17"/>
  <c r="AC1134" i="17"/>
  <c r="AC1135" i="17"/>
  <c r="AC1136" i="17"/>
  <c r="AC1137" i="17"/>
  <c r="AC1138" i="17"/>
  <c r="AC1139" i="17"/>
  <c r="AC1140" i="17"/>
  <c r="AC1141" i="17"/>
  <c r="AC1142" i="17"/>
  <c r="AC1143" i="17"/>
  <c r="AC1144" i="17"/>
  <c r="AC1145" i="17"/>
  <c r="AC1146" i="17"/>
  <c r="AC1147" i="17"/>
  <c r="AC1148" i="17"/>
  <c r="AC1149" i="17"/>
  <c r="AC1150" i="17"/>
  <c r="AC1151" i="17"/>
  <c r="AC1152" i="17"/>
  <c r="AC1153" i="17"/>
  <c r="AC1154" i="17"/>
  <c r="AC1155" i="17"/>
  <c r="AC1156" i="17"/>
  <c r="AC1157" i="17"/>
  <c r="AC1158" i="17"/>
  <c r="AC1159" i="17"/>
  <c r="AC1160" i="17"/>
  <c r="AC1161" i="17"/>
  <c r="AC1162" i="17"/>
  <c r="AC1163" i="17"/>
  <c r="AC1164" i="17"/>
  <c r="AC1165" i="17"/>
  <c r="AC1166" i="17"/>
  <c r="AC1167" i="17"/>
  <c r="AC1168" i="17"/>
  <c r="AC1169" i="17"/>
  <c r="AC1170" i="17"/>
  <c r="L125" i="17"/>
  <c r="M125" i="17"/>
  <c r="L44" i="17"/>
  <c r="M44" i="17"/>
  <c r="L519" i="17"/>
  <c r="M519" i="17"/>
  <c r="L951" i="17"/>
  <c r="M951" i="17"/>
  <c r="AE951" i="17" s="1"/>
  <c r="L551" i="17"/>
  <c r="M551" i="17"/>
  <c r="L190" i="17"/>
  <c r="M190" i="17"/>
  <c r="AE190" i="17" s="1"/>
  <c r="L608" i="17"/>
  <c r="M608" i="17"/>
  <c r="L584" i="17"/>
  <c r="M584" i="17"/>
  <c r="AE584" i="17" s="1"/>
  <c r="L746" i="17"/>
  <c r="AD746" i="17" s="1"/>
  <c r="M746" i="17"/>
  <c r="L415" i="17"/>
  <c r="M415" i="17"/>
  <c r="L829" i="17"/>
  <c r="M829" i="17"/>
  <c r="L690" i="17"/>
  <c r="M690" i="17"/>
  <c r="L762" i="17"/>
  <c r="M762" i="17"/>
  <c r="L198" i="17"/>
  <c r="M198" i="17"/>
  <c r="L380" i="17"/>
  <c r="M380" i="17"/>
  <c r="AE380" i="17" s="1"/>
  <c r="L752" i="17"/>
  <c r="M752" i="17"/>
  <c r="L193" i="17"/>
  <c r="M193" i="17"/>
  <c r="L1000" i="17"/>
  <c r="M1000" i="17"/>
  <c r="L383" i="17"/>
  <c r="M383" i="17"/>
  <c r="L545" i="17"/>
  <c r="M545" i="17"/>
  <c r="L459" i="17"/>
  <c r="M459" i="17"/>
  <c r="L986" i="17"/>
  <c r="M986" i="17"/>
  <c r="L68" i="17"/>
  <c r="M68" i="17"/>
  <c r="L1141" i="17"/>
  <c r="M1141" i="17"/>
  <c r="L107" i="17"/>
  <c r="M107" i="17"/>
  <c r="L150" i="17"/>
  <c r="M150" i="17"/>
  <c r="AE150" i="17" s="1"/>
  <c r="L365" i="17"/>
  <c r="M365" i="17"/>
  <c r="L461" i="17"/>
  <c r="M461" i="17"/>
  <c r="L71" i="17"/>
  <c r="M71" i="17"/>
  <c r="L488" i="17"/>
  <c r="M488" i="17"/>
  <c r="L805" i="17"/>
  <c r="M805" i="17"/>
  <c r="AE805" i="17" s="1"/>
  <c r="L291" i="17"/>
  <c r="M291" i="17"/>
  <c r="L970" i="17"/>
  <c r="M970" i="17"/>
  <c r="L824" i="17"/>
  <c r="M824" i="17"/>
  <c r="AE824" i="17" s="1"/>
  <c r="L428" i="17"/>
  <c r="M428" i="17"/>
  <c r="AE428" i="17" s="1"/>
  <c r="L616" i="17"/>
  <c r="M616" i="17"/>
  <c r="L82" i="17"/>
  <c r="M82" i="17"/>
  <c r="L176" i="17"/>
  <c r="M176" i="17"/>
  <c r="L649" i="17"/>
  <c r="M649" i="17"/>
  <c r="L333" i="17"/>
  <c r="M333" i="17"/>
  <c r="L347" i="17"/>
  <c r="M347" i="17"/>
  <c r="L301" i="17"/>
  <c r="M301" i="17"/>
  <c r="L41" i="17"/>
  <c r="M41" i="17"/>
  <c r="L1018" i="17"/>
  <c r="M1018" i="17"/>
  <c r="L1166" i="17"/>
  <c r="AD1166" i="17" s="1"/>
  <c r="M1166" i="17"/>
  <c r="AE1166" i="17" s="1"/>
  <c r="L149" i="17"/>
  <c r="M149" i="17"/>
  <c r="L952" i="17"/>
  <c r="M952" i="17"/>
  <c r="AE952" i="17" s="1"/>
  <c r="L1027" i="17"/>
  <c r="M1027" i="17"/>
  <c r="AE1027" i="17" s="1"/>
  <c r="L1169" i="17"/>
  <c r="AD1169" i="17" s="1"/>
  <c r="M1169" i="17"/>
  <c r="AE1169" i="17" s="1"/>
  <c r="L379" i="17"/>
  <c r="M379" i="17"/>
  <c r="L734" i="17"/>
  <c r="M734" i="17"/>
  <c r="L416" i="17"/>
  <c r="M416" i="17"/>
  <c r="L667" i="17"/>
  <c r="M667" i="17"/>
  <c r="L777" i="17"/>
  <c r="M777" i="17"/>
  <c r="L135" i="17"/>
  <c r="M135" i="17"/>
  <c r="AC880" i="17"/>
  <c r="AC922" i="17"/>
  <c r="G8" i="16"/>
  <c r="D18" i="4"/>
  <c r="AC1111" i="17"/>
  <c r="AC1112" i="17"/>
  <c r="AC1113" i="17"/>
  <c r="AC1114" i="17"/>
  <c r="AC1115" i="17"/>
  <c r="AC1116" i="17"/>
  <c r="AC1117" i="17"/>
  <c r="AC1118" i="17"/>
  <c r="AC1119" i="17"/>
  <c r="AC1120" i="17"/>
  <c r="AC1121" i="17"/>
  <c r="AC1122" i="17"/>
  <c r="AC1123" i="17"/>
  <c r="AC1124" i="17"/>
  <c r="AC1125" i="17"/>
  <c r="Y350" i="17"/>
  <c r="Z350" i="17"/>
  <c r="Y278" i="17"/>
  <c r="Z278" i="17"/>
  <c r="Y193" i="17"/>
  <c r="Z193" i="17"/>
  <c r="Y199" i="17"/>
  <c r="Z199" i="17"/>
  <c r="Y395" i="17"/>
  <c r="Z395" i="17"/>
  <c r="Y493" i="17"/>
  <c r="Z493" i="17"/>
  <c r="Y713" i="17"/>
  <c r="Z713" i="17"/>
  <c r="Y821" i="17"/>
  <c r="Z821" i="17"/>
  <c r="Y617" i="17"/>
  <c r="Z617" i="17"/>
  <c r="Y204" i="17"/>
  <c r="Z204" i="17"/>
  <c r="Y59" i="17"/>
  <c r="Z59" i="17"/>
  <c r="Y387" i="17"/>
  <c r="Z387" i="17"/>
  <c r="Y786" i="17"/>
  <c r="Z786" i="17"/>
  <c r="Y232" i="17"/>
  <c r="Z232" i="17"/>
  <c r="Y470" i="17"/>
  <c r="Z470" i="17"/>
  <c r="Y587" i="17"/>
  <c r="Z587" i="17"/>
  <c r="Y16" i="17"/>
  <c r="Z16" i="17"/>
  <c r="Y927" i="17"/>
  <c r="Z927" i="17"/>
  <c r="Y362" i="17"/>
  <c r="Z362" i="17"/>
  <c r="Y122" i="17"/>
  <c r="Z122" i="17"/>
  <c r="Y216" i="17"/>
  <c r="Z216" i="17"/>
  <c r="Y407" i="17"/>
  <c r="Z407" i="17"/>
  <c r="Y943" i="17"/>
  <c r="Z943" i="17"/>
  <c r="Y563" i="17"/>
  <c r="Z563" i="17"/>
  <c r="Y1081" i="17"/>
  <c r="Z1081" i="17"/>
  <c r="Y160" i="17"/>
  <c r="Z160" i="17"/>
  <c r="Y111" i="17"/>
  <c r="Z111" i="17"/>
  <c r="Y567" i="17"/>
  <c r="Z567" i="17"/>
  <c r="Y144" i="17"/>
  <c r="Z144" i="17"/>
  <c r="Y1024" i="17"/>
  <c r="Z1024" i="17"/>
  <c r="Y512" i="17"/>
  <c r="Z512" i="17"/>
  <c r="Y726" i="17"/>
  <c r="Z726" i="17"/>
  <c r="Y516" i="17"/>
  <c r="Z516" i="17"/>
  <c r="Y1137" i="17"/>
  <c r="Z1137" i="17"/>
  <c r="Y748" i="17"/>
  <c r="Z748" i="17"/>
  <c r="Y870" i="17"/>
  <c r="Z870" i="17"/>
  <c r="Y762" i="17"/>
  <c r="Z762" i="17"/>
  <c r="Y1078" i="17"/>
  <c r="Z1078" i="17"/>
  <c r="L889" i="17"/>
  <c r="M889" i="17"/>
  <c r="L271" i="17"/>
  <c r="M271" i="17"/>
  <c r="L794" i="17"/>
  <c r="M794" i="17"/>
  <c r="L666" i="17"/>
  <c r="M666" i="17"/>
  <c r="L930" i="17"/>
  <c r="M930" i="17"/>
  <c r="L586" i="17"/>
  <c r="M586" i="17"/>
  <c r="L845" i="17"/>
  <c r="M845" i="17"/>
  <c r="L591" i="17"/>
  <c r="M591" i="17"/>
  <c r="L346" i="17"/>
  <c r="M346" i="17"/>
  <c r="L1173" i="17"/>
  <c r="AD1173" i="17" s="1"/>
  <c r="M1173" i="17"/>
  <c r="L1042" i="17"/>
  <c r="M1042" i="17"/>
  <c r="L565" i="17"/>
  <c r="M565" i="17"/>
  <c r="L726" i="17"/>
  <c r="M726" i="17"/>
  <c r="L445" i="17"/>
  <c r="M445" i="17"/>
  <c r="AE445" i="17" s="1"/>
  <c r="L1016" i="17"/>
  <c r="M1016" i="17"/>
  <c r="AC1106" i="17"/>
  <c r="AC1107" i="17"/>
  <c r="AC1108" i="17"/>
  <c r="AC1109" i="17"/>
  <c r="AC1110" i="17"/>
  <c r="Y330" i="17"/>
  <c r="Z330" i="17"/>
  <c r="Y942" i="17"/>
  <c r="Z942" i="17"/>
  <c r="Y359" i="17"/>
  <c r="Z359" i="17"/>
  <c r="Y865" i="17"/>
  <c r="Z865" i="17"/>
  <c r="Y954" i="17"/>
  <c r="Z954" i="17"/>
  <c r="Y394" i="17"/>
  <c r="Z394" i="17"/>
  <c r="Y731" i="17"/>
  <c r="Z731" i="17"/>
  <c r="L497" i="17"/>
  <c r="M497" i="17"/>
  <c r="L438" i="17"/>
  <c r="M438" i="17"/>
  <c r="L278" i="17"/>
  <c r="M278" i="17"/>
  <c r="AE278" i="17" s="1"/>
  <c r="L409" i="17"/>
  <c r="M409" i="17"/>
  <c r="L1035" i="17"/>
  <c r="M1035" i="17"/>
  <c r="AC1105" i="17"/>
  <c r="AC1095" i="17"/>
  <c r="AC1096" i="17"/>
  <c r="AC1097" i="17"/>
  <c r="AC1098" i="17"/>
  <c r="AC1099" i="17"/>
  <c r="AC1100" i="17"/>
  <c r="AC1101" i="17"/>
  <c r="AC1102" i="17"/>
  <c r="AC1103" i="17"/>
  <c r="AC1104" i="17"/>
  <c r="Y576" i="17"/>
  <c r="Z576" i="17"/>
  <c r="Y299" i="17"/>
  <c r="Z299" i="17"/>
  <c r="Y195" i="17"/>
  <c r="Z195" i="17"/>
  <c r="Y1104" i="17"/>
  <c r="Z1104" i="17"/>
  <c r="Y981" i="17"/>
  <c r="Z981" i="17"/>
  <c r="Y355" i="17"/>
  <c r="Z355" i="17"/>
  <c r="Y625" i="17"/>
  <c r="Z625" i="17"/>
  <c r="Y447" i="17"/>
  <c r="Z447" i="17"/>
  <c r="Y486" i="17"/>
  <c r="Z486" i="17"/>
  <c r="Y863" i="17"/>
  <c r="Z863" i="17"/>
  <c r="Y644" i="17"/>
  <c r="Z644" i="17"/>
  <c r="L334" i="17"/>
  <c r="M334" i="17"/>
  <c r="L111" i="17"/>
  <c r="AD111" i="17" s="1"/>
  <c r="M111" i="17"/>
  <c r="L390" i="17"/>
  <c r="M390" i="17"/>
  <c r="L26" i="17"/>
  <c r="M26" i="17"/>
  <c r="L491" i="17"/>
  <c r="M491" i="17"/>
  <c r="L1121" i="17"/>
  <c r="M1121" i="17"/>
  <c r="L823" i="17"/>
  <c r="M823" i="17"/>
  <c r="L251" i="17"/>
  <c r="M251" i="17"/>
  <c r="L590" i="17"/>
  <c r="M590" i="17"/>
  <c r="L729" i="17"/>
  <c r="M729" i="17"/>
  <c r="L910" i="17"/>
  <c r="AD910" i="17" s="1"/>
  <c r="M910" i="17"/>
  <c r="Y188" i="17"/>
  <c r="Z188" i="17"/>
  <c r="AC1093" i="17"/>
  <c r="AC1094" i="17"/>
  <c r="AC1089" i="17"/>
  <c r="AC1090" i="17"/>
  <c r="AC1091" i="17"/>
  <c r="AC1092" i="17"/>
  <c r="Y965" i="17"/>
  <c r="Z965" i="17"/>
  <c r="Y401" i="17"/>
  <c r="Z401" i="17"/>
  <c r="L754" i="17"/>
  <c r="M754" i="17"/>
  <c r="L342" i="17"/>
  <c r="M342" i="17"/>
  <c r="L1175" i="17"/>
  <c r="AD1175" i="17" s="1"/>
  <c r="M1175" i="17"/>
  <c r="L309" i="17"/>
  <c r="M309" i="17"/>
  <c r="L688" i="17"/>
  <c r="M688" i="17"/>
  <c r="L556" i="17"/>
  <c r="M556" i="17"/>
  <c r="AC1084" i="17"/>
  <c r="AC1085" i="17"/>
  <c r="AC1086" i="17"/>
  <c r="AC1087" i="17"/>
  <c r="AC1088" i="17"/>
  <c r="Y788" i="17"/>
  <c r="Z788" i="17"/>
  <c r="Y1042" i="17"/>
  <c r="Z1042" i="17"/>
  <c r="Y273" i="17"/>
  <c r="Z273" i="17"/>
  <c r="Y805" i="17"/>
  <c r="Z805" i="17"/>
  <c r="Y630" i="17"/>
  <c r="Z630" i="17"/>
  <c r="L681" i="17"/>
  <c r="M681" i="17"/>
  <c r="L29" i="17"/>
  <c r="M29" i="17"/>
  <c r="L238" i="17"/>
  <c r="M238" i="17"/>
  <c r="L284" i="17"/>
  <c r="M284" i="17"/>
  <c r="L621" i="17"/>
  <c r="M621" i="17"/>
  <c r="M47" i="17"/>
  <c r="AE47" i="17" s="1"/>
  <c r="L47" i="17"/>
  <c r="AC1071" i="17"/>
  <c r="AC1072" i="17"/>
  <c r="AC1073" i="17"/>
  <c r="AC1074" i="17"/>
  <c r="AC1075" i="17"/>
  <c r="AC1076" i="17"/>
  <c r="AC1077" i="17"/>
  <c r="AC1078" i="17"/>
  <c r="AC1079" i="17"/>
  <c r="AC1080" i="17"/>
  <c r="AC1081" i="17"/>
  <c r="AC1082" i="17"/>
  <c r="AC1083" i="17"/>
  <c r="L552" i="17"/>
  <c r="Y340" i="17"/>
  <c r="Z340" i="17"/>
  <c r="Y647" i="17"/>
  <c r="Z647" i="17"/>
  <c r="Y769" i="17"/>
  <c r="Z769" i="17"/>
  <c r="Y31" i="17"/>
  <c r="Z31" i="17"/>
  <c r="L355" i="17"/>
  <c r="AD355" i="17" s="1"/>
  <c r="M355" i="17"/>
  <c r="L1178" i="17"/>
  <c r="AD1178" i="17" s="1"/>
  <c r="M1178" i="17"/>
  <c r="AE1178" i="17" s="1"/>
  <c r="L542" i="17"/>
  <c r="M542" i="17"/>
  <c r="L231" i="17"/>
  <c r="M231" i="17"/>
  <c r="L483" i="17"/>
  <c r="M483" i="17"/>
  <c r="L321" i="17"/>
  <c r="M321" i="17"/>
  <c r="AE321" i="17" s="1"/>
  <c r="L1053" i="17"/>
  <c r="M1053" i="17"/>
  <c r="L354" i="17"/>
  <c r="M354" i="17"/>
  <c r="L781" i="17"/>
  <c r="M781" i="17"/>
  <c r="L199" i="17"/>
  <c r="M199" i="17"/>
  <c r="AE199" i="17" s="1"/>
  <c r="L257" i="17"/>
  <c r="M257" i="17"/>
  <c r="L293" i="17"/>
  <c r="M293" i="17"/>
  <c r="L23" i="17"/>
  <c r="M23" i="17"/>
  <c r="D24" i="15"/>
  <c r="AC1070" i="17"/>
  <c r="L954" i="17"/>
  <c r="M954" i="17"/>
  <c r="AC1054" i="17"/>
  <c r="AC1055" i="17"/>
  <c r="AC1056" i="17"/>
  <c r="AC1057" i="17"/>
  <c r="AC1058" i="17"/>
  <c r="AC1059" i="17"/>
  <c r="AC1060" i="17"/>
  <c r="AC1061" i="17"/>
  <c r="AC1062" i="17"/>
  <c r="AC1063" i="17"/>
  <c r="AC1064" i="17"/>
  <c r="AC1065" i="17"/>
  <c r="AC1066" i="17"/>
  <c r="AC1067" i="17"/>
  <c r="AC1068" i="17"/>
  <c r="AC1069" i="17"/>
  <c r="Y649" i="17"/>
  <c r="Z649" i="17"/>
  <c r="Y968" i="17"/>
  <c r="Z968" i="17"/>
  <c r="Y353" i="17"/>
  <c r="Z353" i="17"/>
  <c r="Y354" i="17"/>
  <c r="Z354" i="17"/>
  <c r="Y1028" i="17"/>
  <c r="Z1028" i="17"/>
  <c r="Y682" i="17"/>
  <c r="Z682" i="17"/>
  <c r="L671" i="17"/>
  <c r="M671" i="17"/>
  <c r="L378" i="17"/>
  <c r="M378" i="17"/>
  <c r="L476" i="17"/>
  <c r="M476" i="17"/>
  <c r="L917" i="17"/>
  <c r="M917" i="17"/>
  <c r="L389" i="17"/>
  <c r="M389" i="17"/>
  <c r="L682" i="17"/>
  <c r="M682" i="17"/>
  <c r="L543" i="17"/>
  <c r="M543" i="17"/>
  <c r="L469" i="17"/>
  <c r="M469" i="17"/>
  <c r="L1037" i="17"/>
  <c r="M1037" i="17"/>
  <c r="L272" i="17"/>
  <c r="M272" i="17"/>
  <c r="L798" i="17"/>
  <c r="M798" i="17"/>
  <c r="L46" i="17"/>
  <c r="M46" i="17"/>
  <c r="L818" i="17"/>
  <c r="M818" i="17"/>
  <c r="L360" i="17"/>
  <c r="M360" i="17"/>
  <c r="L468" i="17"/>
  <c r="M468" i="17"/>
  <c r="L34" i="17"/>
  <c r="M34" i="17"/>
  <c r="AC1051" i="17"/>
  <c r="AC1052" i="17"/>
  <c r="AC1053" i="17"/>
  <c r="AC11" i="17"/>
  <c r="L759" i="17"/>
  <c r="M759" i="17"/>
  <c r="L546" i="17"/>
  <c r="M546" i="17"/>
  <c r="L1127" i="17"/>
  <c r="M1127" i="17"/>
  <c r="Y1048" i="17"/>
  <c r="Z1048" i="17"/>
  <c r="Y619" i="17"/>
  <c r="Z619" i="17"/>
  <c r="Y680" i="17"/>
  <c r="Z680" i="17"/>
  <c r="AC1044" i="17"/>
  <c r="AC1045" i="17"/>
  <c r="AC1046" i="17"/>
  <c r="AC1047" i="17"/>
  <c r="AC1048" i="17"/>
  <c r="AC1049" i="17"/>
  <c r="AC1050" i="17"/>
  <c r="L297" i="17"/>
  <c r="M297" i="17"/>
  <c r="L605" i="17"/>
  <c r="M605" i="17"/>
  <c r="L422" i="17"/>
  <c r="M422" i="17"/>
  <c r="L672" i="17"/>
  <c r="M672" i="17"/>
  <c r="L14" i="17"/>
  <c r="M14" i="17"/>
  <c r="L904" i="17"/>
  <c r="M904" i="17"/>
  <c r="L248" i="17"/>
  <c r="M248" i="17"/>
  <c r="AC1041" i="17"/>
  <c r="AC1042" i="17"/>
  <c r="AC1043" i="17"/>
  <c r="L397" i="17"/>
  <c r="M397" i="17"/>
  <c r="L320" i="17"/>
  <c r="M320" i="17"/>
  <c r="L1033" i="17"/>
  <c r="M1033" i="17"/>
  <c r="AC444" i="17"/>
  <c r="AC445" i="17"/>
  <c r="AC446" i="17"/>
  <c r="AC447" i="17"/>
  <c r="AC448" i="17"/>
  <c r="AC449" i="17"/>
  <c r="AC450" i="17"/>
  <c r="AC451" i="17"/>
  <c r="AC452" i="17"/>
  <c r="AC453" i="17"/>
  <c r="AC454" i="17"/>
  <c r="AC455" i="17"/>
  <c r="AC456" i="17"/>
  <c r="AC457" i="17"/>
  <c r="AC458" i="17"/>
  <c r="AC459" i="17"/>
  <c r="AC460" i="17"/>
  <c r="AC461" i="17"/>
  <c r="AC462" i="17"/>
  <c r="AC463" i="17"/>
  <c r="AC464" i="17"/>
  <c r="AC465" i="17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7" i="17"/>
  <c r="AC478" i="17"/>
  <c r="AC479" i="17"/>
  <c r="AC480" i="17"/>
  <c r="AC481" i="17"/>
  <c r="AC482" i="17"/>
  <c r="AC483" i="17"/>
  <c r="AC484" i="17"/>
  <c r="AC485" i="17"/>
  <c r="AC486" i="17"/>
  <c r="AC487" i="17"/>
  <c r="AC488" i="17"/>
  <c r="AC489" i="17"/>
  <c r="AC490" i="17"/>
  <c r="AC491" i="17"/>
  <c r="AC492" i="17"/>
  <c r="AC493" i="17"/>
  <c r="AC494" i="17"/>
  <c r="AC495" i="17"/>
  <c r="AC496" i="17"/>
  <c r="AC497" i="17"/>
  <c r="AC498" i="17"/>
  <c r="AC499" i="17"/>
  <c r="AC500" i="17"/>
  <c r="AC501" i="17"/>
  <c r="AC502" i="17"/>
  <c r="AC503" i="17"/>
  <c r="AC504" i="17"/>
  <c r="AC505" i="17"/>
  <c r="AC506" i="17"/>
  <c r="AC507" i="17"/>
  <c r="AC508" i="17"/>
  <c r="AC509" i="17"/>
  <c r="AC510" i="17"/>
  <c r="AC511" i="17"/>
  <c r="AC512" i="17"/>
  <c r="AC513" i="17"/>
  <c r="AC514" i="17"/>
  <c r="AC515" i="17"/>
  <c r="AC516" i="17"/>
  <c r="AC517" i="17"/>
  <c r="AC518" i="17"/>
  <c r="AC519" i="17"/>
  <c r="AC520" i="17"/>
  <c r="AC521" i="17"/>
  <c r="AC522" i="17"/>
  <c r="AC523" i="17"/>
  <c r="AC524" i="17"/>
  <c r="AC525" i="17"/>
  <c r="AC526" i="17"/>
  <c r="AC527" i="17"/>
  <c r="AC528" i="17"/>
  <c r="AC529" i="17"/>
  <c r="AC530" i="17"/>
  <c r="AC531" i="17"/>
  <c r="AC532" i="17"/>
  <c r="AC533" i="17"/>
  <c r="AC534" i="17"/>
  <c r="AC535" i="17"/>
  <c r="AC536" i="17"/>
  <c r="AC537" i="17"/>
  <c r="AC538" i="17"/>
  <c r="AC539" i="17"/>
  <c r="AC540" i="17"/>
  <c r="AC541" i="17"/>
  <c r="AC542" i="17"/>
  <c r="AC543" i="17"/>
  <c r="AC544" i="17"/>
  <c r="AC545" i="17"/>
  <c r="AC546" i="17"/>
  <c r="AC547" i="17"/>
  <c r="AC548" i="17"/>
  <c r="AC549" i="17"/>
  <c r="AC550" i="17"/>
  <c r="AC551" i="17"/>
  <c r="AC552" i="17"/>
  <c r="AC553" i="17"/>
  <c r="AC554" i="17"/>
  <c r="AC555" i="17"/>
  <c r="AC556" i="17"/>
  <c r="AC557" i="17"/>
  <c r="AC558" i="17"/>
  <c r="AC559" i="17"/>
  <c r="AC560" i="17"/>
  <c r="AC561" i="17"/>
  <c r="AC562" i="17"/>
  <c r="AC563" i="17"/>
  <c r="AC564" i="17"/>
  <c r="AC565" i="17"/>
  <c r="AC566" i="17"/>
  <c r="AC567" i="17"/>
  <c r="AC568" i="17"/>
  <c r="AC569" i="17"/>
  <c r="AC570" i="17"/>
  <c r="AC571" i="17"/>
  <c r="AC572" i="17"/>
  <c r="AC573" i="17"/>
  <c r="AC574" i="17"/>
  <c r="AC575" i="17"/>
  <c r="AC576" i="17"/>
  <c r="AC577" i="17"/>
  <c r="AC578" i="17"/>
  <c r="AC579" i="17"/>
  <c r="AC580" i="17"/>
  <c r="AC581" i="17"/>
  <c r="AC582" i="17"/>
  <c r="AC583" i="17"/>
  <c r="AC584" i="17"/>
  <c r="AC585" i="17"/>
  <c r="AC586" i="17"/>
  <c r="AC587" i="17"/>
  <c r="AC588" i="17"/>
  <c r="AC589" i="17"/>
  <c r="AC590" i="17"/>
  <c r="AC591" i="17"/>
  <c r="AC592" i="17"/>
  <c r="AC593" i="17"/>
  <c r="AC594" i="17"/>
  <c r="AC595" i="17"/>
  <c r="AC596" i="17"/>
  <c r="AC597" i="17"/>
  <c r="AC598" i="17"/>
  <c r="AC599" i="17"/>
  <c r="AC600" i="17"/>
  <c r="AC601" i="17"/>
  <c r="AC602" i="17"/>
  <c r="AC603" i="17"/>
  <c r="AC604" i="17"/>
  <c r="AC605" i="17"/>
  <c r="AC606" i="17"/>
  <c r="AC607" i="17"/>
  <c r="AC608" i="17"/>
  <c r="AC609" i="17"/>
  <c r="AC610" i="17"/>
  <c r="AC611" i="17"/>
  <c r="AC612" i="17"/>
  <c r="AC613" i="17"/>
  <c r="AC614" i="17"/>
  <c r="AC615" i="17"/>
  <c r="AC616" i="17"/>
  <c r="AC617" i="17"/>
  <c r="AC618" i="17"/>
  <c r="AC619" i="17"/>
  <c r="AC620" i="17"/>
  <c r="AC621" i="17"/>
  <c r="AC622" i="17"/>
  <c r="AC623" i="17"/>
  <c r="AC624" i="17"/>
  <c r="AC625" i="17"/>
  <c r="AC626" i="17"/>
  <c r="AC627" i="17"/>
  <c r="AC628" i="17"/>
  <c r="AC629" i="17"/>
  <c r="AC630" i="17"/>
  <c r="AC631" i="17"/>
  <c r="AC632" i="17"/>
  <c r="AC633" i="17"/>
  <c r="AC634" i="17"/>
  <c r="AC635" i="17"/>
  <c r="AC636" i="17"/>
  <c r="AC637" i="17"/>
  <c r="AC638" i="17"/>
  <c r="AC639" i="17"/>
  <c r="AC640" i="17"/>
  <c r="AC641" i="17"/>
  <c r="AC642" i="17"/>
  <c r="AC643" i="17"/>
  <c r="AC644" i="17"/>
  <c r="AC645" i="17"/>
  <c r="AC646" i="17"/>
  <c r="AC647" i="17"/>
  <c r="AC648" i="17"/>
  <c r="AC649" i="17"/>
  <c r="AC650" i="17"/>
  <c r="AC651" i="17"/>
  <c r="AC652" i="17"/>
  <c r="AC653" i="17"/>
  <c r="AC654" i="17"/>
  <c r="AC655" i="17"/>
  <c r="AC656" i="17"/>
  <c r="AC657" i="17"/>
  <c r="AC658" i="17"/>
  <c r="AC659" i="17"/>
  <c r="AC660" i="17"/>
  <c r="AC661" i="17"/>
  <c r="AC662" i="17"/>
  <c r="AC663" i="17"/>
  <c r="AC664" i="17"/>
  <c r="AC665" i="17"/>
  <c r="AC666" i="17"/>
  <c r="AC667" i="17"/>
  <c r="AC668" i="17"/>
  <c r="AC669" i="17"/>
  <c r="AC670" i="17"/>
  <c r="AC671" i="17"/>
  <c r="AC672" i="17"/>
  <c r="AC673" i="17"/>
  <c r="AC674" i="17"/>
  <c r="AC675" i="17"/>
  <c r="AC676" i="17"/>
  <c r="AC677" i="17"/>
  <c r="AC678" i="17"/>
  <c r="AC679" i="17"/>
  <c r="AC680" i="17"/>
  <c r="AC681" i="17"/>
  <c r="AC682" i="17"/>
  <c r="AC683" i="17"/>
  <c r="AC684" i="17"/>
  <c r="AC685" i="17"/>
  <c r="AC686" i="17"/>
  <c r="AC687" i="17"/>
  <c r="AC688" i="17"/>
  <c r="AC689" i="17"/>
  <c r="AC690" i="17"/>
  <c r="AC691" i="17"/>
  <c r="AC692" i="17"/>
  <c r="AC693" i="17"/>
  <c r="AC694" i="17"/>
  <c r="AC695" i="17"/>
  <c r="AC696" i="17"/>
  <c r="AC697" i="17"/>
  <c r="AC698" i="17"/>
  <c r="AC699" i="17"/>
  <c r="AC700" i="17"/>
  <c r="AC701" i="17"/>
  <c r="AC702" i="17"/>
  <c r="AC703" i="17"/>
  <c r="AC704" i="17"/>
  <c r="AC705" i="17"/>
  <c r="AC706" i="17"/>
  <c r="AC707" i="17"/>
  <c r="AC708" i="17"/>
  <c r="AC709" i="17"/>
  <c r="AC710" i="17"/>
  <c r="AC711" i="17"/>
  <c r="AC712" i="17"/>
  <c r="AC713" i="17"/>
  <c r="AC714" i="17"/>
  <c r="AC715" i="17"/>
  <c r="AC716" i="17"/>
  <c r="AC717" i="17"/>
  <c r="AC718" i="17"/>
  <c r="AC719" i="17"/>
  <c r="AC720" i="17"/>
  <c r="AC721" i="17"/>
  <c r="AC722" i="17"/>
  <c r="AC723" i="17"/>
  <c r="AC724" i="17"/>
  <c r="AC725" i="17"/>
  <c r="AC726" i="17"/>
  <c r="AC727" i="17"/>
  <c r="AC728" i="17"/>
  <c r="AC729" i="17"/>
  <c r="AC730" i="17"/>
  <c r="AC731" i="17"/>
  <c r="AC732" i="17"/>
  <c r="AC733" i="17"/>
  <c r="AC734" i="17"/>
  <c r="AC735" i="17"/>
  <c r="AC736" i="17"/>
  <c r="AC737" i="17"/>
  <c r="AC738" i="17"/>
  <c r="AC739" i="17"/>
  <c r="AC740" i="17"/>
  <c r="AC741" i="17"/>
  <c r="AC742" i="17"/>
  <c r="AC743" i="17"/>
  <c r="AC744" i="17"/>
  <c r="AC745" i="17"/>
  <c r="AC746" i="17"/>
  <c r="AC747" i="17"/>
  <c r="AC748" i="17"/>
  <c r="AC749" i="17"/>
  <c r="AC750" i="17"/>
  <c r="AC751" i="17"/>
  <c r="AC752" i="17"/>
  <c r="AC753" i="17"/>
  <c r="AC754" i="17"/>
  <c r="AC755" i="17"/>
  <c r="AC756" i="17"/>
  <c r="AC757" i="17"/>
  <c r="AC758" i="17"/>
  <c r="AC759" i="17"/>
  <c r="AC760" i="17"/>
  <c r="AC761" i="17"/>
  <c r="AC762" i="17"/>
  <c r="AC763" i="17"/>
  <c r="AC764" i="17"/>
  <c r="AC765" i="17"/>
  <c r="AC766" i="17"/>
  <c r="AC767" i="17"/>
  <c r="AC768" i="17"/>
  <c r="AC769" i="17"/>
  <c r="AC770" i="17"/>
  <c r="AC771" i="17"/>
  <c r="AC772" i="17"/>
  <c r="AC773" i="17"/>
  <c r="AC774" i="17"/>
  <c r="AC775" i="17"/>
  <c r="AC776" i="17"/>
  <c r="AC777" i="17"/>
  <c r="AC778" i="17"/>
  <c r="AC779" i="17"/>
  <c r="AC780" i="17"/>
  <c r="AC781" i="17"/>
  <c r="AC782" i="17"/>
  <c r="AC783" i="17"/>
  <c r="AC784" i="17"/>
  <c r="AC785" i="17"/>
  <c r="AC786" i="17"/>
  <c r="AC787" i="17"/>
  <c r="AC788" i="17"/>
  <c r="AC789" i="17"/>
  <c r="AC790" i="17"/>
  <c r="AC791" i="17"/>
  <c r="AC792" i="17"/>
  <c r="AC793" i="17"/>
  <c r="AC794" i="17"/>
  <c r="AC795" i="17"/>
  <c r="AC796" i="17"/>
  <c r="AC797" i="17"/>
  <c r="AC798" i="17"/>
  <c r="AC799" i="17"/>
  <c r="AC800" i="17"/>
  <c r="AC801" i="17"/>
  <c r="AC802" i="17"/>
  <c r="AC803" i="17"/>
  <c r="AC804" i="17"/>
  <c r="AC805" i="17"/>
  <c r="AC806" i="17"/>
  <c r="AC807" i="17"/>
  <c r="AC808" i="17"/>
  <c r="AC809" i="17"/>
  <c r="AC810" i="17"/>
  <c r="AC811" i="17"/>
  <c r="AC812" i="17"/>
  <c r="AC813" i="17"/>
  <c r="AC814" i="17"/>
  <c r="AC815" i="17"/>
  <c r="AC816" i="17"/>
  <c r="AC817" i="17"/>
  <c r="AC818" i="17"/>
  <c r="AC819" i="17"/>
  <c r="AC820" i="17"/>
  <c r="AC821" i="17"/>
  <c r="AC822" i="17"/>
  <c r="AC823" i="17"/>
  <c r="AC824" i="17"/>
  <c r="AC825" i="17"/>
  <c r="AC826" i="17"/>
  <c r="AC827" i="17"/>
  <c r="AC828" i="17"/>
  <c r="AC829" i="17"/>
  <c r="AC830" i="17"/>
  <c r="AC831" i="17"/>
  <c r="AC832" i="17"/>
  <c r="AC833" i="17"/>
  <c r="AC834" i="17"/>
  <c r="AC835" i="17"/>
  <c r="AC836" i="17"/>
  <c r="AC837" i="17"/>
  <c r="AC838" i="17"/>
  <c r="AC839" i="17"/>
  <c r="AC840" i="17"/>
  <c r="AC841" i="17"/>
  <c r="AC842" i="17"/>
  <c r="AC843" i="17"/>
  <c r="AC844" i="17"/>
  <c r="AC845" i="17"/>
  <c r="AC846" i="17"/>
  <c r="AC847" i="17"/>
  <c r="AC848" i="17"/>
  <c r="AC849" i="17"/>
  <c r="AC850" i="17"/>
  <c r="AC851" i="17"/>
  <c r="AC852" i="17"/>
  <c r="AC853" i="17"/>
  <c r="AC854" i="17"/>
  <c r="AC855" i="17"/>
  <c r="AC856" i="17"/>
  <c r="AC857" i="17"/>
  <c r="AC858" i="17"/>
  <c r="AC859" i="17"/>
  <c r="AC860" i="17"/>
  <c r="AC861" i="17"/>
  <c r="AC862" i="17"/>
  <c r="AC863" i="17"/>
  <c r="AC864" i="17"/>
  <c r="AC865" i="17"/>
  <c r="AC866" i="17"/>
  <c r="AC867" i="17"/>
  <c r="AC868" i="17"/>
  <c r="AC869" i="17"/>
  <c r="AC870" i="17"/>
  <c r="AC871" i="17"/>
  <c r="AC872" i="17"/>
  <c r="AC873" i="17"/>
  <c r="AC874" i="17"/>
  <c r="AC875" i="17"/>
  <c r="AC876" i="17"/>
  <c r="AC877" i="17"/>
  <c r="AC878" i="17"/>
  <c r="AC879" i="17"/>
  <c r="AC881" i="17"/>
  <c r="AC882" i="17"/>
  <c r="AC883" i="17"/>
  <c r="AC884" i="17"/>
  <c r="AC885" i="17"/>
  <c r="AC886" i="17"/>
  <c r="AC887" i="17"/>
  <c r="AC888" i="17"/>
  <c r="AC889" i="17"/>
  <c r="AC890" i="17"/>
  <c r="AC891" i="17"/>
  <c r="AC892" i="17"/>
  <c r="AC893" i="17"/>
  <c r="AC894" i="17"/>
  <c r="AC895" i="17"/>
  <c r="AC896" i="17"/>
  <c r="AC897" i="17"/>
  <c r="AC898" i="17"/>
  <c r="AC899" i="17"/>
  <c r="AC900" i="17"/>
  <c r="AC901" i="17"/>
  <c r="AC902" i="17"/>
  <c r="AC903" i="17"/>
  <c r="AC904" i="17"/>
  <c r="AC905" i="17"/>
  <c r="AC906" i="17"/>
  <c r="AC907" i="17"/>
  <c r="AC908" i="17"/>
  <c r="AC909" i="17"/>
  <c r="AC910" i="17"/>
  <c r="AC911" i="17"/>
  <c r="AC912" i="17"/>
  <c r="AC913" i="17"/>
  <c r="AC914" i="17"/>
  <c r="AC915" i="17"/>
  <c r="AC916" i="17"/>
  <c r="AC917" i="17"/>
  <c r="AC918" i="17"/>
  <c r="AC919" i="17"/>
  <c r="AC920" i="17"/>
  <c r="AC921" i="17"/>
  <c r="AC923" i="17"/>
  <c r="AC924" i="17"/>
  <c r="AC925" i="17"/>
  <c r="AC926" i="17"/>
  <c r="AC927" i="17"/>
  <c r="AC928" i="17"/>
  <c r="AC929" i="17"/>
  <c r="AC930" i="17"/>
  <c r="AC931" i="17"/>
  <c r="AC932" i="17"/>
  <c r="AC933" i="17"/>
  <c r="AC934" i="17"/>
  <c r="AC935" i="17"/>
  <c r="AC936" i="17"/>
  <c r="AC937" i="17"/>
  <c r="AC938" i="17"/>
  <c r="AC939" i="17"/>
  <c r="AC940" i="17"/>
  <c r="AC941" i="17"/>
  <c r="AC942" i="17"/>
  <c r="AC943" i="17"/>
  <c r="AC944" i="17"/>
  <c r="AC945" i="17"/>
  <c r="AC946" i="17"/>
  <c r="AC947" i="17"/>
  <c r="AC948" i="17"/>
  <c r="AC949" i="17"/>
  <c r="AC950" i="17"/>
  <c r="AC951" i="17"/>
  <c r="AC952" i="17"/>
  <c r="AC953" i="17"/>
  <c r="AC954" i="17"/>
  <c r="AC955" i="17"/>
  <c r="AC956" i="17"/>
  <c r="AC957" i="17"/>
  <c r="AC958" i="17"/>
  <c r="AC959" i="17"/>
  <c r="AC960" i="17"/>
  <c r="AC961" i="17"/>
  <c r="AC962" i="17"/>
  <c r="AC963" i="17"/>
  <c r="AC964" i="17"/>
  <c r="AC965" i="17"/>
  <c r="AC966" i="17"/>
  <c r="AC967" i="17"/>
  <c r="AC968" i="17"/>
  <c r="AC969" i="17"/>
  <c r="AC970" i="17"/>
  <c r="AC971" i="17"/>
  <c r="AC972" i="17"/>
  <c r="AC973" i="17"/>
  <c r="AC974" i="17"/>
  <c r="AC975" i="17"/>
  <c r="AC976" i="17"/>
  <c r="AC977" i="17"/>
  <c r="AC978" i="17"/>
  <c r="AC979" i="17"/>
  <c r="AC980" i="17"/>
  <c r="AC981" i="17"/>
  <c r="AC982" i="17"/>
  <c r="AC983" i="17"/>
  <c r="AC984" i="17"/>
  <c r="AC985" i="17"/>
  <c r="AC986" i="17"/>
  <c r="AC987" i="17"/>
  <c r="AC988" i="17"/>
  <c r="AC989" i="17"/>
  <c r="AC990" i="17"/>
  <c r="AC991" i="17"/>
  <c r="AC992" i="17"/>
  <c r="AC993" i="17"/>
  <c r="AC994" i="17"/>
  <c r="AC995" i="17"/>
  <c r="AC996" i="17"/>
  <c r="AC997" i="17"/>
  <c r="AC998" i="17"/>
  <c r="AC999" i="17"/>
  <c r="AC1000" i="17"/>
  <c r="AC1001" i="17"/>
  <c r="AC1002" i="17"/>
  <c r="AC1003" i="17"/>
  <c r="AC1004" i="17"/>
  <c r="AC1005" i="17"/>
  <c r="AC1006" i="17"/>
  <c r="AC1007" i="17"/>
  <c r="AC1008" i="17"/>
  <c r="AC1009" i="17"/>
  <c r="AC1010" i="17"/>
  <c r="AC1011" i="17"/>
  <c r="AC1012" i="17"/>
  <c r="AC1013" i="17"/>
  <c r="AC1014" i="17"/>
  <c r="AC1015" i="17"/>
  <c r="AC1016" i="17"/>
  <c r="AC1017" i="17"/>
  <c r="AC1018" i="17"/>
  <c r="AC1019" i="17"/>
  <c r="AC1020" i="17"/>
  <c r="AC1021" i="17"/>
  <c r="AC1022" i="17"/>
  <c r="AC1023" i="17"/>
  <c r="AC1024" i="17"/>
  <c r="AC1025" i="17"/>
  <c r="AC1026" i="17"/>
  <c r="AC1027" i="17"/>
  <c r="AC1028" i="17"/>
  <c r="AC1029" i="17"/>
  <c r="AC1030" i="17"/>
  <c r="AC1031" i="17"/>
  <c r="AC1032" i="17"/>
  <c r="AC1033" i="17"/>
  <c r="AC1034" i="17"/>
  <c r="AC1035" i="17"/>
  <c r="AC1036" i="17"/>
  <c r="AC1037" i="17"/>
  <c r="AC1038" i="17"/>
  <c r="AC1039" i="17"/>
  <c r="AC1040" i="17"/>
  <c r="Y28" i="17"/>
  <c r="Z28" i="17"/>
  <c r="Y969" i="17"/>
  <c r="Z969" i="17"/>
  <c r="Y1004" i="17"/>
  <c r="Z1004" i="17"/>
  <c r="Y710" i="17"/>
  <c r="Z710" i="17"/>
  <c r="Y88" i="17"/>
  <c r="Z88" i="17"/>
  <c r="Y904" i="17"/>
  <c r="Z904" i="17"/>
  <c r="Y1096" i="17"/>
  <c r="Z1096" i="17"/>
  <c r="Y1021" i="17"/>
  <c r="Z1021" i="17"/>
  <c r="Y272" i="17"/>
  <c r="Z272" i="17"/>
  <c r="Y133" i="17"/>
  <c r="Z133" i="17"/>
  <c r="Y148" i="17"/>
  <c r="Z148" i="17"/>
  <c r="Y526" i="17"/>
  <c r="Z526" i="17"/>
  <c r="Y231" i="17"/>
  <c r="Z231" i="17"/>
  <c r="Y831" i="17"/>
  <c r="Z831" i="17"/>
  <c r="Y384" i="17"/>
  <c r="Z384" i="17"/>
  <c r="Y1026" i="17"/>
  <c r="Z1026" i="17"/>
  <c r="Y129" i="17"/>
  <c r="Z129" i="17"/>
  <c r="Y643" i="17"/>
  <c r="Z643" i="17"/>
  <c r="Y385" i="17"/>
  <c r="Z385" i="17"/>
  <c r="Y829" i="17"/>
  <c r="Z829" i="17"/>
  <c r="Y756" i="17"/>
  <c r="Z756" i="17"/>
  <c r="Y220" i="17"/>
  <c r="Z220" i="17"/>
  <c r="Y528" i="17"/>
  <c r="Z528" i="17"/>
  <c r="Y244" i="17"/>
  <c r="Z244" i="17"/>
  <c r="Y119" i="17"/>
  <c r="Z119" i="17"/>
  <c r="Y961" i="17"/>
  <c r="Z961" i="17"/>
  <c r="Y689" i="17"/>
  <c r="Z689" i="17"/>
  <c r="Y811" i="17"/>
  <c r="Z811" i="17"/>
  <c r="Y1141" i="17"/>
  <c r="Z1141" i="17"/>
  <c r="Y230" i="17"/>
  <c r="Z230" i="17"/>
  <c r="Y1013" i="17"/>
  <c r="Z1013" i="17"/>
  <c r="Y364" i="17"/>
  <c r="Z364" i="17"/>
  <c r="Y1128" i="17"/>
  <c r="Z1128" i="17"/>
  <c r="Y885" i="17"/>
  <c r="Z885" i="17"/>
  <c r="Y935" i="17"/>
  <c r="Z935" i="17"/>
  <c r="Y322" i="17"/>
  <c r="Z322" i="17"/>
  <c r="Y163" i="17"/>
  <c r="Z163" i="17"/>
  <c r="Y200" i="17"/>
  <c r="Z200" i="17"/>
  <c r="Y303" i="17"/>
  <c r="Z303" i="17"/>
  <c r="Y171" i="17"/>
  <c r="Z171" i="17"/>
  <c r="Y26" i="17"/>
  <c r="Z26" i="17"/>
  <c r="Y402" i="17"/>
  <c r="Z402" i="17"/>
  <c r="Y437" i="17"/>
  <c r="Z437" i="17"/>
  <c r="Y70" i="17"/>
  <c r="Z70" i="17"/>
  <c r="Y798" i="17"/>
  <c r="Z798" i="17"/>
  <c r="Y1090" i="17"/>
  <c r="Z1090" i="17"/>
  <c r="Y289" i="17"/>
  <c r="Z289" i="17"/>
  <c r="Y933" i="17"/>
  <c r="Z933" i="17"/>
  <c r="Y558" i="17"/>
  <c r="Z558" i="17"/>
  <c r="Y678" i="17"/>
  <c r="Z678" i="17"/>
  <c r="Y19" i="17"/>
  <c r="Z19" i="17"/>
  <c r="Y757" i="17"/>
  <c r="Z757" i="17"/>
  <c r="Y154" i="17"/>
  <c r="Z154" i="17"/>
  <c r="Y309" i="17"/>
  <c r="Z309" i="17"/>
  <c r="Y1003" i="17"/>
  <c r="Z1003" i="17"/>
  <c r="Y955" i="17"/>
  <c r="Z955" i="17"/>
  <c r="Y1050" i="17"/>
  <c r="Z1050" i="17"/>
  <c r="Y229" i="17"/>
  <c r="Z229" i="17"/>
  <c r="Y89" i="17"/>
  <c r="Z89" i="17"/>
  <c r="Y503" i="17"/>
  <c r="Z503" i="17"/>
  <c r="Y690" i="17"/>
  <c r="Z690" i="17"/>
  <c r="Y686" i="17"/>
  <c r="Z686" i="17"/>
  <c r="Y1109" i="17"/>
  <c r="Z1109" i="17"/>
  <c r="Y581" i="17"/>
  <c r="Z581" i="17"/>
  <c r="Y676" i="17"/>
  <c r="Z676" i="17"/>
  <c r="Y258" i="17"/>
  <c r="Z258" i="17"/>
  <c r="Y602" i="17"/>
  <c r="Z602" i="17"/>
  <c r="Y69" i="17"/>
  <c r="Z69" i="17"/>
  <c r="Y778" i="17"/>
  <c r="Z778" i="17"/>
  <c r="Y136" i="17"/>
  <c r="Z136" i="17"/>
  <c r="Y175" i="17"/>
  <c r="Z175" i="17"/>
  <c r="Y735" i="17"/>
  <c r="Z735" i="17"/>
  <c r="Y212" i="17"/>
  <c r="Z212" i="17"/>
  <c r="Y1094" i="17"/>
  <c r="Z1094" i="17"/>
  <c r="Y250" i="17"/>
  <c r="Z250" i="17"/>
  <c r="Y159" i="17"/>
  <c r="Z159" i="17"/>
  <c r="Y562" i="17"/>
  <c r="Z562" i="17"/>
  <c r="Y814" i="17"/>
  <c r="Z814" i="17"/>
  <c r="Y915" i="17"/>
  <c r="Z915" i="17"/>
  <c r="Y977" i="17"/>
  <c r="Z977" i="17"/>
  <c r="Y467" i="17"/>
  <c r="Z467" i="17"/>
  <c r="Y858" i="17"/>
  <c r="Z858" i="17"/>
  <c r="Y21" i="17"/>
  <c r="Z21" i="17"/>
  <c r="Y637" i="17"/>
  <c r="Z637" i="17"/>
  <c r="Y716" i="17"/>
  <c r="Z716" i="17"/>
  <c r="Y898" i="17"/>
  <c r="Z898" i="17"/>
  <c r="Y982" i="17"/>
  <c r="Z982" i="17"/>
  <c r="Y674" i="17"/>
  <c r="Z674" i="17"/>
  <c r="Y879" i="17"/>
  <c r="Z879" i="17"/>
  <c r="Y807" i="17"/>
  <c r="Z807" i="17"/>
  <c r="Y254" i="17"/>
  <c r="Z254" i="17"/>
  <c r="Y249" i="17"/>
  <c r="Z249" i="17"/>
  <c r="Y635" i="17"/>
  <c r="Z635" i="17"/>
  <c r="Y746" i="17"/>
  <c r="Z746" i="17"/>
  <c r="Y77" i="17"/>
  <c r="Z77" i="17"/>
  <c r="Y222" i="17"/>
  <c r="Z222" i="17"/>
  <c r="Y564" i="17"/>
  <c r="Z564" i="17"/>
  <c r="Y57" i="17"/>
  <c r="Z57" i="17"/>
  <c r="Y776" i="17"/>
  <c r="Z776" i="17"/>
  <c r="Y804" i="17"/>
  <c r="Z804" i="17"/>
  <c r="Y578" i="17"/>
  <c r="Z578" i="17"/>
  <c r="Y966" i="17"/>
  <c r="Z966" i="17"/>
  <c r="Y744" i="17"/>
  <c r="Z744" i="17"/>
  <c r="Y700" i="17"/>
  <c r="Z700" i="17"/>
  <c r="Y421" i="17"/>
  <c r="Z421" i="17"/>
  <c r="Y489" i="17"/>
  <c r="Z489" i="17"/>
  <c r="Y285" i="17"/>
  <c r="Z285" i="17"/>
  <c r="Y1030" i="17"/>
  <c r="Z1030" i="17"/>
  <c r="Y1121" i="17"/>
  <c r="Z1121" i="17"/>
  <c r="Y692" i="17"/>
  <c r="Z692" i="17"/>
  <c r="Y684" i="17"/>
  <c r="Z684" i="17"/>
  <c r="Y496" i="17"/>
  <c r="Z496" i="17"/>
  <c r="Y81" i="17"/>
  <c r="Z81" i="17"/>
  <c r="Y398" i="17"/>
  <c r="Z398" i="17"/>
  <c r="Y251" i="17"/>
  <c r="AD251" i="17" s="1"/>
  <c r="Z251" i="17"/>
  <c r="Y49" i="17"/>
  <c r="Z49" i="17"/>
  <c r="Y911" i="17"/>
  <c r="Z911" i="17"/>
  <c r="Y408" i="17"/>
  <c r="Z408" i="17"/>
  <c r="Y36" i="17"/>
  <c r="Z36" i="17"/>
  <c r="Y694" i="17"/>
  <c r="Z694" i="17"/>
  <c r="Y140" i="17"/>
  <c r="Z140" i="17"/>
  <c r="Y1110" i="17"/>
  <c r="Z1110" i="17"/>
  <c r="Y989" i="17"/>
  <c r="Z989" i="17"/>
  <c r="Y91" i="17"/>
  <c r="Z91" i="17"/>
  <c r="Y423" i="17"/>
  <c r="Z423" i="17"/>
  <c r="Y1056" i="17"/>
  <c r="Z1056" i="17"/>
  <c r="Y372" i="17"/>
  <c r="Z372" i="17"/>
  <c r="Y130" i="17"/>
  <c r="Z130" i="17"/>
  <c r="Y790" i="17"/>
  <c r="Z790" i="17"/>
  <c r="Y183" i="17"/>
  <c r="Z183" i="17"/>
  <c r="Y588" i="17"/>
  <c r="Z588" i="17"/>
  <c r="Y367" i="17"/>
  <c r="Z367" i="17"/>
  <c r="Y1008" i="17"/>
  <c r="Z1008" i="17"/>
  <c r="Y532" i="17"/>
  <c r="Z532" i="17"/>
  <c r="Y618" i="17"/>
  <c r="Z618" i="17"/>
  <c r="Y742" i="17"/>
  <c r="Z742" i="17"/>
  <c r="Y612" i="17"/>
  <c r="Z612" i="17"/>
  <c r="Y63" i="17"/>
  <c r="Z63" i="17"/>
  <c r="Y702" i="17"/>
  <c r="Z702" i="17"/>
  <c r="Y234" i="17"/>
  <c r="Z234" i="17"/>
  <c r="Y816" i="17"/>
  <c r="Z816" i="17"/>
  <c r="Y1011" i="17"/>
  <c r="Z1011" i="17"/>
  <c r="Y382" i="17"/>
  <c r="Z382" i="17"/>
  <c r="Y600" i="17"/>
  <c r="Z600" i="17"/>
  <c r="Y404" i="17"/>
  <c r="Z404" i="17"/>
  <c r="Y812" i="17"/>
  <c r="Z812" i="17"/>
  <c r="Y475" i="17"/>
  <c r="Z475" i="17"/>
  <c r="Y802" i="17"/>
  <c r="Z802" i="17"/>
  <c r="Y673" i="17"/>
  <c r="Z673" i="17"/>
  <c r="Y261" i="17"/>
  <c r="Z261" i="17"/>
  <c r="Y337" i="17"/>
  <c r="Z337" i="17"/>
  <c r="Y208" i="17"/>
  <c r="Z208" i="17"/>
  <c r="Y948" i="17"/>
  <c r="Z948" i="17"/>
  <c r="Y347" i="17"/>
  <c r="Z347" i="17"/>
  <c r="Y109" i="17"/>
  <c r="Z109" i="17"/>
  <c r="Y833" i="17"/>
  <c r="Z833" i="17"/>
  <c r="Y352" i="17"/>
  <c r="Z352" i="17"/>
  <c r="Y809" i="17"/>
  <c r="Z809" i="17"/>
  <c r="Y319" i="17"/>
  <c r="Z319" i="17"/>
  <c r="Y962" i="17"/>
  <c r="Z962" i="17"/>
  <c r="Y1039" i="17"/>
  <c r="Z1039" i="17"/>
  <c r="Y15" i="17"/>
  <c r="Z15" i="17"/>
  <c r="Y970" i="17"/>
  <c r="Z970" i="17"/>
  <c r="Y267" i="17"/>
  <c r="Z267" i="17"/>
  <c r="Y348" i="17"/>
  <c r="Z348" i="17"/>
  <c r="Y435" i="17"/>
  <c r="Z435" i="17"/>
  <c r="Y47" i="17"/>
  <c r="Z47" i="17"/>
  <c r="Y206" i="17"/>
  <c r="Z206" i="17"/>
  <c r="Y414" i="17"/>
  <c r="Z414" i="17"/>
  <c r="Y610" i="17"/>
  <c r="Z610" i="17"/>
  <c r="Y1046" i="17"/>
  <c r="Z1046" i="17"/>
  <c r="Y667" i="17"/>
  <c r="Z667" i="17"/>
  <c r="Y284" i="17"/>
  <c r="Z284" i="17"/>
  <c r="Y765" i="17"/>
  <c r="Z765" i="17"/>
  <c r="Y696" i="17"/>
  <c r="Z696" i="17"/>
  <c r="Y214" i="17"/>
  <c r="Z214" i="17"/>
  <c r="Y755" i="17"/>
  <c r="Z755" i="17"/>
  <c r="Y979" i="17"/>
  <c r="Z979" i="17"/>
  <c r="Y822" i="17"/>
  <c r="Z822" i="17"/>
  <c r="Y168" i="17"/>
  <c r="Z168" i="17"/>
  <c r="Y847" i="17"/>
  <c r="Z847" i="17"/>
  <c r="Y107" i="17"/>
  <c r="Z107" i="17"/>
  <c r="Y288" i="17"/>
  <c r="Z288" i="17"/>
  <c r="Y433" i="17"/>
  <c r="Z433" i="17"/>
  <c r="Y958" i="17"/>
  <c r="Z958" i="17"/>
  <c r="Y312" i="17"/>
  <c r="Z312" i="17"/>
  <c r="Y1099" i="17"/>
  <c r="Z1099" i="17"/>
  <c r="Y543" i="17"/>
  <c r="Z543" i="17"/>
  <c r="Y758" i="17"/>
  <c r="Z758" i="17"/>
  <c r="Y850" i="17"/>
  <c r="Z850" i="17"/>
  <c r="Y774" i="17"/>
  <c r="Z774" i="17"/>
  <c r="Y55" i="17"/>
  <c r="Z55" i="17"/>
  <c r="Y720" i="17"/>
  <c r="Z720" i="17"/>
  <c r="Y325" i="17"/>
  <c r="Z325" i="17"/>
  <c r="Y424" i="17"/>
  <c r="Z424" i="17"/>
  <c r="Y640" i="17"/>
  <c r="Z640" i="17"/>
  <c r="Y242" i="17"/>
  <c r="Z242" i="17"/>
  <c r="Y280" i="17"/>
  <c r="Z280" i="17"/>
  <c r="Y824" i="17"/>
  <c r="Z824" i="17"/>
  <c r="Y441" i="17"/>
  <c r="Z441" i="17"/>
  <c r="Y1017" i="17"/>
  <c r="Z1017" i="17"/>
  <c r="Y521" i="17"/>
  <c r="Z521" i="17"/>
  <c r="Y403" i="17"/>
  <c r="Z403" i="17"/>
  <c r="Y976" i="17"/>
  <c r="Z976" i="17"/>
  <c r="Y167" i="17"/>
  <c r="Z167" i="17"/>
  <c r="Y851" i="17"/>
  <c r="Z851" i="17"/>
  <c r="Y664" i="17"/>
  <c r="Z664" i="17"/>
  <c r="Y452" i="17"/>
  <c r="Z452" i="17"/>
  <c r="Y241" i="17"/>
  <c r="Z241" i="17"/>
  <c r="Y83" i="17"/>
  <c r="Z83" i="17"/>
  <c r="Y103" i="17"/>
  <c r="Z103" i="17"/>
  <c r="Y1075" i="17"/>
  <c r="Z1075" i="17"/>
  <c r="Y442" i="17"/>
  <c r="Z442" i="17"/>
  <c r="Y1108" i="17"/>
  <c r="Z1108" i="17"/>
  <c r="Y1118" i="17"/>
  <c r="Z1118" i="17"/>
  <c r="Y419" i="17"/>
  <c r="Z419" i="17"/>
  <c r="Y179" i="17"/>
  <c r="Z179" i="17"/>
  <c r="Y777" i="17"/>
  <c r="Z777" i="17"/>
  <c r="Y691" i="17"/>
  <c r="Z691" i="17"/>
  <c r="Y771" i="17"/>
  <c r="Z771" i="17"/>
  <c r="Y569" i="17"/>
  <c r="Z569" i="17"/>
  <c r="Y184" i="17"/>
  <c r="Z184" i="17"/>
  <c r="Y305" i="17"/>
  <c r="Z305" i="17"/>
  <c r="Y795" i="17"/>
  <c r="Z795" i="17"/>
  <c r="Y65" i="17"/>
  <c r="Z65" i="17"/>
  <c r="Y1067" i="17"/>
  <c r="Z1067" i="17"/>
  <c r="Y164" i="17"/>
  <c r="Z164" i="17"/>
  <c r="Y80" i="17"/>
  <c r="Z80" i="17"/>
  <c r="Y793" i="17"/>
  <c r="Z793" i="17"/>
  <c r="Y542" i="17"/>
  <c r="Z542" i="17"/>
  <c r="Y377" i="17"/>
  <c r="Z377" i="17"/>
  <c r="Y514" i="17"/>
  <c r="Z514" i="17"/>
  <c r="Y499" i="17"/>
  <c r="Z499" i="17"/>
  <c r="Y931" i="17"/>
  <c r="Z931" i="17"/>
  <c r="Y639" i="17"/>
  <c r="Z639" i="17"/>
  <c r="Y314" i="17"/>
  <c r="Z314" i="17"/>
  <c r="Y555" i="17"/>
  <c r="Z555" i="17"/>
  <c r="Y324" i="17"/>
  <c r="Z324" i="17"/>
  <c r="Y1091" i="17"/>
  <c r="Z1091" i="17"/>
  <c r="Y740" i="17"/>
  <c r="Z740" i="17"/>
  <c r="Y722" i="17"/>
  <c r="Z722" i="17"/>
  <c r="Y233" i="17"/>
  <c r="Z233" i="17"/>
  <c r="Y974" i="17"/>
  <c r="Z974" i="17"/>
  <c r="Y556" i="17"/>
  <c r="Z556" i="17"/>
  <c r="Y329" i="17"/>
  <c r="Z329" i="17"/>
  <c r="Y313" i="17"/>
  <c r="Z313" i="17"/>
  <c r="Y582" i="17"/>
  <c r="Z582" i="17"/>
  <c r="Y551" i="17"/>
  <c r="Z551" i="17"/>
  <c r="Y839" i="17"/>
  <c r="Z839" i="17"/>
  <c r="Y975" i="17"/>
  <c r="Z975" i="17"/>
  <c r="Y840" i="17"/>
  <c r="Z840" i="17"/>
  <c r="Y939" i="17"/>
  <c r="Z939" i="17"/>
  <c r="Y687" i="17"/>
  <c r="Z687" i="17"/>
  <c r="Y152" i="17"/>
  <c r="Z152" i="17"/>
  <c r="Y371" i="17"/>
  <c r="Z371" i="17"/>
  <c r="Y39" i="17"/>
  <c r="Z39" i="17"/>
  <c r="Y1009" i="17"/>
  <c r="Z1009" i="17"/>
  <c r="Y1143" i="17"/>
  <c r="Z1143" i="17"/>
  <c r="Y135" i="17"/>
  <c r="Z135" i="17"/>
  <c r="Y412" i="17"/>
  <c r="Z412" i="17"/>
  <c r="Y500" i="17"/>
  <c r="Z500" i="17"/>
  <c r="Y632" i="17"/>
  <c r="Z632" i="17"/>
  <c r="Y871" i="17"/>
  <c r="Z871" i="17"/>
  <c r="Y102" i="17"/>
  <c r="Z102" i="17"/>
  <c r="Y483" i="17"/>
  <c r="Z483" i="17"/>
  <c r="Y426" i="17"/>
  <c r="Z426" i="17"/>
  <c r="Y99" i="17"/>
  <c r="Z99" i="17"/>
  <c r="Y938" i="17"/>
  <c r="Z938" i="17"/>
  <c r="Y269" i="17"/>
  <c r="Z269" i="17"/>
  <c r="Y388" i="17"/>
  <c r="Z388" i="17"/>
  <c r="Y834" i="17"/>
  <c r="Z834" i="17"/>
  <c r="Y751" i="17"/>
  <c r="Z751" i="17"/>
  <c r="Y420" i="17"/>
  <c r="Z420" i="17"/>
  <c r="Y636" i="17"/>
  <c r="Z636" i="17"/>
  <c r="Y1031" i="17"/>
  <c r="Z1031" i="17"/>
  <c r="Y468" i="17"/>
  <c r="Z468" i="17"/>
  <c r="Y761" i="17"/>
  <c r="Z761" i="17"/>
  <c r="Y339" i="17"/>
  <c r="Z339" i="17"/>
  <c r="Y34" i="17"/>
  <c r="Z34" i="17"/>
  <c r="Y62" i="17"/>
  <c r="Z62" i="17"/>
  <c r="Y907" i="17"/>
  <c r="Z907" i="17"/>
  <c r="Y659" i="17"/>
  <c r="Z659" i="17"/>
  <c r="Y383" i="17"/>
  <c r="AD383" i="17" s="1"/>
  <c r="Z383" i="17"/>
  <c r="Y501" i="17"/>
  <c r="Z501" i="17"/>
  <c r="Y1107" i="17"/>
  <c r="Z1107" i="17"/>
  <c r="Y997" i="17"/>
  <c r="Z997" i="17"/>
  <c r="Y1051" i="17"/>
  <c r="Z1051" i="17"/>
  <c r="Y201" i="17"/>
  <c r="Z201" i="17"/>
  <c r="Y406" i="17"/>
  <c r="Z406" i="17"/>
  <c r="Y1019" i="17"/>
  <c r="Z1019" i="17"/>
  <c r="Y727" i="17"/>
  <c r="Z727" i="17"/>
  <c r="Y1127" i="17"/>
  <c r="Z1127" i="17"/>
  <c r="Y224" i="17"/>
  <c r="Z224" i="17"/>
  <c r="Y1092" i="17"/>
  <c r="Z1092" i="17"/>
  <c r="Y932" i="17"/>
  <c r="Z932" i="17"/>
  <c r="Y912" i="17"/>
  <c r="Z912" i="17"/>
  <c r="Y301" i="17"/>
  <c r="Z301" i="17"/>
  <c r="Y892" i="17"/>
  <c r="Z892" i="17"/>
  <c r="Y176" i="17"/>
  <c r="Z176" i="17"/>
  <c r="Y837" i="17"/>
  <c r="Z837" i="17"/>
  <c r="Y901" i="17"/>
  <c r="Z901" i="17"/>
  <c r="Y502" i="17"/>
  <c r="Z502" i="17"/>
  <c r="Y494" i="17"/>
  <c r="Z494" i="17"/>
  <c r="Y994" i="17"/>
  <c r="Z994" i="17"/>
  <c r="Y410" i="17"/>
  <c r="Z410" i="17"/>
  <c r="Y368" i="17"/>
  <c r="Z368" i="17"/>
  <c r="Y381" i="17"/>
  <c r="Z381" i="17"/>
  <c r="Y861" i="17"/>
  <c r="Z861" i="17"/>
  <c r="Y361" i="17"/>
  <c r="Z361" i="17"/>
  <c r="Y539" i="17"/>
  <c r="Z539" i="17"/>
  <c r="Y1131" i="17"/>
  <c r="Z1131" i="17"/>
  <c r="Y1032" i="17"/>
  <c r="Z1032" i="17"/>
  <c r="Y815" i="17"/>
  <c r="Z815" i="17"/>
  <c r="Y82" i="17"/>
  <c r="Z82" i="17"/>
  <c r="Y711" i="17"/>
  <c r="Z711" i="17"/>
  <c r="Y830" i="17"/>
  <c r="Z830" i="17"/>
  <c r="Y302" i="17"/>
  <c r="Z302" i="17"/>
  <c r="Y925" i="17"/>
  <c r="Z925" i="17"/>
  <c r="Y363" i="17"/>
  <c r="Z363" i="17"/>
  <c r="Y506" i="17"/>
  <c r="Z506" i="17"/>
  <c r="Y225" i="17"/>
  <c r="Z225" i="17"/>
  <c r="Y729" i="17"/>
  <c r="Z729" i="17"/>
  <c r="Y393" i="17"/>
  <c r="Z393" i="17"/>
  <c r="Y627" i="17"/>
  <c r="Z627" i="17"/>
  <c r="Y549" i="17"/>
  <c r="Z549" i="17"/>
  <c r="Y522" i="17"/>
  <c r="Z522" i="17"/>
  <c r="Y418" i="17"/>
  <c r="Z418" i="17"/>
  <c r="Y926" i="17"/>
  <c r="Z926" i="17"/>
  <c r="Y369" i="17"/>
  <c r="Z369" i="17"/>
  <c r="Y615" i="17"/>
  <c r="Z615" i="17"/>
  <c r="Y668" i="17"/>
  <c r="Z668" i="17"/>
  <c r="Y1020" i="17"/>
  <c r="Z1020" i="17"/>
  <c r="Y882" i="17"/>
  <c r="Z882" i="17"/>
  <c r="Y227" i="17"/>
  <c r="Z227" i="17"/>
  <c r="Y524" i="17"/>
  <c r="Z524" i="17"/>
  <c r="Y161" i="17"/>
  <c r="Z161" i="17"/>
  <c r="Y113" i="17"/>
  <c r="Z113" i="17"/>
  <c r="Y572" i="17"/>
  <c r="Z572" i="17"/>
  <c r="Y580" i="17"/>
  <c r="Z580" i="17"/>
  <c r="Y519" i="17"/>
  <c r="Z519" i="17"/>
  <c r="Y875" i="17"/>
  <c r="Z875" i="17"/>
  <c r="Y142" i="17"/>
  <c r="Z142" i="17"/>
  <c r="Y553" i="17"/>
  <c r="Z553" i="17"/>
  <c r="Y1133" i="17"/>
  <c r="Z1133" i="17"/>
  <c r="Y67" i="17"/>
  <c r="Z67" i="17"/>
  <c r="Y525" i="17"/>
  <c r="Z525" i="17"/>
  <c r="Y32" i="17"/>
  <c r="Z32" i="17"/>
  <c r="Y43" i="17"/>
  <c r="Z43" i="17"/>
  <c r="Y400" i="17"/>
  <c r="Z400" i="17"/>
  <c r="Y899" i="17"/>
  <c r="Z899" i="17"/>
  <c r="Y79" i="17"/>
  <c r="Z79" i="17"/>
  <c r="Y95" i="17"/>
  <c r="Z95" i="17"/>
  <c r="Y37" i="17"/>
  <c r="Z37" i="17"/>
  <c r="Y444" i="17"/>
  <c r="Z444" i="17"/>
  <c r="Y1045" i="17"/>
  <c r="Z1045" i="17"/>
  <c r="Y213" i="17"/>
  <c r="Z213" i="17"/>
  <c r="Y836" i="17"/>
  <c r="Z836" i="17"/>
  <c r="Y860" i="17"/>
  <c r="Z860" i="17"/>
  <c r="Y1103" i="17"/>
  <c r="Z1103" i="17"/>
  <c r="Y886" i="17"/>
  <c r="Z886" i="17"/>
  <c r="Y52" i="17"/>
  <c r="Z52" i="17"/>
  <c r="Y745" i="17"/>
  <c r="Z745" i="17"/>
  <c r="Y275" i="17"/>
  <c r="Z275" i="17"/>
  <c r="Y141" i="17"/>
  <c r="Z141" i="17"/>
  <c r="Y985" i="17"/>
  <c r="Z985" i="17"/>
  <c r="Y626" i="17"/>
  <c r="Z626" i="17"/>
  <c r="Y497" i="17"/>
  <c r="Z497" i="17"/>
  <c r="Y888" i="17"/>
  <c r="Z888" i="17"/>
  <c r="Y318" i="17"/>
  <c r="Z318" i="17"/>
  <c r="Y929" i="17"/>
  <c r="Z929" i="17"/>
  <c r="Y150" i="17"/>
  <c r="Z150" i="17"/>
  <c r="Y378" i="17"/>
  <c r="Z378" i="17"/>
  <c r="Y624" i="17"/>
  <c r="Z624" i="17"/>
  <c r="Y908" i="17"/>
  <c r="Z908" i="17"/>
  <c r="Y235" i="17"/>
  <c r="Z235" i="17"/>
  <c r="Y973" i="17"/>
  <c r="Z973" i="17"/>
  <c r="Y511" i="17"/>
  <c r="Z511" i="17"/>
  <c r="Y785" i="17"/>
  <c r="Z785" i="17"/>
  <c r="Y1047" i="17"/>
  <c r="Z1047" i="17"/>
  <c r="Y1018" i="17"/>
  <c r="Z1018" i="17"/>
  <c r="Y1132" i="17"/>
  <c r="Z1132" i="17"/>
  <c r="Y239" i="17"/>
  <c r="Z239" i="17"/>
  <c r="Y428" i="17"/>
  <c r="Z428" i="17"/>
  <c r="Y380" i="17"/>
  <c r="Z380" i="17"/>
  <c r="Y1126" i="17"/>
  <c r="Z1126" i="17"/>
  <c r="Y733" i="17"/>
  <c r="Z733" i="17"/>
  <c r="Y806" i="17"/>
  <c r="Z806" i="17"/>
  <c r="Y115" i="17"/>
  <c r="Z115" i="17"/>
  <c r="Y1037" i="17"/>
  <c r="Z1037" i="17"/>
  <c r="Y356" i="17"/>
  <c r="Z356" i="17"/>
  <c r="Y169" i="17"/>
  <c r="Z169" i="17"/>
  <c r="Y910" i="17"/>
  <c r="Z910" i="17"/>
  <c r="Y604" i="17"/>
  <c r="Z604" i="17"/>
  <c r="Y574" i="17"/>
  <c r="Z574" i="17"/>
  <c r="Y374" i="17"/>
  <c r="Z374" i="17"/>
  <c r="Y880" i="17"/>
  <c r="Z880" i="17"/>
  <c r="Y248" i="17"/>
  <c r="Z248" i="17"/>
  <c r="Y162" i="17"/>
  <c r="Z162" i="17"/>
  <c r="Y1116" i="17"/>
  <c r="Z1116" i="17"/>
  <c r="Y1082" i="17"/>
  <c r="Z1082" i="17"/>
  <c r="Y1023" i="17"/>
  <c r="Z1023" i="17"/>
  <c r="Y518" i="17"/>
  <c r="Z518" i="17"/>
  <c r="Y1140" i="17"/>
  <c r="Z1140" i="17"/>
  <c r="Y390" i="17"/>
  <c r="Z390" i="17"/>
  <c r="Y854" i="17"/>
  <c r="Z854" i="17"/>
  <c r="Y917" i="17"/>
  <c r="Z917" i="17"/>
  <c r="Y1139" i="17"/>
  <c r="Z1139" i="17"/>
  <c r="Y876" i="17"/>
  <c r="Z876" i="17"/>
  <c r="Y436" i="17"/>
  <c r="Z436" i="17"/>
  <c r="Y799" i="17"/>
  <c r="Z799" i="17"/>
  <c r="Y48" i="17"/>
  <c r="Z48" i="17"/>
  <c r="Y448" i="17"/>
  <c r="Z448" i="17"/>
  <c r="Y333" i="17"/>
  <c r="Z333" i="17"/>
  <c r="Y753" i="17"/>
  <c r="Z753" i="17"/>
  <c r="Y90" i="17"/>
  <c r="Z90" i="17"/>
  <c r="Y44" i="17"/>
  <c r="Z44" i="17"/>
  <c r="Y40" i="17"/>
  <c r="Z40" i="17"/>
  <c r="Y379" i="17"/>
  <c r="Z379" i="17"/>
  <c r="Y466" i="17"/>
  <c r="Z466" i="17"/>
  <c r="Y30" i="17"/>
  <c r="Z30" i="17"/>
  <c r="Y560" i="17"/>
  <c r="Z560" i="17"/>
  <c r="Y594" i="17"/>
  <c r="Z594" i="17"/>
  <c r="Y56" i="17"/>
  <c r="Z56" i="17"/>
  <c r="Y530" i="17"/>
  <c r="Z530" i="17"/>
  <c r="Y434" i="17"/>
  <c r="Z434" i="17"/>
  <c r="Y724" i="17"/>
  <c r="Z724" i="17"/>
  <c r="Y61" i="17"/>
  <c r="Z61" i="17"/>
  <c r="Y960" i="17"/>
  <c r="Z960" i="17"/>
  <c r="Y1065" i="17"/>
  <c r="Z1065" i="17"/>
  <c r="Y294" i="17"/>
  <c r="Z294" i="17"/>
  <c r="Y274" i="17"/>
  <c r="Z274" i="17"/>
  <c r="Y1027" i="17"/>
  <c r="Z1027" i="17"/>
  <c r="Y315" i="17"/>
  <c r="Z315" i="17"/>
  <c r="Y42" i="17"/>
  <c r="Z42" i="17"/>
  <c r="Y181" i="17"/>
  <c r="Z181" i="17"/>
  <c r="Y651" i="17"/>
  <c r="Z651" i="17"/>
  <c r="Y669" i="17"/>
  <c r="Z669" i="17"/>
  <c r="Y663" i="17"/>
  <c r="Z663" i="17"/>
  <c r="Y800" i="17"/>
  <c r="Z800" i="17"/>
  <c r="Y156" i="17"/>
  <c r="Z156" i="17"/>
  <c r="Y240" i="17"/>
  <c r="Z240" i="17"/>
  <c r="Y596" i="17"/>
  <c r="Z596" i="17"/>
  <c r="Y586" i="17"/>
  <c r="AD586" i="17" s="1"/>
  <c r="Z586" i="17"/>
  <c r="Y671" i="17"/>
  <c r="Z671" i="17"/>
  <c r="Y903" i="17"/>
  <c r="Z903" i="17"/>
  <c r="Y308" i="17"/>
  <c r="Z308" i="17"/>
  <c r="Y100" i="17"/>
  <c r="Z100" i="17"/>
  <c r="Y679" i="17"/>
  <c r="Z679" i="17"/>
  <c r="Y509" i="17"/>
  <c r="Z509" i="17"/>
  <c r="Y709" i="17"/>
  <c r="Z709" i="17"/>
  <c r="Y921" i="17"/>
  <c r="Z921" i="17"/>
  <c r="Y460" i="17"/>
  <c r="Z460" i="17"/>
  <c r="Y351" i="17"/>
  <c r="Z351" i="17"/>
  <c r="Y622" i="17"/>
  <c r="Z622" i="17"/>
  <c r="Y1002" i="17"/>
  <c r="Z1002" i="17"/>
  <c r="Y485" i="17"/>
  <c r="Z485" i="17"/>
  <c r="Y764" i="17"/>
  <c r="Z764" i="17"/>
  <c r="Y693" i="17"/>
  <c r="Z693" i="17"/>
  <c r="Y472" i="17"/>
  <c r="Z472" i="17"/>
  <c r="Y194" i="17"/>
  <c r="Z194" i="17"/>
  <c r="Y50" i="17"/>
  <c r="Z50" i="17"/>
  <c r="Y535" i="17"/>
  <c r="Z535" i="17"/>
  <c r="Y1012" i="17"/>
  <c r="Z1012" i="17"/>
  <c r="Y457" i="17"/>
  <c r="Z457" i="17"/>
  <c r="Y944" i="17"/>
  <c r="Z944" i="17"/>
  <c r="Y247" i="17"/>
  <c r="Z247" i="17"/>
  <c r="Y763" i="17"/>
  <c r="Z763" i="17"/>
  <c r="Y533" i="17"/>
  <c r="Z533" i="17"/>
  <c r="Y17" i="17"/>
  <c r="Z17" i="17"/>
  <c r="Y283" i="17"/>
  <c r="Z283" i="17"/>
  <c r="Y987" i="17"/>
  <c r="Z987" i="17"/>
  <c r="Y477" i="17"/>
  <c r="Z477" i="17"/>
  <c r="Y883" i="17"/>
  <c r="Z883" i="17"/>
  <c r="Y565" i="17"/>
  <c r="Z565" i="17"/>
  <c r="Y41" i="17"/>
  <c r="AD41" i="17" s="1"/>
  <c r="Z41" i="17"/>
  <c r="Y1089" i="17"/>
  <c r="Z1089" i="17"/>
  <c r="Y721" i="17"/>
  <c r="Z721" i="17"/>
  <c r="Y1095" i="17"/>
  <c r="Z1095" i="17"/>
  <c r="Y941" i="17"/>
  <c r="Z941" i="17"/>
  <c r="Y292" i="17"/>
  <c r="Z292" i="17"/>
  <c r="Y909" i="17"/>
  <c r="Z909" i="17"/>
  <c r="Y741" i="17"/>
  <c r="Z741" i="17"/>
  <c r="Y264" i="17"/>
  <c r="Z264" i="17"/>
  <c r="Y1134" i="17"/>
  <c r="Z1134" i="17"/>
  <c r="Y265" i="17"/>
  <c r="Z265" i="17"/>
  <c r="Y147" i="17"/>
  <c r="Z147" i="17"/>
  <c r="Y84" i="17"/>
  <c r="Z84" i="17"/>
  <c r="Y853" i="17"/>
  <c r="Z853" i="17"/>
  <c r="Y253" i="17"/>
  <c r="Z253" i="17"/>
  <c r="Y1036" i="17"/>
  <c r="Z1036" i="17"/>
  <c r="Y492" i="17"/>
  <c r="Z492" i="17"/>
  <c r="Y672" i="17"/>
  <c r="Z672" i="17"/>
  <c r="Y22" i="17"/>
  <c r="Z22" i="17"/>
  <c r="Y803" i="17"/>
  <c r="Z803" i="17"/>
  <c r="Y346" i="17"/>
  <c r="Z346" i="17"/>
  <c r="Y608" i="17"/>
  <c r="Z608" i="17"/>
  <c r="Y1077" i="17"/>
  <c r="Z1077" i="17"/>
  <c r="Y425" i="17"/>
  <c r="Z425" i="17"/>
  <c r="Y326" i="17"/>
  <c r="Z326" i="17"/>
  <c r="Y657" i="17"/>
  <c r="Z657" i="17"/>
  <c r="Y38" i="17"/>
  <c r="Z38" i="17"/>
  <c r="Y316" i="17"/>
  <c r="Z316" i="17"/>
  <c r="Y498" i="17"/>
  <c r="Z498" i="17"/>
  <c r="Y1073" i="17"/>
  <c r="Z1073" i="17"/>
  <c r="Y389" i="17"/>
  <c r="Z389" i="17"/>
  <c r="Y298" i="17"/>
  <c r="Z298" i="17"/>
  <c r="Y1071" i="17"/>
  <c r="Z1071" i="17"/>
  <c r="Y550" i="17"/>
  <c r="Z550" i="17"/>
  <c r="Y699" i="17"/>
  <c r="Z699" i="17"/>
  <c r="Y60" i="17"/>
  <c r="Z60" i="17"/>
  <c r="Y29" i="17"/>
  <c r="Z29" i="17"/>
  <c r="Y461" i="17"/>
  <c r="Z461" i="17"/>
  <c r="Y1115" i="17"/>
  <c r="Z1115" i="17"/>
  <c r="Y747" i="17"/>
  <c r="Z747" i="17"/>
  <c r="Y770" i="17"/>
  <c r="Z770" i="17"/>
  <c r="Y108" i="17"/>
  <c r="Z108" i="17"/>
  <c r="Y1084" i="17"/>
  <c r="Z1084" i="17"/>
  <c r="Y552" i="17"/>
  <c r="Z552" i="17"/>
  <c r="Y71" i="17"/>
  <c r="Z71" i="17"/>
  <c r="Y648" i="17"/>
  <c r="Z648" i="17"/>
  <c r="Y117" i="17"/>
  <c r="Z117" i="17"/>
  <c r="Y1080" i="17"/>
  <c r="Z1080" i="17"/>
  <c r="Y675" i="17"/>
  <c r="Z675" i="17"/>
  <c r="Y1088" i="17"/>
  <c r="Z1088" i="17"/>
  <c r="Y714" i="17"/>
  <c r="Z714" i="17"/>
  <c r="Y24" i="17"/>
  <c r="Z24" i="17"/>
  <c r="Y112" i="17"/>
  <c r="Z112" i="17"/>
  <c r="Y1001" i="17"/>
  <c r="Z1001" i="17"/>
  <c r="Y260" i="17"/>
  <c r="Z260" i="17"/>
  <c r="Y245" i="17"/>
  <c r="Z245" i="17"/>
  <c r="Y874" i="17"/>
  <c r="Z874" i="17"/>
  <c r="Y666" i="17"/>
  <c r="Z666" i="17"/>
  <c r="Y219" i="17"/>
  <c r="Z219" i="17"/>
  <c r="Y743" i="17"/>
  <c r="Z743" i="17"/>
  <c r="Y391" i="17"/>
  <c r="Z391" i="17"/>
  <c r="Y173" i="17"/>
  <c r="Z173" i="17"/>
  <c r="Y165" i="17"/>
  <c r="Z165" i="17"/>
  <c r="Y66" i="17"/>
  <c r="Z66" i="17"/>
  <c r="Y835" i="17"/>
  <c r="Z835" i="17"/>
  <c r="Y920" i="17"/>
  <c r="Z920" i="17"/>
  <c r="Y980" i="17"/>
  <c r="Z980" i="17"/>
  <c r="Y307" i="17"/>
  <c r="Z307" i="17"/>
  <c r="Y202" i="17"/>
  <c r="Z202" i="17"/>
  <c r="Y813" i="17"/>
  <c r="Z813" i="17"/>
  <c r="Y104" i="17"/>
  <c r="Z104" i="17"/>
  <c r="Y820" i="17"/>
  <c r="Z820" i="17"/>
  <c r="Y226" i="17"/>
  <c r="Z226" i="17"/>
  <c r="Y988" i="17"/>
  <c r="Z988" i="17"/>
  <c r="Y541" i="17"/>
  <c r="Z541" i="17"/>
  <c r="Y286" i="17"/>
  <c r="Z286" i="17"/>
  <c r="Y613" i="17"/>
  <c r="Z613" i="17"/>
  <c r="Y780" i="17"/>
  <c r="Z780" i="17"/>
  <c r="Y124" i="17"/>
  <c r="Z124" i="17"/>
  <c r="Y531" i="17"/>
  <c r="Z531" i="17"/>
  <c r="Y75" i="17"/>
  <c r="Z75" i="17"/>
  <c r="Y440" i="17"/>
  <c r="Z440" i="17"/>
  <c r="Y738" i="17"/>
  <c r="Z738" i="17"/>
  <c r="Y1016" i="17"/>
  <c r="Z1016" i="17"/>
  <c r="Y606" i="17"/>
  <c r="Z606" i="17"/>
  <c r="Y658" i="17"/>
  <c r="Z658" i="17"/>
  <c r="Y855" i="17"/>
  <c r="Z855" i="17"/>
  <c r="Y1062" i="17"/>
  <c r="Z1062" i="17"/>
  <c r="Y1059" i="17"/>
  <c r="Z1059" i="17"/>
  <c r="Y568" i="17"/>
  <c r="Z568" i="17"/>
  <c r="Y848" i="17"/>
  <c r="Z848" i="17"/>
  <c r="Y138" i="17"/>
  <c r="Z138" i="17"/>
  <c r="Y271" i="17"/>
  <c r="AD271" i="17" s="1"/>
  <c r="Z271" i="17"/>
  <c r="Y270" i="17"/>
  <c r="Z270" i="17"/>
  <c r="Y328" i="17"/>
  <c r="Z328" i="17"/>
  <c r="Y411" i="17"/>
  <c r="Z411" i="17"/>
  <c r="Y650" i="17"/>
  <c r="Z650" i="17"/>
  <c r="Y866" i="17"/>
  <c r="Z866" i="17"/>
  <c r="Y123" i="17"/>
  <c r="Z123" i="17"/>
  <c r="Y794" i="17"/>
  <c r="Z794" i="17"/>
  <c r="Y791" i="17"/>
  <c r="Z791" i="17"/>
  <c r="Y712" i="17"/>
  <c r="Z712" i="17"/>
  <c r="Y782" i="17"/>
  <c r="Z782" i="17"/>
  <c r="Y297" i="17"/>
  <c r="Z297" i="17"/>
  <c r="Y964" i="17"/>
  <c r="Z964" i="17"/>
  <c r="Y256" i="17"/>
  <c r="Z256" i="17"/>
  <c r="Y633" i="17"/>
  <c r="Z633" i="17"/>
  <c r="Y1117" i="17"/>
  <c r="Z1117" i="17"/>
  <c r="L237" i="17"/>
  <c r="L440" i="17"/>
  <c r="M440" i="17"/>
  <c r="L465" i="17"/>
  <c r="M465" i="17"/>
  <c r="L236" i="17"/>
  <c r="M236" i="17"/>
  <c r="L847" i="17"/>
  <c r="M847" i="17"/>
  <c r="L437" i="17"/>
  <c r="M437" i="17"/>
  <c r="AE437" i="17" s="1"/>
  <c r="L989" i="17"/>
  <c r="M989" i="17"/>
  <c r="L712" i="17"/>
  <c r="M712" i="17"/>
  <c r="L1006" i="17"/>
  <c r="M1006" i="17"/>
  <c r="AE1006" i="17" s="1"/>
  <c r="L327" i="17"/>
  <c r="M327" i="17"/>
  <c r="L466" i="17"/>
  <c r="M466" i="17"/>
  <c r="L274" i="17"/>
  <c r="M274" i="17"/>
  <c r="L670" i="17"/>
  <c r="M670" i="17"/>
  <c r="AE670" i="17" s="1"/>
  <c r="L940" i="17"/>
  <c r="M940" i="17"/>
  <c r="L550" i="17"/>
  <c r="M550" i="17"/>
  <c r="L20" i="17"/>
  <c r="M20" i="17"/>
  <c r="L16" i="17"/>
  <c r="M16" i="17"/>
  <c r="L344" i="17"/>
  <c r="M344" i="17"/>
  <c r="L1077" i="17"/>
  <c r="M1077" i="17"/>
  <c r="L53" i="17"/>
  <c r="M53" i="17"/>
  <c r="L1054" i="17"/>
  <c r="M1054" i="17"/>
  <c r="L1162" i="17"/>
  <c r="AD1162" i="17" s="1"/>
  <c r="M1162" i="17"/>
  <c r="L201" i="17"/>
  <c r="M201" i="17"/>
  <c r="L178" i="17"/>
  <c r="M178" i="17"/>
  <c r="L740" i="17"/>
  <c r="M740" i="17"/>
  <c r="AE740" i="17" s="1"/>
  <c r="L36" i="17"/>
  <c r="M36" i="17"/>
  <c r="AE36" i="17" s="1"/>
  <c r="L533" i="17"/>
  <c r="M533" i="17"/>
  <c r="L942" i="17"/>
  <c r="M942" i="17"/>
  <c r="L256" i="17"/>
  <c r="M256" i="17"/>
  <c r="L147" i="17"/>
  <c r="M147" i="17"/>
  <c r="L711" i="17"/>
  <c r="M711" i="17"/>
  <c r="M237" i="17"/>
  <c r="L373" i="17"/>
  <c r="M373" i="17"/>
  <c r="L478" i="17"/>
  <c r="M478" i="17"/>
  <c r="L980" i="17"/>
  <c r="M980" i="17"/>
  <c r="L474" i="17"/>
  <c r="M474" i="17"/>
  <c r="L808" i="17"/>
  <c r="M808" i="17"/>
  <c r="L179" i="17"/>
  <c r="M179" i="17"/>
  <c r="L820" i="17"/>
  <c r="M820" i="17"/>
  <c r="L91" i="17"/>
  <c r="M91" i="17"/>
  <c r="L721" i="17"/>
  <c r="M721" i="17"/>
  <c r="L562" i="17"/>
  <c r="M562" i="17"/>
  <c r="L418" i="17"/>
  <c r="M418" i="17"/>
  <c r="AE418" i="17" s="1"/>
  <c r="L915" i="17"/>
  <c r="M915" i="17"/>
  <c r="L114" i="17"/>
  <c r="M114" i="17"/>
  <c r="L260" i="17"/>
  <c r="M260" i="17"/>
  <c r="L113" i="17"/>
  <c r="M113" i="17"/>
  <c r="L836" i="17"/>
  <c r="M836" i="17"/>
  <c r="AE836" i="17" s="1"/>
  <c r="L730" i="17"/>
  <c r="M730" i="17"/>
  <c r="L839" i="17"/>
  <c r="M839" i="17"/>
  <c r="L778" i="17"/>
  <c r="M778" i="17"/>
  <c r="L85" i="17"/>
  <c r="M85" i="17"/>
  <c r="L894" i="17"/>
  <c r="M894" i="17"/>
  <c r="L31" i="17"/>
  <c r="AD31" i="17" s="1"/>
  <c r="M31" i="17"/>
  <c r="L540" i="17"/>
  <c r="M540" i="17"/>
  <c r="L337" i="17"/>
  <c r="M337" i="17"/>
  <c r="L281" i="17"/>
  <c r="M281" i="17"/>
  <c r="L499" i="17"/>
  <c r="M499" i="17"/>
  <c r="L187" i="17"/>
  <c r="M187" i="17"/>
  <c r="L223" i="17"/>
  <c r="M223" i="17"/>
  <c r="L351" i="17"/>
  <c r="M351" i="17"/>
  <c r="L962" i="17"/>
  <c r="M962" i="17"/>
  <c r="AE962" i="17" s="1"/>
  <c r="L890" i="17"/>
  <c r="M890" i="17"/>
  <c r="L863" i="17"/>
  <c r="M863" i="17"/>
  <c r="L943" i="17"/>
  <c r="M943" i="17"/>
  <c r="L148" i="17"/>
  <c r="M148" i="17"/>
  <c r="L457" i="17"/>
  <c r="AD457" i="17" s="1"/>
  <c r="M457" i="17"/>
  <c r="L1091" i="17"/>
  <c r="M1091" i="17"/>
  <c r="L167" i="17"/>
  <c r="M167" i="17"/>
  <c r="L732" i="17"/>
  <c r="M732" i="17"/>
  <c r="L482" i="17"/>
  <c r="M482" i="17"/>
  <c r="L931" i="17"/>
  <c r="M931" i="17"/>
  <c r="L933" i="17"/>
  <c r="M933" i="17"/>
  <c r="AE933" i="17" s="1"/>
  <c r="L1079" i="17"/>
  <c r="M1079" i="17"/>
  <c r="L372" i="17"/>
  <c r="M372" i="17"/>
  <c r="AE372" i="17" s="1"/>
  <c r="L831" i="17"/>
  <c r="M831" i="17"/>
  <c r="AE831" i="17" s="1"/>
  <c r="L957" i="17"/>
  <c r="M957" i="17"/>
  <c r="L252" i="17"/>
  <c r="M252" i="17"/>
  <c r="AE252" i="17" s="1"/>
  <c r="L275" i="17"/>
  <c r="M275" i="17"/>
  <c r="L88" i="17"/>
  <c r="M88" i="17"/>
  <c r="L661" i="17"/>
  <c r="M661" i="17"/>
  <c r="L676" i="17"/>
  <c r="M676" i="17"/>
  <c r="L1101" i="17"/>
  <c r="M1101" i="17"/>
  <c r="L234" i="17"/>
  <c r="M234" i="17"/>
  <c r="L61" i="17"/>
  <c r="M61" i="17"/>
  <c r="L229" i="17"/>
  <c r="AD229" i="17" s="1"/>
  <c r="M229" i="17"/>
  <c r="AE229" i="17" s="1"/>
  <c r="L898" i="17"/>
  <c r="M898" i="17"/>
  <c r="AE898" i="17" s="1"/>
  <c r="L991" i="17"/>
  <c r="M991" i="17"/>
  <c r="L812" i="17"/>
  <c r="M812" i="17"/>
  <c r="L119" i="17"/>
  <c r="M119" i="17"/>
  <c r="L963" i="17"/>
  <c r="M963" i="17"/>
  <c r="L83" i="17"/>
  <c r="M83" i="17"/>
  <c r="L937" i="17"/>
  <c r="M937" i="17"/>
  <c r="L1090" i="17"/>
  <c r="M1090" i="17"/>
  <c r="L856" i="17"/>
  <c r="M856" i="17"/>
  <c r="L490" i="17"/>
  <c r="M490" i="17"/>
  <c r="L927" i="17"/>
  <c r="M927" i="17"/>
  <c r="L570" i="17"/>
  <c r="M570" i="17"/>
  <c r="L625" i="17"/>
  <c r="M625" i="17"/>
  <c r="AE625" i="17" s="1"/>
  <c r="L1131" i="17"/>
  <c r="M1131" i="17"/>
  <c r="AE1131" i="17" s="1"/>
  <c r="L64" i="17"/>
  <c r="M64" i="17"/>
  <c r="L239" i="17"/>
  <c r="M239" i="17"/>
  <c r="L323" i="17"/>
  <c r="M323" i="17"/>
  <c r="L800" i="17"/>
  <c r="M800" i="17"/>
  <c r="L833" i="17"/>
  <c r="M833" i="17"/>
  <c r="L744" i="17"/>
  <c r="M744" i="17"/>
  <c r="L221" i="17"/>
  <c r="M221" i="17"/>
  <c r="L446" i="17"/>
  <c r="M446" i="17"/>
  <c r="L747" i="17"/>
  <c r="M747" i="17"/>
  <c r="L966" i="17"/>
  <c r="M966" i="17"/>
  <c r="AE966" i="17" s="1"/>
  <c r="L512" i="17"/>
  <c r="M512" i="17"/>
  <c r="L261" i="17"/>
  <c r="M261" i="17"/>
  <c r="AE261" i="17" s="1"/>
  <c r="L266" i="17"/>
  <c r="M266" i="17"/>
  <c r="L77" i="17"/>
  <c r="M77" i="17"/>
  <c r="AE77" i="17" s="1"/>
  <c r="L598" i="17"/>
  <c r="M598" i="17"/>
  <c r="L786" i="17"/>
  <c r="M786" i="17"/>
  <c r="L764" i="17"/>
  <c r="M764" i="17"/>
  <c r="L401" i="17"/>
  <c r="M401" i="17"/>
  <c r="AE401" i="17" s="1"/>
  <c r="L1048" i="17"/>
  <c r="M1048" i="17"/>
  <c r="L1172" i="17"/>
  <c r="AD1172" i="17" s="1"/>
  <c r="M1172" i="17"/>
  <c r="L269" i="17"/>
  <c r="M269" i="17"/>
  <c r="L944" i="17"/>
  <c r="M944" i="17"/>
  <c r="L1007" i="17"/>
  <c r="M1007" i="17"/>
  <c r="L300" i="17"/>
  <c r="M300" i="17"/>
  <c r="L306" i="17"/>
  <c r="M306" i="17"/>
  <c r="L138" i="17"/>
  <c r="M138" i="17"/>
  <c r="L304" i="17"/>
  <c r="M304" i="17"/>
  <c r="L737" i="17"/>
  <c r="M737" i="17"/>
  <c r="L420" i="17"/>
  <c r="M420" i="17"/>
  <c r="L652" i="17"/>
  <c r="M652" i="17"/>
  <c r="L374" i="17"/>
  <c r="M374" i="17"/>
  <c r="L92" i="17"/>
  <c r="M92" i="17"/>
  <c r="L686" i="17"/>
  <c r="M686" i="17"/>
  <c r="L290" i="17"/>
  <c r="M290" i="17"/>
  <c r="L1061" i="17"/>
  <c r="M1061" i="17"/>
  <c r="L750" i="17"/>
  <c r="M750" i="17"/>
  <c r="L246" i="17"/>
  <c r="M246" i="17"/>
  <c r="L593" i="17"/>
  <c r="M593" i="17"/>
  <c r="L455" i="17"/>
  <c r="M455" i="17"/>
  <c r="L276" i="17"/>
  <c r="M276" i="17"/>
  <c r="AE276" i="17" s="1"/>
  <c r="L568" i="17"/>
  <c r="M568" i="17"/>
  <c r="L57" i="17"/>
  <c r="AD57" i="17" s="1"/>
  <c r="M57" i="17"/>
  <c r="L131" i="17"/>
  <c r="M131" i="17"/>
  <c r="L1107" i="17"/>
  <c r="AD1107" i="17" s="1"/>
  <c r="M1107" i="17"/>
  <c r="L188" i="17"/>
  <c r="M188" i="17"/>
  <c r="AE188" i="17" s="1"/>
  <c r="L217" i="17"/>
  <c r="M217" i="17"/>
  <c r="L703" i="17"/>
  <c r="M703" i="17"/>
  <c r="L862" i="17"/>
  <c r="M862" i="17"/>
  <c r="AE111" i="17" s="1"/>
  <c r="L749" i="17"/>
  <c r="M749" i="17"/>
  <c r="L741" i="17"/>
  <c r="M741" i="17"/>
  <c r="L1032" i="17"/>
  <c r="AD1032" i="17" s="1"/>
  <c r="M1032" i="17"/>
  <c r="L472" i="17"/>
  <c r="M472" i="17"/>
  <c r="AE472" i="17" s="1"/>
  <c r="L789" i="17"/>
  <c r="M789" i="17"/>
  <c r="L489" i="17"/>
  <c r="AD489" i="17" s="1"/>
  <c r="M489" i="17"/>
  <c r="L19" i="17"/>
  <c r="M19" i="17"/>
  <c r="AE19" i="17" s="1"/>
  <c r="L761" i="17"/>
  <c r="M761" i="17"/>
  <c r="L1164" i="17"/>
  <c r="AD1164" i="17" s="1"/>
  <c r="M1164" i="17"/>
  <c r="AE1164" i="17" s="1"/>
  <c r="L233" i="17"/>
  <c r="M233" i="17"/>
  <c r="L1071" i="17"/>
  <c r="M1071" i="17"/>
  <c r="L205" i="17"/>
  <c r="M205" i="17"/>
  <c r="L1086" i="17"/>
  <c r="M1086" i="17"/>
  <c r="L536" i="17"/>
  <c r="M536" i="17"/>
  <c r="L1082" i="17"/>
  <c r="M1082" i="17"/>
  <c r="AE1082" i="17" s="1"/>
  <c r="L1171" i="17"/>
  <c r="AD1171" i="17" s="1"/>
  <c r="M1171" i="17"/>
  <c r="AE1171" i="17" s="1"/>
  <c r="L52" i="17"/>
  <c r="M52" i="17"/>
  <c r="L926" i="17"/>
  <c r="M926" i="17"/>
  <c r="AE926" i="17" s="1"/>
  <c r="L1083" i="17"/>
  <c r="M1083" i="17"/>
  <c r="L518" i="17"/>
  <c r="M518" i="17"/>
  <c r="L573" i="17"/>
  <c r="M573" i="17"/>
  <c r="L610" i="17"/>
  <c r="M610" i="17"/>
  <c r="AE610" i="17" s="1"/>
  <c r="L816" i="17"/>
  <c r="M816" i="17"/>
  <c r="L687" i="17"/>
  <c r="M687" i="17"/>
  <c r="AE687" i="17" s="1"/>
  <c r="L977" i="17"/>
  <c r="M977" i="17"/>
  <c r="L987" i="17"/>
  <c r="M987" i="17"/>
  <c r="L733" i="17"/>
  <c r="M733" i="17"/>
  <c r="AE733" i="17" s="1"/>
  <c r="L471" i="17"/>
  <c r="M471" i="17"/>
  <c r="L842" i="17"/>
  <c r="M842" i="17"/>
  <c r="L358" i="17"/>
  <c r="M358" i="17"/>
  <c r="L724" i="17"/>
  <c r="M724" i="17"/>
  <c r="L708" i="17"/>
  <c r="M708" i="17"/>
  <c r="L308" i="17"/>
  <c r="M308" i="17"/>
  <c r="AE308" i="17" s="1"/>
  <c r="L848" i="17"/>
  <c r="M848" i="17"/>
  <c r="L136" i="17"/>
  <c r="M136" i="17"/>
  <c r="L486" i="17"/>
  <c r="M486" i="17"/>
  <c r="L797" i="17"/>
  <c r="M797" i="17"/>
  <c r="AE797" i="17" s="1"/>
  <c r="L79" i="17"/>
  <c r="M79" i="17"/>
  <c r="L189" i="17"/>
  <c r="M189" i="17"/>
  <c r="L311" i="17"/>
  <c r="M311" i="17"/>
  <c r="L296" i="17"/>
  <c r="M296" i="17"/>
  <c r="L731" i="17"/>
  <c r="AD731" i="17" s="1"/>
  <c r="M731" i="17"/>
  <c r="L110" i="17"/>
  <c r="M110" i="17"/>
  <c r="L702" i="17"/>
  <c r="M702" i="17"/>
  <c r="L384" i="17"/>
  <c r="M384" i="17"/>
  <c r="AE384" i="17" s="1"/>
  <c r="L1147" i="17"/>
  <c r="AD1147" i="17" s="1"/>
  <c r="M1147" i="17"/>
  <c r="L398" i="17"/>
  <c r="M398" i="17"/>
  <c r="AE398" i="17" s="1"/>
  <c r="L361" i="17"/>
  <c r="M361" i="17"/>
  <c r="L537" i="17"/>
  <c r="M537" i="17"/>
  <c r="L51" i="17"/>
  <c r="M51" i="17"/>
  <c r="L1080" i="17"/>
  <c r="M1080" i="17"/>
  <c r="L419" i="17"/>
  <c r="AD419" i="17" s="1"/>
  <c r="M419" i="17"/>
  <c r="L865" i="17"/>
  <c r="M865" i="17"/>
  <c r="L655" i="17"/>
  <c r="M655" i="17"/>
  <c r="L1109" i="17"/>
  <c r="M1109" i="17"/>
  <c r="AE1109" i="17" s="1"/>
  <c r="L166" i="17"/>
  <c r="M166" i="17"/>
  <c r="L40" i="17"/>
  <c r="M40" i="17"/>
  <c r="L647" i="17"/>
  <c r="M647" i="17"/>
  <c r="L316" i="17"/>
  <c r="M316" i="17"/>
  <c r="L84" i="17"/>
  <c r="M84" i="17"/>
  <c r="AE84" i="17" s="1"/>
  <c r="L958" i="17"/>
  <c r="M958" i="17"/>
  <c r="L996" i="17"/>
  <c r="M996" i="17"/>
  <c r="L54" i="17"/>
  <c r="M54" i="17"/>
  <c r="L329" i="17"/>
  <c r="M329" i="17"/>
  <c r="AE329" i="17" s="1"/>
  <c r="L713" i="17"/>
  <c r="M713" i="17"/>
  <c r="L642" i="17"/>
  <c r="M642" i="17"/>
  <c r="L32" i="17"/>
  <c r="M32" i="17"/>
  <c r="AE32" i="17" s="1"/>
  <c r="L33" i="17"/>
  <c r="M33" i="17"/>
  <c r="L1050" i="17"/>
  <c r="M1050" i="17"/>
  <c r="L945" i="17"/>
  <c r="M945" i="17"/>
  <c r="L765" i="17"/>
  <c r="M765" i="17"/>
  <c r="L90" i="17"/>
  <c r="M90" i="17"/>
  <c r="AE90" i="17" s="1"/>
  <c r="L353" i="17"/>
  <c r="M353" i="17"/>
  <c r="L128" i="17"/>
  <c r="M128" i="17"/>
  <c r="L340" i="17"/>
  <c r="M340" i="17"/>
  <c r="L582" i="17"/>
  <c r="M582" i="17"/>
  <c r="L359" i="17"/>
  <c r="AD359" i="17" s="1"/>
  <c r="M359" i="17"/>
  <c r="L1024" i="17"/>
  <c r="M1024" i="17"/>
  <c r="L873" i="17"/>
  <c r="M873" i="17"/>
  <c r="L606" i="17"/>
  <c r="M606" i="17"/>
  <c r="L595" i="17"/>
  <c r="M595" i="17"/>
  <c r="L155" i="17"/>
  <c r="M155" i="17"/>
  <c r="L142" i="17"/>
  <c r="M142" i="17"/>
  <c r="AE142" i="17" s="1"/>
  <c r="L619" i="17"/>
  <c r="M619" i="17"/>
  <c r="L130" i="17"/>
  <c r="M130" i="17"/>
  <c r="L882" i="17"/>
  <c r="M882" i="17"/>
  <c r="L163" i="17"/>
  <c r="M163" i="17"/>
  <c r="L195" i="17"/>
  <c r="M195" i="17"/>
  <c r="L35" i="17"/>
  <c r="M35" i="17"/>
  <c r="L801" i="17"/>
  <c r="M801" i="17"/>
  <c r="L299" i="17"/>
  <c r="M299" i="17"/>
  <c r="L1075" i="17"/>
  <c r="M1075" i="17"/>
  <c r="L908" i="17"/>
  <c r="AD908" i="17" s="1"/>
  <c r="M908" i="17"/>
  <c r="AE908" i="17" s="1"/>
  <c r="L444" i="17"/>
  <c r="M444" i="17"/>
  <c r="AE444" i="17" s="1"/>
  <c r="L87" i="17"/>
  <c r="M87" i="17"/>
  <c r="L838" i="17"/>
  <c r="M838" i="17"/>
  <c r="L117" i="17"/>
  <c r="M117" i="17"/>
  <c r="M552" i="17"/>
  <c r="AE552" i="17" s="1"/>
  <c r="L447" i="17"/>
  <c r="M447" i="17"/>
  <c r="L1136" i="17"/>
  <c r="M1136" i="17"/>
  <c r="L872" i="17"/>
  <c r="M872" i="17"/>
  <c r="L258" i="17"/>
  <c r="M258" i="17"/>
  <c r="AE258" i="17" s="1"/>
  <c r="L214" i="17"/>
  <c r="M214" i="17"/>
  <c r="L716" i="17"/>
  <c r="M716" i="17"/>
  <c r="L968" i="17"/>
  <c r="M968" i="17"/>
  <c r="L307" i="17"/>
  <c r="M307" i="17"/>
  <c r="L230" i="17"/>
  <c r="M230" i="17"/>
  <c r="L341" i="17"/>
  <c r="M341" i="17"/>
  <c r="L285" i="17"/>
  <c r="M285" i="17"/>
  <c r="L403" i="17"/>
  <c r="M403" i="17"/>
  <c r="AE403" i="17" s="1"/>
  <c r="L995" i="17"/>
  <c r="M995" i="17"/>
  <c r="L43" i="17"/>
  <c r="M43" i="17"/>
  <c r="L286" i="17"/>
  <c r="M286" i="17"/>
  <c r="L315" i="17"/>
  <c r="M315" i="17"/>
  <c r="L76" i="17"/>
  <c r="M76" i="17"/>
  <c r="L535" i="17"/>
  <c r="M535" i="17"/>
  <c r="AE535" i="17" s="1"/>
  <c r="L38" i="17"/>
  <c r="AD38" i="17" s="1"/>
  <c r="M38" i="17"/>
  <c r="L1179" i="17"/>
  <c r="AD1179" i="17" s="1"/>
  <c r="M1179" i="17"/>
  <c r="AE1179" i="17" s="1"/>
  <c r="L1115" i="17"/>
  <c r="M1115" i="17"/>
  <c r="L1041" i="17"/>
  <c r="M1041" i="17"/>
  <c r="L972" i="17"/>
  <c r="M972" i="17"/>
  <c r="L677" i="17"/>
  <c r="M677" i="17"/>
  <c r="L280" i="17"/>
  <c r="M280" i="17"/>
  <c r="L339" i="17"/>
  <c r="M339" i="17"/>
  <c r="AE339" i="17" s="1"/>
  <c r="L433" i="17"/>
  <c r="M433" i="17"/>
  <c r="L1137" i="17"/>
  <c r="M1137" i="17"/>
  <c r="AE1137" i="17" s="1"/>
  <c r="L1064" i="17"/>
  <c r="M1064" i="17"/>
  <c r="L553" i="17"/>
  <c r="M553" i="17"/>
  <c r="L561" i="17"/>
  <c r="M561" i="17"/>
  <c r="L715" i="17"/>
  <c r="M715" i="17"/>
  <c r="L399" i="17"/>
  <c r="M399" i="17"/>
  <c r="L1129" i="17"/>
  <c r="M1129" i="17"/>
  <c r="AE1129" i="17" s="1"/>
  <c r="L707" i="17"/>
  <c r="M707" i="17"/>
  <c r="L1160" i="17"/>
  <c r="AD1160" i="17" s="1"/>
  <c r="M1160" i="17"/>
  <c r="AE1160" i="17" s="1"/>
  <c r="L1036" i="17"/>
  <c r="M1036" i="17"/>
  <c r="L216" i="17"/>
  <c r="M216" i="17"/>
  <c r="AE216" i="17" s="1"/>
  <c r="L435" i="17"/>
  <c r="M435" i="17"/>
  <c r="L1120" i="17"/>
  <c r="M1120" i="17"/>
  <c r="L502" i="17"/>
  <c r="M502" i="17"/>
  <c r="L683" i="17"/>
  <c r="M683" i="17"/>
  <c r="L414" i="17"/>
  <c r="AD414" i="17" s="1"/>
  <c r="M414" i="17"/>
  <c r="L164" i="17"/>
  <c r="M164" i="17"/>
  <c r="L906" i="17"/>
  <c r="M906" i="17"/>
  <c r="L1093" i="17"/>
  <c r="M1093" i="17"/>
  <c r="AE1093" i="17" s="1"/>
  <c r="L151" i="17"/>
  <c r="M151" i="17"/>
  <c r="L899" i="17"/>
  <c r="M899" i="17"/>
  <c r="L1165" i="17"/>
  <c r="M1165" i="17"/>
  <c r="AE1165" i="17" s="1"/>
  <c r="L560" i="17"/>
  <c r="M560" i="17"/>
  <c r="L514" i="17"/>
  <c r="AD514" i="17" s="1"/>
  <c r="M514" i="17"/>
  <c r="AE514" i="17" s="1"/>
  <c r="L971" i="17"/>
  <c r="M971" i="17"/>
  <c r="AE971" i="17" s="1"/>
  <c r="L263" i="17"/>
  <c r="M263" i="17"/>
  <c r="L501" i="17"/>
  <c r="M501" i="17"/>
  <c r="AE501" i="17" s="1"/>
  <c r="L467" i="17"/>
  <c r="M467" i="17"/>
  <c r="L102" i="17"/>
  <c r="M102" i="17"/>
  <c r="L810" i="17"/>
  <c r="M810" i="17"/>
  <c r="L1148" i="17"/>
  <c r="AD1148" i="17" s="1"/>
  <c r="M1148" i="17"/>
  <c r="AE1148" i="17" s="1"/>
  <c r="L100" i="17"/>
  <c r="M100" i="17"/>
  <c r="L1108" i="17"/>
  <c r="M1108" i="17"/>
  <c r="L122" i="17"/>
  <c r="M122" i="17"/>
  <c r="L305" i="17"/>
  <c r="M305" i="17"/>
  <c r="AE305" i="17" s="1"/>
  <c r="L48" i="17"/>
  <c r="M48" i="17"/>
  <c r="L964" i="17"/>
  <c r="M964" i="17"/>
  <c r="L919" i="17"/>
  <c r="M919" i="17"/>
  <c r="L1063" i="17"/>
  <c r="M1063" i="17"/>
  <c r="L349" i="17"/>
  <c r="M349" i="17"/>
  <c r="L382" i="17"/>
  <c r="M382" i="17"/>
  <c r="AE382" i="17" s="1"/>
  <c r="L202" i="17"/>
  <c r="M202" i="17"/>
  <c r="L70" i="17"/>
  <c r="M70" i="17"/>
  <c r="L599" i="17"/>
  <c r="M599" i="17"/>
  <c r="L668" i="17"/>
  <c r="M668" i="17"/>
  <c r="L1154" i="17"/>
  <c r="M1154" i="17"/>
  <c r="AE1154" i="17" s="1"/>
  <c r="L254" i="17"/>
  <c r="M254" i="17"/>
  <c r="L645" i="17"/>
  <c r="M645" i="17"/>
  <c r="L211" i="17"/>
  <c r="M211" i="17"/>
  <c r="L923" i="17"/>
  <c r="M923" i="17"/>
  <c r="L934" i="17"/>
  <c r="M934" i="17"/>
  <c r="L955" i="17"/>
  <c r="M955" i="17"/>
  <c r="L695" i="17"/>
  <c r="M695" i="17"/>
  <c r="AE695" i="17" s="1"/>
  <c r="L65" i="17"/>
  <c r="M65" i="17"/>
  <c r="L1056" i="17"/>
  <c r="M1056" i="17"/>
  <c r="L177" i="17"/>
  <c r="M177" i="17"/>
  <c r="L81" i="17"/>
  <c r="M81" i="17"/>
  <c r="L108" i="17"/>
  <c r="M108" i="17"/>
  <c r="L1105" i="17"/>
  <c r="M1105" i="17"/>
  <c r="L78" i="17"/>
  <c r="M78" i="17"/>
  <c r="L319" i="17"/>
  <c r="M319" i="17"/>
  <c r="AE319" i="17" s="1"/>
  <c r="L15" i="17"/>
  <c r="M15" i="17"/>
  <c r="L650" i="17"/>
  <c r="M650" i="17"/>
  <c r="L174" i="17"/>
  <c r="M174" i="17"/>
  <c r="L480" i="17"/>
  <c r="M480" i="17"/>
  <c r="L516" i="17"/>
  <c r="M516" i="17"/>
  <c r="L755" i="17"/>
  <c r="M755" i="17"/>
  <c r="L602" i="17"/>
  <c r="M602" i="17"/>
  <c r="AE602" i="17" s="1"/>
  <c r="L993" i="17"/>
  <c r="M993" i="17"/>
  <c r="AE993" i="17" s="1"/>
  <c r="L1008" i="17"/>
  <c r="M1008" i="17"/>
  <c r="L1074" i="17"/>
  <c r="M1074" i="17"/>
  <c r="L544" i="17"/>
  <c r="M544" i="17"/>
  <c r="L424" i="17"/>
  <c r="M424" i="17"/>
  <c r="L745" i="17"/>
  <c r="M745" i="17"/>
  <c r="L152" i="17"/>
  <c r="M152" i="17"/>
  <c r="AE152" i="17" s="1"/>
  <c r="L527" i="17"/>
  <c r="M527" i="17"/>
  <c r="L633" i="17"/>
  <c r="M633" i="17"/>
  <c r="L385" i="17"/>
  <c r="M385" i="17"/>
  <c r="L222" i="17"/>
  <c r="M222" i="17"/>
  <c r="AE222" i="17" s="1"/>
  <c r="L854" i="17"/>
  <c r="M854" i="17"/>
  <c r="L1096" i="17"/>
  <c r="M1096" i="17"/>
  <c r="L115" i="17"/>
  <c r="AD115" i="17" s="1"/>
  <c r="M115" i="17"/>
  <c r="L247" i="17"/>
  <c r="M247" i="17"/>
  <c r="L844" i="17"/>
  <c r="M844" i="17"/>
  <c r="L215" i="17"/>
  <c r="M215" i="17"/>
  <c r="L994" i="17"/>
  <c r="M994" i="17"/>
  <c r="L901" i="17"/>
  <c r="M901" i="17"/>
  <c r="L494" i="17"/>
  <c r="M494" i="17"/>
  <c r="L849" i="17"/>
  <c r="M849" i="17"/>
  <c r="L791" i="17"/>
  <c r="M791" i="17"/>
  <c r="L50" i="17"/>
  <c r="M50" i="17"/>
  <c r="L787" i="17"/>
  <c r="M787" i="17"/>
  <c r="L571" i="17"/>
  <c r="M571" i="17"/>
  <c r="AE571" i="17" s="1"/>
  <c r="L500" i="17"/>
  <c r="M500" i="17"/>
  <c r="L277" i="17"/>
  <c r="M277" i="17"/>
  <c r="L366" i="17"/>
  <c r="M366" i="17"/>
  <c r="L1055" i="17"/>
  <c r="M1055" i="17"/>
  <c r="L96" i="17"/>
  <c r="M96" i="17"/>
  <c r="L529" i="17"/>
  <c r="M529" i="17"/>
  <c r="L42" i="17"/>
  <c r="M42" i="17"/>
  <c r="L504" i="17"/>
  <c r="M504" i="17"/>
  <c r="L997" i="17"/>
  <c r="M997" i="17"/>
  <c r="L324" i="17"/>
  <c r="M324" i="17"/>
  <c r="AE324" i="17" s="1"/>
  <c r="L496" i="17"/>
  <c r="M496" i="17"/>
  <c r="L255" i="17"/>
  <c r="M255" i="17"/>
  <c r="L563" i="17"/>
  <c r="M563" i="17"/>
  <c r="L460" i="17"/>
  <c r="M460" i="17"/>
  <c r="L1153" i="17"/>
  <c r="M1153" i="17"/>
  <c r="AE1153" i="17" s="1"/>
  <c r="L817" i="17"/>
  <c r="M817" i="17"/>
  <c r="L763" i="17"/>
  <c r="M763" i="17"/>
  <c r="L694" i="17"/>
  <c r="M694" i="17"/>
  <c r="AE694" i="17" s="1"/>
  <c r="L259" i="17"/>
  <c r="M259" i="17"/>
  <c r="L292" i="17"/>
  <c r="M292" i="17"/>
  <c r="AE292" i="17" s="1"/>
  <c r="L204" i="17"/>
  <c r="M204" i="17"/>
  <c r="L448" i="17"/>
  <c r="M448" i="17"/>
  <c r="AE448" i="17" s="1"/>
  <c r="L12" i="17"/>
  <c r="M12" i="17"/>
  <c r="L218" i="17"/>
  <c r="M218" i="17"/>
  <c r="L1003" i="17"/>
  <c r="M1003" i="17"/>
  <c r="AE1003" i="17" s="1"/>
  <c r="L213" i="17"/>
  <c r="M213" i="17"/>
  <c r="L857" i="17"/>
  <c r="M857" i="17"/>
  <c r="L525" i="17"/>
  <c r="M525" i="17"/>
  <c r="L785" i="17"/>
  <c r="M785" i="17"/>
  <c r="L1155" i="17"/>
  <c r="AD1155" i="17" s="1"/>
  <c r="M1155" i="17"/>
  <c r="AE1155" i="17" s="1"/>
  <c r="L685" i="17"/>
  <c r="M685" i="17"/>
  <c r="L228" i="17"/>
  <c r="M228" i="17"/>
  <c r="L548" i="17"/>
  <c r="M548" i="17"/>
  <c r="L181" i="17"/>
  <c r="M181" i="17"/>
  <c r="L317" i="17"/>
  <c r="M317" i="17"/>
  <c r="L526" i="17"/>
  <c r="M526" i="17"/>
  <c r="L793" i="17"/>
  <c r="M793" i="17"/>
  <c r="L559" i="17"/>
  <c r="M559" i="17"/>
  <c r="L404" i="17"/>
  <c r="M404" i="17"/>
  <c r="L144" i="17"/>
  <c r="M144" i="17"/>
  <c r="L860" i="17"/>
  <c r="M860" i="17"/>
  <c r="L998" i="17"/>
  <c r="M998" i="17"/>
  <c r="L313" i="17"/>
  <c r="M313" i="17"/>
  <c r="L718" i="17"/>
  <c r="M718" i="17"/>
  <c r="AE718" i="17" s="1"/>
  <c r="L245" i="17"/>
  <c r="M245" i="17"/>
  <c r="L1100" i="17"/>
  <c r="M1100" i="17"/>
  <c r="L56" i="17"/>
  <c r="M56" i="17"/>
  <c r="L821" i="17"/>
  <c r="M821" i="17"/>
  <c r="AE821" i="17" s="1"/>
  <c r="L451" i="17"/>
  <c r="M451" i="17"/>
  <c r="L1143" i="17"/>
  <c r="M1143" i="17"/>
  <c r="AE1143" i="17" s="1"/>
  <c r="L722" i="17"/>
  <c r="M722" i="17"/>
  <c r="L268" i="17"/>
  <c r="M268" i="17"/>
  <c r="L575" i="17"/>
  <c r="M575" i="17"/>
  <c r="AE575" i="17" s="1"/>
  <c r="L538" i="17"/>
  <c r="M538" i="17"/>
  <c r="AE538" i="17" s="1"/>
  <c r="L473" i="17"/>
  <c r="M473" i="17"/>
  <c r="L509" i="17"/>
  <c r="M509" i="17"/>
  <c r="L558" i="17"/>
  <c r="M558" i="17"/>
  <c r="L326" i="17"/>
  <c r="M326" i="17"/>
  <c r="L312" i="17"/>
  <c r="M312" i="17"/>
  <c r="L960" i="17"/>
  <c r="AD960" i="17" s="1"/>
  <c r="M960" i="17"/>
  <c r="AE960" i="17" s="1"/>
  <c r="L903" i="17"/>
  <c r="M903" i="17"/>
  <c r="L1135" i="17"/>
  <c r="M1135" i="17"/>
  <c r="L911" i="17"/>
  <c r="M911" i="17"/>
  <c r="L1066" i="17"/>
  <c r="M1066" i="17"/>
  <c r="L727" i="17"/>
  <c r="M727" i="17"/>
  <c r="L874" i="17"/>
  <c r="M874" i="17"/>
  <c r="L67" i="17"/>
  <c r="M67" i="17"/>
  <c r="L887" i="17"/>
  <c r="M887" i="17"/>
  <c r="L819" i="17"/>
  <c r="M819" i="17"/>
  <c r="L381" i="17"/>
  <c r="M381" i="17"/>
  <c r="AE381" i="17" s="1"/>
  <c r="L1144" i="17"/>
  <c r="AD1144" i="17" s="1"/>
  <c r="M1144" i="17"/>
  <c r="L612" i="17"/>
  <c r="M612" i="17"/>
  <c r="L185" i="17"/>
  <c r="M185" i="17"/>
  <c r="L864" i="17"/>
  <c r="M864" i="17"/>
  <c r="L622" i="17"/>
  <c r="M622" i="17"/>
  <c r="AE622" i="17" s="1"/>
  <c r="L160" i="17"/>
  <c r="M160" i="17"/>
  <c r="L607" i="17"/>
  <c r="M607" i="17"/>
  <c r="L802" i="17"/>
  <c r="M802" i="17"/>
  <c r="L834" i="17"/>
  <c r="M834" i="17"/>
  <c r="AE834" i="17" s="1"/>
  <c r="L224" i="17"/>
  <c r="M224" i="17"/>
  <c r="L1028" i="17"/>
  <c r="M1028" i="17"/>
  <c r="L517" i="17"/>
  <c r="M517" i="17"/>
  <c r="L701" i="17"/>
  <c r="AD701" i="17" s="1"/>
  <c r="M701" i="17"/>
  <c r="L1012" i="17"/>
  <c r="M1012" i="17"/>
  <c r="L981" i="17"/>
  <c r="M981" i="17"/>
  <c r="L241" i="17"/>
  <c r="M241" i="17"/>
  <c r="L751" i="17"/>
  <c r="M751" i="17"/>
  <c r="L182" i="17"/>
  <c r="M182" i="17"/>
  <c r="L739" i="17"/>
  <c r="M739" i="17"/>
  <c r="L758" i="17"/>
  <c r="M758" i="17"/>
  <c r="L74" i="17"/>
  <c r="M74" i="17"/>
  <c r="L830" i="17"/>
  <c r="AD830" i="17" s="1"/>
  <c r="M830" i="17"/>
  <c r="L698" i="17"/>
  <c r="M698" i="17"/>
  <c r="L362" i="17"/>
  <c r="M362" i="17"/>
  <c r="L554" i="17"/>
  <c r="M554" i="17"/>
  <c r="L303" i="17"/>
  <c r="M303" i="17"/>
  <c r="L656" i="17"/>
  <c r="M656" i="17"/>
  <c r="L158" i="17"/>
  <c r="M158" i="17"/>
  <c r="L891" i="17"/>
  <c r="M891" i="17"/>
  <c r="L21" i="17"/>
  <c r="M21" i="17"/>
  <c r="L194" i="17"/>
  <c r="M194" i="17"/>
  <c r="L1128" i="17"/>
  <c r="M1128" i="17"/>
  <c r="L528" i="17"/>
  <c r="M528" i="17"/>
  <c r="L772" i="17"/>
  <c r="M772" i="17"/>
  <c r="L783" i="17"/>
  <c r="M783" i="17"/>
  <c r="L80" i="17"/>
  <c r="M80" i="17"/>
  <c r="L262" i="17"/>
  <c r="M262" i="17"/>
  <c r="L1044" i="17"/>
  <c r="M1044" i="17"/>
  <c r="L283" i="17"/>
  <c r="M283" i="17"/>
  <c r="L941" i="17"/>
  <c r="M941" i="17"/>
  <c r="L1126" i="17"/>
  <c r="M1126" i="17"/>
  <c r="L907" i="17"/>
  <c r="M907" i="17"/>
  <c r="L564" i="17"/>
  <c r="M564" i="17"/>
  <c r="L592" i="17"/>
  <c r="M592" i="17"/>
  <c r="L639" i="17"/>
  <c r="M639" i="17"/>
  <c r="L1102" i="17"/>
  <c r="M1102" i="17"/>
  <c r="L450" i="17"/>
  <c r="M450" i="17"/>
  <c r="L531" i="17"/>
  <c r="M531" i="17"/>
  <c r="L49" i="17"/>
  <c r="M49" i="17"/>
  <c r="L520" i="17"/>
  <c r="M520" i="17"/>
  <c r="L171" i="17"/>
  <c r="M171" i="17"/>
  <c r="AE171" i="17" s="1"/>
  <c r="L1078" i="17"/>
  <c r="M1078" i="17"/>
  <c r="L806" i="17"/>
  <c r="M806" i="17"/>
  <c r="L1112" i="17"/>
  <c r="M1112" i="17"/>
  <c r="L697" i="17"/>
  <c r="M697" i="17"/>
  <c r="L13" i="17"/>
  <c r="M13" i="17"/>
  <c r="L1097" i="17"/>
  <c r="M1097" i="17"/>
  <c r="L1159" i="17"/>
  <c r="AD1159" i="17" s="1"/>
  <c r="M1159" i="17"/>
  <c r="L393" i="17"/>
  <c r="M393" i="17"/>
  <c r="AE393" i="17" s="1"/>
  <c r="L1017" i="17"/>
  <c r="M1017" i="17"/>
  <c r="L866" i="17"/>
  <c r="M866" i="17"/>
  <c r="AE866" i="17" s="1"/>
  <c r="L394" i="17"/>
  <c r="AD394" i="17" s="1"/>
  <c r="M394" i="17"/>
  <c r="L405" i="17"/>
  <c r="M405" i="17"/>
  <c r="L126" i="17"/>
  <c r="M126" i="17"/>
  <c r="L888" i="17"/>
  <c r="M888" i="17"/>
  <c r="AE888" i="17" s="1"/>
  <c r="L902" i="17"/>
  <c r="M902" i="17"/>
  <c r="L1038" i="17"/>
  <c r="M1038" i="17"/>
  <c r="L493" i="17"/>
  <c r="M493" i="17"/>
  <c r="AE493" i="17" s="1"/>
  <c r="L523" i="17"/>
  <c r="M523" i="17"/>
  <c r="L1046" i="17"/>
  <c r="M1046" i="17"/>
  <c r="L1068" i="17"/>
  <c r="M1068" i="17"/>
  <c r="L1047" i="17"/>
  <c r="M1047" i="17"/>
  <c r="L547" i="17"/>
  <c r="M547" i="17"/>
  <c r="L775" i="17"/>
  <c r="M775" i="17"/>
  <c r="L813" i="17"/>
  <c r="M813" i="17"/>
  <c r="AE813" i="17" s="1"/>
  <c r="L916" i="17"/>
  <c r="M916" i="17"/>
  <c r="L1124" i="17"/>
  <c r="M1124" i="17"/>
  <c r="L589" i="17"/>
  <c r="M589" i="17"/>
  <c r="L391" i="17"/>
  <c r="M391" i="17"/>
  <c r="L141" i="17"/>
  <c r="AD141" i="17" s="1"/>
  <c r="M141" i="17"/>
  <c r="L973" i="17"/>
  <c r="AD973" i="17" s="1"/>
  <c r="M973" i="17"/>
  <c r="AE973" i="17" s="1"/>
  <c r="L719" i="17"/>
  <c r="M719" i="17"/>
  <c r="AE719" i="17" s="1"/>
  <c r="L992" i="17"/>
  <c r="M992" i="17"/>
  <c r="L990" i="17"/>
  <c r="M990" i="17"/>
  <c r="L811" i="17"/>
  <c r="M811" i="17"/>
  <c r="AE811" i="17" s="1"/>
  <c r="L851" i="17"/>
  <c r="M851" i="17"/>
  <c r="L75" i="17"/>
  <c r="M75" i="17"/>
  <c r="L623" i="17"/>
  <c r="M623" i="17"/>
  <c r="AE44" i="17" s="1"/>
  <c r="L427" i="17"/>
  <c r="M427" i="17"/>
  <c r="L330" i="17"/>
  <c r="AD330" i="17" s="1"/>
  <c r="M330" i="17"/>
  <c r="L846" i="17"/>
  <c r="M846" i="17"/>
  <c r="L1058" i="17"/>
  <c r="M1058" i="17"/>
  <c r="L714" i="17"/>
  <c r="M714" i="17"/>
  <c r="L310" i="17"/>
  <c r="M310" i="17"/>
  <c r="L665" i="17"/>
  <c r="M665" i="17"/>
  <c r="L770" i="17"/>
  <c r="M770" i="17"/>
  <c r="L30" i="17"/>
  <c r="M30" i="17"/>
  <c r="AE30" i="17" s="1"/>
  <c r="L644" i="17"/>
  <c r="M644" i="17"/>
  <c r="L959" i="17"/>
  <c r="M959" i="17"/>
  <c r="L603" i="17"/>
  <c r="M603" i="17"/>
  <c r="L895" i="17"/>
  <c r="M895" i="17"/>
  <c r="L949" i="17"/>
  <c r="M949" i="17"/>
  <c r="L961" i="17"/>
  <c r="M961" i="17"/>
  <c r="L505" i="17"/>
  <c r="M505" i="17"/>
  <c r="L506" i="17"/>
  <c r="M506" i="17"/>
  <c r="L105" i="17"/>
  <c r="M105" i="17"/>
  <c r="L693" i="17"/>
  <c r="M693" i="17"/>
  <c r="L1010" i="17"/>
  <c r="M1010" i="17"/>
  <c r="L664" i="17"/>
  <c r="M664" i="17"/>
  <c r="L1113" i="17"/>
  <c r="M1113" i="17"/>
  <c r="L1163" i="17"/>
  <c r="AD1163" i="17" s="1"/>
  <c r="M1163" i="17"/>
  <c r="AE1163" i="17" s="1"/>
  <c r="L203" i="17"/>
  <c r="M203" i="17"/>
  <c r="L371" i="17"/>
  <c r="M371" i="17"/>
  <c r="L1029" i="17"/>
  <c r="M1029" i="17"/>
  <c r="L876" i="17"/>
  <c r="M876" i="17"/>
  <c r="L1084" i="17"/>
  <c r="M1084" i="17"/>
  <c r="L1034" i="17"/>
  <c r="M1034" i="17"/>
  <c r="L975" i="17"/>
  <c r="M975" i="17"/>
  <c r="L624" i="17"/>
  <c r="M624" i="17"/>
  <c r="L1151" i="17"/>
  <c r="AD1151" i="17" s="1"/>
  <c r="M1151" i="17"/>
  <c r="L985" i="17"/>
  <c r="M985" i="17"/>
  <c r="L886" i="17"/>
  <c r="M886" i="17"/>
  <c r="AE1075" i="17" s="1"/>
  <c r="L123" i="17"/>
  <c r="M123" i="17"/>
  <c r="L875" i="17"/>
  <c r="M875" i="17"/>
  <c r="L638" i="17"/>
  <c r="M638" i="17"/>
  <c r="L1060" i="17"/>
  <c r="M1060" i="17"/>
  <c r="L86" i="17"/>
  <c r="M86" i="17"/>
  <c r="L572" i="17"/>
  <c r="M572" i="17"/>
  <c r="AE572" i="17" s="1"/>
  <c r="L370" i="17"/>
  <c r="M370" i="17"/>
  <c r="L637" i="17"/>
  <c r="M637" i="17"/>
  <c r="L94" i="17"/>
  <c r="M94" i="17"/>
  <c r="L1072" i="17"/>
  <c r="M1072" i="17"/>
  <c r="L828" i="17"/>
  <c r="M828" i="17"/>
  <c r="L386" i="17"/>
  <c r="M386" i="17"/>
  <c r="L508" i="17"/>
  <c r="M508" i="17"/>
  <c r="L120" i="17"/>
  <c r="M120" i="17"/>
  <c r="L407" i="17"/>
  <c r="M407" i="17"/>
  <c r="AE407" i="17" s="1"/>
  <c r="L579" i="17"/>
  <c r="M579" i="17"/>
  <c r="L840" i="17"/>
  <c r="M840" i="17"/>
  <c r="L1014" i="17"/>
  <c r="M1014" i="17"/>
  <c r="AE1014" i="17" s="1"/>
  <c r="L127" i="17"/>
  <c r="M127" i="17"/>
  <c r="L1167" i="17"/>
  <c r="AD1167" i="17" s="1"/>
  <c r="M1167" i="17"/>
  <c r="L495" i="17"/>
  <c r="M495" i="17"/>
  <c r="L555" i="17"/>
  <c r="AD555" i="17" s="1"/>
  <c r="M555" i="17"/>
  <c r="L58" i="17"/>
  <c r="M58" i="17"/>
  <c r="L809" i="17"/>
  <c r="M809" i="17"/>
  <c r="AE809" i="17" s="1"/>
  <c r="L345" i="17"/>
  <c r="M345" i="17"/>
  <c r="L1059" i="17"/>
  <c r="M1059" i="17"/>
  <c r="L814" i="17"/>
  <c r="M814" i="17"/>
  <c r="L925" i="17"/>
  <c r="M925" i="17"/>
  <c r="AE925" i="17" s="1"/>
  <c r="L768" i="17"/>
  <c r="M768" i="17"/>
  <c r="L62" i="17"/>
  <c r="M62" i="17"/>
  <c r="L169" i="17"/>
  <c r="M169" i="17"/>
  <c r="L1051" i="17"/>
  <c r="M1051" i="17"/>
  <c r="L912" i="17"/>
  <c r="M912" i="17"/>
  <c r="L154" i="17"/>
  <c r="M154" i="17"/>
  <c r="L735" i="17"/>
  <c r="M735" i="17"/>
  <c r="L475" i="17"/>
  <c r="M475" i="17"/>
  <c r="L577" i="17"/>
  <c r="M577" i="17"/>
  <c r="L680" i="17"/>
  <c r="M680" i="17"/>
  <c r="L134" i="17"/>
  <c r="M134" i="17"/>
  <c r="D14" i="4"/>
  <c r="D15" i="4"/>
  <c r="D8" i="2"/>
  <c r="D9" i="2"/>
  <c r="F6" i="16"/>
  <c r="F5" i="16"/>
  <c r="E24" i="14"/>
  <c r="E25" i="14"/>
  <c r="F27" i="15"/>
  <c r="F28" i="15"/>
  <c r="D8" i="12"/>
  <c r="D9" i="12"/>
  <c r="E27" i="15"/>
  <c r="E28" i="15"/>
  <c r="H4" i="1"/>
  <c r="D8" i="16"/>
  <c r="L4" i="1"/>
  <c r="E6" i="16"/>
  <c r="E5" i="16"/>
  <c r="C25" i="1"/>
  <c r="C30" i="1" s="1"/>
  <c r="E14" i="6"/>
  <c r="E15" i="6"/>
  <c r="D12" i="3"/>
  <c r="D13" i="3"/>
  <c r="D79" i="1"/>
  <c r="E14" i="4"/>
  <c r="E15" i="4"/>
  <c r="E18" i="4"/>
  <c r="E19" i="4"/>
  <c r="M773" i="17"/>
  <c r="M659" i="17"/>
  <c r="L773" i="17"/>
  <c r="L659" i="17"/>
  <c r="AC353" i="17"/>
  <c r="AC369" i="17"/>
  <c r="AC21" i="17"/>
  <c r="L99" i="17"/>
  <c r="M99" i="17"/>
  <c r="AC22" i="17"/>
  <c r="L600" i="17"/>
  <c r="M600" i="17"/>
  <c r="AC23" i="17"/>
  <c r="L1039" i="17"/>
  <c r="M1039" i="17"/>
  <c r="AC24" i="17"/>
  <c r="L699" i="17"/>
  <c r="M699" i="17"/>
  <c r="AC25" i="17"/>
  <c r="L643" i="17"/>
  <c r="M643" i="17"/>
  <c r="AC26" i="17"/>
  <c r="L1118" i="17"/>
  <c r="M1118" i="17"/>
  <c r="AC27" i="17"/>
  <c r="L159" i="17"/>
  <c r="M159" i="17"/>
  <c r="AE159" i="17" s="1"/>
  <c r="AC28" i="17"/>
  <c r="L28" i="17"/>
  <c r="M28" i="17"/>
  <c r="AC29" i="17"/>
  <c r="L720" i="17"/>
  <c r="M720" i="17"/>
  <c r="AC30" i="17"/>
  <c r="L549" i="17"/>
  <c r="M549" i="17"/>
  <c r="AC31" i="17"/>
  <c r="L364" i="17"/>
  <c r="M364" i="17"/>
  <c r="AE364" i="17" s="1"/>
  <c r="AC32" i="17"/>
  <c r="L982" i="17"/>
  <c r="M982" i="17"/>
  <c r="AC33" i="17"/>
  <c r="L511" i="17"/>
  <c r="M511" i="17"/>
  <c r="AC34" i="17"/>
  <c r="L767" i="17"/>
  <c r="M767" i="17"/>
  <c r="AE767" i="17" s="1"/>
  <c r="AC35" i="17"/>
  <c r="L1150" i="17"/>
  <c r="AD1150" i="17" s="1"/>
  <c r="M1150" i="17"/>
  <c r="AC36" i="17"/>
  <c r="L453" i="17"/>
  <c r="M453" i="17"/>
  <c r="AC37" i="17"/>
  <c r="L1152" i="17"/>
  <c r="M1152" i="17"/>
  <c r="AC38" i="17"/>
  <c r="L429" i="17"/>
  <c r="M429" i="17"/>
  <c r="AE429" i="17" s="1"/>
  <c r="AC39" i="17"/>
  <c r="L39" i="17"/>
  <c r="AD39" i="17" s="1"/>
  <c r="M39" i="17"/>
  <c r="AC40" i="17"/>
  <c r="L69" i="17"/>
  <c r="M69" i="17"/>
  <c r="AE69" i="17" s="1"/>
  <c r="AC41" i="17"/>
  <c r="L430" i="17"/>
  <c r="M430" i="17"/>
  <c r="AC42" i="17"/>
  <c r="L938" i="17"/>
  <c r="M938" i="17"/>
  <c r="AE938" i="17" s="1"/>
  <c r="AC43" i="17"/>
  <c r="L629" i="17"/>
  <c r="M629" i="17"/>
  <c r="AC44" i="17"/>
  <c r="L896" i="17"/>
  <c r="M896" i="17"/>
  <c r="AC45" i="17"/>
  <c r="L116" i="17"/>
  <c r="M116" i="17"/>
  <c r="AC46" i="17"/>
  <c r="L436" i="17"/>
  <c r="M436" i="17"/>
  <c r="AC47" i="17"/>
  <c r="L318" i="17"/>
  <c r="M318" i="17"/>
  <c r="AC48" i="17"/>
  <c r="L289" i="17"/>
  <c r="M289" i="17"/>
  <c r="AC49" i="17"/>
  <c r="L479" i="17"/>
  <c r="AD479" i="17" s="1"/>
  <c r="M479" i="17"/>
  <c r="AC50" i="17"/>
  <c r="L93" i="17"/>
  <c r="M93" i="17"/>
  <c r="AC51" i="17"/>
  <c r="L932" i="17"/>
  <c r="M932" i="17"/>
  <c r="AC52" i="17"/>
  <c r="L782" i="17"/>
  <c r="M782" i="17"/>
  <c r="AC53" i="17"/>
  <c r="L870" i="17"/>
  <c r="M870" i="17"/>
  <c r="AC54" i="17"/>
  <c r="L826" i="17"/>
  <c r="M826" i="17"/>
  <c r="AC55" i="17"/>
  <c r="L769" i="17"/>
  <c r="M769" i="17"/>
  <c r="AC56" i="17"/>
  <c r="L1156" i="17"/>
  <c r="M1156" i="17"/>
  <c r="AE1156" i="17" s="1"/>
  <c r="AC57" i="17"/>
  <c r="L192" i="17"/>
  <c r="M192" i="17"/>
  <c r="AC58" i="17"/>
  <c r="L55" i="17"/>
  <c r="M55" i="17"/>
  <c r="AE55" i="17" s="1"/>
  <c r="AC59" i="17"/>
  <c r="L375" i="17"/>
  <c r="M375" i="17"/>
  <c r="AC60" i="17"/>
  <c r="L1023" i="17"/>
  <c r="M1023" i="17"/>
  <c r="AC61" i="17"/>
  <c r="L335" i="17"/>
  <c r="M335" i="17"/>
  <c r="AC62" i="17"/>
  <c r="L242" i="17"/>
  <c r="M242" i="17"/>
  <c r="AC63" i="17"/>
  <c r="L841" i="17"/>
  <c r="M841" i="17"/>
  <c r="AC64" i="17"/>
  <c r="L1122" i="17"/>
  <c r="M1122" i="17"/>
  <c r="AC65" i="17"/>
  <c r="L325" i="17"/>
  <c r="M325" i="17"/>
  <c r="AC66" i="17"/>
  <c r="L1133" i="17"/>
  <c r="M1133" i="17"/>
  <c r="AE1133" i="17" s="1"/>
  <c r="AC67" i="17"/>
  <c r="L795" i="17"/>
  <c r="M795" i="17"/>
  <c r="AE795" i="17" s="1"/>
  <c r="AC68" i="17"/>
  <c r="L348" i="17"/>
  <c r="M348" i="17"/>
  <c r="AC69" i="17"/>
  <c r="L660" i="17"/>
  <c r="M660" i="17"/>
  <c r="AC70" i="17"/>
  <c r="L1158" i="17"/>
  <c r="AD1158" i="17" s="1"/>
  <c r="M1158" i="17"/>
  <c r="AE1158" i="17" s="1"/>
  <c r="AC71" i="17"/>
  <c r="L162" i="17"/>
  <c r="M162" i="17"/>
  <c r="AE162" i="17" s="1"/>
  <c r="AC72" i="17"/>
  <c r="L1073" i="17"/>
  <c r="AD1073" i="17" s="1"/>
  <c r="M1073" i="17"/>
  <c r="AC73" i="17"/>
  <c r="L1145" i="17"/>
  <c r="M1145" i="17"/>
  <c r="AC74" i="17"/>
  <c r="L395" i="17"/>
  <c r="M395" i="17"/>
  <c r="AC75" i="17"/>
  <c r="L235" i="17"/>
  <c r="M235" i="17"/>
  <c r="AC76" i="17"/>
  <c r="L922" i="17"/>
  <c r="M922" i="17"/>
  <c r="AC77" i="17"/>
  <c r="L803" i="17"/>
  <c r="M803" i="17"/>
  <c r="AC78" i="17"/>
  <c r="L576" i="17"/>
  <c r="M576" i="17"/>
  <c r="AC79" i="17"/>
  <c r="L368" i="17"/>
  <c r="M368" i="17"/>
  <c r="AC80" i="17"/>
  <c r="L481" i="17"/>
  <c r="M481" i="17"/>
  <c r="AC81" i="17"/>
  <c r="L588" i="17"/>
  <c r="M588" i="17"/>
  <c r="AE1096" i="17" s="1"/>
  <c r="AC82" i="17"/>
  <c r="L679" i="17"/>
  <c r="M679" i="17"/>
  <c r="AE679" i="17" s="1"/>
  <c r="AC83" i="17"/>
  <c r="L1104" i="17"/>
  <c r="M1104" i="17"/>
  <c r="AC84" i="17"/>
  <c r="L212" i="17"/>
  <c r="M212" i="17"/>
  <c r="AC85" i="17"/>
  <c r="L532" i="17"/>
  <c r="AD532" i="17" s="1"/>
  <c r="M532" i="17"/>
  <c r="AC86" i="17"/>
  <c r="L983" i="17"/>
  <c r="M983" i="17"/>
  <c r="AE983" i="17" s="1"/>
  <c r="AC87" i="17"/>
  <c r="L121" i="17"/>
  <c r="M121" i="17"/>
  <c r="AC88" i="17"/>
  <c r="L219" i="17"/>
  <c r="M219" i="17"/>
  <c r="AC89" i="17"/>
  <c r="L663" i="17"/>
  <c r="AD663" i="17" s="1"/>
  <c r="M663" i="17"/>
  <c r="AC90" i="17"/>
  <c r="L1004" i="17"/>
  <c r="M1004" i="17"/>
  <c r="AE1004" i="17" s="1"/>
  <c r="AC91" i="17"/>
  <c r="L400" i="17"/>
  <c r="M400" i="17"/>
  <c r="AC92" i="17"/>
  <c r="L1076" i="17"/>
  <c r="M1076" i="17"/>
  <c r="AC93" i="17"/>
  <c r="L1119" i="17"/>
  <c r="M1119" i="17"/>
  <c r="AC94" i="17"/>
  <c r="L628" i="17"/>
  <c r="M628" i="17"/>
  <c r="AE628" i="17" s="1"/>
  <c r="AC95" i="17"/>
  <c r="M11" i="17"/>
  <c r="AC96" i="17"/>
  <c r="L343" i="17"/>
  <c r="M343" i="17"/>
  <c r="AC97" i="17"/>
  <c r="L634" i="17"/>
  <c r="M634" i="17"/>
  <c r="AC98" i="17"/>
  <c r="L674" i="17"/>
  <c r="M674" i="17"/>
  <c r="AC99" i="17"/>
  <c r="L1138" i="17"/>
  <c r="M1138" i="17"/>
  <c r="AC100" i="17"/>
  <c r="L210" i="17"/>
  <c r="M210" i="17"/>
  <c r="AC101" i="17"/>
  <c r="L885" i="17"/>
  <c r="M885" i="17"/>
  <c r="AC102" i="17"/>
  <c r="L200" i="17"/>
  <c r="M200" i="17"/>
  <c r="AE200" i="17" s="1"/>
  <c r="AC103" i="17"/>
  <c r="L753" i="17"/>
  <c r="M753" i="17"/>
  <c r="AC104" i="17"/>
  <c r="L578" i="17"/>
  <c r="M578" i="17"/>
  <c r="AC105" i="17"/>
  <c r="L855" i="17"/>
  <c r="M855" i="17"/>
  <c r="AC106" i="17"/>
  <c r="L104" i="17"/>
  <c r="M104" i="17"/>
  <c r="AC107" i="17"/>
  <c r="L507" i="17"/>
  <c r="M507" i="17"/>
  <c r="AC108" i="17"/>
  <c r="L627" i="17"/>
  <c r="M627" i="17"/>
  <c r="AE627" i="17" s="1"/>
  <c r="AC109" i="17"/>
  <c r="L161" i="17"/>
  <c r="M161" i="17"/>
  <c r="AC110" i="17"/>
  <c r="L332" i="17"/>
  <c r="M332" i="17"/>
  <c r="AC111" i="17"/>
  <c r="L196" i="17"/>
  <c r="M196" i="17"/>
  <c r="AC112" i="17"/>
  <c r="L574" i="17"/>
  <c r="M574" i="17"/>
  <c r="AE574" i="17" s="1"/>
  <c r="AC113" i="17"/>
  <c r="L914" i="17"/>
  <c r="M914" i="17"/>
  <c r="AC114" i="17"/>
  <c r="L387" i="17"/>
  <c r="M387" i="17"/>
  <c r="AC115" i="17"/>
  <c r="L978" i="17"/>
  <c r="M978" i="17"/>
  <c r="AC116" i="17"/>
  <c r="L684" i="17"/>
  <c r="M684" i="17"/>
  <c r="AC117" i="17"/>
  <c r="L267" i="17"/>
  <c r="AD267" i="17" s="1"/>
  <c r="M267" i="17"/>
  <c r="AC118" i="17"/>
  <c r="L900" i="17"/>
  <c r="M900" i="17"/>
  <c r="AC119" i="17"/>
  <c r="L585" i="17"/>
  <c r="M585" i="17"/>
  <c r="AC120" i="17"/>
  <c r="L109" i="17"/>
  <c r="M109" i="17"/>
  <c r="AC121" i="17"/>
  <c r="L618" i="17"/>
  <c r="M618" i="17"/>
  <c r="AE618" i="17" s="1"/>
  <c r="AC122" i="17"/>
  <c r="L640" i="17"/>
  <c r="M640" i="17"/>
  <c r="AE640" i="17" s="1"/>
  <c r="AC123" i="17"/>
  <c r="L402" i="17"/>
  <c r="M402" i="17"/>
  <c r="AE402" i="17" s="1"/>
  <c r="AC124" i="17"/>
  <c r="L464" i="17"/>
  <c r="M464" i="17"/>
  <c r="AC125" i="17"/>
  <c r="L742" i="17"/>
  <c r="M742" i="17"/>
  <c r="AC126" i="17"/>
  <c r="L1114" i="17"/>
  <c r="M1114" i="17"/>
  <c r="AC127" i="17"/>
  <c r="L1139" i="17"/>
  <c r="M1139" i="17"/>
  <c r="AC128" i="17"/>
  <c r="L601" i="17"/>
  <c r="M601" i="17"/>
  <c r="AC129" i="17"/>
  <c r="L723" i="17"/>
  <c r="M723" i="17"/>
  <c r="AC130" i="17"/>
  <c r="L918" i="17"/>
  <c r="M918" i="17"/>
  <c r="AE918" i="17" s="1"/>
  <c r="AC131" i="17"/>
  <c r="L1062" i="17"/>
  <c r="M1062" i="17"/>
  <c r="AC132" i="17"/>
  <c r="L503" i="17"/>
  <c r="M503" i="17"/>
  <c r="AC133" i="17"/>
  <c r="L979" i="17"/>
  <c r="M979" i="17"/>
  <c r="AC134" i="17"/>
  <c r="L1106" i="17"/>
  <c r="M1106" i="17"/>
  <c r="AC135" i="17"/>
  <c r="L1094" i="17"/>
  <c r="M1094" i="17"/>
  <c r="AC136" i="17"/>
  <c r="L696" i="17"/>
  <c r="M696" i="17"/>
  <c r="AE696" i="17" s="1"/>
  <c r="AC137" i="17"/>
  <c r="L617" i="17"/>
  <c r="M617" i="17"/>
  <c r="AE617" i="17" s="1"/>
  <c r="AC138" i="17"/>
  <c r="L396" i="17"/>
  <c r="M396" i="17"/>
  <c r="AC139" i="17"/>
  <c r="L539" i="17"/>
  <c r="M539" i="17"/>
  <c r="AC140" i="17"/>
  <c r="L406" i="17"/>
  <c r="M406" i="17"/>
  <c r="AC141" i="17"/>
  <c r="L392" i="17"/>
  <c r="AD392" i="17" s="1"/>
  <c r="M392" i="17"/>
  <c r="AE392" i="17" s="1"/>
  <c r="AC142" i="17"/>
  <c r="L893" i="17"/>
  <c r="M893" i="17"/>
  <c r="AC143" i="17"/>
  <c r="L935" i="17"/>
  <c r="M935" i="17"/>
  <c r="AC144" i="17"/>
  <c r="L880" i="17"/>
  <c r="M880" i="17"/>
  <c r="AE880" i="17" s="1"/>
  <c r="AC145" i="17"/>
  <c r="L106" i="17"/>
  <c r="AD106" i="17" s="1"/>
  <c r="M106" i="17"/>
  <c r="AE106" i="17" s="1"/>
  <c r="AC146" i="17"/>
  <c r="L662" i="17"/>
  <c r="M662" i="17"/>
  <c r="AC147" i="17"/>
  <c r="L669" i="17"/>
  <c r="M669" i="17"/>
  <c r="AC148" i="17"/>
  <c r="L881" i="17"/>
  <c r="M881" i="17"/>
  <c r="AC149" i="17"/>
  <c r="L477" i="17"/>
  <c r="AD477" i="17" s="1"/>
  <c r="M477" i="17"/>
  <c r="AE477" i="17" s="1"/>
  <c r="AC150" i="17"/>
  <c r="L137" i="17"/>
  <c r="M137" i="17"/>
  <c r="AE137" i="17" s="1"/>
  <c r="AC151" i="17"/>
  <c r="L611" i="17"/>
  <c r="M611" i="17"/>
  <c r="AC152" i="17"/>
  <c r="L974" i="17"/>
  <c r="M974" i="17"/>
  <c r="AC153" i="17"/>
  <c r="L976" i="17"/>
  <c r="M976" i="17"/>
  <c r="AC154" i="17"/>
  <c r="L487" i="17"/>
  <c r="M487" i="17"/>
  <c r="AC155" i="17"/>
  <c r="L302" i="17"/>
  <c r="M302" i="17"/>
  <c r="AC156" i="17"/>
  <c r="L184" i="17"/>
  <c r="M184" i="17"/>
  <c r="AC157" i="17"/>
  <c r="L449" i="17"/>
  <c r="M449" i="17"/>
  <c r="AC158" i="17"/>
  <c r="L484" i="17"/>
  <c r="M484" i="17"/>
  <c r="AC159" i="17"/>
  <c r="L253" i="17"/>
  <c r="M253" i="17"/>
  <c r="AC160" i="17"/>
  <c r="L206" i="17"/>
  <c r="M206" i="17"/>
  <c r="AE206" i="17" s="1"/>
  <c r="AC161" i="17"/>
  <c r="L620" i="17"/>
  <c r="M620" i="17"/>
  <c r="AE620" i="17" s="1"/>
  <c r="AC162" i="17"/>
  <c r="L766" i="17"/>
  <c r="AD766" i="17" s="1"/>
  <c r="M766" i="17"/>
  <c r="AC163" i="17"/>
  <c r="L410" i="17"/>
  <c r="M410" i="17"/>
  <c r="AC164" i="17"/>
  <c r="L59" i="17"/>
  <c r="M59" i="17"/>
  <c r="AE59" i="17" s="1"/>
  <c r="AC165" i="17"/>
  <c r="L799" i="17"/>
  <c r="M799" i="17"/>
  <c r="AC166" i="17"/>
  <c r="L884" i="17"/>
  <c r="M884" i="17"/>
  <c r="AC167" i="17"/>
  <c r="L878" i="17"/>
  <c r="M878" i="17"/>
  <c r="AC168" i="17"/>
  <c r="L924" i="17"/>
  <c r="M924" i="17"/>
  <c r="AC169" i="17"/>
  <c r="L425" i="17"/>
  <c r="M425" i="17"/>
  <c r="AC170" i="17"/>
  <c r="L73" i="17"/>
  <c r="M73" i="17"/>
  <c r="AE73" i="17" s="1"/>
  <c r="AC171" i="17"/>
  <c r="L1025" i="17"/>
  <c r="M1025" i="17"/>
  <c r="AC172" i="17"/>
  <c r="L462" i="17"/>
  <c r="M462" i="17"/>
  <c r="AC173" i="17"/>
  <c r="L27" i="17"/>
  <c r="M27" i="17"/>
  <c r="AC174" i="17"/>
  <c r="L689" i="17"/>
  <c r="M689" i="17"/>
  <c r="AE689" i="17" s="1"/>
  <c r="AC175" i="17"/>
  <c r="L145" i="17"/>
  <c r="M145" i="17"/>
  <c r="AC176" i="17"/>
  <c r="L172" i="17"/>
  <c r="M172" i="17"/>
  <c r="AE172" i="17" s="1"/>
  <c r="AC177" i="17"/>
  <c r="L124" i="17"/>
  <c r="M124" i="17"/>
  <c r="AC178" i="17"/>
  <c r="L413" i="17"/>
  <c r="M413" i="17"/>
  <c r="AC179" i="17"/>
  <c r="L156" i="17"/>
  <c r="M156" i="17"/>
  <c r="AC180" i="17"/>
  <c r="L240" i="17"/>
  <c r="M240" i="17"/>
  <c r="AC181" i="17"/>
  <c r="L1176" i="17"/>
  <c r="AD1176" i="17" s="1"/>
  <c r="M1176" i="17"/>
  <c r="AC182" i="17"/>
  <c r="L1085" i="17"/>
  <c r="M1085" i="17"/>
  <c r="AC183" i="17"/>
  <c r="L1099" i="17"/>
  <c r="M1099" i="17"/>
  <c r="AC184" i="17"/>
  <c r="L1134" i="17"/>
  <c r="AD1134" i="17" s="1"/>
  <c r="M1134" i="17"/>
  <c r="AE1134" i="17" s="1"/>
  <c r="AC185" i="17"/>
  <c r="L165" i="17"/>
  <c r="M165" i="17"/>
  <c r="AC186" i="17"/>
  <c r="L168" i="17"/>
  <c r="AD168" i="17" s="1"/>
  <c r="M168" i="17"/>
  <c r="AE168" i="17" s="1"/>
  <c r="AC187" i="17"/>
  <c r="L288" i="17"/>
  <c r="M288" i="17"/>
  <c r="AC188" i="17"/>
  <c r="L146" i="17"/>
  <c r="M146" i="17"/>
  <c r="AC189" i="17"/>
  <c r="L837" i="17"/>
  <c r="AD837" i="17" s="1"/>
  <c r="M837" i="17"/>
  <c r="AC190" i="17"/>
  <c r="L173" i="17"/>
  <c r="M173" i="17"/>
  <c r="AE173" i="17" s="1"/>
  <c r="AC191" i="17"/>
  <c r="L170" i="17"/>
  <c r="M170" i="17"/>
  <c r="AC192" i="17"/>
  <c r="L72" i="17"/>
  <c r="M72" i="17"/>
  <c r="AC193" i="17"/>
  <c r="L442" i="17"/>
  <c r="M442" i="17"/>
  <c r="AC194" i="17"/>
  <c r="L376" i="17"/>
  <c r="M376" i="17"/>
  <c r="AC195" i="17"/>
  <c r="L287" i="17"/>
  <c r="M287" i="17"/>
  <c r="AC196" i="17"/>
  <c r="L658" i="17"/>
  <c r="M658" i="17"/>
  <c r="AC197" i="17"/>
  <c r="L909" i="17"/>
  <c r="M909" i="17"/>
  <c r="AC198" i="17"/>
  <c r="L673" i="17"/>
  <c r="M673" i="17"/>
  <c r="AC199" i="17"/>
  <c r="L692" i="17"/>
  <c r="M692" i="17"/>
  <c r="AE692" i="17" s="1"/>
  <c r="AC200" i="17"/>
  <c r="L1125" i="17"/>
  <c r="M1125" i="17"/>
  <c r="AE1125" i="17" s="1"/>
  <c r="AC201" i="17"/>
  <c r="L691" i="17"/>
  <c r="M691" i="17"/>
  <c r="AC202" i="17"/>
  <c r="L609" i="17"/>
  <c r="M609" i="17"/>
  <c r="AC203" i="17"/>
  <c r="L868" i="17"/>
  <c r="M868" i="17"/>
  <c r="AC204" i="17"/>
  <c r="L282" i="17"/>
  <c r="M282" i="17"/>
  <c r="AC205" i="17"/>
  <c r="L632" i="17"/>
  <c r="M632" i="17"/>
  <c r="AC206" i="17"/>
  <c r="L279" i="17"/>
  <c r="M279" i="17"/>
  <c r="AE279" i="17" s="1"/>
  <c r="AC207" i="17"/>
  <c r="L999" i="17"/>
  <c r="M999" i="17"/>
  <c r="AC208" i="17"/>
  <c r="L859" i="17"/>
  <c r="M859" i="17"/>
  <c r="AC209" i="17"/>
  <c r="L367" i="17"/>
  <c r="AD367" i="17" s="1"/>
  <c r="M367" i="17"/>
  <c r="AC210" i="17"/>
  <c r="L1123" i="17"/>
  <c r="M1123" i="17"/>
  <c r="AC211" i="17"/>
  <c r="L710" i="17"/>
  <c r="M710" i="17"/>
  <c r="AE710" i="17" s="1"/>
  <c r="AC212" i="17"/>
  <c r="L273" i="17"/>
  <c r="M273" i="17"/>
  <c r="AC213" i="17"/>
  <c r="L1043" i="17"/>
  <c r="M1043" i="17"/>
  <c r="AC214" i="17"/>
  <c r="L736" i="17"/>
  <c r="M736" i="17"/>
  <c r="AC215" i="17"/>
  <c r="L1087" i="17"/>
  <c r="M1087" i="17"/>
  <c r="AC216" i="17"/>
  <c r="L583" i="17"/>
  <c r="M583" i="17"/>
  <c r="AC217" i="17"/>
  <c r="L867" i="17"/>
  <c r="M867" i="17"/>
  <c r="AC218" i="17"/>
  <c r="L1170" i="17"/>
  <c r="M1170" i="17"/>
  <c r="AE1170" i="17" s="1"/>
  <c r="AC219" i="17"/>
  <c r="L63" i="17"/>
  <c r="M63" i="17"/>
  <c r="AC220" i="17"/>
  <c r="L515" i="17"/>
  <c r="M515" i="17"/>
  <c r="AC221" i="17"/>
  <c r="L1110" i="17"/>
  <c r="M1110" i="17"/>
  <c r="AC222" i="17"/>
  <c r="L1001" i="17"/>
  <c r="M1001" i="17"/>
  <c r="AE1001" i="17" s="1"/>
  <c r="AC223" i="17"/>
  <c r="L191" i="17"/>
  <c r="M191" i="17"/>
  <c r="AE191" i="17" s="1"/>
  <c r="AC224" i="17"/>
  <c r="L129" i="17"/>
  <c r="AD129" i="17" s="1"/>
  <c r="M129" i="17"/>
  <c r="AC225" i="17"/>
  <c r="L969" i="17"/>
  <c r="M969" i="17"/>
  <c r="AC226" i="17"/>
  <c r="L946" i="17"/>
  <c r="M946" i="17"/>
  <c r="AC227" i="17"/>
  <c r="L264" i="17"/>
  <c r="M264" i="17"/>
  <c r="AC228" i="17"/>
  <c r="L534" i="17"/>
  <c r="M534" i="17"/>
  <c r="AC229" i="17"/>
  <c r="L1149" i="17"/>
  <c r="AD1149" i="17" s="1"/>
  <c r="M1149" i="17"/>
  <c r="AE1149" i="17" s="1"/>
  <c r="AC230" i="17"/>
  <c r="L249" i="17"/>
  <c r="M249" i="17"/>
  <c r="AE249" i="17" s="1"/>
  <c r="AC231" i="17"/>
  <c r="L852" i="17"/>
  <c r="M852" i="17"/>
  <c r="AC232" i="17"/>
  <c r="L443" i="17"/>
  <c r="M443" i="17"/>
  <c r="AC233" i="17"/>
  <c r="L939" i="17"/>
  <c r="M939" i="17"/>
  <c r="AC234" i="17"/>
  <c r="L388" i="17"/>
  <c r="M388" i="17"/>
  <c r="AE388" i="17" s="1"/>
  <c r="AC235" i="17"/>
  <c r="L827" i="17"/>
  <c r="M827" i="17"/>
  <c r="AC236" i="17"/>
  <c r="L157" i="17"/>
  <c r="M157" i="17"/>
  <c r="AC237" i="17"/>
  <c r="L883" i="17"/>
  <c r="AD883" i="17" s="1"/>
  <c r="M883" i="17"/>
  <c r="AE883" i="17" s="1"/>
  <c r="AC238" i="17"/>
  <c r="L295" i="17"/>
  <c r="M295" i="17"/>
  <c r="AC239" i="17"/>
  <c r="L728" i="17"/>
  <c r="M728" i="17"/>
  <c r="AC240" i="17"/>
  <c r="L132" i="17"/>
  <c r="M132" i="17"/>
  <c r="AC241" i="17"/>
  <c r="L1021" i="17"/>
  <c r="M1021" i="17"/>
  <c r="AC242" i="17"/>
  <c r="L22" i="17"/>
  <c r="M22" i="17"/>
  <c r="AC243" i="17"/>
  <c r="L1157" i="17"/>
  <c r="AD1157" i="17" s="1"/>
  <c r="M1157" i="17"/>
  <c r="AE1157" i="17" s="1"/>
  <c r="AC244" i="17"/>
  <c r="L220" i="17"/>
  <c r="M220" i="17"/>
  <c r="AC245" i="17"/>
  <c r="L648" i="17"/>
  <c r="M648" i="17"/>
  <c r="AC246" i="17"/>
  <c r="L183" i="17"/>
  <c r="AD183" i="17" s="1"/>
  <c r="M183" i="17"/>
  <c r="AE183" i="17" s="1"/>
  <c r="AC247" i="17"/>
  <c r="L441" i="17"/>
  <c r="M441" i="17"/>
  <c r="AC248" i="17"/>
  <c r="L336" i="17"/>
  <c r="M336" i="17"/>
  <c r="AC249" i="17"/>
  <c r="L363" i="17"/>
  <c r="M363" i="17"/>
  <c r="AC250" i="17"/>
  <c r="L431" i="17"/>
  <c r="M431" i="17"/>
  <c r="AC251" i="17"/>
  <c r="L417" i="17"/>
  <c r="M417" i="17"/>
  <c r="AC252" i="17"/>
  <c r="L1177" i="17"/>
  <c r="AD1177" i="17" s="1"/>
  <c r="M1177" i="17"/>
  <c r="AE1177" i="17" s="1"/>
  <c r="AC253" i="17"/>
  <c r="L920" i="17"/>
  <c r="M920" i="17"/>
  <c r="AC254" i="17"/>
  <c r="L879" i="17"/>
  <c r="M879" i="17"/>
  <c r="AC255" i="17"/>
  <c r="L1081" i="17"/>
  <c r="M1081" i="17"/>
  <c r="AE1081" i="17" s="1"/>
  <c r="AC256" i="17"/>
  <c r="L101" i="17"/>
  <c r="M101" i="17"/>
  <c r="AC257" i="17"/>
  <c r="L492" i="17"/>
  <c r="M492" i="17"/>
  <c r="AC258" i="17"/>
  <c r="L654" i="17"/>
  <c r="M654" i="17"/>
  <c r="AC259" i="17"/>
  <c r="L596" i="17"/>
  <c r="M596" i="17"/>
  <c r="AE596" i="17" s="1"/>
  <c r="AC260" i="17"/>
  <c r="L1095" i="17"/>
  <c r="M1095" i="17"/>
  <c r="AC261" i="17"/>
  <c r="L587" i="17"/>
  <c r="M587" i="17"/>
  <c r="AC262" i="17"/>
  <c r="L921" i="17"/>
  <c r="M921" i="17"/>
  <c r="AC263" i="17"/>
  <c r="L265" i="17"/>
  <c r="M265" i="17"/>
  <c r="AC264" i="17"/>
  <c r="L432" i="17"/>
  <c r="M432" i="17"/>
  <c r="AC265" i="17"/>
  <c r="L463" i="17"/>
  <c r="M463" i="17"/>
  <c r="AC266" i="17"/>
  <c r="L227" i="17"/>
  <c r="M227" i="17"/>
  <c r="AC267" i="17"/>
  <c r="L338" i="17"/>
  <c r="M338" i="17"/>
  <c r="AC268" i="17"/>
  <c r="L350" i="17"/>
  <c r="M350" i="17"/>
  <c r="AC269" i="17"/>
  <c r="L948" i="17"/>
  <c r="M948" i="17"/>
  <c r="AC270" i="17"/>
  <c r="L1015" i="17"/>
  <c r="M1015" i="17"/>
  <c r="AC271" i="17"/>
  <c r="L1174" i="17"/>
  <c r="M1174" i="17"/>
  <c r="AE1174" i="17" s="1"/>
  <c r="AC272" i="17"/>
  <c r="L1013" i="17"/>
  <c r="M1013" i="17"/>
  <c r="AC273" i="17"/>
  <c r="L314" i="17"/>
  <c r="M314" i="17"/>
  <c r="AC274" i="17"/>
  <c r="L423" i="17"/>
  <c r="M423" i="17"/>
  <c r="AC275" i="17"/>
  <c r="L832" i="17"/>
  <c r="M832" i="17"/>
  <c r="AC276" i="17"/>
  <c r="L636" i="17"/>
  <c r="AD636" i="17" s="1"/>
  <c r="M636" i="17"/>
  <c r="AC277" i="17"/>
  <c r="L209" i="17"/>
  <c r="M209" i="17"/>
  <c r="AC278" i="17"/>
  <c r="L784" i="17"/>
  <c r="M784" i="17"/>
  <c r="AC279" i="17"/>
  <c r="L653" i="17"/>
  <c r="M653" i="17"/>
  <c r="AC280" i="17"/>
  <c r="L1140" i="17"/>
  <c r="M1140" i="17"/>
  <c r="AC281" i="17"/>
  <c r="L328" i="17"/>
  <c r="M328" i="17"/>
  <c r="AC282" i="17"/>
  <c r="L456" i="17"/>
  <c r="M456" i="17"/>
  <c r="AE456" i="17" s="1"/>
  <c r="AC283" i="17"/>
  <c r="L635" i="17"/>
  <c r="M635" i="17"/>
  <c r="AC284" i="17"/>
  <c r="L853" i="17"/>
  <c r="AD853" i="17" s="1"/>
  <c r="M853" i="17"/>
  <c r="AC285" i="17"/>
  <c r="L1142" i="17"/>
  <c r="M1142" i="17"/>
  <c r="AC286" i="17"/>
  <c r="L17" i="17"/>
  <c r="M17" i="17"/>
  <c r="AC287" i="17"/>
  <c r="L426" i="17"/>
  <c r="M426" i="17"/>
  <c r="AC288" i="17"/>
  <c r="L140" i="17"/>
  <c r="M140" i="17"/>
  <c r="AE140" i="17" s="1"/>
  <c r="AC289" i="17"/>
  <c r="L357" i="17"/>
  <c r="M357" i="17"/>
  <c r="AC290" i="17"/>
  <c r="L774" i="17"/>
  <c r="M774" i="17"/>
  <c r="AC291" i="17"/>
  <c r="L250" i="17"/>
  <c r="M250" i="17"/>
  <c r="AE250" i="17" s="1"/>
  <c r="AC292" i="17"/>
  <c r="L1045" i="17"/>
  <c r="M1045" i="17"/>
  <c r="AC293" i="17"/>
  <c r="L557" i="17"/>
  <c r="M557" i="17"/>
  <c r="AC294" i="17"/>
  <c r="L1019" i="17"/>
  <c r="M1019" i="17"/>
  <c r="AE1019" i="17" s="1"/>
  <c r="AC295" i="17"/>
  <c r="L700" i="17"/>
  <c r="M700" i="17"/>
  <c r="AC296" i="17"/>
  <c r="L928" i="17"/>
  <c r="M928" i="17"/>
  <c r="AC297" i="17"/>
  <c r="L651" i="17"/>
  <c r="M651" i="17"/>
  <c r="AC298" i="17"/>
  <c r="L45" i="17"/>
  <c r="M45" i="17"/>
  <c r="AC299" i="17"/>
  <c r="L522" i="17"/>
  <c r="M522" i="17"/>
  <c r="AE522" i="17" s="1"/>
  <c r="AC300" i="17"/>
  <c r="L510" i="17"/>
  <c r="AD510" i="17" s="1"/>
  <c r="M510" i="17"/>
  <c r="AC301" i="17"/>
  <c r="L207" i="17"/>
  <c r="M207" i="17"/>
  <c r="AC302" i="17"/>
  <c r="L458" i="17"/>
  <c r="M458" i="17"/>
  <c r="AC303" i="17"/>
  <c r="L408" i="17"/>
  <c r="M408" i="17"/>
  <c r="AE408" i="17" s="1"/>
  <c r="AC304" i="17"/>
  <c r="L738" i="17"/>
  <c r="M738" i="17"/>
  <c r="AC305" i="17"/>
  <c r="L66" i="17"/>
  <c r="M66" i="17"/>
  <c r="AE66" i="17" s="1"/>
  <c r="AC306" i="17"/>
  <c r="L675" i="17"/>
  <c r="M675" i="17"/>
  <c r="AC307" i="17"/>
  <c r="L1022" i="17"/>
  <c r="M1022" i="17"/>
  <c r="AC308" i="17"/>
  <c r="L153" i="17"/>
  <c r="M153" i="17"/>
  <c r="AC309" i="17"/>
  <c r="L936" i="17"/>
  <c r="M936" i="17"/>
  <c r="AC310" i="17"/>
  <c r="L411" i="17"/>
  <c r="M411" i="17"/>
  <c r="AE411" i="17" s="1"/>
  <c r="AC311" i="17"/>
  <c r="L143" i="17"/>
  <c r="M143" i="17"/>
  <c r="AE143" i="17" s="1"/>
  <c r="AC312" i="17"/>
  <c r="L60" i="17"/>
  <c r="M60" i="17"/>
  <c r="AC313" i="17"/>
  <c r="L186" i="17"/>
  <c r="M186" i="17"/>
  <c r="AC314" i="17"/>
  <c r="L1092" i="17"/>
  <c r="M1092" i="17"/>
  <c r="AE1092" i="17" s="1"/>
  <c r="AC315" i="17"/>
  <c r="L984" i="17"/>
  <c r="M984" i="17"/>
  <c r="AC316" i="17"/>
  <c r="L470" i="17"/>
  <c r="M470" i="17"/>
  <c r="AC317" i="17"/>
  <c r="L498" i="17"/>
  <c r="M498" i="17"/>
  <c r="AC318" i="17"/>
  <c r="L780" i="17"/>
  <c r="M780" i="17"/>
  <c r="AE780" i="17" s="1"/>
  <c r="AC319" i="17"/>
  <c r="L1011" i="17"/>
  <c r="M1011" i="17"/>
  <c r="AC320" i="17"/>
  <c r="L1065" i="17"/>
  <c r="M1065" i="17"/>
  <c r="AC321" i="17"/>
  <c r="L869" i="17"/>
  <c r="M869" i="17"/>
  <c r="AC322" i="17"/>
  <c r="L835" i="17"/>
  <c r="M835" i="17"/>
  <c r="AC323" i="17"/>
  <c r="L929" i="17"/>
  <c r="M929" i="17"/>
  <c r="AE929" i="17" s="1"/>
  <c r="AC324" i="17"/>
  <c r="L788" i="17"/>
  <c r="M788" i="17"/>
  <c r="AC325" i="17"/>
  <c r="L521" i="17"/>
  <c r="M521" i="17"/>
  <c r="AE521" i="17" s="1"/>
  <c r="AC326" i="17"/>
  <c r="L25" i="17"/>
  <c r="M25" i="17"/>
  <c r="AE25" i="17" s="1"/>
  <c r="AC327" i="17"/>
  <c r="L748" i="17"/>
  <c r="M748" i="17"/>
  <c r="AC328" i="17"/>
  <c r="L95" i="17"/>
  <c r="M95" i="17"/>
  <c r="AC329" i="17"/>
  <c r="L1070" i="17"/>
  <c r="M1070" i="17"/>
  <c r="AC330" i="17"/>
  <c r="L776" i="17"/>
  <c r="M776" i="17"/>
  <c r="AC331" i="17"/>
  <c r="L807" i="17"/>
  <c r="M807" i="17"/>
  <c r="AC332" i="17"/>
  <c r="L850" i="17"/>
  <c r="M850" i="17"/>
  <c r="AC333" i="17"/>
  <c r="L513" i="17"/>
  <c r="M513" i="17"/>
  <c r="AC334" i="17"/>
  <c r="L1168" i="17"/>
  <c r="AD1168" i="17" s="1"/>
  <c r="M1168" i="17"/>
  <c r="AC335" i="17"/>
  <c r="L97" i="17"/>
  <c r="M97" i="17"/>
  <c r="AC336" i="17"/>
  <c r="L434" i="17"/>
  <c r="M434" i="17"/>
  <c r="AC337" i="17"/>
  <c r="L965" i="17"/>
  <c r="M965" i="17"/>
  <c r="AC338" i="17"/>
  <c r="L133" i="17"/>
  <c r="M133" i="17"/>
  <c r="AC339" i="17"/>
  <c r="L1057" i="17"/>
  <c r="M1057" i="17"/>
  <c r="AC340" i="17"/>
  <c r="L705" i="17"/>
  <c r="M705" i="17"/>
  <c r="AC341" i="17"/>
  <c r="L967" i="17"/>
  <c r="M967" i="17"/>
  <c r="AC342" i="17"/>
  <c r="L631" i="17"/>
  <c r="M631" i="17"/>
  <c r="AC343" i="17"/>
  <c r="L225" i="17"/>
  <c r="M225" i="17"/>
  <c r="AC344" i="17"/>
  <c r="L1098" i="17"/>
  <c r="M1098" i="17"/>
  <c r="AC345" i="17"/>
  <c r="L1117" i="17"/>
  <c r="M1117" i="17"/>
  <c r="AC346" i="17"/>
  <c r="L709" i="17"/>
  <c r="M709" i="17"/>
  <c r="AC347" i="17"/>
  <c r="L98" i="17"/>
  <c r="M98" i="17"/>
  <c r="AC348" i="17"/>
  <c r="L524" i="17"/>
  <c r="M524" i="17"/>
  <c r="AE524" i="17" s="1"/>
  <c r="AC349" i="17"/>
  <c r="L243" i="17"/>
  <c r="M243" i="17"/>
  <c r="AC350" i="17"/>
  <c r="L541" i="17"/>
  <c r="M541" i="17"/>
  <c r="AC351" i="17"/>
  <c r="L771" i="17"/>
  <c r="M771" i="17"/>
  <c r="AE771" i="17" s="1"/>
  <c r="AC352" i="17"/>
  <c r="L197" i="17"/>
  <c r="M197" i="17"/>
  <c r="AE197" i="17" s="1"/>
  <c r="AC354" i="17"/>
  <c r="L877" i="17"/>
  <c r="M877" i="17"/>
  <c r="AC355" i="17"/>
  <c r="L1002" i="17"/>
  <c r="M1002" i="17"/>
  <c r="AC356" i="17"/>
  <c r="L1111" i="17"/>
  <c r="M1111" i="17"/>
  <c r="AC357" i="17"/>
  <c r="L706" i="17"/>
  <c r="M706" i="17"/>
  <c r="AC358" i="17"/>
  <c r="L646" i="17"/>
  <c r="M646" i="17"/>
  <c r="AC359" i="17"/>
  <c r="L630" i="17"/>
  <c r="M630" i="17"/>
  <c r="AC360" i="17"/>
  <c r="L180" i="17"/>
  <c r="M180" i="17"/>
  <c r="AC361" i="17"/>
  <c r="L485" i="17"/>
  <c r="M485" i="17"/>
  <c r="AC362" i="17"/>
  <c r="L804" i="17"/>
  <c r="M804" i="17"/>
  <c r="AC363" i="17"/>
  <c r="L913" i="17"/>
  <c r="M913" i="17"/>
  <c r="AC364" i="17"/>
  <c r="L298" i="17"/>
  <c r="M298" i="17"/>
  <c r="AC365" i="17"/>
  <c r="L779" i="17"/>
  <c r="M779" i="17"/>
  <c r="AC366" i="17"/>
  <c r="L825" i="17"/>
  <c r="M825" i="17"/>
  <c r="AC367" i="17"/>
  <c r="L615" i="17"/>
  <c r="M615" i="17"/>
  <c r="AC368" i="17"/>
  <c r="L657" i="17"/>
  <c r="M657" i="17"/>
  <c r="AE657" i="17" s="1"/>
  <c r="AC370" i="17"/>
  <c r="L421" i="17"/>
  <c r="M421" i="17"/>
  <c r="AC371" i="17"/>
  <c r="L580" i="17"/>
  <c r="M580" i="17"/>
  <c r="AC372" i="17"/>
  <c r="L356" i="17"/>
  <c r="M356" i="17"/>
  <c r="AE356" i="17" s="1"/>
  <c r="AC373" i="17"/>
  <c r="L1009" i="17"/>
  <c r="M1009" i="17"/>
  <c r="AC374" i="17"/>
  <c r="L226" i="17"/>
  <c r="M226" i="17"/>
  <c r="AC375" i="17"/>
  <c r="L1180" i="17"/>
  <c r="AD1180" i="17" s="1"/>
  <c r="M1180" i="17"/>
  <c r="AE1180" i="17" s="1"/>
  <c r="AC376" i="17"/>
  <c r="L953" i="17"/>
  <c r="M953" i="17"/>
  <c r="AC377" i="17"/>
  <c r="L756" i="17"/>
  <c r="M756" i="17"/>
  <c r="AC378" i="17"/>
  <c r="L377" i="17"/>
  <c r="M377" i="17"/>
  <c r="AC379" i="17"/>
  <c r="L1067" i="17"/>
  <c r="M1067" i="17"/>
  <c r="AC380" i="17"/>
  <c r="L843" i="17"/>
  <c r="M843" i="17"/>
  <c r="AC381" i="17"/>
  <c r="L1031" i="17"/>
  <c r="M1031" i="17"/>
  <c r="AC382" i="17"/>
  <c r="L760" i="17"/>
  <c r="M760" i="17"/>
  <c r="AC383" i="17"/>
  <c r="L1103" i="17"/>
  <c r="M1103" i="17"/>
  <c r="AE1103" i="17" s="1"/>
  <c r="AC384" i="17"/>
  <c r="L641" i="17"/>
  <c r="M641" i="17"/>
  <c r="AC385" i="17"/>
  <c r="L1030" i="17"/>
  <c r="M1030" i="17"/>
  <c r="AC386" i="17"/>
  <c r="L725" i="17"/>
  <c r="M725" i="17"/>
  <c r="AE725" i="17" s="1"/>
  <c r="AC387" i="17"/>
  <c r="L597" i="17"/>
  <c r="M597" i="17"/>
  <c r="AE597" i="17" s="1"/>
  <c r="AC388" i="17"/>
  <c r="L270" i="17"/>
  <c r="M270" i="17"/>
  <c r="AC389" i="17"/>
  <c r="L37" i="17"/>
  <c r="M37" i="17"/>
  <c r="AC390" i="17"/>
  <c r="L594" i="17"/>
  <c r="M594" i="17"/>
  <c r="AE594" i="17" s="1"/>
  <c r="AC391" i="17"/>
  <c r="L892" i="17"/>
  <c r="M892" i="17"/>
  <c r="AC392" i="17"/>
  <c r="L581" i="17"/>
  <c r="M581" i="17"/>
  <c r="AE581" i="17" s="1"/>
  <c r="AC393" i="17"/>
  <c r="L1130" i="17"/>
  <c r="M1130" i="17"/>
  <c r="AC394" i="17"/>
  <c r="L861" i="17"/>
  <c r="M861" i="17"/>
  <c r="AC395" i="17"/>
  <c r="L294" i="17"/>
  <c r="M294" i="17"/>
  <c r="AC396" i="17"/>
  <c r="L118" i="17"/>
  <c r="M118" i="17"/>
  <c r="AC397" i="17"/>
  <c r="L905" i="17"/>
  <c r="M905" i="17"/>
  <c r="AC398" i="17"/>
  <c r="L988" i="17"/>
  <c r="M988" i="17"/>
  <c r="AC399" i="17"/>
  <c r="L369" i="17"/>
  <c r="M369" i="17"/>
  <c r="AE369" i="17" s="1"/>
  <c r="AC400" i="17"/>
  <c r="L208" i="17"/>
  <c r="M208" i="17"/>
  <c r="AC401" i="17"/>
  <c r="L1026" i="17"/>
  <c r="M1026" i="17"/>
  <c r="AC402" i="17"/>
  <c r="L1132" i="17"/>
  <c r="M1132" i="17"/>
  <c r="AC403" i="17"/>
  <c r="L678" i="17"/>
  <c r="M678" i="17"/>
  <c r="AC404" i="17"/>
  <c r="L743" i="17"/>
  <c r="M743" i="17"/>
  <c r="AC405" i="17"/>
  <c r="L452" i="17"/>
  <c r="M452" i="17"/>
  <c r="AC406" i="17"/>
  <c r="L331" i="17"/>
  <c r="M331" i="17"/>
  <c r="AC407" i="17"/>
  <c r="L796" i="17"/>
  <c r="M796" i="17"/>
  <c r="AC408" i="17"/>
  <c r="L792" i="17"/>
  <c r="M792" i="17"/>
  <c r="AC409" i="17"/>
  <c r="L1069" i="17"/>
  <c r="M1069" i="17"/>
  <c r="AC410" i="17"/>
  <c r="L103" i="17"/>
  <c r="M103" i="17"/>
  <c r="AE103" i="17" s="1"/>
  <c r="AC411" i="17"/>
  <c r="L947" i="17"/>
  <c r="M947" i="17"/>
  <c r="AC412" i="17"/>
  <c r="L1005" i="17"/>
  <c r="M1005" i="17"/>
  <c r="AC413" i="17"/>
  <c r="L822" i="17"/>
  <c r="M822" i="17"/>
  <c r="AC414" i="17"/>
  <c r="L950" i="17"/>
  <c r="M950" i="17"/>
  <c r="AC415" i="17"/>
  <c r="L897" i="17"/>
  <c r="M897" i="17"/>
  <c r="AE897" i="17" s="1"/>
  <c r="AC416" i="17"/>
  <c r="L454" i="17"/>
  <c r="M454" i="17"/>
  <c r="AC417" i="17"/>
  <c r="L567" i="17"/>
  <c r="M567" i="17"/>
  <c r="AC418" i="17"/>
  <c r="L613" i="17"/>
  <c r="M613" i="17"/>
  <c r="AC419" i="17"/>
  <c r="L858" i="17"/>
  <c r="M858" i="17"/>
  <c r="AC420" i="17"/>
  <c r="L244" i="17"/>
  <c r="M244" i="17"/>
  <c r="AC421" i="17"/>
  <c r="L18" i="17"/>
  <c r="M18" i="17"/>
  <c r="AC422" i="17"/>
  <c r="L139" i="17"/>
  <c r="M139" i="17"/>
  <c r="AC423" i="17"/>
  <c r="L871" i="17"/>
  <c r="M871" i="17"/>
  <c r="AE871" i="17" s="1"/>
  <c r="AC424" i="17"/>
  <c r="L790" i="17"/>
  <c r="M790" i="17"/>
  <c r="AC425" i="17"/>
  <c r="L1020" i="17"/>
  <c r="M1020" i="17"/>
  <c r="AC426" i="17"/>
  <c r="L626" i="17"/>
  <c r="M626" i="17"/>
  <c r="AC427" i="17"/>
  <c r="L757" i="17"/>
  <c r="M757" i="17"/>
  <c r="AC428" i="17"/>
  <c r="L569" i="17"/>
  <c r="M569" i="17"/>
  <c r="AC429" i="17"/>
  <c r="L1088" i="17"/>
  <c r="M1088" i="17"/>
  <c r="AC430" i="17"/>
  <c r="L24" i="17"/>
  <c r="M24" i="17"/>
  <c r="AE24" i="17" s="1"/>
  <c r="AC431" i="17"/>
  <c r="L439" i="17"/>
  <c r="M439" i="17"/>
  <c r="AC432" i="17"/>
  <c r="L717" i="17"/>
  <c r="M717" i="17"/>
  <c r="AC433" i="17"/>
  <c r="L566" i="17"/>
  <c r="M566" i="17"/>
  <c r="AC434" i="17"/>
  <c r="L1146" i="17"/>
  <c r="AD1146" i="17" s="1"/>
  <c r="M1146" i="17"/>
  <c r="AC435" i="17"/>
  <c r="L815" i="17"/>
  <c r="M815" i="17"/>
  <c r="AC436" i="17"/>
  <c r="L175" i="17"/>
  <c r="M175" i="17"/>
  <c r="AC437" i="17"/>
  <c r="L1161" i="17"/>
  <c r="M1161" i="17"/>
  <c r="AE1161" i="17" s="1"/>
  <c r="AC438" i="17"/>
  <c r="L1052" i="17"/>
  <c r="M1052" i="17"/>
  <c r="AC439" i="17"/>
  <c r="L352" i="17"/>
  <c r="M352" i="17"/>
  <c r="AC440" i="17"/>
  <c r="L1040" i="17"/>
  <c r="M1040" i="17"/>
  <c r="AC441" i="17"/>
  <c r="L89" i="17"/>
  <c r="M89" i="17"/>
  <c r="AE89" i="17" s="1"/>
  <c r="AC442" i="17"/>
  <c r="L1089" i="17"/>
  <c r="M1089" i="17"/>
  <c r="AC443" i="17"/>
  <c r="L604" i="17"/>
  <c r="M604" i="17"/>
  <c r="Y779" i="17"/>
  <c r="Y146" i="17"/>
  <c r="Z951" i="17"/>
  <c r="Y951" i="17"/>
  <c r="Z547" i="17"/>
  <c r="Y547" i="17"/>
  <c r="Z450" i="17"/>
  <c r="Y450" i="17"/>
  <c r="Z623" i="17"/>
  <c r="Y623" i="17"/>
  <c r="Z536" i="17"/>
  <c r="Y536" i="17"/>
  <c r="AD536" i="17" s="1"/>
  <c r="Z74" i="17"/>
  <c r="Y74" i="17"/>
  <c r="AD74" i="17" s="1"/>
  <c r="Z653" i="17"/>
  <c r="Y653" i="17"/>
  <c r="Z571" i="17"/>
  <c r="Y571" i="17"/>
  <c r="Z783" i="17"/>
  <c r="Y783" i="17"/>
  <c r="Z105" i="17"/>
  <c r="Y105" i="17"/>
  <c r="Z1061" i="17"/>
  <c r="Y1061" i="17"/>
  <c r="Z155" i="17"/>
  <c r="Y155" i="17"/>
  <c r="Z189" i="17"/>
  <c r="Y189" i="17"/>
  <c r="Z832" i="17"/>
  <c r="AE832" i="17" s="1"/>
  <c r="Y832" i="17"/>
  <c r="Z143" i="17"/>
  <c r="Y143" i="17"/>
  <c r="Z620" i="17"/>
  <c r="Y620" i="17"/>
  <c r="Z905" i="17"/>
  <c r="Y905" i="17"/>
  <c r="Z947" i="17"/>
  <c r="Y947" i="17"/>
  <c r="Z259" i="17"/>
  <c r="Y259" i="17"/>
  <c r="Z1015" i="17"/>
  <c r="Y1015" i="17"/>
  <c r="Z698" i="17"/>
  <c r="Y698" i="17"/>
  <c r="Z990" i="17"/>
  <c r="Y990" i="17"/>
  <c r="Z717" i="17"/>
  <c r="Y717" i="17"/>
  <c r="Z228" i="17"/>
  <c r="Y228" i="17"/>
  <c r="Z1123" i="17"/>
  <c r="Y1123" i="17"/>
  <c r="Z114" i="17"/>
  <c r="Y114" i="17"/>
  <c r="Z906" i="17"/>
  <c r="Y906" i="17"/>
  <c r="Z480" i="17"/>
  <c r="Y480" i="17"/>
  <c r="Z767" i="17"/>
  <c r="Y767" i="17"/>
  <c r="Z775" i="17"/>
  <c r="Y775" i="17"/>
  <c r="Z118" i="17"/>
  <c r="Y118" i="17"/>
  <c r="Z73" i="17"/>
  <c r="Y73" i="17"/>
  <c r="Z796" i="17"/>
  <c r="Y796" i="17"/>
  <c r="Z422" i="17"/>
  <c r="Y422" i="17"/>
  <c r="Z828" i="17"/>
  <c r="Y828" i="17"/>
  <c r="Z25" i="17"/>
  <c r="Y25" i="17"/>
  <c r="Z952" i="17"/>
  <c r="Y952" i="17"/>
  <c r="Z243" i="17"/>
  <c r="Y243" i="17"/>
  <c r="Z585" i="17"/>
  <c r="Y585" i="17"/>
  <c r="Z157" i="17"/>
  <c r="Y157" i="17"/>
  <c r="Z72" i="17"/>
  <c r="Y72" i="17"/>
  <c r="Z827" i="17"/>
  <c r="Y827" i="17"/>
  <c r="Z1005" i="17"/>
  <c r="Y1005" i="17"/>
  <c r="Z718" i="17"/>
  <c r="Y718" i="17"/>
  <c r="Z708" i="17"/>
  <c r="Y708" i="17"/>
  <c r="Z660" i="17"/>
  <c r="Y660" i="17"/>
  <c r="Z873" i="17"/>
  <c r="Y873" i="17"/>
  <c r="Z801" i="17"/>
  <c r="Y801" i="17"/>
  <c r="Z1100" i="17"/>
  <c r="Y1100" i="17"/>
  <c r="Z1049" i="17"/>
  <c r="Y1049" i="17"/>
  <c r="Z991" i="17"/>
  <c r="Y991" i="17"/>
  <c r="Z51" i="17"/>
  <c r="Y51" i="17"/>
  <c r="Z296" i="17"/>
  <c r="Y296" i="17"/>
  <c r="Z1069" i="17"/>
  <c r="Y1069" i="17"/>
  <c r="Z1041" i="17"/>
  <c r="Y1041" i="17"/>
  <c r="Z392" i="17"/>
  <c r="Y392" i="17"/>
  <c r="Z846" i="17"/>
  <c r="Y846" i="17"/>
  <c r="Z209" i="17"/>
  <c r="Y209" i="17"/>
  <c r="Z945" i="17"/>
  <c r="Y945" i="17"/>
  <c r="Z517" i="17"/>
  <c r="Y517" i="17"/>
  <c r="Z153" i="17"/>
  <c r="Y153" i="17"/>
  <c r="Z120" i="17"/>
  <c r="AE120" i="17" s="1"/>
  <c r="Y120" i="17"/>
  <c r="Z634" i="17"/>
  <c r="Y634" i="17"/>
  <c r="Z817" i="17"/>
  <c r="Y817" i="17"/>
  <c r="Z520" i="17"/>
  <c r="Y520" i="17"/>
  <c r="Z715" i="17"/>
  <c r="Y715" i="17"/>
  <c r="Z405" i="17"/>
  <c r="Y405" i="17"/>
  <c r="Z1076" i="17"/>
  <c r="Y1076" i="17"/>
  <c r="Z430" i="17"/>
  <c r="Y430" i="17"/>
  <c r="Z205" i="17"/>
  <c r="AE205" i="17" s="1"/>
  <c r="Y205" i="17"/>
  <c r="Z1053" i="17"/>
  <c r="Y1053" i="17"/>
  <c r="Z487" i="17"/>
  <c r="Y487" i="17"/>
  <c r="Z252" i="17"/>
  <c r="Y252" i="17"/>
  <c r="Z737" i="17"/>
  <c r="Y737" i="17"/>
  <c r="Z872" i="17"/>
  <c r="Y872" i="17"/>
  <c r="Z432" i="17"/>
  <c r="Y432" i="17"/>
  <c r="Z916" i="17"/>
  <c r="Y916" i="17"/>
  <c r="AD916" i="17" s="1"/>
  <c r="Z573" i="17"/>
  <c r="Y573" i="17"/>
  <c r="Z338" i="17"/>
  <c r="Y338" i="17"/>
  <c r="Z334" i="17"/>
  <c r="Y334" i="17"/>
  <c r="Z341" i="17"/>
  <c r="Y341" i="17"/>
  <c r="Z1033" i="17"/>
  <c r="Y1033" i="17"/>
  <c r="Z1098" i="17"/>
  <c r="Y1098" i="17"/>
  <c r="Z186" i="17"/>
  <c r="Y186" i="17"/>
  <c r="Z595" i="17"/>
  <c r="Y595" i="17"/>
  <c r="Z33" i="17"/>
  <c r="Y33" i="17"/>
  <c r="Z1007" i="17"/>
  <c r="Y1007" i="17"/>
  <c r="Z1040" i="17"/>
  <c r="Y1040" i="17"/>
  <c r="AD1040" i="17" s="1"/>
  <c r="Z1111" i="17"/>
  <c r="Y1111" i="17"/>
  <c r="Z1043" i="17"/>
  <c r="Y1043" i="17"/>
  <c r="Z323" i="17"/>
  <c r="Y323" i="17"/>
  <c r="Z464" i="17"/>
  <c r="Y464" i="17"/>
  <c r="Z583" i="17"/>
  <c r="Y583" i="17"/>
  <c r="Z311" i="17"/>
  <c r="Y311" i="17"/>
  <c r="Z145" i="17"/>
  <c r="Y145" i="17"/>
  <c r="Z449" i="17"/>
  <c r="Y449" i="17"/>
  <c r="Z728" i="17"/>
  <c r="Y728" i="17"/>
  <c r="Z126" i="17"/>
  <c r="Y126" i="17"/>
  <c r="Z507" i="17"/>
  <c r="Y507" i="17"/>
  <c r="Z217" i="17"/>
  <c r="Y217" i="17"/>
  <c r="Z949" i="17"/>
  <c r="Y949" i="17"/>
  <c r="Z446" i="17"/>
  <c r="Y446" i="17"/>
  <c r="Z930" i="17"/>
  <c r="Y930" i="17"/>
  <c r="Z538" i="17"/>
  <c r="Y538" i="17"/>
  <c r="Z999" i="17"/>
  <c r="Y999" i="17"/>
  <c r="Z1086" i="17"/>
  <c r="Y1086" i="17"/>
  <c r="Z913" i="17"/>
  <c r="Y913" i="17"/>
  <c r="Z759" i="17"/>
  <c r="AE759" i="17" s="1"/>
  <c r="Y759" i="17"/>
  <c r="Z959" i="17"/>
  <c r="Y959" i="17"/>
  <c r="Z869" i="17"/>
  <c r="Y869" i="17"/>
  <c r="Z1022" i="17"/>
  <c r="Y1022" i="17"/>
  <c r="Z97" i="17"/>
  <c r="Y97" i="17"/>
  <c r="Z808" i="17"/>
  <c r="Y808" i="17"/>
  <c r="Z458" i="17"/>
  <c r="Y458" i="17"/>
  <c r="AD458" i="17" s="1"/>
  <c r="Z445" i="17"/>
  <c r="Y445" i="17"/>
  <c r="Z734" i="17"/>
  <c r="Y734" i="17"/>
  <c r="Z598" i="17"/>
  <c r="Y598" i="17"/>
  <c r="Z705" i="17"/>
  <c r="Y705" i="17"/>
  <c r="Z823" i="17"/>
  <c r="Y823" i="17"/>
  <c r="Z818" i="17"/>
  <c r="Y818" i="17"/>
  <c r="Z455" i="17"/>
  <c r="Y455" i="17"/>
  <c r="Z474" i="17"/>
  <c r="Y474" i="17"/>
  <c r="Z859" i="17"/>
  <c r="Y859" i="17"/>
  <c r="Z967" i="17"/>
  <c r="Y967" i="17"/>
  <c r="Z463" i="17"/>
  <c r="Y463" i="17"/>
  <c r="Z128" i="17"/>
  <c r="Y128" i="17"/>
  <c r="Z1136" i="17"/>
  <c r="Y1136" i="17"/>
  <c r="Z1113" i="17"/>
  <c r="Y1113" i="17"/>
  <c r="Z1070" i="17"/>
  <c r="Y1070" i="17"/>
  <c r="Z554" i="17"/>
  <c r="Y554" i="17"/>
  <c r="Z13" i="17"/>
  <c r="Y13" i="17"/>
  <c r="Z579" i="17"/>
  <c r="Y579" i="17"/>
  <c r="Z358" i="17"/>
  <c r="Y358" i="17"/>
  <c r="Z46" i="17"/>
  <c r="Y46" i="17"/>
  <c r="Z1035" i="17"/>
  <c r="Y1035" i="17"/>
  <c r="Z238" i="17"/>
  <c r="Y238" i="17"/>
  <c r="Z590" i="17"/>
  <c r="Y590" i="17"/>
  <c r="Z268" i="17"/>
  <c r="Y268" i="17"/>
  <c r="Z53" i="17"/>
  <c r="Y53" i="17"/>
  <c r="Z291" i="17"/>
  <c r="Y291" i="17"/>
  <c r="Z557" i="17"/>
  <c r="Y557" i="17"/>
  <c r="Z685" i="17"/>
  <c r="Y685" i="17"/>
  <c r="Z923" i="17"/>
  <c r="Y923" i="17"/>
  <c r="Z605" i="17"/>
  <c r="AE605" i="17" s="1"/>
  <c r="Y605" i="17"/>
  <c r="Z589" i="17"/>
  <c r="Y589" i="17"/>
  <c r="Z451" i="17"/>
  <c r="Y451" i="17"/>
  <c r="Z956" i="17"/>
  <c r="Y956" i="17"/>
  <c r="Z826" i="17"/>
  <c r="Y826" i="17"/>
  <c r="Z35" i="17"/>
  <c r="Y35" i="17"/>
  <c r="Z641" i="17"/>
  <c r="Y641" i="17"/>
  <c r="Z94" i="17"/>
  <c r="Y94" i="17"/>
  <c r="Z661" i="17"/>
  <c r="Y661" i="17"/>
  <c r="Z207" i="17"/>
  <c r="Y207" i="17"/>
  <c r="Z304" i="17"/>
  <c r="Y304" i="17"/>
  <c r="Z438" i="17"/>
  <c r="Y438" i="17"/>
  <c r="Z996" i="17"/>
  <c r="Y996" i="17"/>
  <c r="Z893" i="17"/>
  <c r="Y893" i="17"/>
  <c r="Z642" i="17"/>
  <c r="Y642" i="17"/>
  <c r="Z462" i="17"/>
  <c r="Y462" i="17"/>
  <c r="Z772" i="17"/>
  <c r="Y772" i="17"/>
  <c r="Z221" i="17"/>
  <c r="Y221" i="17"/>
  <c r="Z773" i="17"/>
  <c r="Y773" i="17"/>
  <c r="Z842" i="17"/>
  <c r="Y842" i="17"/>
  <c r="Z645" i="17"/>
  <c r="Y645" i="17"/>
  <c r="Z703" i="17"/>
  <c r="Y703" i="17"/>
  <c r="Z621" i="17"/>
  <c r="Y621" i="17"/>
  <c r="Z1025" i="17"/>
  <c r="Y1025" i="17"/>
  <c r="Z491" i="17"/>
  <c r="Y491" i="17"/>
  <c r="Z366" i="17"/>
  <c r="Y366" i="17"/>
  <c r="Z170" i="17"/>
  <c r="Y170" i="17"/>
  <c r="Z14" i="17"/>
  <c r="Y14" i="17"/>
  <c r="Z375" i="17"/>
  <c r="Y375" i="17"/>
  <c r="Z1058" i="17"/>
  <c r="Y1058" i="17"/>
  <c r="Z654" i="17"/>
  <c r="Y654" i="17"/>
  <c r="Z121" i="17"/>
  <c r="Y121" i="17"/>
  <c r="Z787" i="17"/>
  <c r="Y787" i="17"/>
  <c r="Z895" i="17"/>
  <c r="Y895" i="17"/>
  <c r="Z290" i="17"/>
  <c r="Y290" i="17"/>
  <c r="Z819" i="17"/>
  <c r="Y819" i="17"/>
  <c r="Z116" i="17"/>
  <c r="Y116" i="17"/>
  <c r="Z792" i="17"/>
  <c r="Y792" i="17"/>
  <c r="Z125" i="17"/>
  <c r="AE125" i="17" s="1"/>
  <c r="Y125" i="17"/>
  <c r="Z131" i="17"/>
  <c r="Y131" i="17"/>
  <c r="Z1097" i="17"/>
  <c r="Y1097" i="17"/>
  <c r="Z300" i="17"/>
  <c r="Y300" i="17"/>
  <c r="Z631" i="17"/>
  <c r="Y631" i="17"/>
  <c r="Z887" i="17"/>
  <c r="Y887" i="17"/>
  <c r="AD887" i="17" s="1"/>
  <c r="Z1054" i="17"/>
  <c r="Y1054" i="17"/>
  <c r="Z593" i="17"/>
  <c r="Y593" i="17"/>
  <c r="AD593" i="17" s="1"/>
  <c r="Z246" i="17"/>
  <c r="Y246" i="17"/>
  <c r="Z1010" i="17"/>
  <c r="Y1010" i="17"/>
  <c r="Z504" i="17"/>
  <c r="Y504" i="17"/>
  <c r="Z723" i="17"/>
  <c r="Y723" i="17"/>
  <c r="Z332" i="17"/>
  <c r="Y332" i="17"/>
  <c r="Z427" i="17"/>
  <c r="Y427" i="17"/>
  <c r="Z342" i="17"/>
  <c r="Y342" i="17"/>
  <c r="Z11" i="17"/>
  <c r="Y11" i="17"/>
  <c r="Z749" i="17"/>
  <c r="Y749" i="17"/>
  <c r="Z656" i="17"/>
  <c r="Y656" i="17"/>
  <c r="Z443" i="17"/>
  <c r="Y443" i="17"/>
  <c r="Z559" i="17"/>
  <c r="Y559" i="17"/>
  <c r="Z198" i="17"/>
  <c r="AE198" i="17" s="1"/>
  <c r="Y198" i="17"/>
  <c r="Z182" i="17"/>
  <c r="Y182" i="17"/>
  <c r="Z706" i="17"/>
  <c r="Y706" i="17"/>
  <c r="Z1142" i="17"/>
  <c r="Y1142" i="17"/>
  <c r="Z998" i="17"/>
  <c r="Y998" i="17"/>
  <c r="Z20" i="17"/>
  <c r="Y20" i="17"/>
  <c r="Z856" i="17"/>
  <c r="Y856" i="17"/>
  <c r="Z417" i="17"/>
  <c r="Y417" i="17"/>
  <c r="Z665" i="17"/>
  <c r="Y665" i="17"/>
  <c r="Z781" i="17"/>
  <c r="Y781" i="17"/>
  <c r="Z166" i="17"/>
  <c r="AE166" i="17" s="1"/>
  <c r="Y166" i="17"/>
  <c r="Z750" i="17"/>
  <c r="Y750" i="17"/>
  <c r="Z86" i="17"/>
  <c r="Y86" i="17"/>
  <c r="Z1114" i="17"/>
  <c r="Y1114" i="17"/>
  <c r="Z505" i="17"/>
  <c r="Y505" i="17"/>
  <c r="Z482" i="17"/>
  <c r="Y482" i="17"/>
  <c r="Z1044" i="17"/>
  <c r="Y1044" i="17"/>
  <c r="Z540" i="17"/>
  <c r="Y540" i="17"/>
  <c r="Z950" i="17"/>
  <c r="Y950" i="17"/>
  <c r="Z1112" i="17"/>
  <c r="Y1112" i="17"/>
  <c r="Z1057" i="17"/>
  <c r="Y1057" i="17"/>
  <c r="Z670" i="17"/>
  <c r="Y670" i="17"/>
  <c r="Z158" i="17"/>
  <c r="Y158" i="17"/>
  <c r="Z953" i="17"/>
  <c r="Y953" i="17"/>
  <c r="AD953" i="17" s="1"/>
  <c r="Z320" i="17"/>
  <c r="Y320" i="17"/>
  <c r="Z1101" i="17"/>
  <c r="Y1101" i="17"/>
  <c r="Z1038" i="17"/>
  <c r="Y1038" i="17"/>
  <c r="Z629" i="17"/>
  <c r="Y629" i="17"/>
  <c r="Z454" i="17"/>
  <c r="Y454" i="17"/>
  <c r="Z287" i="17"/>
  <c r="Y287" i="17"/>
  <c r="Z1135" i="17"/>
  <c r="Y1135" i="17"/>
  <c r="Z894" i="17"/>
  <c r="Y894" i="17"/>
  <c r="Z96" i="17"/>
  <c r="Y96" i="17"/>
  <c r="Z768" i="17"/>
  <c r="Y768" i="17"/>
  <c r="Z343" i="17"/>
  <c r="Y343" i="17"/>
  <c r="Z662" i="17"/>
  <c r="Y662" i="17"/>
  <c r="Z1138" i="17"/>
  <c r="Y1138" i="17"/>
  <c r="Z185" i="17"/>
  <c r="Y185" i="17"/>
  <c r="Z730" i="17"/>
  <c r="Y730" i="17"/>
  <c r="Z881" i="17"/>
  <c r="Y881" i="17"/>
  <c r="Z940" i="17"/>
  <c r="Y940" i="17"/>
  <c r="Z87" i="17"/>
  <c r="Y87" i="17"/>
  <c r="Z1029" i="17"/>
  <c r="Y1029" i="17"/>
  <c r="Z577" i="17"/>
  <c r="Y577" i="17"/>
  <c r="Z548" i="17"/>
  <c r="Y548" i="17"/>
  <c r="Z934" i="17"/>
  <c r="Y934" i="17"/>
  <c r="Z479" i="17"/>
  <c r="Y479" i="17"/>
  <c r="Z409" i="17"/>
  <c r="Y409" i="17"/>
  <c r="Z646" i="17"/>
  <c r="Y646" i="17"/>
  <c r="Z841" i="17"/>
  <c r="Y841" i="17"/>
  <c r="Z488" i="17"/>
  <c r="Y488" i="17"/>
  <c r="Z336" i="17"/>
  <c r="Y336" i="17"/>
  <c r="Z413" i="17"/>
  <c r="Y413" i="17"/>
  <c r="AD649" i="17" s="1"/>
  <c r="Z852" i="17"/>
  <c r="Y852" i="17"/>
  <c r="Z1034" i="17"/>
  <c r="Y1034" i="17"/>
  <c r="Z1066" i="17"/>
  <c r="Y1066" i="17"/>
  <c r="Z995" i="17"/>
  <c r="Y995" i="17"/>
  <c r="Z984" i="17"/>
  <c r="Y984" i="17"/>
  <c r="Z515" i="17"/>
  <c r="Y515" i="17"/>
  <c r="Z868" i="17"/>
  <c r="Y868" i="17"/>
  <c r="Z1085" i="17"/>
  <c r="Y1085" i="17"/>
  <c r="Z151" i="17"/>
  <c r="Y151" i="17"/>
  <c r="Z1083" i="17"/>
  <c r="Y1083" i="17"/>
  <c r="Z180" i="17"/>
  <c r="Y180" i="17"/>
  <c r="Z18" i="17"/>
  <c r="Y18" i="17"/>
  <c r="Z845" i="17"/>
  <c r="Y845" i="17"/>
  <c r="Z76" i="17"/>
  <c r="Y76" i="17"/>
  <c r="Z211" i="17"/>
  <c r="Y211" i="17"/>
  <c r="Z431" i="17"/>
  <c r="Y431" i="17"/>
  <c r="Z266" i="17"/>
  <c r="Y266" i="17"/>
  <c r="Z978" i="17"/>
  <c r="Y978" i="17"/>
  <c r="Z849" i="17"/>
  <c r="Y849" i="17"/>
  <c r="Z1105" i="17"/>
  <c r="Y1105" i="17"/>
  <c r="Z223" i="17"/>
  <c r="Y223" i="17"/>
  <c r="Z478" i="17"/>
  <c r="Y478" i="17"/>
  <c r="Z396" i="17"/>
  <c r="Y396" i="17"/>
  <c r="Z922" i="17"/>
  <c r="Y922" i="17"/>
  <c r="Z237" i="17"/>
  <c r="Y237" i="17"/>
  <c r="Z862" i="17"/>
  <c r="Y862" i="17"/>
  <c r="Z878" i="17"/>
  <c r="Y878" i="17"/>
  <c r="Z752" i="17"/>
  <c r="Y752" i="17"/>
  <c r="Z513" i="17"/>
  <c r="Y513" i="17"/>
  <c r="Z345" i="17"/>
  <c r="Y345" i="17"/>
  <c r="Z1122" i="17"/>
  <c r="Y1122" i="17"/>
  <c r="Z884" i="17"/>
  <c r="Y884" i="17"/>
  <c r="Z1079" i="17"/>
  <c r="Y1079" i="17"/>
  <c r="Z957" i="17"/>
  <c r="Y957" i="17"/>
  <c r="Z365" i="17"/>
  <c r="Y365" i="17"/>
  <c r="AD365" i="17" s="1"/>
  <c r="Z459" i="17"/>
  <c r="Y459" i="17"/>
  <c r="Z187" i="17"/>
  <c r="Y187" i="17"/>
  <c r="Z603" i="17"/>
  <c r="Y603" i="17"/>
  <c r="Z54" i="17"/>
  <c r="Y54" i="17"/>
  <c r="Z1000" i="17"/>
  <c r="Y1000" i="17"/>
  <c r="Z473" i="17"/>
  <c r="Y473" i="17"/>
  <c r="Z545" i="17"/>
  <c r="AE545" i="17" s="1"/>
  <c r="Y545" i="17"/>
  <c r="Z1093" i="17"/>
  <c r="Y1093" i="17"/>
  <c r="Z481" i="17"/>
  <c r="Y481" i="17"/>
  <c r="Z890" i="17"/>
  <c r="Y890" i="17"/>
  <c r="Z1087" i="17"/>
  <c r="Y1087" i="17"/>
  <c r="Z137" i="17"/>
  <c r="Y137" i="17"/>
  <c r="Z370" i="17"/>
  <c r="Y370" i="17"/>
  <c r="Z1068" i="17"/>
  <c r="Y1068" i="17"/>
  <c r="Z64" i="17"/>
  <c r="Y64" i="17"/>
  <c r="Z902" i="17"/>
  <c r="Y902" i="17"/>
  <c r="Z844" i="17"/>
  <c r="Y844" i="17"/>
  <c r="Z415" i="17"/>
  <c r="Y415" i="17"/>
  <c r="Z1130" i="17"/>
  <c r="Y1130" i="17"/>
  <c r="Z924" i="17"/>
  <c r="Y924" i="17"/>
  <c r="Z784" i="17"/>
  <c r="Y784" i="17"/>
  <c r="Z190" i="17"/>
  <c r="Y190" i="17"/>
  <c r="Z537" i="17"/>
  <c r="Y537" i="17"/>
  <c r="Z1052" i="17"/>
  <c r="Y1052" i="17"/>
  <c r="Z376" i="17"/>
  <c r="Y376" i="17"/>
  <c r="Z127" i="17"/>
  <c r="Y127" i="17"/>
  <c r="Z825" i="17"/>
  <c r="Y825" i="17"/>
  <c r="Z92" i="17"/>
  <c r="Y92" i="17"/>
  <c r="Z688" i="17"/>
  <c r="Y688" i="17"/>
  <c r="Z218" i="17"/>
  <c r="Y218" i="17"/>
  <c r="Z584" i="17"/>
  <c r="Y584" i="17"/>
  <c r="Z215" i="17"/>
  <c r="Y215" i="17"/>
  <c r="Z607" i="17"/>
  <c r="Y607" i="17"/>
  <c r="Z262" i="17"/>
  <c r="Y262" i="17"/>
  <c r="Z110" i="17"/>
  <c r="Y110" i="17"/>
  <c r="Z282" i="17"/>
  <c r="Y282" i="17"/>
  <c r="Z149" i="17"/>
  <c r="AE149" i="17" s="1"/>
  <c r="Y149" i="17"/>
  <c r="Z1063" i="17"/>
  <c r="Y1063" i="17"/>
  <c r="Z683" i="17"/>
  <c r="Y683" i="17"/>
  <c r="Z27" i="17"/>
  <c r="Y27" i="17"/>
  <c r="Z707" i="17"/>
  <c r="Y707" i="17"/>
  <c r="Z760" i="17"/>
  <c r="Y760" i="17"/>
  <c r="Z484" i="17"/>
  <c r="Y484" i="17"/>
  <c r="Z456" i="17"/>
  <c r="Y456" i="17"/>
  <c r="Z344" i="17"/>
  <c r="Y344" i="17"/>
  <c r="Z399" i="17"/>
  <c r="Y399" i="17"/>
  <c r="Z919" i="17"/>
  <c r="Y919" i="17"/>
  <c r="Z561" i="17"/>
  <c r="Y561" i="17"/>
  <c r="Z1060" i="17"/>
  <c r="Y1060" i="17"/>
  <c r="Z843" i="17"/>
  <c r="Y843" i="17"/>
  <c r="Z937" i="17"/>
  <c r="Y937" i="17"/>
  <c r="Z900" i="17"/>
  <c r="Y900" i="17"/>
  <c r="Z611" i="17"/>
  <c r="Y611" i="17"/>
  <c r="Z281" i="17"/>
  <c r="Y281" i="17"/>
  <c r="Z293" i="17"/>
  <c r="AE293" i="17" s="1"/>
  <c r="Y293" i="17"/>
  <c r="Z510" i="17"/>
  <c r="Y510" i="17"/>
  <c r="Z78" i="17"/>
  <c r="Y78" i="17"/>
  <c r="Z196" i="17"/>
  <c r="Y196" i="17"/>
  <c r="Z23" i="17"/>
  <c r="Y23" i="17"/>
  <c r="AD23" i="17" s="1"/>
  <c r="Z534" i="17"/>
  <c r="Y534" i="17"/>
  <c r="Z601" i="17"/>
  <c r="Y601" i="17"/>
  <c r="Z570" i="17"/>
  <c r="Y570" i="17"/>
  <c r="Z465" i="17"/>
  <c r="Y465" i="17"/>
  <c r="Z331" i="17"/>
  <c r="Y331" i="17"/>
  <c r="Z1064" i="17"/>
  <c r="Y1064" i="17"/>
  <c r="Z591" i="17"/>
  <c r="Y591" i="17"/>
  <c r="Z45" i="17"/>
  <c r="Y45" i="17"/>
  <c r="Z523" i="17"/>
  <c r="Y523" i="17"/>
  <c r="Z566" i="17"/>
  <c r="Y566" i="17"/>
  <c r="Z134" i="17"/>
  <c r="Y134" i="17"/>
  <c r="Z98" i="17"/>
  <c r="AE98" i="17" s="1"/>
  <c r="Y98" i="17"/>
  <c r="Z178" i="17"/>
  <c r="Y178" i="17"/>
  <c r="Z495" i="17"/>
  <c r="Y495" i="17"/>
  <c r="Z1120" i="17"/>
  <c r="Y1120" i="17"/>
  <c r="Z357" i="17"/>
  <c r="Y357" i="17"/>
  <c r="Z914" i="17"/>
  <c r="Y914" i="17"/>
  <c r="Z101" i="17"/>
  <c r="Y101" i="17"/>
  <c r="Z936" i="17"/>
  <c r="Y936" i="17"/>
  <c r="Z58" i="17"/>
  <c r="Y58" i="17"/>
  <c r="Z896" i="17"/>
  <c r="Y896" i="17"/>
  <c r="Z471" i="17"/>
  <c r="Y471" i="17"/>
  <c r="Z257" i="17"/>
  <c r="Y257" i="17"/>
  <c r="Z529" i="17"/>
  <c r="Y529" i="17"/>
  <c r="Z93" i="17"/>
  <c r="Y93" i="17"/>
  <c r="Z889" i="17"/>
  <c r="Y889" i="17"/>
  <c r="Z992" i="17"/>
  <c r="Y992" i="17"/>
  <c r="Z453" i="17"/>
  <c r="Y453" i="17"/>
  <c r="Z1074" i="17"/>
  <c r="Y1074" i="17"/>
  <c r="Z986" i="17"/>
  <c r="AE986" i="17" s="1"/>
  <c r="Y986" i="17"/>
  <c r="Z599" i="17"/>
  <c r="Y599" i="17"/>
  <c r="Z277" i="17"/>
  <c r="Y277" i="17"/>
  <c r="Z177" i="17"/>
  <c r="Y177" i="17"/>
  <c r="Z1055" i="17"/>
  <c r="Y1055" i="17"/>
  <c r="Z695" i="17"/>
  <c r="Y695" i="17"/>
  <c r="Z732" i="17"/>
  <c r="Y732" i="17"/>
  <c r="Z397" i="17"/>
  <c r="Y397" i="17"/>
  <c r="Z139" i="17"/>
  <c r="Y139" i="17"/>
  <c r="Z628" i="17"/>
  <c r="Y628" i="17"/>
  <c r="Z739" i="17"/>
  <c r="Y739" i="17"/>
  <c r="Z736" i="17"/>
  <c r="Y736" i="17"/>
  <c r="Z963" i="17"/>
  <c r="Y963" i="17"/>
  <c r="Z544" i="17"/>
  <c r="Y544" i="17"/>
  <c r="Z255" i="17"/>
  <c r="Y255" i="17"/>
  <c r="Z616" i="17"/>
  <c r="Y616" i="17"/>
  <c r="Z1119" i="17"/>
  <c r="Y1119" i="17"/>
  <c r="Z704" i="17"/>
  <c r="Y704" i="17"/>
  <c r="Z983" i="17"/>
  <c r="Y983" i="17"/>
  <c r="Z469" i="17"/>
  <c r="Y469" i="17"/>
  <c r="Z476" i="17"/>
  <c r="Y476" i="17"/>
  <c r="Z592" i="17"/>
  <c r="Y592" i="17"/>
  <c r="Z12" i="17"/>
  <c r="Y12" i="17"/>
  <c r="Z236" i="17"/>
  <c r="Y236" i="17"/>
  <c r="Z68" i="17"/>
  <c r="Y68" i="17"/>
  <c r="AD68" i="17" s="1"/>
  <c r="Z527" i="17"/>
  <c r="Y527" i="17"/>
  <c r="Z146" i="17"/>
  <c r="I6" i="17"/>
  <c r="D8" i="13"/>
  <c r="D9" i="13"/>
  <c r="M322" i="17"/>
  <c r="M232" i="17"/>
  <c r="M1049" i="17"/>
  <c r="L322" i="17"/>
  <c r="L232" i="17"/>
  <c r="L1049" i="17"/>
  <c r="I3" i="17"/>
  <c r="I4" i="17"/>
  <c r="I5" i="17"/>
  <c r="AC15" i="17"/>
  <c r="AC12" i="17"/>
  <c r="AC19" i="17"/>
  <c r="L530" i="17"/>
  <c r="AD530" i="17" s="1"/>
  <c r="M530" i="17"/>
  <c r="AE530" i="17" s="1"/>
  <c r="L112" i="17"/>
  <c r="M112" i="17"/>
  <c r="L704" i="17"/>
  <c r="M704" i="17"/>
  <c r="L614" i="17"/>
  <c r="M614" i="17"/>
  <c r="AE614" i="17" s="1"/>
  <c r="L412" i="17"/>
  <c r="M412" i="17"/>
  <c r="AE412" i="17" s="1"/>
  <c r="L956" i="17"/>
  <c r="M956" i="17"/>
  <c r="M1116" i="17"/>
  <c r="L1116" i="17"/>
  <c r="AC13" i="17"/>
  <c r="AC14" i="17"/>
  <c r="AC16" i="17"/>
  <c r="AC17" i="17"/>
  <c r="AC18" i="17"/>
  <c r="AC20" i="17"/>
  <c r="Z946" i="17"/>
  <c r="Z681" i="17"/>
  <c r="Z203" i="17"/>
  <c r="AE235" i="17" s="1"/>
  <c r="Z386" i="17"/>
  <c r="Z174" i="17"/>
  <c r="Z857" i="17"/>
  <c r="Z918" i="17"/>
  <c r="Z132" i="17"/>
  <c r="Z779" i="17"/>
  <c r="Y946" i="17"/>
  <c r="Y681" i="17"/>
  <c r="Y203" i="17"/>
  <c r="Y386" i="17"/>
  <c r="Y174" i="17"/>
  <c r="Y857" i="17"/>
  <c r="Y918" i="17"/>
  <c r="Y132" i="17"/>
  <c r="Z1124" i="17"/>
  <c r="Y1124" i="17"/>
  <c r="T302" i="7"/>
  <c r="V300" i="7"/>
  <c r="K300" i="7"/>
  <c r="K328" i="7"/>
  <c r="K356" i="7"/>
  <c r="K384" i="7"/>
  <c r="I302" i="7"/>
  <c r="I330" i="7"/>
  <c r="I358" i="7"/>
  <c r="I386" i="7"/>
  <c r="E12" i="7"/>
  <c r="E13" i="7"/>
  <c r="V328" i="7"/>
  <c r="V356" i="7"/>
  <c r="V384" i="7"/>
  <c r="T330" i="7"/>
  <c r="T358" i="7"/>
  <c r="T386" i="7"/>
  <c r="D8" i="5"/>
  <c r="D9" i="5"/>
  <c r="D14" i="6"/>
  <c r="N56" i="6" s="1"/>
  <c r="D15" i="6"/>
  <c r="F14" i="6"/>
  <c r="F15" i="6"/>
  <c r="E12" i="3"/>
  <c r="E13" i="3"/>
  <c r="D5" i="16"/>
  <c r="AR323" i="14"/>
  <c r="AP325" i="14"/>
  <c r="AR308" i="14"/>
  <c r="AP310" i="14"/>
  <c r="AR293" i="14"/>
  <c r="AP295" i="14"/>
  <c r="AR278" i="14"/>
  <c r="AP280" i="14"/>
  <c r="AR263" i="14"/>
  <c r="AP265" i="14"/>
  <c r="AQ249" i="14"/>
  <c r="AR250" i="14"/>
  <c r="AR248" i="14"/>
  <c r="AP250" i="14"/>
  <c r="AF324" i="14"/>
  <c r="AG325" i="14"/>
  <c r="AG323" i="14"/>
  <c r="AE325" i="14"/>
  <c r="AF309" i="14"/>
  <c r="AG310" i="14"/>
  <c r="AG308" i="14"/>
  <c r="AE310" i="14"/>
  <c r="AF294" i="14"/>
  <c r="AG295" i="14"/>
  <c r="AG293" i="14"/>
  <c r="AE295" i="14"/>
  <c r="AF279" i="14"/>
  <c r="AG280" i="14"/>
  <c r="AG278" i="14"/>
  <c r="AE280" i="14"/>
  <c r="AF264" i="14"/>
  <c r="AG265" i="14"/>
  <c r="AG263" i="14"/>
  <c r="AE265" i="14"/>
  <c r="AG248" i="14"/>
  <c r="AE250" i="14"/>
  <c r="AG233" i="14"/>
  <c r="AE235" i="14"/>
  <c r="AG218" i="14"/>
  <c r="AE220" i="14"/>
  <c r="AG203" i="14"/>
  <c r="AE205" i="14"/>
  <c r="AG188" i="14"/>
  <c r="AE190" i="14"/>
  <c r="V323" i="14"/>
  <c r="T325" i="14"/>
  <c r="V308" i="14"/>
  <c r="T310" i="14"/>
  <c r="V293" i="14"/>
  <c r="T295" i="14"/>
  <c r="V278" i="14"/>
  <c r="T280" i="14"/>
  <c r="V263" i="14"/>
  <c r="T265" i="14"/>
  <c r="U249" i="14"/>
  <c r="V250" i="14"/>
  <c r="V248" i="14"/>
  <c r="T250" i="14"/>
  <c r="U234" i="14"/>
  <c r="V235" i="14"/>
  <c r="V233" i="14"/>
  <c r="T235" i="14"/>
  <c r="U219" i="14"/>
  <c r="V220" i="14"/>
  <c r="V218" i="14"/>
  <c r="T220" i="14"/>
  <c r="U204" i="14"/>
  <c r="V205" i="14"/>
  <c r="V203" i="14"/>
  <c r="T205" i="14"/>
  <c r="U189" i="14"/>
  <c r="V190" i="14"/>
  <c r="V188" i="14"/>
  <c r="T190" i="14"/>
  <c r="J324" i="14"/>
  <c r="K325" i="14"/>
  <c r="K323" i="14"/>
  <c r="I325" i="14"/>
  <c r="J309" i="14"/>
  <c r="K310" i="14"/>
  <c r="K308" i="14"/>
  <c r="I310" i="14"/>
  <c r="J294" i="14"/>
  <c r="K295" i="14"/>
  <c r="K293" i="14"/>
  <c r="I295" i="14"/>
  <c r="J279" i="14"/>
  <c r="K280" i="14"/>
  <c r="K278" i="14"/>
  <c r="I280" i="14"/>
  <c r="J264" i="14"/>
  <c r="K265" i="14"/>
  <c r="K263" i="14"/>
  <c r="I265" i="14"/>
  <c r="K248" i="14"/>
  <c r="I250" i="14"/>
  <c r="I235" i="14"/>
  <c r="K218" i="14"/>
  <c r="I220" i="14"/>
  <c r="K203" i="14"/>
  <c r="I205" i="14"/>
  <c r="K188" i="14"/>
  <c r="I190" i="14"/>
  <c r="D24" i="14"/>
  <c r="D25" i="14"/>
  <c r="F14" i="4"/>
  <c r="F15" i="4"/>
  <c r="F12" i="7"/>
  <c r="F13" i="7"/>
  <c r="J233" i="7"/>
  <c r="O480" i="6"/>
  <c r="Q480" i="6"/>
  <c r="P480" i="6"/>
  <c r="O479" i="6"/>
  <c r="P479" i="6"/>
  <c r="O478" i="6"/>
  <c r="P478" i="6"/>
  <c r="O477" i="6"/>
  <c r="Q477" i="6"/>
  <c r="P477" i="6"/>
  <c r="O476" i="6"/>
  <c r="P476" i="6"/>
  <c r="O475" i="6"/>
  <c r="Q475" i="6"/>
  <c r="P475" i="6"/>
  <c r="O474" i="6"/>
  <c r="P474" i="6"/>
  <c r="Q474" i="6"/>
  <c r="O473" i="6"/>
  <c r="P473" i="6"/>
  <c r="Q473" i="6"/>
  <c r="O472" i="6"/>
  <c r="Q472" i="6"/>
  <c r="P472" i="6"/>
  <c r="O471" i="6"/>
  <c r="P471" i="6"/>
  <c r="O470" i="6"/>
  <c r="P470" i="6"/>
  <c r="O469" i="6"/>
  <c r="P469" i="6"/>
  <c r="Q469" i="6"/>
  <c r="O468" i="6"/>
  <c r="Q468" i="6"/>
  <c r="P468" i="6"/>
  <c r="O467" i="6"/>
  <c r="P467" i="6"/>
  <c r="O466" i="6"/>
  <c r="P466" i="6"/>
  <c r="Q466" i="6"/>
  <c r="O465" i="6"/>
  <c r="Q465" i="6"/>
  <c r="P465" i="6"/>
  <c r="O464" i="6"/>
  <c r="P464" i="6"/>
  <c r="O463" i="6"/>
  <c r="P463" i="6"/>
  <c r="O462" i="6"/>
  <c r="P462" i="6"/>
  <c r="Q462" i="6"/>
  <c r="O461" i="6"/>
  <c r="P461" i="6"/>
  <c r="Q461" i="6"/>
  <c r="O460" i="6"/>
  <c r="Q460" i="6"/>
  <c r="P460" i="6"/>
  <c r="O456" i="6"/>
  <c r="P456" i="6"/>
  <c r="O426" i="6"/>
  <c r="Q426" i="6"/>
  <c r="P426" i="6"/>
  <c r="O425" i="6"/>
  <c r="Q425" i="6"/>
  <c r="P425" i="6"/>
  <c r="O424" i="6"/>
  <c r="P424" i="6"/>
  <c r="O423" i="6"/>
  <c r="P423" i="6"/>
  <c r="O422" i="6"/>
  <c r="P422" i="6"/>
  <c r="Q422" i="6"/>
  <c r="O421" i="6"/>
  <c r="Q421" i="6"/>
  <c r="P421" i="6"/>
  <c r="O420" i="6"/>
  <c r="P420" i="6"/>
  <c r="O419" i="6"/>
  <c r="Q419" i="6"/>
  <c r="P419" i="6"/>
  <c r="O418" i="6"/>
  <c r="Q418" i="6"/>
  <c r="P418" i="6"/>
  <c r="O417" i="6"/>
  <c r="P417" i="6"/>
  <c r="Q417" i="6"/>
  <c r="O416" i="6"/>
  <c r="Q416" i="6"/>
  <c r="P416" i="6"/>
  <c r="O415" i="6"/>
  <c r="P415" i="6"/>
  <c r="O414" i="6"/>
  <c r="P414" i="6"/>
  <c r="O413" i="6"/>
  <c r="Q413" i="6"/>
  <c r="P413" i="6"/>
  <c r="O412" i="6"/>
  <c r="P412" i="6"/>
  <c r="O411" i="6"/>
  <c r="Q411" i="6"/>
  <c r="P411" i="6"/>
  <c r="O410" i="6"/>
  <c r="P410" i="6"/>
  <c r="Q410" i="6"/>
  <c r="O409" i="6"/>
  <c r="P409" i="6"/>
  <c r="Q409" i="6"/>
  <c r="O408" i="6"/>
  <c r="Q408" i="6"/>
  <c r="P408" i="6"/>
  <c r="O407" i="6"/>
  <c r="P407" i="6"/>
  <c r="O406" i="6"/>
  <c r="P406" i="6"/>
  <c r="O402" i="6"/>
  <c r="P402" i="6"/>
  <c r="Q402" i="6"/>
  <c r="O372" i="6"/>
  <c r="Q372" i="6"/>
  <c r="P372" i="6"/>
  <c r="O371" i="6"/>
  <c r="P371" i="6"/>
  <c r="O370" i="6"/>
  <c r="P370" i="6"/>
  <c r="Q370" i="6"/>
  <c r="O369" i="6"/>
  <c r="Q369" i="6"/>
  <c r="P369" i="6"/>
  <c r="O368" i="6"/>
  <c r="P368" i="6"/>
  <c r="O367" i="6"/>
  <c r="P367" i="6"/>
  <c r="O366" i="6"/>
  <c r="P366" i="6"/>
  <c r="Q366" i="6"/>
  <c r="O365" i="6"/>
  <c r="P365" i="6"/>
  <c r="Q365" i="6"/>
  <c r="O364" i="6"/>
  <c r="Q364" i="6"/>
  <c r="P364" i="6"/>
  <c r="O363" i="6"/>
  <c r="P363" i="6"/>
  <c r="O362" i="6"/>
  <c r="Q362" i="6"/>
  <c r="P362" i="6"/>
  <c r="O361" i="6"/>
  <c r="Q361" i="6"/>
  <c r="P361" i="6"/>
  <c r="O360" i="6"/>
  <c r="P360" i="6"/>
  <c r="O359" i="6"/>
  <c r="P359" i="6"/>
  <c r="O358" i="6"/>
  <c r="P358" i="6"/>
  <c r="Q358" i="6"/>
  <c r="O357" i="6"/>
  <c r="Q357" i="6"/>
  <c r="P357" i="6"/>
  <c r="O356" i="6"/>
  <c r="P356" i="6"/>
  <c r="O355" i="6"/>
  <c r="Q355" i="6"/>
  <c r="P355" i="6"/>
  <c r="O354" i="6"/>
  <c r="Q354" i="6"/>
  <c r="P354" i="6"/>
  <c r="O353" i="6"/>
  <c r="P353" i="6"/>
  <c r="Q353" i="6"/>
  <c r="O352" i="6"/>
  <c r="Q352" i="6"/>
  <c r="P352" i="6"/>
  <c r="O351" i="6"/>
  <c r="P351" i="6"/>
  <c r="O350" i="6"/>
  <c r="P350" i="6"/>
  <c r="O318" i="6"/>
  <c r="P318" i="6"/>
  <c r="Q318" i="6"/>
  <c r="O317" i="6"/>
  <c r="P317" i="6"/>
  <c r="Q317" i="6"/>
  <c r="O316" i="6"/>
  <c r="Q316" i="6"/>
  <c r="P316" i="6"/>
  <c r="O315" i="6"/>
  <c r="P315" i="6"/>
  <c r="O314" i="6"/>
  <c r="Q314" i="6"/>
  <c r="P314" i="6"/>
  <c r="O313" i="6"/>
  <c r="Q313" i="6"/>
  <c r="P313" i="6"/>
  <c r="O312" i="6"/>
  <c r="P312" i="6"/>
  <c r="O311" i="6"/>
  <c r="Q311" i="6"/>
  <c r="P311" i="6"/>
  <c r="O310" i="6"/>
  <c r="P310" i="6"/>
  <c r="Q310" i="6"/>
  <c r="O309" i="6"/>
  <c r="Q309" i="6"/>
  <c r="P309" i="6"/>
  <c r="O308" i="6"/>
  <c r="P308" i="6"/>
  <c r="O307" i="6"/>
  <c r="P307" i="6"/>
  <c r="O306" i="6"/>
  <c r="Q306" i="6"/>
  <c r="P306" i="6"/>
  <c r="O305" i="6"/>
  <c r="P305" i="6"/>
  <c r="Q305" i="6"/>
  <c r="O304" i="6"/>
  <c r="Q304" i="6"/>
  <c r="P304" i="6"/>
  <c r="O303" i="6"/>
  <c r="P303" i="6"/>
  <c r="O302" i="6"/>
  <c r="P302" i="6"/>
  <c r="O301" i="6"/>
  <c r="Q301" i="6"/>
  <c r="P301" i="6"/>
  <c r="O300" i="6"/>
  <c r="P300" i="6"/>
  <c r="O299" i="6"/>
  <c r="P299" i="6"/>
  <c r="O298" i="6"/>
  <c r="P298" i="6"/>
  <c r="Q298" i="6"/>
  <c r="O297" i="6"/>
  <c r="P297" i="6"/>
  <c r="Q297" i="6"/>
  <c r="O296" i="6"/>
  <c r="Q296" i="6"/>
  <c r="P296" i="6"/>
  <c r="D456" i="6"/>
  <c r="E456" i="6"/>
  <c r="D460" i="6"/>
  <c r="E460" i="6"/>
  <c r="D461" i="6"/>
  <c r="E461" i="6"/>
  <c r="F461" i="6"/>
  <c r="D462" i="6"/>
  <c r="F462" i="6"/>
  <c r="E462" i="6"/>
  <c r="D463" i="6"/>
  <c r="E463" i="6"/>
  <c r="D464" i="6"/>
  <c r="E464" i="6"/>
  <c r="F464" i="6"/>
  <c r="D465" i="6"/>
  <c r="F465" i="6"/>
  <c r="E465" i="6"/>
  <c r="D466" i="6"/>
  <c r="E466" i="6"/>
  <c r="D467" i="6"/>
  <c r="F467" i="6"/>
  <c r="E467" i="6"/>
  <c r="D468" i="6"/>
  <c r="E468" i="6"/>
  <c r="F468" i="6"/>
  <c r="D469" i="6"/>
  <c r="E469" i="6"/>
  <c r="F469" i="6"/>
  <c r="D470" i="6"/>
  <c r="F470" i="6"/>
  <c r="E470" i="6"/>
  <c r="D471" i="6"/>
  <c r="E471" i="6"/>
  <c r="D472" i="6"/>
  <c r="F472" i="6"/>
  <c r="E472" i="6"/>
  <c r="D473" i="6"/>
  <c r="F473" i="6"/>
  <c r="E473" i="6"/>
  <c r="D474" i="6"/>
  <c r="E474" i="6"/>
  <c r="D475" i="6"/>
  <c r="F475" i="6"/>
  <c r="E475" i="6"/>
  <c r="D476" i="6"/>
  <c r="E476" i="6"/>
  <c r="F476" i="6"/>
  <c r="D477" i="6"/>
  <c r="F477" i="6"/>
  <c r="E477" i="6"/>
  <c r="D478" i="6"/>
  <c r="E478" i="6"/>
  <c r="D479" i="6"/>
  <c r="E479" i="6"/>
  <c r="D480" i="6"/>
  <c r="F480" i="6"/>
  <c r="E480" i="6"/>
  <c r="D350" i="6"/>
  <c r="E350" i="6"/>
  <c r="F350" i="6"/>
  <c r="D351" i="6"/>
  <c r="F351" i="6"/>
  <c r="E351" i="6"/>
  <c r="D352" i="6"/>
  <c r="E352" i="6"/>
  <c r="D353" i="6"/>
  <c r="E353" i="6"/>
  <c r="D354" i="6"/>
  <c r="F354" i="6"/>
  <c r="E354" i="6"/>
  <c r="D355" i="6"/>
  <c r="E355" i="6"/>
  <c r="D356" i="6"/>
  <c r="E356" i="6"/>
  <c r="D357" i="6"/>
  <c r="E357" i="6"/>
  <c r="F357" i="6"/>
  <c r="D358" i="6"/>
  <c r="E358" i="6"/>
  <c r="F358" i="6"/>
  <c r="D359" i="6"/>
  <c r="F359" i="6"/>
  <c r="E359" i="6"/>
  <c r="D360" i="6"/>
  <c r="E360" i="6"/>
  <c r="D361" i="6"/>
  <c r="E361" i="6"/>
  <c r="D362" i="6"/>
  <c r="E362" i="6"/>
  <c r="F362" i="6"/>
  <c r="D363" i="6"/>
  <c r="F363" i="6"/>
  <c r="E363" i="6"/>
  <c r="D364" i="6"/>
  <c r="E364" i="6"/>
  <c r="D365" i="6"/>
  <c r="E365" i="6"/>
  <c r="F365" i="6"/>
  <c r="D366" i="6"/>
  <c r="F366" i="6"/>
  <c r="E366" i="6"/>
  <c r="D367" i="6"/>
  <c r="E367" i="6"/>
  <c r="D368" i="6"/>
  <c r="F368" i="6"/>
  <c r="E368" i="6"/>
  <c r="D369" i="6"/>
  <c r="E369" i="6"/>
  <c r="F369" i="6"/>
  <c r="D370" i="6"/>
  <c r="E370" i="6"/>
  <c r="F370" i="6"/>
  <c r="D371" i="6"/>
  <c r="F371" i="6"/>
  <c r="E371" i="6"/>
  <c r="D372" i="6"/>
  <c r="E372" i="6"/>
  <c r="D402" i="6"/>
  <c r="F402" i="6"/>
  <c r="E402" i="6"/>
  <c r="D406" i="6"/>
  <c r="E406" i="6"/>
  <c r="F406" i="6"/>
  <c r="D407" i="6"/>
  <c r="F407" i="6"/>
  <c r="E407" i="6"/>
  <c r="D408" i="6"/>
  <c r="E408" i="6"/>
  <c r="D409" i="6"/>
  <c r="E409" i="6"/>
  <c r="D410" i="6"/>
  <c r="F410" i="6"/>
  <c r="E410" i="6"/>
  <c r="D411" i="6"/>
  <c r="E411" i="6"/>
  <c r="F411" i="6"/>
  <c r="D412" i="6"/>
  <c r="F412" i="6"/>
  <c r="E412" i="6"/>
  <c r="D413" i="6"/>
  <c r="E413" i="6"/>
  <c r="D414" i="6"/>
  <c r="E414" i="6"/>
  <c r="D415" i="6"/>
  <c r="F415" i="6"/>
  <c r="E415" i="6"/>
  <c r="D416" i="6"/>
  <c r="E416" i="6"/>
  <c r="D417" i="6"/>
  <c r="E417" i="6"/>
  <c r="D418" i="6"/>
  <c r="E418" i="6"/>
  <c r="F418" i="6"/>
  <c r="D419" i="6"/>
  <c r="E419" i="6"/>
  <c r="F419" i="6"/>
  <c r="D420" i="6"/>
  <c r="F420" i="6"/>
  <c r="E420" i="6"/>
  <c r="D421" i="6"/>
  <c r="E421" i="6"/>
  <c r="D422" i="6"/>
  <c r="E422" i="6"/>
  <c r="D423" i="6"/>
  <c r="E423" i="6"/>
  <c r="F423" i="6"/>
  <c r="D424" i="6"/>
  <c r="F424" i="6"/>
  <c r="E424" i="6"/>
  <c r="D425" i="6"/>
  <c r="E425" i="6"/>
  <c r="D426" i="6"/>
  <c r="E426" i="6"/>
  <c r="F426" i="6"/>
  <c r="D296" i="6"/>
  <c r="E296" i="6"/>
  <c r="D297" i="6"/>
  <c r="E297" i="6"/>
  <c r="F297" i="6"/>
  <c r="D298" i="6"/>
  <c r="F298" i="6"/>
  <c r="E298" i="6"/>
  <c r="D299" i="6"/>
  <c r="E299" i="6"/>
  <c r="D300" i="6"/>
  <c r="E300" i="6"/>
  <c r="F300" i="6"/>
  <c r="D301" i="6"/>
  <c r="F301" i="6"/>
  <c r="E301" i="6"/>
  <c r="D302" i="6"/>
  <c r="E302" i="6"/>
  <c r="D303" i="6"/>
  <c r="E303" i="6"/>
  <c r="D304" i="6"/>
  <c r="E304" i="6"/>
  <c r="F304" i="6"/>
  <c r="D305" i="6"/>
  <c r="E305" i="6"/>
  <c r="F305" i="6"/>
  <c r="D306" i="6"/>
  <c r="F306" i="6"/>
  <c r="E306" i="6"/>
  <c r="D307" i="6"/>
  <c r="E307" i="6"/>
  <c r="D308" i="6"/>
  <c r="F308" i="6"/>
  <c r="E308" i="6"/>
  <c r="D309" i="6"/>
  <c r="F309" i="6"/>
  <c r="E309" i="6"/>
  <c r="D310" i="6"/>
  <c r="E310" i="6"/>
  <c r="D311" i="6"/>
  <c r="E311" i="6"/>
  <c r="D312" i="6"/>
  <c r="E312" i="6"/>
  <c r="F312" i="6"/>
  <c r="D313" i="6"/>
  <c r="F313" i="6"/>
  <c r="E313" i="6"/>
  <c r="D314" i="6"/>
  <c r="E314" i="6"/>
  <c r="D315" i="6"/>
  <c r="F315" i="6"/>
  <c r="E315" i="6"/>
  <c r="D316" i="6"/>
  <c r="F316" i="6"/>
  <c r="E316" i="6"/>
  <c r="D317" i="6"/>
  <c r="E317" i="6"/>
  <c r="F317" i="6"/>
  <c r="D318" i="6"/>
  <c r="F318" i="6"/>
  <c r="E318" i="6"/>
  <c r="O132" i="6"/>
  <c r="P132" i="6"/>
  <c r="O133" i="6"/>
  <c r="Q133" i="6"/>
  <c r="P133" i="6"/>
  <c r="O134" i="6"/>
  <c r="P134" i="6"/>
  <c r="Q134" i="6"/>
  <c r="O135" i="6"/>
  <c r="P135" i="6"/>
  <c r="Q135" i="6"/>
  <c r="O136" i="6"/>
  <c r="Q136" i="6"/>
  <c r="P136" i="6"/>
  <c r="O137" i="6"/>
  <c r="P137" i="6"/>
  <c r="O138" i="6"/>
  <c r="Q138" i="6"/>
  <c r="P138" i="6"/>
  <c r="O139" i="6"/>
  <c r="Q139" i="6"/>
  <c r="P139" i="6"/>
  <c r="O140" i="6"/>
  <c r="P140" i="6"/>
  <c r="O141" i="6"/>
  <c r="Q141" i="6"/>
  <c r="P141" i="6"/>
  <c r="O142" i="6"/>
  <c r="P142" i="6"/>
  <c r="Q142" i="6"/>
  <c r="O143" i="6"/>
  <c r="Q143" i="6"/>
  <c r="P143" i="6"/>
  <c r="O144" i="6"/>
  <c r="P144" i="6"/>
  <c r="O145" i="6"/>
  <c r="P145" i="6"/>
  <c r="O146" i="6"/>
  <c r="Q146" i="6"/>
  <c r="P146" i="6"/>
  <c r="O147" i="6"/>
  <c r="P147" i="6"/>
  <c r="Q147" i="6"/>
  <c r="O148" i="6"/>
  <c r="Q148" i="6"/>
  <c r="P148" i="6"/>
  <c r="D132" i="6"/>
  <c r="E132" i="6"/>
  <c r="D133" i="6"/>
  <c r="E133" i="6"/>
  <c r="D134" i="6"/>
  <c r="F134" i="6"/>
  <c r="E134" i="6"/>
  <c r="D135" i="6"/>
  <c r="E135" i="6"/>
  <c r="D136" i="6"/>
  <c r="E136" i="6"/>
  <c r="D137" i="6"/>
  <c r="E137" i="6"/>
  <c r="F137" i="6"/>
  <c r="D138" i="6"/>
  <c r="E138" i="6"/>
  <c r="F138" i="6"/>
  <c r="D139" i="6"/>
  <c r="F139" i="6"/>
  <c r="E139" i="6"/>
  <c r="D140" i="6"/>
  <c r="E140" i="6"/>
  <c r="D141" i="6"/>
  <c r="E141" i="6"/>
  <c r="D142" i="6"/>
  <c r="E142" i="6"/>
  <c r="F142" i="6"/>
  <c r="D143" i="6"/>
  <c r="F143" i="6"/>
  <c r="E143" i="6"/>
  <c r="D144" i="6"/>
  <c r="E144" i="6"/>
  <c r="D145" i="6"/>
  <c r="E145" i="6"/>
  <c r="F145" i="6"/>
  <c r="D146" i="6"/>
  <c r="F146" i="6"/>
  <c r="E146" i="6"/>
  <c r="D147" i="6"/>
  <c r="E147" i="6"/>
  <c r="D148" i="6"/>
  <c r="F148" i="6"/>
  <c r="E148" i="6"/>
  <c r="O214" i="6"/>
  <c r="P214" i="6"/>
  <c r="Q214" i="6"/>
  <c r="O216" i="6"/>
  <c r="P216" i="6"/>
  <c r="Q216" i="6"/>
  <c r="O218" i="6"/>
  <c r="Q218" i="6"/>
  <c r="P218" i="6"/>
  <c r="O220" i="6"/>
  <c r="P220" i="6"/>
  <c r="O222" i="6"/>
  <c r="Q222" i="6"/>
  <c r="P222" i="6"/>
  <c r="O224" i="6"/>
  <c r="Q224" i="6"/>
  <c r="P224" i="6"/>
  <c r="O226" i="6"/>
  <c r="P226" i="6"/>
  <c r="O228" i="6"/>
  <c r="Q228" i="6"/>
  <c r="P228" i="6"/>
  <c r="O230" i="6"/>
  <c r="P230" i="6"/>
  <c r="Q230" i="6"/>
  <c r="O232" i="6"/>
  <c r="Q232" i="6"/>
  <c r="P232" i="6"/>
  <c r="D214" i="6"/>
  <c r="E214" i="6"/>
  <c r="D216" i="6"/>
  <c r="E216" i="6"/>
  <c r="D218" i="6"/>
  <c r="F218" i="6"/>
  <c r="E218" i="6"/>
  <c r="D220" i="6"/>
  <c r="E220" i="6"/>
  <c r="F220" i="6"/>
  <c r="D222" i="6"/>
  <c r="F222" i="6"/>
  <c r="E222" i="6"/>
  <c r="D224" i="6"/>
  <c r="E224" i="6"/>
  <c r="D226" i="6"/>
  <c r="E226" i="6"/>
  <c r="D228" i="6"/>
  <c r="F228" i="6"/>
  <c r="E228" i="6"/>
  <c r="D230" i="6"/>
  <c r="E230" i="6"/>
  <c r="D232" i="6"/>
  <c r="E232" i="6"/>
  <c r="P129" i="6"/>
  <c r="O129" i="6"/>
  <c r="Q129" i="6"/>
  <c r="D129" i="6"/>
  <c r="E129" i="6"/>
  <c r="O56" i="6"/>
  <c r="Q56" i="6"/>
  <c r="P56" i="6"/>
  <c r="O58" i="6"/>
  <c r="P58" i="6"/>
  <c r="O60" i="6"/>
  <c r="Q60" i="6"/>
  <c r="P60" i="6"/>
  <c r="O62" i="6"/>
  <c r="P62" i="6"/>
  <c r="Q62" i="6"/>
  <c r="O64" i="6"/>
  <c r="P64" i="6"/>
  <c r="Q64" i="6"/>
  <c r="O66" i="6"/>
  <c r="Q66" i="6"/>
  <c r="P66" i="6"/>
  <c r="O68" i="6"/>
  <c r="P68" i="6"/>
  <c r="D56" i="6"/>
  <c r="E56" i="6"/>
  <c r="D58" i="6"/>
  <c r="E58" i="6"/>
  <c r="F58" i="6"/>
  <c r="D60" i="6"/>
  <c r="F60" i="6"/>
  <c r="E60" i="6"/>
  <c r="D62" i="6"/>
  <c r="E62" i="6"/>
  <c r="D64" i="6"/>
  <c r="E64" i="6"/>
  <c r="F64" i="6"/>
  <c r="D66" i="6"/>
  <c r="F66" i="6"/>
  <c r="E66" i="6"/>
  <c r="D68" i="6"/>
  <c r="E68" i="6"/>
  <c r="O46" i="6"/>
  <c r="Q46" i="6"/>
  <c r="P46" i="6"/>
  <c r="O47" i="6"/>
  <c r="P47" i="6"/>
  <c r="O54" i="6"/>
  <c r="P54" i="6"/>
  <c r="O45" i="6"/>
  <c r="Q45" i="6"/>
  <c r="P45" i="6"/>
  <c r="D46" i="6"/>
  <c r="E46" i="6"/>
  <c r="D47" i="6"/>
  <c r="E47" i="6"/>
  <c r="D54" i="6"/>
  <c r="E54" i="6"/>
  <c r="F54" i="6"/>
  <c r="D45" i="6"/>
  <c r="E45" i="6"/>
  <c r="F45" i="6"/>
  <c r="D12" i="7"/>
  <c r="D13" i="7"/>
  <c r="N42" i="5"/>
  <c r="O42" i="5"/>
  <c r="P42" i="5"/>
  <c r="N44" i="5"/>
  <c r="O44" i="5"/>
  <c r="P44" i="5"/>
  <c r="N46" i="5"/>
  <c r="P46" i="5"/>
  <c r="O46" i="5"/>
  <c r="N48" i="5"/>
  <c r="O48" i="5"/>
  <c r="N50" i="5"/>
  <c r="O50" i="5"/>
  <c r="N52" i="5"/>
  <c r="O52" i="5"/>
  <c r="P52" i="5"/>
  <c r="N54" i="5"/>
  <c r="O54" i="5"/>
  <c r="P54" i="5"/>
  <c r="N56" i="5"/>
  <c r="P56" i="5"/>
  <c r="O56" i="5"/>
  <c r="N58" i="5"/>
  <c r="O58" i="5"/>
  <c r="N60" i="5"/>
  <c r="P60" i="5"/>
  <c r="O60" i="5"/>
  <c r="N62" i="5"/>
  <c r="P62" i="5"/>
  <c r="O62" i="5"/>
  <c r="D42" i="5"/>
  <c r="E42" i="5"/>
  <c r="D44" i="5"/>
  <c r="F44" i="5"/>
  <c r="E44" i="5"/>
  <c r="D46" i="5"/>
  <c r="E46" i="5"/>
  <c r="F46" i="5"/>
  <c r="D48" i="5"/>
  <c r="E48" i="5"/>
  <c r="F48" i="5"/>
  <c r="D50" i="5"/>
  <c r="F50" i="5"/>
  <c r="E50" i="5"/>
  <c r="D52" i="5"/>
  <c r="E52" i="5"/>
  <c r="D54" i="5"/>
  <c r="F54" i="5"/>
  <c r="E54" i="5"/>
  <c r="D56" i="5"/>
  <c r="F56" i="5"/>
  <c r="E56" i="5"/>
  <c r="D58" i="5"/>
  <c r="E58" i="5"/>
  <c r="D60" i="5"/>
  <c r="F60" i="5"/>
  <c r="E60" i="5"/>
  <c r="D62" i="5"/>
  <c r="E62" i="5"/>
  <c r="F62" i="5"/>
  <c r="F12" i="3"/>
  <c r="F13" i="3"/>
  <c r="D19" i="4"/>
  <c r="F19" i="4"/>
  <c r="F18" i="4"/>
  <c r="I9" i="16"/>
  <c r="I8" i="16"/>
  <c r="H9" i="16"/>
  <c r="H8" i="16"/>
  <c r="G9" i="16"/>
  <c r="F9" i="16"/>
  <c r="F8" i="16"/>
  <c r="E9" i="16"/>
  <c r="E8" i="16"/>
  <c r="D9" i="16"/>
  <c r="D28" i="15"/>
  <c r="D27" i="15"/>
  <c r="F9" i="13"/>
  <c r="E9" i="13"/>
  <c r="F8" i="13"/>
  <c r="E8" i="13"/>
  <c r="E8" i="12"/>
  <c r="F8" i="12"/>
  <c r="E9" i="12"/>
  <c r="F9" i="12"/>
  <c r="F24" i="14"/>
  <c r="F25" i="14"/>
  <c r="E8" i="2"/>
  <c r="F8" i="2"/>
  <c r="E9" i="2"/>
  <c r="F9" i="2"/>
  <c r="F480" i="7"/>
  <c r="E459" i="7"/>
  <c r="F440" i="7"/>
  <c r="E419" i="7"/>
  <c r="U233" i="7"/>
  <c r="U206" i="7"/>
  <c r="J206" i="7"/>
  <c r="F9" i="5"/>
  <c r="E9" i="5"/>
  <c r="F8" i="5"/>
  <c r="E8" i="5"/>
  <c r="AE668" i="17"/>
  <c r="F68" i="6"/>
  <c r="P50" i="5"/>
  <c r="F56" i="6"/>
  <c r="F141" i="6"/>
  <c r="F296" i="6"/>
  <c r="F422" i="6"/>
  <c r="F361" i="6"/>
  <c r="F460" i="6"/>
  <c r="Q406" i="6"/>
  <c r="Q470" i="6"/>
  <c r="Q47" i="6"/>
  <c r="F214" i="6"/>
  <c r="F147" i="6"/>
  <c r="F132" i="6"/>
  <c r="Q144" i="6"/>
  <c r="Q132" i="6"/>
  <c r="F314" i="6"/>
  <c r="F302" i="6"/>
  <c r="F299" i="6"/>
  <c r="F413" i="6"/>
  <c r="F408" i="6"/>
  <c r="F367" i="6"/>
  <c r="F352" i="6"/>
  <c r="F478" i="6"/>
  <c r="F466" i="6"/>
  <c r="Q303" i="6"/>
  <c r="Q308" i="6"/>
  <c r="Q356" i="6"/>
  <c r="Q368" i="6"/>
  <c r="Q371" i="6"/>
  <c r="Q420" i="6"/>
  <c r="Q464" i="6"/>
  <c r="Q467" i="6"/>
  <c r="F62" i="6"/>
  <c r="F224" i="6"/>
  <c r="F58" i="5"/>
  <c r="F52" i="5"/>
  <c r="F42" i="5"/>
  <c r="P58" i="5"/>
  <c r="P48" i="5"/>
  <c r="F46" i="6"/>
  <c r="Q54" i="6"/>
  <c r="Q58" i="6"/>
  <c r="F129" i="6"/>
  <c r="F230" i="6"/>
  <c r="F226" i="6"/>
  <c r="Q226" i="6"/>
  <c r="F140" i="6"/>
  <c r="F135" i="6"/>
  <c r="F133" i="6"/>
  <c r="Q140" i="6"/>
  <c r="F310" i="6"/>
  <c r="F307" i="6"/>
  <c r="F421" i="6"/>
  <c r="F416" i="6"/>
  <c r="F414" i="6"/>
  <c r="F360" i="6"/>
  <c r="F355" i="6"/>
  <c r="F353" i="6"/>
  <c r="F474" i="6"/>
  <c r="F456" i="6"/>
  <c r="Q300" i="6"/>
  <c r="Q302" i="6"/>
  <c r="Q312" i="6"/>
  <c r="Q350" i="6"/>
  <c r="Q360" i="6"/>
  <c r="Q363" i="6"/>
  <c r="Q412" i="6"/>
  <c r="Q414" i="6"/>
  <c r="Q424" i="6"/>
  <c r="Q456" i="6"/>
  <c r="Q476" i="6"/>
  <c r="Q478" i="6"/>
  <c r="G5" i="16"/>
  <c r="BZ59" i="4"/>
  <c r="D59" i="4"/>
  <c r="C469" i="6"/>
  <c r="D320" i="4"/>
  <c r="AE497" i="17"/>
  <c r="AE667" i="17"/>
  <c r="AE746" i="17"/>
  <c r="AE551" i="17"/>
  <c r="F47" i="6"/>
  <c r="F232" i="6"/>
  <c r="Q220" i="6"/>
  <c r="F136" i="6"/>
  <c r="Q145" i="6"/>
  <c r="Q137" i="6"/>
  <c r="F425" i="6"/>
  <c r="F372" i="6"/>
  <c r="F356" i="6"/>
  <c r="F479" i="6"/>
  <c r="F471" i="6"/>
  <c r="Q299" i="6"/>
  <c r="F216" i="6"/>
  <c r="F144" i="6"/>
  <c r="F417" i="6"/>
  <c r="F409" i="6"/>
  <c r="F364" i="6"/>
  <c r="F463" i="6"/>
  <c r="Q307" i="6"/>
  <c r="Q315" i="6"/>
  <c r="C460" i="6"/>
  <c r="N349" i="6"/>
  <c r="C407" i="6"/>
  <c r="C359" i="6"/>
  <c r="Q68" i="6"/>
  <c r="C318" i="6"/>
  <c r="F311" i="6"/>
  <c r="F303" i="6"/>
  <c r="Q351" i="6"/>
  <c r="Q359" i="6"/>
  <c r="Q367" i="6"/>
  <c r="Q407" i="6"/>
  <c r="Q415" i="6"/>
  <c r="Q423" i="6"/>
  <c r="Q463" i="6"/>
  <c r="Q471" i="6"/>
  <c r="Q479" i="6"/>
  <c r="AD926" i="17"/>
  <c r="AE1035" i="17"/>
  <c r="AD1021" i="17"/>
  <c r="AD805" i="17"/>
  <c r="AD519" i="17"/>
  <c r="AE849" i="17"/>
  <c r="AE15" i="17"/>
  <c r="AE82" i="17"/>
  <c r="AD712" i="17"/>
  <c r="AE818" i="17"/>
  <c r="AE387" i="17"/>
  <c r="AE817" i="17"/>
  <c r="AD496" i="17"/>
  <c r="AE666" i="17"/>
  <c r="AE337" i="17"/>
  <c r="AE416" i="17"/>
  <c r="AE917" i="17"/>
  <c r="AE238" i="17"/>
  <c r="AD682" i="17"/>
  <c r="AD252" i="17"/>
  <c r="AE970" i="17"/>
  <c r="AE144" i="17"/>
  <c r="AE774" i="17"/>
  <c r="AE748" i="17"/>
  <c r="N127" i="6"/>
  <c r="C225" i="6"/>
  <c r="N136" i="6"/>
  <c r="N148" i="6"/>
  <c r="N131" i="6"/>
  <c r="N144" i="6"/>
  <c r="C63" i="5"/>
  <c r="BZ24" i="4"/>
  <c r="G6" i="16"/>
  <c r="C42" i="5"/>
  <c r="M39" i="5"/>
  <c r="C51" i="5"/>
  <c r="M48" i="5"/>
  <c r="M59" i="5"/>
  <c r="C44" i="5"/>
  <c r="C306" i="6"/>
  <c r="C420" i="6"/>
  <c r="C348" i="6"/>
  <c r="C300" i="6"/>
  <c r="C417" i="6"/>
  <c r="C369" i="6"/>
  <c r="C354" i="6"/>
  <c r="C314" i="6"/>
  <c r="C412" i="6"/>
  <c r="C371" i="6"/>
  <c r="N458" i="6"/>
  <c r="C480" i="6"/>
  <c r="C477" i="6"/>
  <c r="C468" i="6"/>
  <c r="C471" i="6"/>
  <c r="C459" i="6"/>
  <c r="C461" i="6"/>
  <c r="C457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05" i="6"/>
  <c r="N348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C370" i="6"/>
  <c r="C368" i="6"/>
  <c r="C352" i="6"/>
  <c r="C356" i="6"/>
  <c r="C360" i="6"/>
  <c r="C364" i="6"/>
  <c r="C402" i="6"/>
  <c r="C425" i="6"/>
  <c r="C421" i="6"/>
  <c r="C406" i="6"/>
  <c r="C410" i="6"/>
  <c r="C414" i="6"/>
  <c r="C418" i="6"/>
  <c r="C317" i="6"/>
  <c r="C312" i="6"/>
  <c r="C297" i="6"/>
  <c r="C301" i="6"/>
  <c r="C305" i="6"/>
  <c r="C309" i="6"/>
  <c r="C404" i="6"/>
  <c r="C295" i="6"/>
  <c r="C478" i="6"/>
  <c r="C475" i="6"/>
  <c r="C464" i="6"/>
  <c r="C466" i="6"/>
  <c r="C472" i="6"/>
  <c r="C474" i="6"/>
  <c r="C462" i="6"/>
  <c r="N459" i="6"/>
  <c r="C349" i="6"/>
  <c r="C304" i="6"/>
  <c r="C316" i="6"/>
  <c r="C416" i="6"/>
  <c r="C424" i="6"/>
  <c r="C363" i="6"/>
  <c r="C353" i="6"/>
  <c r="C372" i="6"/>
  <c r="N294" i="6"/>
  <c r="N350" i="6"/>
  <c r="N352" i="6"/>
  <c r="N354" i="6"/>
  <c r="N356" i="6"/>
  <c r="N358" i="6"/>
  <c r="N360" i="6"/>
  <c r="N362" i="6"/>
  <c r="N367" i="6"/>
  <c r="C473" i="6"/>
  <c r="C403" i="6"/>
  <c r="C308" i="6"/>
  <c r="C303" i="6"/>
  <c r="C298" i="6"/>
  <c r="C311" i="6"/>
  <c r="C315" i="6"/>
  <c r="C415" i="6"/>
  <c r="C409" i="6"/>
  <c r="C423" i="6"/>
  <c r="C426" i="6"/>
  <c r="C362" i="6"/>
  <c r="C357" i="6"/>
  <c r="C351" i="6"/>
  <c r="C366" i="6"/>
  <c r="N295" i="6"/>
  <c r="N404" i="6"/>
  <c r="C463" i="6"/>
  <c r="C479" i="6"/>
  <c r="C299" i="6"/>
  <c r="C313" i="6"/>
  <c r="C411" i="6"/>
  <c r="C419" i="6"/>
  <c r="C358" i="6"/>
  <c r="C367" i="6"/>
  <c r="N351" i="6"/>
  <c r="N353" i="6"/>
  <c r="N355" i="6"/>
  <c r="N357" i="6"/>
  <c r="N359" i="6"/>
  <c r="N361" i="6"/>
  <c r="N363" i="6"/>
  <c r="N364" i="6"/>
  <c r="N365" i="6"/>
  <c r="N366" i="6"/>
  <c r="N368" i="6"/>
  <c r="N369" i="6"/>
  <c r="N370" i="6"/>
  <c r="N371" i="6"/>
  <c r="N372" i="6"/>
  <c r="N402" i="6"/>
  <c r="N403" i="6"/>
  <c r="C465" i="6"/>
  <c r="C294" i="6"/>
  <c r="C405" i="6"/>
  <c r="C307" i="6"/>
  <c r="C302" i="6"/>
  <c r="C296" i="6"/>
  <c r="C310" i="6"/>
  <c r="C413" i="6"/>
  <c r="C408" i="6"/>
  <c r="C422" i="6"/>
  <c r="C361" i="6"/>
  <c r="C355" i="6"/>
  <c r="C350" i="6"/>
  <c r="C36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56" i="6"/>
  <c r="N457" i="6"/>
  <c r="C456" i="6"/>
  <c r="C458" i="6"/>
  <c r="C470" i="6"/>
  <c r="C467" i="6"/>
  <c r="C476" i="6"/>
  <c r="AE711" i="17"/>
  <c r="AE102" i="17"/>
  <c r="AE347" i="17"/>
  <c r="AE298" i="17"/>
  <c r="AE762" i="17"/>
  <c r="AD386" i="17"/>
  <c r="AD615" i="17"/>
  <c r="AE307" i="17"/>
  <c r="AE772" i="17"/>
  <c r="AE88" i="17"/>
  <c r="AE729" i="17"/>
  <c r="AE480" i="17"/>
  <c r="AE543" i="17"/>
  <c r="AE16" i="17"/>
  <c r="AE807" i="17"/>
  <c r="AD640" i="17"/>
  <c r="AE608" i="17"/>
  <c r="AD844" i="17"/>
  <c r="AE591" i="17"/>
  <c r="AD279" i="17"/>
  <c r="AE754" i="17"/>
  <c r="AE644" i="17"/>
  <c r="M52" i="5"/>
  <c r="M41" i="5"/>
  <c r="C52" i="5"/>
  <c r="M61" i="5"/>
  <c r="M56" i="5"/>
  <c r="M51" i="5"/>
  <c r="M45" i="5"/>
  <c r="M40" i="5"/>
  <c r="C40" i="5"/>
  <c r="C41" i="5"/>
  <c r="C56" i="5"/>
  <c r="C54" i="5"/>
  <c r="C50" i="5"/>
  <c r="C48" i="5"/>
  <c r="C61" i="5"/>
  <c r="M63" i="5"/>
  <c r="M57" i="5"/>
  <c r="M47" i="5"/>
  <c r="C46" i="5"/>
  <c r="C47" i="5"/>
  <c r="M60" i="5"/>
  <c r="M55" i="5"/>
  <c r="M49" i="5"/>
  <c r="M44" i="5"/>
  <c r="AE247" i="17"/>
  <c r="AD30" i="17"/>
  <c r="AE271" i="17"/>
  <c r="AE285" i="17"/>
  <c r="AE211" i="17"/>
  <c r="AE164" i="17"/>
  <c r="AE156" i="17"/>
  <c r="AE37" i="17"/>
  <c r="AE29" i="17"/>
  <c r="D24" i="4"/>
  <c r="M62" i="5"/>
  <c r="M58" i="5"/>
  <c r="M54" i="5"/>
  <c r="M50" i="5"/>
  <c r="M46" i="5"/>
  <c r="M42" i="5"/>
  <c r="C45" i="5"/>
  <c r="C43" i="5"/>
  <c r="C55" i="5"/>
  <c r="C53" i="5"/>
  <c r="C60" i="5"/>
  <c r="N130" i="6"/>
  <c r="N226" i="6"/>
  <c r="N210" i="6"/>
  <c r="C143" i="6"/>
  <c r="N143" i="6"/>
  <c r="C213" i="6"/>
  <c r="C228" i="6"/>
  <c r="N229" i="6"/>
  <c r="N213" i="6"/>
  <c r="C142" i="6"/>
  <c r="N142" i="6"/>
  <c r="C214" i="6"/>
  <c r="C229" i="6"/>
  <c r="N232" i="6"/>
  <c r="N216" i="6"/>
  <c r="C145" i="6"/>
  <c r="N145" i="6"/>
  <c r="C215" i="6"/>
  <c r="C230" i="6"/>
  <c r="D311" i="4"/>
  <c r="D385" i="4"/>
  <c r="D297" i="4"/>
  <c r="D369" i="4"/>
  <c r="D346" i="4"/>
  <c r="D353" i="4"/>
  <c r="D328" i="4"/>
  <c r="D336" i="4"/>
  <c r="D377" i="4"/>
  <c r="D360" i="4"/>
  <c r="D304" i="4"/>
  <c r="D354" i="4"/>
  <c r="D305" i="4"/>
  <c r="D378" i="4"/>
  <c r="D329" i="4"/>
  <c r="E336" i="4"/>
  <c r="E360" i="4"/>
  <c r="E385" i="4"/>
  <c r="E311" i="4"/>
  <c r="F350" i="4"/>
  <c r="F341" i="4"/>
  <c r="F315" i="4"/>
  <c r="F364" i="4"/>
  <c r="F301" i="4"/>
  <c r="F333" i="4"/>
  <c r="F374" i="4"/>
  <c r="F357" i="4"/>
  <c r="F382" i="4"/>
  <c r="F325" i="4"/>
  <c r="F308" i="4"/>
  <c r="F292" i="4"/>
  <c r="AE588" i="17" l="1"/>
  <c r="AD155" i="17"/>
  <c r="AD217" i="17"/>
  <c r="AD449" i="17"/>
  <c r="AD801" i="17"/>
  <c r="AD570" i="17"/>
  <c r="AD513" i="17"/>
  <c r="AE1120" i="17"/>
  <c r="AE681" i="17"/>
  <c r="AD552" i="17"/>
  <c r="AD892" i="17"/>
  <c r="AD1043" i="17"/>
  <c r="AD209" i="17"/>
  <c r="AE468" i="17"/>
  <c r="AE461" i="17"/>
  <c r="AE1018" i="17"/>
  <c r="AE690" i="17"/>
  <c r="AE798" i="17"/>
  <c r="AE231" i="17"/>
  <c r="AE476" i="17"/>
  <c r="AE1055" i="17"/>
  <c r="AE376" i="17"/>
  <c r="AE752" i="17"/>
  <c r="AE431" i="17"/>
  <c r="AE621" i="17"/>
  <c r="AE46" i="17"/>
  <c r="AE1033" i="17"/>
  <c r="AE715" i="17"/>
  <c r="AE526" i="17"/>
  <c r="AE1102" i="17"/>
  <c r="AD767" i="17"/>
  <c r="AE550" i="17"/>
  <c r="AE559" i="17"/>
  <c r="AE1100" i="17"/>
  <c r="AE671" i="17"/>
  <c r="AD166" i="17"/>
  <c r="AD605" i="17"/>
  <c r="AE989" i="17"/>
  <c r="AD619" i="17"/>
  <c r="AD223" i="17"/>
  <c r="AD991" i="17"/>
  <c r="AE379" i="17"/>
  <c r="AE415" i="17"/>
  <c r="AD688" i="17"/>
  <c r="AD234" i="17"/>
  <c r="AD904" i="17"/>
  <c r="AD311" i="17"/>
  <c r="AD33" i="17"/>
  <c r="AE389" i="17"/>
  <c r="AE1037" i="17"/>
  <c r="AE301" i="17"/>
  <c r="AD92" i="17"/>
  <c r="AD708" i="17"/>
  <c r="AD158" i="17"/>
  <c r="AD116" i="17"/>
  <c r="AD967" i="17"/>
  <c r="AD203" i="17"/>
  <c r="AD1010" i="17"/>
  <c r="AD13" i="17"/>
  <c r="AE395" i="17"/>
  <c r="AD120" i="17"/>
  <c r="AD126" i="17"/>
  <c r="AD243" i="17"/>
  <c r="AD132" i="17"/>
  <c r="AE557" i="17"/>
  <c r="AE478" i="17"/>
  <c r="AE233" i="17"/>
  <c r="AD71" i="17"/>
  <c r="AD34" i="17"/>
  <c r="AD970" i="17"/>
  <c r="AD347" i="17"/>
  <c r="AD193" i="17"/>
  <c r="AD546" i="17"/>
  <c r="AD125" i="17"/>
  <c r="AE652" i="17"/>
  <c r="AD906" i="17"/>
  <c r="AD775" i="17"/>
  <c r="AD105" i="17"/>
  <c r="AD26" i="17"/>
  <c r="AD902" i="17"/>
  <c r="AD1066" i="17"/>
  <c r="AD949" i="17"/>
  <c r="AD430" i="17"/>
  <c r="AD520" i="17"/>
  <c r="AD772" i="17"/>
  <c r="AD146" i="17"/>
  <c r="AD709" i="17"/>
  <c r="AD518" i="17"/>
  <c r="AD239" i="17"/>
  <c r="AD925" i="17"/>
  <c r="AD610" i="17"/>
  <c r="AD809" i="17"/>
  <c r="AD261" i="17"/>
  <c r="AD966" i="17"/>
  <c r="AD200" i="17"/>
  <c r="AD885" i="17"/>
  <c r="AD133" i="17"/>
  <c r="AD299" i="17"/>
  <c r="AD362" i="17"/>
  <c r="AD838" i="17"/>
  <c r="AD869" i="17"/>
  <c r="AD797" i="17"/>
  <c r="AD516" i="17"/>
  <c r="AE17" i="17"/>
  <c r="AE50" i="17"/>
  <c r="AE509" i="17"/>
  <c r="AE315" i="17"/>
  <c r="AE560" i="17"/>
  <c r="AE318" i="17"/>
  <c r="AE549" i="17"/>
  <c r="AE901" i="17"/>
  <c r="AE839" i="17"/>
  <c r="AE242" i="17"/>
  <c r="AE755" i="17"/>
  <c r="AE879" i="17"/>
  <c r="AE467" i="17"/>
  <c r="AE756" i="17"/>
  <c r="AD1048" i="17"/>
  <c r="AE884" i="17"/>
  <c r="AE685" i="17"/>
  <c r="AD511" i="17"/>
  <c r="AD764" i="17"/>
  <c r="AD848" i="17"/>
  <c r="AD104" i="17"/>
  <c r="AD909" i="17"/>
  <c r="AD944" i="17"/>
  <c r="AD994" i="17"/>
  <c r="AD933" i="17"/>
  <c r="AD836" i="17"/>
  <c r="AD882" i="17"/>
  <c r="AD369" i="17"/>
  <c r="AD406" i="17"/>
  <c r="AD907" i="17"/>
  <c r="AD687" i="17"/>
  <c r="AD499" i="17"/>
  <c r="AD179" i="17"/>
  <c r="AD241" i="17"/>
  <c r="AD958" i="17"/>
  <c r="AD786" i="17"/>
  <c r="AD676" i="17"/>
  <c r="AD558" i="17"/>
  <c r="AD88" i="17"/>
  <c r="AD652" i="17"/>
  <c r="AD575" i="17"/>
  <c r="AD1102" i="17"/>
  <c r="AE830" i="17"/>
  <c r="AE201" i="17"/>
  <c r="AE365" i="17"/>
  <c r="AE675" i="17"/>
  <c r="AE41" i="17"/>
  <c r="AE1002" i="17"/>
  <c r="AE181" i="17"/>
  <c r="AE56" i="17"/>
  <c r="AE466" i="17"/>
  <c r="AE484" i="17"/>
  <c r="AD606" i="17"/>
  <c r="AD874" i="17"/>
  <c r="AD987" i="17"/>
  <c r="AD831" i="17"/>
  <c r="AD1002" i="17"/>
  <c r="AD800" i="17"/>
  <c r="AD90" i="17"/>
  <c r="AD233" i="17"/>
  <c r="AD169" i="17"/>
  <c r="AD1047" i="17"/>
  <c r="AD644" i="17"/>
  <c r="AD494" i="17"/>
  <c r="AD582" i="17"/>
  <c r="AD691" i="17"/>
  <c r="AD103" i="17"/>
  <c r="AD1046" i="17"/>
  <c r="AD475" i="17"/>
  <c r="AD19" i="17"/>
  <c r="AD195" i="17"/>
  <c r="AE649" i="17"/>
  <c r="AE31" i="17"/>
  <c r="AD310" i="17"/>
  <c r="AD867" i="17"/>
  <c r="AD1072" i="17"/>
  <c r="AD490" i="17"/>
  <c r="AD429" i="17"/>
  <c r="AD634" i="17"/>
  <c r="AE743" i="17"/>
  <c r="AE539" i="17"/>
  <c r="AE368" i="17"/>
  <c r="AE423" i="17"/>
  <c r="AD679" i="17"/>
  <c r="AD55" i="17"/>
  <c r="AD938" i="17"/>
  <c r="AE1039" i="17"/>
  <c r="AD1128" i="17"/>
  <c r="AE816" i="17"/>
  <c r="AE820" i="17"/>
  <c r="AD154" i="17"/>
  <c r="AD361" i="17"/>
  <c r="AD569" i="17"/>
  <c r="AE225" i="17"/>
  <c r="AD423" i="17"/>
  <c r="AE212" i="17"/>
  <c r="AE28" i="17"/>
  <c r="AE564" i="17"/>
  <c r="AE981" i="17"/>
  <c r="AE558" i="17"/>
  <c r="AE793" i="17"/>
  <c r="AE500" i="17"/>
  <c r="AE1008" i="17"/>
  <c r="AD328" i="17"/>
  <c r="AD329" i="17"/>
  <c r="AD225" i="17"/>
  <c r="AD441" i="17"/>
  <c r="AD758" i="17"/>
  <c r="AD813" i="17"/>
  <c r="AD793" i="17"/>
  <c r="AD108" i="17"/>
  <c r="AD214" i="17"/>
  <c r="AE882" i="17"/>
  <c r="AE119" i="17"/>
  <c r="AE647" i="17"/>
  <c r="AE1147" i="17"/>
  <c r="AE848" i="17"/>
  <c r="AE741" i="17"/>
  <c r="AE138" i="17"/>
  <c r="AE260" i="17"/>
  <c r="AE352" i="17"/>
  <c r="AD788" i="17"/>
  <c r="AE442" i="17"/>
  <c r="AE612" i="17"/>
  <c r="AD1078" i="17"/>
  <c r="AD444" i="17"/>
  <c r="AD783" i="17"/>
  <c r="AD249" i="17"/>
  <c r="AD729" i="17"/>
  <c r="AD493" i="17"/>
  <c r="AD565" i="17"/>
  <c r="AD119" i="17"/>
  <c r="AD325" i="17"/>
  <c r="AE1141" i="17"/>
  <c r="AE758" i="17"/>
  <c r="AE716" i="17"/>
  <c r="AD815" i="17"/>
  <c r="AD939" i="17"/>
  <c r="AE400" i="17"/>
  <c r="AD576" i="17"/>
  <c r="AD242" i="17"/>
  <c r="AD549" i="17"/>
  <c r="AD1075" i="17"/>
  <c r="AD81" i="17"/>
  <c r="AE353" i="17"/>
  <c r="AE958" i="17"/>
  <c r="AE269" i="17"/>
  <c r="AE167" i="17"/>
  <c r="AD875" i="17"/>
  <c r="AD436" i="17"/>
  <c r="AD579" i="17"/>
  <c r="AD568" i="17"/>
  <c r="AD920" i="17"/>
  <c r="AD124" i="17"/>
  <c r="AD673" i="17"/>
  <c r="AD790" i="17"/>
  <c r="AD208" i="17"/>
  <c r="AE635" i="17"/>
  <c r="AD1001" i="17"/>
  <c r="AE302" i="17"/>
  <c r="AD795" i="17"/>
  <c r="AE1126" i="17"/>
  <c r="AE67" i="17"/>
  <c r="AE911" i="17"/>
  <c r="AE414" i="17"/>
  <c r="AE968" i="17"/>
  <c r="AD833" i="17"/>
  <c r="AD376" i="17"/>
  <c r="AD1067" i="17"/>
  <c r="AE630" i="17"/>
  <c r="AD525" i="17"/>
  <c r="AD1108" i="17"/>
  <c r="AD307" i="17"/>
  <c r="AD1062" i="17"/>
  <c r="AD197" i="17"/>
  <c r="AD975" i="17"/>
  <c r="AD574" i="17"/>
  <c r="AD754" i="17"/>
  <c r="AD799" i="17"/>
  <c r="AD247" i="17"/>
  <c r="AD535" i="17"/>
  <c r="AE1048" i="17"/>
  <c r="AD1049" i="17"/>
  <c r="AD205" i="17"/>
  <c r="AD83" i="17"/>
  <c r="AD643" i="17"/>
  <c r="AD425" i="17"/>
  <c r="AD136" i="17"/>
  <c r="AD128" i="17"/>
  <c r="AD413" i="17"/>
  <c r="AD426" i="17"/>
  <c r="AD753" i="17"/>
  <c r="AD502" i="17"/>
  <c r="AD1036" i="17"/>
  <c r="AD914" i="17"/>
  <c r="AE704" i="17"/>
  <c r="AD580" i="17"/>
  <c r="AD618" i="17"/>
  <c r="AD628" i="17"/>
  <c r="AD218" i="17"/>
  <c r="AD1096" i="17"/>
  <c r="AD424" i="17"/>
  <c r="AD319" i="17"/>
  <c r="AD382" i="17"/>
  <c r="AE865" i="17"/>
  <c r="AD354" i="17"/>
  <c r="AD182" i="17"/>
  <c r="AD135" i="17"/>
  <c r="AD492" i="17"/>
  <c r="AD675" i="17"/>
  <c r="AD445" i="17"/>
  <c r="AD21" i="17"/>
  <c r="AD792" i="17"/>
  <c r="AD1051" i="17"/>
  <c r="AD662" i="17"/>
  <c r="AD918" i="17"/>
  <c r="AD137" i="17"/>
  <c r="AD473" i="17"/>
  <c r="AD78" i="17"/>
  <c r="AD48" i="17"/>
  <c r="AD151" i="17"/>
  <c r="AD437" i="17"/>
  <c r="AD872" i="17"/>
  <c r="AE33" i="17"/>
  <c r="AE311" i="17"/>
  <c r="AE708" i="17"/>
  <c r="AE737" i="17"/>
  <c r="AE446" i="17"/>
  <c r="AE237" i="17"/>
  <c r="AD53" i="17"/>
  <c r="AD175" i="17"/>
  <c r="AD99" i="17"/>
  <c r="AD1131" i="17"/>
  <c r="AD592" i="17"/>
  <c r="AD608" i="17"/>
  <c r="AD588" i="17"/>
  <c r="AD672" i="17"/>
  <c r="AD388" i="17"/>
  <c r="AD962" i="17"/>
  <c r="AD886" i="17"/>
  <c r="AD528" i="17"/>
  <c r="AD471" i="17"/>
  <c r="AD796" i="17"/>
  <c r="AD207" i="17"/>
  <c r="AD1142" i="17"/>
  <c r="AD93" i="17"/>
  <c r="AD1014" i="17"/>
  <c r="AD1100" i="17"/>
  <c r="AD1136" i="17"/>
  <c r="AD711" i="17"/>
  <c r="AD399" i="17"/>
  <c r="AD148" i="17"/>
  <c r="AD438" i="17"/>
  <c r="AD781" i="17"/>
  <c r="AD79" i="17"/>
  <c r="AD941" i="17"/>
  <c r="AD702" i="17"/>
  <c r="AD1005" i="17"/>
  <c r="AD118" i="17"/>
  <c r="AD776" i="17"/>
  <c r="AD835" i="17"/>
  <c r="AD774" i="17"/>
  <c r="AD609" i="17"/>
  <c r="AD396" i="17"/>
  <c r="AD387" i="17"/>
  <c r="AE1028" i="17"/>
  <c r="AE566" i="17"/>
  <c r="AD180" i="17"/>
  <c r="AE153" i="17"/>
  <c r="AD585" i="17"/>
  <c r="AD1003" i="17"/>
  <c r="AD563" i="17"/>
  <c r="AD96" i="17"/>
  <c r="AD791" i="17"/>
  <c r="AD995" i="17"/>
  <c r="AE688" i="17"/>
  <c r="AE217" i="17"/>
  <c r="AE290" i="17"/>
  <c r="AD940" i="17"/>
  <c r="B8" i="16"/>
  <c r="B9" i="16"/>
  <c r="AE268" i="17"/>
  <c r="AE1074" i="17"/>
  <c r="AD947" i="17"/>
  <c r="AE118" i="17"/>
  <c r="AE913" i="17"/>
  <c r="AD357" i="17"/>
  <c r="AE22" i="17"/>
  <c r="AE662" i="17"/>
  <c r="AE104" i="17"/>
  <c r="AE93" i="17"/>
  <c r="AE1060" i="17"/>
  <c r="AE775" i="17"/>
  <c r="AE1084" i="17"/>
  <c r="AE13" i="17"/>
  <c r="AE603" i="17"/>
  <c r="AE770" i="17"/>
  <c r="AE589" i="17"/>
  <c r="AE520" i="17"/>
  <c r="AE592" i="17"/>
  <c r="AE1044" i="17"/>
  <c r="AE991" i="17"/>
  <c r="AE158" i="17"/>
  <c r="AE182" i="17"/>
  <c r="AE474" i="17"/>
  <c r="AE887" i="17"/>
  <c r="AE1066" i="17"/>
  <c r="AE1136" i="17"/>
  <c r="AD51" i="17"/>
  <c r="AE1130" i="17"/>
  <c r="AE964" i="17"/>
  <c r="AD45" i="17"/>
  <c r="AE653" i="17"/>
  <c r="AD784" i="17"/>
  <c r="AD1015" i="17"/>
  <c r="AE338" i="17"/>
  <c r="AE265" i="17"/>
  <c r="AD654" i="17"/>
  <c r="AE417" i="17"/>
  <c r="AE827" i="17"/>
  <c r="AE264" i="17"/>
  <c r="AE999" i="17"/>
  <c r="AE287" i="17"/>
  <c r="AD73" i="17"/>
  <c r="AD884" i="17"/>
  <c r="AE611" i="17"/>
  <c r="AE1139" i="17"/>
  <c r="AD332" i="17"/>
  <c r="AE1138" i="17"/>
  <c r="AE11" i="17"/>
  <c r="AE121" i="17"/>
  <c r="AD983" i="17"/>
  <c r="AE228" i="17"/>
  <c r="AE841" i="17"/>
  <c r="AD1135" i="17"/>
  <c r="AE331" i="17"/>
  <c r="AD1130" i="17"/>
  <c r="AE705" i="17"/>
  <c r="AE1140" i="17"/>
  <c r="AE432" i="17"/>
  <c r="AE101" i="17"/>
  <c r="AE443" i="17"/>
  <c r="AE464" i="17"/>
  <c r="AE515" i="17"/>
  <c r="AE859" i="17"/>
  <c r="AE146" i="17"/>
  <c r="AE462" i="17"/>
  <c r="AE601" i="17"/>
  <c r="AE343" i="17"/>
  <c r="AE1076" i="17"/>
  <c r="AE481" i="17"/>
  <c r="AE922" i="17"/>
  <c r="AD375" i="17"/>
  <c r="AE782" i="17"/>
  <c r="AE896" i="17"/>
  <c r="AE134" i="17"/>
  <c r="AE127" i="17"/>
  <c r="AE86" i="17"/>
  <c r="AE895" i="17"/>
  <c r="AE959" i="17"/>
  <c r="AE714" i="17"/>
  <c r="AE846" i="17"/>
  <c r="AD1060" i="17"/>
  <c r="AD29" i="17"/>
  <c r="AD472" i="17"/>
  <c r="AD474" i="17"/>
  <c r="AD500" i="17"/>
  <c r="AD290" i="17"/>
  <c r="AD431" i="17"/>
  <c r="AD101" i="17"/>
  <c r="AD84" i="17"/>
  <c r="AD919" i="17"/>
  <c r="AD446" i="17"/>
  <c r="AD839" i="17"/>
  <c r="AD1013" i="17"/>
  <c r="AD603" i="17"/>
  <c r="AE1127" i="17"/>
  <c r="AE71" i="17"/>
  <c r="AE180" i="17"/>
  <c r="AE107" i="17"/>
  <c r="AE1068" i="17"/>
  <c r="AE1038" i="17"/>
  <c r="AE450" i="17"/>
  <c r="AE74" i="17"/>
  <c r="AD255" i="17"/>
  <c r="AD964" i="17"/>
  <c r="AE87" i="17"/>
  <c r="AE35" i="17"/>
  <c r="AE595" i="17"/>
  <c r="AE40" i="17"/>
  <c r="AE189" i="17"/>
  <c r="AE573" i="17"/>
  <c r="AE1086" i="17"/>
  <c r="AE246" i="17"/>
  <c r="AE266" i="17"/>
  <c r="AE323" i="17"/>
  <c r="AE730" i="17"/>
  <c r="AD465" i="17"/>
  <c r="AE427" i="17"/>
  <c r="AE75" i="17"/>
  <c r="AE992" i="17"/>
  <c r="AE523" i="17"/>
  <c r="AE783" i="17"/>
  <c r="AE554" i="17"/>
  <c r="AE185" i="17"/>
  <c r="AE537" i="17"/>
  <c r="AE131" i="17"/>
  <c r="AE764" i="17"/>
  <c r="AE957" i="17"/>
  <c r="AE482" i="17"/>
  <c r="AE894" i="17"/>
  <c r="AE721" i="17"/>
  <c r="AD1077" i="17"/>
  <c r="AD52" i="17"/>
  <c r="AD761" i="17"/>
  <c r="AE956" i="17"/>
  <c r="AE112" i="17"/>
  <c r="AD1132" i="17"/>
  <c r="AE1067" i="17"/>
  <c r="AD226" i="17"/>
  <c r="AD421" i="17"/>
  <c r="AE967" i="17"/>
  <c r="AE513" i="17"/>
  <c r="AE1070" i="17"/>
  <c r="AE498" i="17"/>
  <c r="AD153" i="17"/>
  <c r="AE207" i="17"/>
  <c r="AE1142" i="17"/>
  <c r="AE328" i="17"/>
  <c r="AD1140" i="17"/>
  <c r="AE1021" i="17"/>
  <c r="AE939" i="17"/>
  <c r="AE969" i="17"/>
  <c r="AD515" i="17"/>
  <c r="AE632" i="17"/>
  <c r="AE27" i="17"/>
  <c r="AE799" i="17"/>
  <c r="AE979" i="17"/>
  <c r="AE723" i="17"/>
  <c r="AE742" i="17"/>
  <c r="AD464" i="17"/>
  <c r="AD684" i="17"/>
  <c r="AE777" i="17"/>
  <c r="AE855" i="17"/>
  <c r="AE663" i="17"/>
  <c r="AE660" i="17"/>
  <c r="AE325" i="17"/>
  <c r="AE1000" i="17"/>
  <c r="AD782" i="17"/>
  <c r="AD896" i="17"/>
  <c r="AE511" i="17"/>
  <c r="AD699" i="17"/>
  <c r="AE773" i="17"/>
  <c r="AD1086" i="17"/>
  <c r="AD188" i="17"/>
  <c r="AD985" i="17"/>
  <c r="AD591" i="17"/>
  <c r="AD895" i="17"/>
  <c r="AD959" i="17"/>
  <c r="AD714" i="17"/>
  <c r="AD75" i="17"/>
  <c r="AD391" i="17"/>
  <c r="AD393" i="17"/>
  <c r="AD806" i="17"/>
  <c r="AD450" i="17"/>
  <c r="AD564" i="17"/>
  <c r="AD739" i="17"/>
  <c r="AD981" i="17"/>
  <c r="AD607" i="17"/>
  <c r="AD911" i="17"/>
  <c r="AD903" i="17"/>
  <c r="AE860" i="17"/>
  <c r="AE548" i="17"/>
  <c r="AE259" i="17"/>
  <c r="AE763" i="17"/>
  <c r="AE496" i="17"/>
  <c r="AE96" i="17"/>
  <c r="AE366" i="17"/>
  <c r="AE494" i="17"/>
  <c r="AE994" i="17"/>
  <c r="AE115" i="17"/>
  <c r="AE544" i="17"/>
  <c r="AE516" i="17"/>
  <c r="AE78" i="17"/>
  <c r="AE108" i="17"/>
  <c r="AE177" i="17"/>
  <c r="AE955" i="17"/>
  <c r="AE349" i="17"/>
  <c r="AE919" i="17"/>
  <c r="AE263" i="17"/>
  <c r="AE151" i="17"/>
  <c r="AE502" i="17"/>
  <c r="AE1036" i="17"/>
  <c r="AE399" i="17"/>
  <c r="AE1064" i="17"/>
  <c r="AE1115" i="17"/>
  <c r="AE38" i="17"/>
  <c r="AE995" i="17"/>
  <c r="AE214" i="17"/>
  <c r="AE872" i="17"/>
  <c r="AD117" i="17"/>
  <c r="AD87" i="17"/>
  <c r="AD595" i="17"/>
  <c r="AD353" i="17"/>
  <c r="AD40" i="17"/>
  <c r="AD537" i="17"/>
  <c r="AD296" i="17"/>
  <c r="AD189" i="17"/>
  <c r="AD842" i="17"/>
  <c r="AD816" i="17"/>
  <c r="AD703" i="17"/>
  <c r="AD246" i="17"/>
  <c r="AD304" i="17"/>
  <c r="AD275" i="17"/>
  <c r="AD372" i="17"/>
  <c r="AD730" i="17"/>
  <c r="AD113" i="17"/>
  <c r="AD114" i="17"/>
  <c r="AD418" i="17"/>
  <c r="AD721" i="17"/>
  <c r="AE178" i="17"/>
  <c r="AE53" i="17"/>
  <c r="AE940" i="17"/>
  <c r="AE274" i="17"/>
  <c r="AE712" i="17"/>
  <c r="AD843" i="17"/>
  <c r="AD750" i="17"/>
  <c r="AD704" i="17"/>
  <c r="AD62" i="17"/>
  <c r="AD732" i="17"/>
  <c r="AD566" i="17"/>
  <c r="AD1069" i="17"/>
  <c r="AD452" i="17"/>
  <c r="AD905" i="17"/>
  <c r="AE861" i="17"/>
  <c r="AD37" i="17"/>
  <c r="AE425" i="17"/>
  <c r="AD1031" i="17"/>
  <c r="AE377" i="17"/>
  <c r="AD862" i="17"/>
  <c r="AE116" i="17"/>
  <c r="AE291" i="17"/>
  <c r="AD298" i="17"/>
  <c r="AE706" i="17"/>
  <c r="AD771" i="17"/>
  <c r="AD1125" i="17"/>
  <c r="AE434" i="17"/>
  <c r="AE850" i="17"/>
  <c r="AE95" i="17"/>
  <c r="AD337" i="17"/>
  <c r="AE1065" i="17"/>
  <c r="AD1011" i="17"/>
  <c r="AE470" i="17"/>
  <c r="AD260" i="17"/>
  <c r="AE60" i="17"/>
  <c r="AD1022" i="17"/>
  <c r="AE738" i="17"/>
  <c r="AD1023" i="17"/>
  <c r="AE510" i="17"/>
  <c r="AD522" i="17"/>
  <c r="AD250" i="17"/>
  <c r="AD635" i="17"/>
  <c r="AE998" i="17"/>
  <c r="AD338" i="17"/>
  <c r="AD160" i="17"/>
  <c r="AE336" i="17"/>
  <c r="AE220" i="17"/>
  <c r="AD578" i="17"/>
  <c r="AE157" i="17"/>
  <c r="AD827" i="17"/>
  <c r="AD77" i="17"/>
  <c r="AD864" i="17"/>
  <c r="AD63" i="17"/>
  <c r="AD1087" i="17"/>
  <c r="AD999" i="17"/>
  <c r="AE282" i="17"/>
  <c r="AD868" i="17"/>
  <c r="AD692" i="17"/>
  <c r="AD287" i="17"/>
  <c r="AE72" i="17"/>
  <c r="AD288" i="17"/>
  <c r="AD1099" i="17"/>
  <c r="AE924" i="17"/>
  <c r="AD878" i="17"/>
  <c r="AD410" i="17"/>
  <c r="AD253" i="17"/>
  <c r="AD302" i="17"/>
  <c r="AD611" i="17"/>
  <c r="AE881" i="17"/>
  <c r="AD669" i="17"/>
  <c r="AD935" i="17"/>
  <c r="AD539" i="17"/>
  <c r="AE503" i="17"/>
  <c r="AD270" i="17"/>
  <c r="AD921" i="17"/>
  <c r="AD562" i="17"/>
  <c r="AD1024" i="17"/>
  <c r="AD273" i="17"/>
  <c r="AD976" i="17"/>
  <c r="AE439" i="17"/>
  <c r="AE757" i="17"/>
  <c r="AE858" i="17"/>
  <c r="AD613" i="17"/>
  <c r="AD950" i="17"/>
  <c r="AD988" i="17"/>
  <c r="AE892" i="17"/>
  <c r="AD594" i="17"/>
  <c r="AD760" i="17"/>
  <c r="AD377" i="17"/>
  <c r="AE825" i="17"/>
  <c r="AD779" i="17"/>
  <c r="AD485" i="17"/>
  <c r="AE646" i="17"/>
  <c r="AD706" i="17"/>
  <c r="AE877" i="17"/>
  <c r="AE243" i="17"/>
  <c r="AD524" i="17"/>
  <c r="AE965" i="17"/>
  <c r="AD850" i="17"/>
  <c r="AD1113" i="17"/>
  <c r="AD470" i="17"/>
  <c r="AE936" i="17"/>
  <c r="AE215" i="17"/>
  <c r="AD928" i="17"/>
  <c r="AD140" i="17"/>
  <c r="AD915" i="17"/>
  <c r="AE209" i="17"/>
  <c r="AD350" i="17"/>
  <c r="AD432" i="17"/>
  <c r="AE587" i="17"/>
  <c r="AD1095" i="17"/>
  <c r="AE492" i="17"/>
  <c r="AE920" i="17"/>
  <c r="AD946" i="17"/>
  <c r="AD614" i="17"/>
  <c r="AD604" i="17"/>
  <c r="AD851" i="17"/>
  <c r="AE569" i="17"/>
  <c r="AD757" i="17"/>
  <c r="AE244" i="17"/>
  <c r="AD897" i="17"/>
  <c r="AE208" i="17"/>
  <c r="AE270" i="17"/>
  <c r="AE641" i="17"/>
  <c r="AE843" i="17"/>
  <c r="AE953" i="17"/>
  <c r="AD825" i="17"/>
  <c r="AD804" i="17"/>
  <c r="AD646" i="17"/>
  <c r="AD877" i="17"/>
  <c r="AE541" i="17"/>
  <c r="AD666" i="17"/>
  <c r="AD1070" i="17"/>
  <c r="AD936" i="17"/>
  <c r="AD66" i="17"/>
  <c r="AD557" i="17"/>
  <c r="AE921" i="17"/>
  <c r="AD587" i="17"/>
  <c r="AE673" i="17"/>
  <c r="AE413" i="17"/>
  <c r="AD723" i="17"/>
  <c r="AE487" i="17"/>
  <c r="AD161" i="17"/>
  <c r="AD617" i="17"/>
  <c r="AD742" i="17"/>
  <c r="AD803" i="17"/>
  <c r="AD192" i="17"/>
  <c r="AD720" i="17"/>
  <c r="AD659" i="17"/>
  <c r="AE680" i="17"/>
  <c r="AE154" i="17"/>
  <c r="AE386" i="17"/>
  <c r="AD1139" i="17"/>
  <c r="AD402" i="17"/>
  <c r="AD978" i="17"/>
  <c r="AD196" i="17"/>
  <c r="AE578" i="17"/>
  <c r="AD400" i="17"/>
  <c r="AD121" i="17"/>
  <c r="AD368" i="17"/>
  <c r="AD235" i="17"/>
  <c r="AE348" i="17"/>
  <c r="AD841" i="17"/>
  <c r="AD769" i="17"/>
  <c r="AD932" i="17"/>
  <c r="AD318" i="17"/>
  <c r="AE982" i="17"/>
  <c r="AD364" i="17"/>
  <c r="AD159" i="17"/>
  <c r="AE659" i="17"/>
  <c r="AE735" i="17"/>
  <c r="AE768" i="17"/>
  <c r="AE814" i="17"/>
  <c r="AE345" i="17"/>
  <c r="AE58" i="17"/>
  <c r="AE840" i="17"/>
  <c r="AE508" i="17"/>
  <c r="AE94" i="17"/>
  <c r="AE876" i="17"/>
  <c r="AE371" i="17"/>
  <c r="AE405" i="17"/>
  <c r="AE697" i="17"/>
  <c r="AE639" i="17"/>
  <c r="AE283" i="17"/>
  <c r="AE194" i="17"/>
  <c r="AE656" i="17"/>
  <c r="AE751" i="17"/>
  <c r="AE316" i="17"/>
  <c r="AE819" i="17"/>
  <c r="AD326" i="17"/>
  <c r="AD509" i="17"/>
  <c r="AD538" i="17"/>
  <c r="AD1143" i="17"/>
  <c r="AD718" i="17"/>
  <c r="AD998" i="17"/>
  <c r="AD144" i="17"/>
  <c r="AD526" i="17"/>
  <c r="AD181" i="17"/>
  <c r="AD213" i="17"/>
  <c r="AD448" i="17"/>
  <c r="AD292" i="17"/>
  <c r="AD694" i="17"/>
  <c r="AD460" i="17"/>
  <c r="AD324" i="17"/>
  <c r="AD504" i="17"/>
  <c r="AD529" i="17"/>
  <c r="AD1055" i="17"/>
  <c r="AD50" i="17"/>
  <c r="AD849" i="17"/>
  <c r="AD215" i="17"/>
  <c r="AD222" i="17"/>
  <c r="AD633" i="17"/>
  <c r="AD1121" i="17"/>
  <c r="AD755" i="17"/>
  <c r="AD934" i="17"/>
  <c r="AD254" i="17"/>
  <c r="AD70" i="17"/>
  <c r="AD501" i="17"/>
  <c r="AD971" i="17"/>
  <c r="AD560" i="17"/>
  <c r="AD899" i="17"/>
  <c r="AD1093" i="17"/>
  <c r="AD164" i="17"/>
  <c r="AD683" i="17"/>
  <c r="AD1129" i="17"/>
  <c r="AD715" i="17"/>
  <c r="AE363" i="17"/>
  <c r="AD336" i="17"/>
  <c r="AD220" i="17"/>
  <c r="AD157" i="17"/>
  <c r="AD859" i="17"/>
  <c r="AD282" i="17"/>
  <c r="AE909" i="17"/>
  <c r="AD658" i="17"/>
  <c r="AD72" i="17"/>
  <c r="AD240" i="17"/>
  <c r="AD1091" i="17"/>
  <c r="AD85" i="17"/>
  <c r="AD924" i="17"/>
  <c r="AD59" i="17"/>
  <c r="AD206" i="17"/>
  <c r="AD184" i="17"/>
  <c r="AD974" i="17"/>
  <c r="AD303" i="17"/>
  <c r="AE161" i="17"/>
  <c r="AE383" i="17"/>
  <c r="AD109" i="17"/>
  <c r="AE397" i="17"/>
  <c r="AD627" i="17"/>
  <c r="AE885" i="17"/>
  <c r="AD210" i="17"/>
  <c r="AE634" i="17"/>
  <c r="AD1017" i="17"/>
  <c r="AD212" i="17"/>
  <c r="AD348" i="17"/>
  <c r="AD289" i="17"/>
  <c r="AE277" i="17"/>
  <c r="AE430" i="17"/>
  <c r="AD623" i="17"/>
  <c r="AD486" i="17"/>
  <c r="AD982" i="17"/>
  <c r="AE1054" i="17"/>
  <c r="AD28" i="17"/>
  <c r="AE643" i="17"/>
  <c r="AD577" i="17"/>
  <c r="AD912" i="17"/>
  <c r="AD768" i="17"/>
  <c r="AD642" i="17"/>
  <c r="AD495" i="17"/>
  <c r="AD127" i="17"/>
  <c r="AD655" i="17"/>
  <c r="AD508" i="17"/>
  <c r="AD828" i="17"/>
  <c r="AD370" i="17"/>
  <c r="AD123" i="17"/>
  <c r="AD624" i="17"/>
  <c r="AD1034" i="17"/>
  <c r="AD876" i="17"/>
  <c r="AD693" i="17"/>
  <c r="AD506" i="17"/>
  <c r="AD478" i="17"/>
  <c r="AD846" i="17"/>
  <c r="AD992" i="17"/>
  <c r="AD1038" i="17"/>
  <c r="AD866" i="17"/>
  <c r="AD697" i="17"/>
  <c r="AD171" i="17"/>
  <c r="AD49" i="17"/>
  <c r="AD639" i="17"/>
  <c r="AD283" i="17"/>
  <c r="AD194" i="17"/>
  <c r="AD891" i="17"/>
  <c r="AD554" i="17"/>
  <c r="AD751" i="17"/>
  <c r="AD834" i="17"/>
  <c r="AD622" i="17"/>
  <c r="AD185" i="17"/>
  <c r="AD819" i="17"/>
  <c r="AD67" i="17"/>
  <c r="AD727" i="17"/>
  <c r="AE451" i="17"/>
  <c r="AE245" i="17"/>
  <c r="AE317" i="17"/>
  <c r="AE12" i="17"/>
  <c r="AE204" i="17"/>
  <c r="AE844" i="17"/>
  <c r="AE854" i="17"/>
  <c r="AE645" i="17"/>
  <c r="AE202" i="17"/>
  <c r="AE435" i="17"/>
  <c r="AE707" i="17"/>
  <c r="AE536" i="17"/>
  <c r="AE310" i="17"/>
  <c r="AE1058" i="17"/>
  <c r="AE801" i="17"/>
  <c r="AE990" i="17"/>
  <c r="AE1047" i="17"/>
  <c r="AE902" i="17"/>
  <c r="AE126" i="17"/>
  <c r="AE531" i="17"/>
  <c r="AE907" i="17"/>
  <c r="AE941" i="17"/>
  <c r="AE21" i="17"/>
  <c r="AE303" i="17"/>
  <c r="AE362" i="17"/>
  <c r="AE904" i="17"/>
  <c r="AE224" i="17"/>
  <c r="AE864" i="17"/>
  <c r="AD245" i="17"/>
  <c r="AD313" i="17"/>
  <c r="AD317" i="17"/>
  <c r="AD548" i="17"/>
  <c r="AD685" i="17"/>
  <c r="AD378" i="17"/>
  <c r="AD12" i="17"/>
  <c r="AD204" i="17"/>
  <c r="AD259" i="17"/>
  <c r="AD763" i="17"/>
  <c r="AD42" i="17"/>
  <c r="AD366" i="17"/>
  <c r="AD787" i="17"/>
  <c r="AD854" i="17"/>
  <c r="AD527" i="17"/>
  <c r="AD602" i="17"/>
  <c r="AD174" i="17"/>
  <c r="AD15" i="17"/>
  <c r="AD65" i="17"/>
  <c r="AD955" i="17"/>
  <c r="AD923" i="17"/>
  <c r="AD645" i="17"/>
  <c r="AD599" i="17"/>
  <c r="AD202" i="17"/>
  <c r="AD122" i="17"/>
  <c r="AD263" i="17"/>
  <c r="AD435" i="17"/>
  <c r="AD952" i="17"/>
  <c r="AD280" i="17"/>
  <c r="AD972" i="17"/>
  <c r="AD76" i="17"/>
  <c r="AD230" i="17"/>
  <c r="AD447" i="17"/>
  <c r="AE838" i="17"/>
  <c r="AE333" i="17"/>
  <c r="AE582" i="17"/>
  <c r="AE128" i="17"/>
  <c r="AE655" i="17"/>
  <c r="AE51" i="17"/>
  <c r="AE702" i="17"/>
  <c r="AE731" i="17"/>
  <c r="AE79" i="17"/>
  <c r="AE486" i="17"/>
  <c r="AE358" i="17"/>
  <c r="AE750" i="17"/>
  <c r="AD553" i="17"/>
  <c r="AD1137" i="17"/>
  <c r="AD300" i="17"/>
  <c r="AD677" i="17"/>
  <c r="AD1041" i="17"/>
  <c r="AD315" i="17"/>
  <c r="AD43" i="17"/>
  <c r="AD341" i="17"/>
  <c r="AD716" i="17"/>
  <c r="AD258" i="17"/>
  <c r="AE299" i="17"/>
  <c r="AE163" i="17"/>
  <c r="AE873" i="17"/>
  <c r="AE340" i="17"/>
  <c r="AE765" i="17"/>
  <c r="AE1050" i="17"/>
  <c r="AE713" i="17"/>
  <c r="AE54" i="17"/>
  <c r="AE52" i="17"/>
  <c r="AE789" i="17"/>
  <c r="AE749" i="17"/>
  <c r="AE1007" i="17"/>
  <c r="AE747" i="17"/>
  <c r="AE64" i="17"/>
  <c r="AE927" i="17"/>
  <c r="AE856" i="17"/>
  <c r="AE937" i="17"/>
  <c r="AE812" i="17"/>
  <c r="AE457" i="17"/>
  <c r="AE943" i="17"/>
  <c r="AE890" i="17"/>
  <c r="AE187" i="17"/>
  <c r="AE808" i="17"/>
  <c r="AD256" i="17"/>
  <c r="AD533" i="17"/>
  <c r="AD201" i="17"/>
  <c r="AD16" i="17"/>
  <c r="AD550" i="17"/>
  <c r="AD466" i="17"/>
  <c r="AD989" i="17"/>
  <c r="AD847" i="17"/>
  <c r="AD397" i="17"/>
  <c r="AD1127" i="17"/>
  <c r="AD759" i="17"/>
  <c r="AD818" i="17"/>
  <c r="AD798" i="17"/>
  <c r="AD1037" i="17"/>
  <c r="AD543" i="17"/>
  <c r="AD389" i="17"/>
  <c r="AD199" i="17"/>
  <c r="AD231" i="17"/>
  <c r="AD681" i="17"/>
  <c r="AE556" i="17"/>
  <c r="AE309" i="17"/>
  <c r="AE342" i="17"/>
  <c r="AE910" i="17"/>
  <c r="AE590" i="17"/>
  <c r="AE823" i="17"/>
  <c r="AE390" i="17"/>
  <c r="AD497" i="17"/>
  <c r="AE1016" i="17"/>
  <c r="AE346" i="17"/>
  <c r="AE845" i="17"/>
  <c r="AE889" i="17"/>
  <c r="AD777" i="17"/>
  <c r="AD416" i="17"/>
  <c r="AD379" i="17"/>
  <c r="AD149" i="17"/>
  <c r="AJ11" i="17" s="1"/>
  <c r="AD1018" i="17"/>
  <c r="AD301" i="17"/>
  <c r="AD333" i="17"/>
  <c r="AD176" i="17"/>
  <c r="AD824" i="17"/>
  <c r="AD291" i="17"/>
  <c r="AD488" i="17"/>
  <c r="AD150" i="17"/>
  <c r="AD1141" i="17"/>
  <c r="AD986" i="17"/>
  <c r="AD545" i="17"/>
  <c r="AD198" i="17"/>
  <c r="AD415" i="17"/>
  <c r="AD584" i="17"/>
  <c r="AD190" i="17"/>
  <c r="AD951" i="17"/>
  <c r="AD44" i="17"/>
  <c r="AE433" i="17"/>
  <c r="AE286" i="17"/>
  <c r="AE230" i="17"/>
  <c r="AE447" i="17"/>
  <c r="AD35" i="17"/>
  <c r="AD163" i="17"/>
  <c r="AD130" i="17"/>
  <c r="AD142" i="17"/>
  <c r="AD873" i="17"/>
  <c r="AD340" i="17"/>
  <c r="AD765" i="17"/>
  <c r="AD713" i="17"/>
  <c r="AD54" i="17"/>
  <c r="AD316" i="17"/>
  <c r="AD1109" i="17"/>
  <c r="AD1080" i="17"/>
  <c r="AD398" i="17"/>
  <c r="AD384" i="17"/>
  <c r="AD110" i="17"/>
  <c r="AD308" i="17"/>
  <c r="AD573" i="17"/>
  <c r="AD1082" i="17"/>
  <c r="AD749" i="17"/>
  <c r="AD455" i="17"/>
  <c r="AD1061" i="17"/>
  <c r="AD686" i="17"/>
  <c r="AD374" i="17"/>
  <c r="AD420" i="17"/>
  <c r="AD1007" i="17"/>
  <c r="AD598" i="17"/>
  <c r="AD747" i="17"/>
  <c r="AD221" i="17"/>
  <c r="AD323" i="17"/>
  <c r="AD625" i="17"/>
  <c r="AD927" i="17"/>
  <c r="AD937" i="17"/>
  <c r="AD963" i="17"/>
  <c r="AD61" i="17"/>
  <c r="AD957" i="17"/>
  <c r="AD482" i="17"/>
  <c r="AD943" i="17"/>
  <c r="AD351" i="17"/>
  <c r="AD187" i="17"/>
  <c r="AD281" i="17"/>
  <c r="AD540" i="17"/>
  <c r="AD894" i="17"/>
  <c r="AD778" i="17"/>
  <c r="AE440" i="17"/>
  <c r="AD248" i="17"/>
  <c r="AD14" i="17"/>
  <c r="AD422" i="17"/>
  <c r="AD297" i="17"/>
  <c r="AE34" i="17"/>
  <c r="AE360" i="17"/>
  <c r="AE272" i="17"/>
  <c r="AE469" i="17"/>
  <c r="AE682" i="17"/>
  <c r="AE378" i="17"/>
  <c r="AE23" i="17"/>
  <c r="AE257" i="17"/>
  <c r="AE781" i="17"/>
  <c r="AE483" i="17"/>
  <c r="AE542" i="17"/>
  <c r="AE355" i="17"/>
  <c r="AE284" i="17"/>
  <c r="AD556" i="17"/>
  <c r="AD309" i="17"/>
  <c r="AD342" i="17"/>
  <c r="AD590" i="17"/>
  <c r="AD823" i="17"/>
  <c r="AD491" i="17"/>
  <c r="AD334" i="17"/>
  <c r="AE409" i="17"/>
  <c r="AE438" i="17"/>
  <c r="AD1016" i="17"/>
  <c r="AD726" i="17"/>
  <c r="AD346" i="17"/>
  <c r="AD845" i="17"/>
  <c r="AD930" i="17"/>
  <c r="AD794" i="17"/>
  <c r="AD889" i="17"/>
  <c r="AE135" i="17"/>
  <c r="AE829" i="17"/>
  <c r="AE92" i="17"/>
  <c r="AE300" i="17"/>
  <c r="AE239" i="17"/>
  <c r="AE176" i="17"/>
  <c r="AE234" i="17"/>
  <c r="AE676" i="17"/>
  <c r="AE732" i="17"/>
  <c r="AE863" i="17"/>
  <c r="AE223" i="17"/>
  <c r="AE85" i="17"/>
  <c r="AE91" i="17"/>
  <c r="AE251" i="17"/>
  <c r="AD147" i="17"/>
  <c r="AD36" i="17"/>
  <c r="AD344" i="17"/>
  <c r="AD20" i="17"/>
  <c r="AD469" i="17"/>
  <c r="AD327" i="17"/>
  <c r="AD236" i="17"/>
  <c r="AD440" i="17"/>
  <c r="AD360" i="17"/>
  <c r="AD46" i="17"/>
  <c r="AD917" i="17"/>
  <c r="AD257" i="17"/>
  <c r="AD1053" i="17"/>
  <c r="AD483" i="17"/>
  <c r="AD542" i="17"/>
  <c r="AD409" i="17"/>
  <c r="AE565" i="17"/>
  <c r="AD82" i="17"/>
  <c r="AD428" i="17"/>
  <c r="AD762" i="17"/>
  <c r="AD551" i="17"/>
  <c r="AD407" i="17"/>
  <c r="AE459" i="17"/>
  <c r="AD352" i="17"/>
  <c r="AD664" i="17"/>
  <c r="AD965" i="17"/>
  <c r="AD462" i="17"/>
  <c r="AE631" i="17"/>
  <c r="AD459" i="17"/>
  <c r="AD1029" i="17"/>
  <c r="AE18" i="17"/>
  <c r="AD996" i="17"/>
  <c r="AE1105" i="17"/>
  <c r="AD802" i="17"/>
  <c r="AE533" i="17"/>
  <c r="AE677" i="17"/>
  <c r="AD237" i="17"/>
  <c r="AE421" i="17"/>
  <c r="AE776" i="17"/>
  <c r="AE604" i="17"/>
  <c r="AD191" i="17"/>
  <c r="AE815" i="17"/>
  <c r="AD172" i="17"/>
  <c r="AE914" i="17"/>
  <c r="AD852" i="17"/>
  <c r="AD728" i="17"/>
  <c r="AE870" i="17"/>
  <c r="AD373" i="17"/>
  <c r="AD1104" i="17"/>
  <c r="AD1025" i="17"/>
  <c r="AE720" i="17"/>
  <c r="AE218" i="17"/>
  <c r="AE899" i="17"/>
  <c r="AE213" i="17"/>
  <c r="AE255" i="17"/>
  <c r="AE553" i="17"/>
  <c r="AD744" i="17"/>
  <c r="AD358" i="17"/>
  <c r="AD138" i="17"/>
  <c r="AE193" i="17"/>
  <c r="AE68" i="17"/>
  <c r="AE847" i="17"/>
  <c r="AE734" i="17"/>
  <c r="AD567" i="17"/>
  <c r="AD1030" i="17"/>
  <c r="AD95" i="17"/>
  <c r="AE760" i="17"/>
  <c r="AD345" i="17"/>
  <c r="AD69" i="17"/>
  <c r="AD219" i="17"/>
  <c r="AD322" i="17"/>
  <c r="AE273" i="17"/>
  <c r="AE976" i="17"/>
  <c r="AE1110" i="17"/>
  <c r="AE165" i="17"/>
  <c r="AE534" i="17"/>
  <c r="AD984" i="17"/>
  <c r="AE1101" i="17"/>
  <c r="AE1095" i="17"/>
  <c r="AD11" i="17"/>
  <c r="AE373" i="17"/>
  <c r="AE110" i="17"/>
  <c r="AE304" i="17"/>
  <c r="AD507" i="17"/>
  <c r="AD1000" i="17"/>
  <c r="AD858" i="17"/>
  <c r="AE1073" i="17"/>
  <c r="AE1009" i="17"/>
  <c r="AE583" i="17"/>
  <c r="AE240" i="17"/>
  <c r="AE465" i="17"/>
  <c r="AE475" i="17"/>
  <c r="AE341" i="17"/>
  <c r="AE1029" i="17"/>
  <c r="AE326" i="17"/>
  <c r="AE394" i="17"/>
  <c r="AE987" i="17"/>
  <c r="AE1012" i="17"/>
  <c r="AD968" i="17"/>
  <c r="AD404" i="17"/>
  <c r="AE519" i="17"/>
  <c r="AE761" i="17"/>
  <c r="AE672" i="17"/>
  <c r="AE744" i="17"/>
  <c r="AE944" i="17"/>
  <c r="AE623" i="17"/>
  <c r="AD274" i="17"/>
  <c r="AE886" i="17"/>
  <c r="AE1024" i="17"/>
  <c r="AD320" i="17"/>
  <c r="AD451" i="17"/>
  <c r="AD737" i="17"/>
  <c r="AD286" i="17"/>
  <c r="AE256" i="17"/>
  <c r="AE593" i="17"/>
  <c r="AE586" i="17"/>
  <c r="AE800" i="17"/>
  <c r="AE490" i="17"/>
  <c r="AD561" i="17"/>
  <c r="AE80" i="17"/>
  <c r="AE642" i="17"/>
  <c r="AD785" i="17"/>
  <c r="AD100" i="17"/>
  <c r="AE505" i="17"/>
  <c r="AD98" i="17"/>
  <c r="AD857" i="17"/>
  <c r="AE148" i="17"/>
  <c r="AE361" i="17"/>
  <c r="AE419" i="17"/>
  <c r="AE875" i="17"/>
  <c r="AK11" i="17" s="1"/>
  <c r="AE488" i="17"/>
  <c r="AE1078" i="17"/>
  <c r="AE606" i="17"/>
  <c r="AE155" i="17"/>
  <c r="AE517" i="17"/>
  <c r="AE802" i="17"/>
  <c r="AE874" i="17"/>
  <c r="AE916" i="17"/>
  <c r="AE996" i="17"/>
  <c r="AD931" i="17"/>
  <c r="AD725" i="17"/>
  <c r="AD942" i="17"/>
  <c r="AD707" i="17"/>
  <c r="AE160" i="17"/>
  <c r="AD433" i="17"/>
  <c r="AE769" i="17"/>
  <c r="AE170" i="17"/>
  <c r="AD829" i="17"/>
  <c r="AD173" i="17"/>
  <c r="AE471" i="17"/>
  <c r="AE851" i="17"/>
  <c r="AE619" i="17"/>
  <c r="AD380" i="17"/>
  <c r="AD272" i="17"/>
  <c r="AE1051" i="17"/>
  <c r="AD745" i="17"/>
  <c r="AE1113" i="17"/>
  <c r="AE786" i="17"/>
  <c r="AE915" i="17"/>
  <c r="AD284" i="17"/>
  <c r="AE26" i="17"/>
  <c r="AE1046" i="17"/>
  <c r="AE1091" i="17"/>
  <c r="AD810" i="17"/>
  <c r="AD178" i="17"/>
  <c r="AE1017" i="17"/>
  <c r="AE1090" i="17"/>
  <c r="AE1121" i="17"/>
  <c r="AD734" i="17"/>
  <c r="AE629" i="17"/>
  <c r="AD385" i="17"/>
  <c r="AD722" i="17"/>
  <c r="AD631" i="17"/>
  <c r="AE203" i="17"/>
  <c r="AE507" i="17"/>
  <c r="AE862" i="17"/>
  <c r="AD285" i="17"/>
  <c r="AD544" i="17"/>
  <c r="AD997" i="17"/>
  <c r="AD177" i="17"/>
  <c r="AE949" i="17"/>
  <c r="AD56" i="17"/>
  <c r="AE518" i="17"/>
  <c r="AE555" i="17"/>
  <c r="AE62" i="17"/>
  <c r="AE570" i="17"/>
  <c r="AE600" i="17"/>
  <c r="AE931" i="17"/>
  <c r="AE932" i="17"/>
  <c r="AD1115" i="17"/>
  <c r="AD1008" i="17"/>
  <c r="AE1072" i="17"/>
  <c r="AE57" i="17"/>
  <c r="AE562" i="17"/>
  <c r="AE195" i="17"/>
  <c r="AD667" i="17"/>
  <c r="AE504" i="17"/>
  <c r="AE577" i="17"/>
  <c r="AD1090" i="17"/>
  <c r="AD1074" i="17"/>
  <c r="AD863" i="17"/>
  <c r="AD216" i="17"/>
  <c r="AD107" i="17"/>
  <c r="AD403" i="17"/>
  <c r="AE1097" i="17"/>
  <c r="AE1026" i="17"/>
  <c r="AE806" i="17"/>
  <c r="AD277" i="17"/>
  <c r="AE221" i="17"/>
  <c r="AD1054" i="17"/>
  <c r="AD24" i="17"/>
  <c r="AD18" i="17"/>
  <c r="AE613" i="17"/>
  <c r="AE626" i="17"/>
  <c r="AE701" i="17"/>
  <c r="AE232" i="17"/>
  <c r="AD1106" i="17"/>
  <c r="AD295" i="17"/>
  <c r="AD670" i="17"/>
  <c r="AD484" i="17"/>
  <c r="AD736" i="17"/>
  <c r="AE934" i="17"/>
  <c r="AE868" i="17"/>
  <c r="AE1042" i="17"/>
  <c r="AE935" i="17"/>
  <c r="AE1031" i="17"/>
  <c r="AE123" i="17"/>
  <c r="AE1071" i="17"/>
  <c r="AE1083" i="17"/>
  <c r="AE1104" i="17"/>
  <c r="AE739" i="17"/>
  <c r="AE977" i="17"/>
  <c r="AD668" i="17"/>
  <c r="AE334" i="17"/>
  <c r="AE99" i="17"/>
  <c r="AE661" i="17"/>
  <c r="AE930" i="17"/>
  <c r="AD993" i="17"/>
  <c r="AD476" i="17"/>
  <c r="AD238" i="17"/>
  <c r="AE422" i="17"/>
  <c r="AD228" i="17"/>
  <c r="AE506" i="17"/>
  <c r="AD690" i="17"/>
  <c r="AD879" i="17"/>
  <c r="AD748" i="17"/>
  <c r="AD1027" i="17"/>
  <c r="AD278" i="17"/>
  <c r="AD817" i="17"/>
  <c r="AD487" i="17"/>
  <c r="AD597" i="17"/>
  <c r="AD705" i="17"/>
  <c r="AD1112" i="17"/>
  <c r="AD276" i="17"/>
  <c r="AD900" i="17"/>
  <c r="AD719" i="17"/>
  <c r="AE1057" i="17"/>
  <c r="AE650" i="17"/>
  <c r="AD689" i="17"/>
  <c r="AE727" i="17"/>
  <c r="AE1025" i="17"/>
  <c r="AE698" i="17"/>
  <c r="AD1105" i="17"/>
  <c r="AE1124" i="17"/>
  <c r="AD674" i="17"/>
  <c r="AE1034" i="17"/>
  <c r="AE665" i="17"/>
  <c r="AE794" i="17"/>
  <c r="AE49" i="17"/>
  <c r="AD480" i="17"/>
  <c r="AE512" i="17"/>
  <c r="AD1111" i="17"/>
  <c r="AE406" i="17"/>
  <c r="AE985" i="17"/>
  <c r="AE568" i="17"/>
  <c r="AE351" i="17"/>
  <c r="AE275" i="17"/>
  <c r="AE912" i="17"/>
  <c r="AE113" i="17"/>
  <c r="AE14" i="17"/>
  <c r="AE495" i="17"/>
  <c r="AE638" i="17"/>
  <c r="AE136" i="17"/>
  <c r="AE169" i="17"/>
  <c r="AE39" i="17"/>
  <c r="AE598" i="17"/>
  <c r="AE281" i="17"/>
  <c r="AE114" i="17"/>
  <c r="AE1061" i="17"/>
  <c r="AE297" i="17"/>
  <c r="AD1120" i="17"/>
  <c r="AD152" i="17"/>
  <c r="AD268" i="17"/>
  <c r="AD305" i="17"/>
  <c r="AD1084" i="17"/>
  <c r="AD321" i="17"/>
  <c r="AD821" i="17"/>
  <c r="AD224" i="17"/>
  <c r="AD1035" i="17"/>
  <c r="AD571" i="17"/>
  <c r="AD339" i="17"/>
  <c r="AD612" i="17"/>
  <c r="AE70" i="17"/>
  <c r="AE1063" i="17"/>
  <c r="AE778" i="17"/>
  <c r="AE455" i="17"/>
  <c r="AE43" i="17"/>
  <c r="AE726" i="17"/>
  <c r="AE248" i="17"/>
  <c r="AE842" i="17"/>
  <c r="AE420" i="17"/>
  <c r="AE683" i="17"/>
  <c r="AE359" i="17"/>
  <c r="AE980" i="17"/>
  <c r="AE117" i="17"/>
  <c r="AE686" i="17"/>
  <c r="AE1032" i="17"/>
  <c r="AD621" i="17"/>
  <c r="AE616" i="17"/>
  <c r="AD395" i="17"/>
  <c r="AE306" i="17"/>
  <c r="AD468" i="17"/>
  <c r="AD211" i="17"/>
  <c r="AD671" i="17"/>
  <c r="AD913" i="17"/>
  <c r="AE664" i="17"/>
  <c r="AE728" i="17"/>
  <c r="AD1033" i="17"/>
  <c r="AD1092" i="17"/>
  <c r="AD145" i="17"/>
  <c r="AE374" i="17"/>
  <c r="AD881" i="17"/>
  <c r="AD695" i="17"/>
  <c r="AD752" i="17"/>
  <c r="AE491" i="17"/>
  <c r="B6" i="16"/>
  <c r="B5" i="16"/>
  <c r="AE1089" i="17"/>
  <c r="AD961" i="17"/>
  <c r="AE1123" i="17"/>
  <c r="AE1162" i="17"/>
  <c r="AE236" i="17"/>
  <c r="AD58" i="17"/>
  <c r="AD523" i="17"/>
  <c r="AD89" i="17"/>
  <c r="AD678" i="17"/>
  <c r="AD439" i="17"/>
  <c r="AD638" i="17"/>
  <c r="AE822" i="17"/>
  <c r="AE1052" i="17"/>
  <c r="AD94" i="17"/>
  <c r="AD512" i="17"/>
  <c r="AE458" i="17"/>
  <c r="AD97" i="17"/>
  <c r="AD343" i="17"/>
  <c r="AD637" i="17"/>
  <c r="AD1076" i="17"/>
  <c r="AE905" i="17"/>
  <c r="AE453" i="17"/>
  <c r="AE1145" i="17"/>
  <c r="AD741" i="17"/>
  <c r="AD1161" i="17"/>
  <c r="AD724" i="17"/>
  <c r="AD86" i="17"/>
  <c r="AD266" i="17"/>
  <c r="AD665" i="17"/>
  <c r="AD888" i="17"/>
  <c r="AD232" i="17"/>
  <c r="AE722" i="17"/>
  <c r="AE745" i="17"/>
  <c r="AE942" i="17"/>
  <c r="AD1124" i="17"/>
  <c r="AD651" i="17"/>
  <c r="AE609" i="17"/>
  <c r="AE654" i="17"/>
  <c r="AE76" i="17"/>
  <c r="AD656" i="17"/>
  <c r="AE1106" i="17"/>
  <c r="AE295" i="17"/>
  <c r="AE1015" i="17"/>
  <c r="AD1126" i="17"/>
  <c r="AD954" i="17"/>
  <c r="AD698" i="17"/>
  <c r="AD371" i="17"/>
  <c r="AE320" i="17"/>
  <c r="AD262" i="17"/>
  <c r="AD454" i="17"/>
  <c r="AE954" i="17"/>
  <c r="AD306" i="17"/>
  <c r="AE354" i="17"/>
  <c r="AE717" i="17"/>
  <c r="AE703" i="17"/>
  <c r="AE139" i="17"/>
  <c r="AD461" i="17"/>
  <c r="AD822" i="17"/>
  <c r="AD1110" i="17"/>
  <c r="AD890" i="17"/>
  <c r="AE1023" i="17"/>
  <c r="AD1050" i="17"/>
  <c r="AE1116" i="17"/>
  <c r="AE1088" i="17"/>
  <c r="AE810" i="17"/>
  <c r="AE1011" i="17"/>
  <c r="AD453" i="17"/>
  <c r="AD1145" i="17"/>
  <c r="AD390" i="17"/>
  <c r="AE948" i="17"/>
  <c r="AD632" i="17"/>
  <c r="AD1156" i="17"/>
  <c r="AE335" i="17"/>
  <c r="AD442" i="17"/>
  <c r="AE314" i="17"/>
  <c r="AE700" i="17"/>
  <c r="AE1152" i="17"/>
  <c r="AD167" i="17"/>
  <c r="AE950" i="17"/>
  <c r="AE946" i="17"/>
  <c r="AE396" i="17"/>
  <c r="AE785" i="17"/>
  <c r="AE175" i="17"/>
  <c r="AE344" i="17"/>
  <c r="AE100" i="17"/>
  <c r="AE599" i="17"/>
  <c r="AE869" i="17"/>
  <c r="AE210" i="17"/>
  <c r="AE796" i="17"/>
  <c r="AE1122" i="17"/>
  <c r="AE332" i="17"/>
  <c r="AE357" i="17"/>
  <c r="AE975" i="17"/>
  <c r="AE1010" i="17"/>
  <c r="AE984" i="17"/>
  <c r="AE1119" i="17"/>
  <c r="AE184" i="17"/>
  <c r="AE1005" i="17"/>
  <c r="AE219" i="17"/>
  <c r="AE1069" i="17"/>
  <c r="AE699" i="17"/>
  <c r="AE441" i="17"/>
  <c r="AE65" i="17"/>
  <c r="AE1128" i="17"/>
  <c r="AE546" i="17"/>
  <c r="AE267" i="17"/>
  <c r="AE105" i="17"/>
  <c r="AE878" i="17"/>
  <c r="AE567" i="17"/>
  <c r="AE241" i="17"/>
  <c r="AE132" i="17"/>
  <c r="AE532" i="17"/>
  <c r="AE1098" i="17"/>
  <c r="AE122" i="17"/>
  <c r="AD780" i="17"/>
  <c r="AD956" i="17"/>
  <c r="AD653" i="17"/>
  <c r="AD408" i="17"/>
  <c r="AD660" i="17"/>
  <c r="AD434" i="17"/>
  <c r="AD756" i="17"/>
  <c r="AD412" i="17"/>
  <c r="AD733" i="17"/>
  <c r="AD922" i="17"/>
  <c r="AD641" i="17"/>
  <c r="AD134" i="17"/>
  <c r="AD870" i="17"/>
  <c r="AD1153" i="17"/>
  <c r="AD25" i="17"/>
  <c r="AD710" i="17"/>
  <c r="AD979" i="17"/>
  <c r="AD773" i="17"/>
  <c r="AD1103" i="17"/>
  <c r="AD22" i="17"/>
  <c r="AD832" i="17"/>
  <c r="AD1052" i="17"/>
  <c r="AD1028" i="17"/>
  <c r="AD363" i="17"/>
  <c r="AD498" i="17"/>
  <c r="AD770" i="17"/>
  <c r="AD696" i="17"/>
  <c r="AD1065" i="17"/>
  <c r="AD880" i="17"/>
  <c r="AD139" i="17"/>
  <c r="AD807" i="17"/>
  <c r="AD131" i="17"/>
  <c r="AD443" i="17"/>
  <c r="AD680" i="17"/>
  <c r="AD531" i="17"/>
  <c r="AD990" i="17"/>
  <c r="AD456" i="17"/>
  <c r="AD244" i="17"/>
  <c r="AD559" i="17"/>
  <c r="AD1165" i="17"/>
  <c r="AD581" i="17"/>
  <c r="AD630" i="17"/>
  <c r="AD898" i="17"/>
  <c r="AD269" i="17"/>
  <c r="AD503" i="17"/>
  <c r="AD572" i="17"/>
  <c r="AD534" i="17"/>
  <c r="AD860" i="17"/>
  <c r="AD427" i="17"/>
  <c r="AD521" i="17"/>
  <c r="AD349" i="17"/>
  <c r="AD738" i="17"/>
  <c r="AD264" i="17"/>
  <c r="AD620" i="17"/>
  <c r="AD657" i="17"/>
  <c r="AD47" i="17"/>
  <c r="AE313" i="17"/>
  <c r="AE192" i="17"/>
  <c r="AE473" i="17"/>
  <c r="AE226" i="17"/>
  <c r="AE974" i="17"/>
  <c r="AE528" i="17"/>
  <c r="AE436" i="17"/>
  <c r="AE684" i="17"/>
  <c r="AE669" i="17"/>
  <c r="AE330" i="17"/>
  <c r="AE1094" i="17"/>
  <c r="AE624" i="17"/>
  <c r="AE1013" i="17"/>
  <c r="AE615" i="17"/>
  <c r="AE978" i="17"/>
  <c r="AE254" i="17"/>
  <c r="AE803" i="17"/>
  <c r="AE709" i="17"/>
  <c r="AE129" i="17"/>
  <c r="AE988" i="17"/>
  <c r="AE867" i="17"/>
  <c r="AE174" i="17"/>
  <c r="AE147" i="17"/>
  <c r="AE788" i="17"/>
  <c r="AE452" i="17"/>
  <c r="AE45" i="17"/>
  <c r="AE1085" i="17"/>
  <c r="AE903" i="17"/>
  <c r="AE928" i="17"/>
  <c r="AE460" i="17"/>
  <c r="AE312" i="17"/>
  <c r="AE693" i="17"/>
  <c r="AE1030" i="17"/>
  <c r="AE691" i="17"/>
  <c r="AE48" i="17"/>
  <c r="AE322" i="17"/>
  <c r="AE804" i="17"/>
  <c r="AE779" i="17"/>
  <c r="AE253" i="17"/>
  <c r="AE1041" i="17"/>
  <c r="AE1172" i="17"/>
  <c r="AE63" i="17"/>
  <c r="AE370" i="17"/>
  <c r="AE947" i="17"/>
  <c r="AE327" i="17"/>
  <c r="AE525" i="17"/>
  <c r="AE196" i="17"/>
  <c r="AE424" i="17"/>
  <c r="AE1114" i="17"/>
  <c r="AE791" i="17"/>
  <c r="AE1045" i="17"/>
  <c r="AE753" i="17"/>
  <c r="AE891" i="17"/>
  <c r="AE792" i="17"/>
  <c r="AE367" i="17"/>
  <c r="AE375" i="17"/>
  <c r="AE83" i="17"/>
  <c r="AE463" i="17"/>
  <c r="AE790" i="17"/>
  <c r="AE540" i="17"/>
  <c r="AE1146" i="17"/>
  <c r="AD1083" i="17"/>
  <c r="AE1080" i="17"/>
  <c r="AE1132" i="17"/>
  <c r="AD1097" i="17"/>
  <c r="AD1101" i="17"/>
  <c r="AE766" i="17"/>
  <c r="AE972" i="17"/>
  <c r="AE1168" i="17"/>
  <c r="AE1020" i="17"/>
  <c r="AD1009" i="17"/>
  <c r="AD1006" i="17"/>
  <c r="AD1174" i="17"/>
  <c r="AE227" i="17"/>
  <c r="AE674" i="17"/>
  <c r="AE997" i="17"/>
  <c r="AD1116" i="17"/>
  <c r="AD583" i="17"/>
  <c r="AD1088" i="17"/>
  <c r="AD1039" i="17"/>
  <c r="AD1042" i="17"/>
  <c r="AD1068" i="17"/>
  <c r="AE294" i="17"/>
  <c r="AD969" i="17"/>
  <c r="AD948" i="17"/>
  <c r="AD335" i="17"/>
  <c r="AE826" i="17"/>
  <c r="AE561" i="17"/>
  <c r="AD314" i="17"/>
  <c r="AD700" i="17"/>
  <c r="AD1152" i="17"/>
  <c r="AE853" i="17"/>
  <c r="AD156" i="17"/>
  <c r="AE1087" i="17"/>
  <c r="AE350" i="17"/>
  <c r="AD1122" i="17"/>
  <c r="AD1119" i="17"/>
  <c r="AD1098" i="17"/>
  <c r="AE835" i="17"/>
  <c r="AE1118" i="17"/>
  <c r="AE1022" i="17"/>
  <c r="AD1170" i="17"/>
  <c r="AE1167" i="17"/>
  <c r="AE1159" i="17"/>
  <c r="AD1154" i="17"/>
  <c r="AE1151" i="17"/>
  <c r="AD1138" i="17"/>
  <c r="AE1135" i="17"/>
  <c r="AD1071" i="17"/>
  <c r="AD629" i="17"/>
  <c r="AE385" i="17"/>
  <c r="AD600" i="17"/>
  <c r="AD977" i="17"/>
  <c r="AE906" i="17"/>
  <c r="AD165" i="17"/>
  <c r="AD856" i="17"/>
  <c r="AD743" i="17"/>
  <c r="AD1020" i="17"/>
  <c r="AE1040" i="17"/>
  <c r="AD481" i="17"/>
  <c r="AD227" i="17"/>
  <c r="AD812" i="17"/>
  <c r="AE42" i="17"/>
  <c r="AE1176" i="17"/>
  <c r="AD661" i="17"/>
  <c r="AE404" i="17"/>
  <c r="AD789" i="17"/>
  <c r="AE426" i="17"/>
  <c r="AE787" i="17"/>
  <c r="AD60" i="17"/>
  <c r="AD405" i="17"/>
  <c r="AE145" i="17"/>
  <c r="AD143" i="17"/>
  <c r="AD626" i="17"/>
  <c r="AE580" i="17"/>
  <c r="AD294" i="17"/>
  <c r="AD541" i="17"/>
  <c r="AE289" i="17"/>
  <c r="AE280" i="17"/>
  <c r="AE579" i="17"/>
  <c r="AE97" i="17"/>
  <c r="AE637" i="17"/>
  <c r="AD1019" i="17"/>
  <c r="AE636" i="17"/>
  <c r="AD735" i="17"/>
  <c r="AD929" i="17"/>
  <c r="AD102" i="17"/>
  <c r="AD1133" i="17"/>
  <c r="AE1111" i="17"/>
  <c r="AD861" i="17"/>
  <c r="AE658" i="17"/>
  <c r="AD826" i="17"/>
  <c r="AE607" i="17"/>
  <c r="AE1150" i="17"/>
  <c r="AE563" i="17"/>
  <c r="AE837" i="17"/>
  <c r="AE576" i="17"/>
  <c r="AE828" i="17"/>
  <c r="AE1144" i="17"/>
  <c r="AE20" i="17"/>
  <c r="AE449" i="17"/>
  <c r="AD417" i="17"/>
  <c r="AD814" i="17"/>
  <c r="AD1081" i="17"/>
  <c r="AD1058" i="17"/>
  <c r="AD162" i="17"/>
  <c r="AD27" i="17"/>
  <c r="AD808" i="17"/>
  <c r="AD505" i="17"/>
  <c r="AD356" i="17"/>
  <c r="AD1118" i="17"/>
  <c r="AE391" i="17"/>
  <c r="AE893" i="17"/>
  <c r="AE547" i="17"/>
  <c r="AE81" i="17"/>
  <c r="AE410" i="17"/>
  <c r="AE648" i="17"/>
  <c r="AE130" i="17"/>
  <c r="AE529" i="17"/>
  <c r="AE945" i="17"/>
  <c r="AD1026" i="17"/>
  <c r="AD820" i="17"/>
  <c r="AD1123" i="17"/>
  <c r="AD64" i="17"/>
  <c r="AD740" i="17"/>
  <c r="AD811" i="17"/>
  <c r="AD840" i="17"/>
  <c r="AD901" i="17"/>
  <c r="AD170" i="17"/>
  <c r="AD1089" i="17"/>
  <c r="AD717" i="17"/>
  <c r="AD1057" i="17"/>
  <c r="AE963" i="17"/>
  <c r="AE109" i="17"/>
  <c r="AD411" i="17"/>
  <c r="AD32" i="17"/>
  <c r="AD647" i="17"/>
  <c r="AD1044" i="17"/>
  <c r="AD293" i="17"/>
  <c r="AD265" i="17"/>
  <c r="AD401" i="17"/>
  <c r="AD1004" i="17"/>
  <c r="AD381" i="17"/>
  <c r="AD650" i="17"/>
  <c r="AD865" i="17"/>
  <c r="AD80" i="17"/>
  <c r="AD467" i="17"/>
  <c r="AD596" i="17"/>
  <c r="AD112" i="17"/>
  <c r="AD1064" i="17"/>
  <c r="AE961" i="17"/>
  <c r="AD331" i="17"/>
  <c r="AD91" i="17"/>
  <c r="AE499" i="17"/>
  <c r="AE633" i="17"/>
  <c r="AE852" i="17"/>
  <c r="AE736" i="17"/>
  <c r="AE489" i="17"/>
  <c r="AE833" i="17"/>
  <c r="AE141" i="17"/>
  <c r="AE923" i="17"/>
  <c r="AD855" i="17"/>
  <c r="AD517" i="17"/>
  <c r="AE133" i="17"/>
  <c r="AE296" i="17"/>
  <c r="AE1056" i="17"/>
  <c r="AE61" i="17"/>
  <c r="AE1079" i="17"/>
  <c r="AE288" i="17"/>
  <c r="AE1175" i="17"/>
  <c r="AE784" i="17"/>
  <c r="AD1063" i="17"/>
  <c r="AD1094" i="17"/>
  <c r="AD1085" i="17"/>
  <c r="AD312" i="17"/>
  <c r="AD1114" i="17"/>
  <c r="AD1045" i="17"/>
  <c r="AD980" i="17"/>
  <c r="AD463" i="17"/>
  <c r="AD893" i="17"/>
  <c r="AD547" i="17"/>
  <c r="AD648" i="17"/>
  <c r="AE1062" i="17"/>
  <c r="AE1099" i="17"/>
  <c r="AD945" i="17"/>
  <c r="AE1059" i="17"/>
  <c r="AE186" i="17"/>
  <c r="AE179" i="17"/>
  <c r="AE1117" i="17"/>
  <c r="AD616" i="17"/>
  <c r="AD1056" i="17"/>
  <c r="AD1079" i="17"/>
  <c r="AD17" i="17"/>
  <c r="AE124" i="17"/>
  <c r="AE262" i="17"/>
  <c r="AE1053" i="17"/>
  <c r="AE678" i="17"/>
  <c r="AE485" i="17"/>
  <c r="AE1043" i="17"/>
  <c r="AE857" i="17"/>
  <c r="AE1112" i="17"/>
  <c r="AE724" i="17"/>
  <c r="AE900" i="17"/>
  <c r="AE479" i="17"/>
  <c r="AE1108" i="17"/>
  <c r="AE454" i="17"/>
  <c r="AE1049" i="17"/>
  <c r="AE651" i="17"/>
  <c r="AE585" i="17"/>
  <c r="AE1107" i="17"/>
  <c r="AD1012" i="17"/>
  <c r="AE527" i="17"/>
  <c r="AE1077" i="17"/>
  <c r="AD1059" i="17"/>
  <c r="AD186" i="17"/>
  <c r="AD601" i="17"/>
  <c r="AD871" i="17"/>
  <c r="AD589" i="17"/>
  <c r="AD1117" i="17"/>
  <c r="AE1173" i="17"/>
  <c r="N227" i="6"/>
  <c r="C220" i="6"/>
  <c r="N133" i="6"/>
  <c r="C133" i="6"/>
  <c r="C89" i="1" s="1"/>
  <c r="C125" i="6"/>
  <c r="C81" i="1" s="1"/>
  <c r="N220" i="6"/>
  <c r="N128" i="6"/>
  <c r="C219" i="6"/>
  <c r="C209" i="6"/>
  <c r="N146" i="6"/>
  <c r="C146" i="6"/>
  <c r="N217" i="6"/>
  <c r="N233" i="6"/>
  <c r="C218" i="6"/>
  <c r="C210" i="6"/>
  <c r="N147" i="6"/>
  <c r="C147" i="6"/>
  <c r="N214" i="6"/>
  <c r="N230" i="6"/>
  <c r="C144" i="6"/>
  <c r="C100" i="1" s="1"/>
  <c r="C221" i="6"/>
  <c r="C132" i="6"/>
  <c r="C88" i="1" s="1"/>
  <c r="C136" i="6"/>
  <c r="C92" i="1" s="1"/>
  <c r="N140" i="6"/>
  <c r="C232" i="6"/>
  <c r="C224" i="6"/>
  <c r="N137" i="6"/>
  <c r="C137" i="6"/>
  <c r="C93" i="1" s="1"/>
  <c r="C129" i="6"/>
  <c r="C85" i="1" s="1"/>
  <c r="N224" i="6"/>
  <c r="N124" i="6"/>
  <c r="C223" i="6"/>
  <c r="N134" i="6"/>
  <c r="C134" i="6"/>
  <c r="C90" i="1" s="1"/>
  <c r="C126" i="6"/>
  <c r="N221" i="6"/>
  <c r="N125" i="6"/>
  <c r="C222" i="6"/>
  <c r="N135" i="6"/>
  <c r="C135" i="6"/>
  <c r="C91" i="1" s="1"/>
  <c r="C127" i="6"/>
  <c r="C83" i="1" s="1"/>
  <c r="N218" i="6"/>
  <c r="N209" i="6"/>
  <c r="C217" i="6"/>
  <c r="N215" i="6"/>
  <c r="C216" i="6"/>
  <c r="C124" i="6"/>
  <c r="C128" i="6"/>
  <c r="C84" i="1" s="1"/>
  <c r="C140" i="6"/>
  <c r="C96" i="1" s="1"/>
  <c r="C231" i="6"/>
  <c r="C211" i="6"/>
  <c r="N141" i="6"/>
  <c r="C141" i="6"/>
  <c r="C97" i="1" s="1"/>
  <c r="N212" i="6"/>
  <c r="N228" i="6"/>
  <c r="C233" i="6"/>
  <c r="C227" i="6"/>
  <c r="N138" i="6"/>
  <c r="C138" i="6"/>
  <c r="C130" i="6"/>
  <c r="C86" i="1" s="1"/>
  <c r="N225" i="6"/>
  <c r="N129" i="6"/>
  <c r="C226" i="6"/>
  <c r="N139" i="6"/>
  <c r="C139" i="6"/>
  <c r="C95" i="1" s="1"/>
  <c r="C131" i="6"/>
  <c r="C87" i="1" s="1"/>
  <c r="N222" i="6"/>
  <c r="N126" i="6"/>
  <c r="C212" i="6"/>
  <c r="N231" i="6"/>
  <c r="N132" i="6"/>
  <c r="N219" i="6"/>
  <c r="N223" i="6"/>
  <c r="N211" i="6"/>
  <c r="C148" i="6"/>
  <c r="C104" i="1" s="1"/>
  <c r="D132" i="4"/>
  <c r="F128" i="4" s="1"/>
  <c r="D119" i="4"/>
  <c r="E119" i="4" s="1"/>
  <c r="BZ107" i="4"/>
  <c r="CB104" i="4" s="1"/>
  <c r="D145" i="4"/>
  <c r="F142" i="4" s="1"/>
  <c r="D220" i="4"/>
  <c r="F217" i="4" s="1"/>
  <c r="D95" i="4"/>
  <c r="F91" i="4" s="1"/>
  <c r="BZ220" i="4"/>
  <c r="CA220" i="4" s="1"/>
  <c r="C58" i="5"/>
  <c r="C53" i="6"/>
  <c r="C62" i="5"/>
  <c r="C59" i="5"/>
  <c r="C57" i="5"/>
  <c r="M53" i="5"/>
  <c r="C49" i="5"/>
  <c r="C39" i="5"/>
  <c r="M43" i="5"/>
  <c r="N64" i="6"/>
  <c r="C46" i="6"/>
  <c r="N59" i="6"/>
  <c r="N63" i="6"/>
  <c r="N69" i="6"/>
  <c r="N58" i="6"/>
  <c r="C47" i="6"/>
  <c r="N68" i="6"/>
  <c r="C54" i="6"/>
  <c r="C64" i="6"/>
  <c r="C66" i="6"/>
  <c r="C62" i="6"/>
  <c r="N57" i="6"/>
  <c r="C59" i="6"/>
  <c r="N48" i="6"/>
  <c r="C60" i="6"/>
  <c r="C57" i="6"/>
  <c r="N62" i="6"/>
  <c r="C68" i="6"/>
  <c r="N67" i="6"/>
  <c r="C61" i="6"/>
  <c r="N55" i="6"/>
  <c r="C45" i="6"/>
  <c r="N47" i="6"/>
  <c r="N61" i="6"/>
  <c r="C63" i="6"/>
  <c r="N52" i="6"/>
  <c r="N49" i="6"/>
  <c r="N50" i="6"/>
  <c r="N66" i="6"/>
  <c r="C55" i="6"/>
  <c r="C65" i="6"/>
  <c r="N54" i="6"/>
  <c r="C52" i="6"/>
  <c r="C58" i="6"/>
  <c r="C48" i="6"/>
  <c r="N65" i="6"/>
  <c r="C67" i="6"/>
  <c r="C49" i="6"/>
  <c r="C50" i="6"/>
  <c r="C51" i="6"/>
  <c r="C56" i="6"/>
  <c r="N53" i="6"/>
  <c r="N46" i="6"/>
  <c r="N45" i="6"/>
  <c r="N60" i="6"/>
  <c r="N51" i="6"/>
  <c r="C69" i="6"/>
  <c r="E220" i="4"/>
  <c r="D107" i="4"/>
  <c r="D108" i="4" s="1"/>
  <c r="BZ132" i="4"/>
  <c r="CB128" i="4" s="1"/>
  <c r="BZ145" i="4"/>
  <c r="BZ95" i="4"/>
  <c r="CB91" i="4" s="1"/>
  <c r="BZ119" i="4"/>
  <c r="BZ108" i="4"/>
  <c r="C80" i="1"/>
  <c r="C72" i="1"/>
  <c r="E74" i="1"/>
  <c r="C99" i="1"/>
  <c r="C102" i="1"/>
  <c r="C94" i="1"/>
  <c r="D68" i="1"/>
  <c r="C76" i="1"/>
  <c r="C55" i="1"/>
  <c r="D64" i="1"/>
  <c r="C73" i="1"/>
  <c r="C65" i="1"/>
  <c r="C56" i="1"/>
  <c r="E72" i="1"/>
  <c r="E64" i="1"/>
  <c r="D61" i="1"/>
  <c r="E63" i="1"/>
  <c r="E67" i="1"/>
  <c r="E71" i="1"/>
  <c r="D89" i="1"/>
  <c r="D95" i="1"/>
  <c r="D91" i="1"/>
  <c r="D92" i="1"/>
  <c r="D102" i="1"/>
  <c r="E77" i="1"/>
  <c r="C101" i="1"/>
  <c r="C53" i="1"/>
  <c r="C67" i="1"/>
  <c r="D66" i="1"/>
  <c r="C74" i="1"/>
  <c r="D63" i="1"/>
  <c r="D71" i="1"/>
  <c r="D100" i="1"/>
  <c r="D85" i="1"/>
  <c r="D104" i="1"/>
  <c r="C64" i="1"/>
  <c r="C63" i="1"/>
  <c r="E70" i="1"/>
  <c r="C75" i="1"/>
  <c r="D70" i="1"/>
  <c r="D62" i="1"/>
  <c r="C70" i="1"/>
  <c r="C62" i="1"/>
  <c r="D65" i="1"/>
  <c r="D69" i="1"/>
  <c r="D73" i="1"/>
  <c r="D98" i="1"/>
  <c r="D97" i="1"/>
  <c r="D103" i="1"/>
  <c r="D90" i="1"/>
  <c r="E75" i="1"/>
  <c r="C54" i="1"/>
  <c r="C103" i="1"/>
  <c r="C82" i="1"/>
  <c r="C98" i="1"/>
  <c r="D76" i="1"/>
  <c r="C58" i="1"/>
  <c r="C68" i="1"/>
  <c r="D72" i="1"/>
  <c r="C77" i="1"/>
  <c r="C69" i="1"/>
  <c r="C61" i="1"/>
  <c r="E76" i="1"/>
  <c r="E68" i="1"/>
  <c r="C57" i="1"/>
  <c r="D58" i="1"/>
  <c r="E61" i="1"/>
  <c r="E65" i="1"/>
  <c r="E69" i="1"/>
  <c r="E73" i="1"/>
  <c r="D93" i="1"/>
  <c r="D94" i="1"/>
  <c r="D99" i="1"/>
  <c r="D88" i="1"/>
  <c r="D77" i="1"/>
  <c r="E66" i="1"/>
  <c r="C59" i="1"/>
  <c r="C71" i="1"/>
  <c r="E62" i="1"/>
  <c r="D74" i="1"/>
  <c r="C60" i="1"/>
  <c r="C66" i="1"/>
  <c r="E58" i="1"/>
  <c r="D67" i="1"/>
  <c r="D75" i="1"/>
  <c r="D101" i="1"/>
  <c r="D96" i="1"/>
  <c r="AK12" i="17" l="1"/>
  <c r="AJ12" i="17"/>
  <c r="AL12" i="17" s="1"/>
  <c r="D3" i="1" s="1"/>
  <c r="M3" i="1" s="1"/>
  <c r="D4" i="2" s="1"/>
  <c r="D5" i="2" s="1"/>
  <c r="Q17" i="2" s="1"/>
  <c r="P17" i="2" s="1"/>
  <c r="B12" i="16"/>
  <c r="B11" i="16"/>
  <c r="F116" i="4"/>
  <c r="D146" i="4"/>
  <c r="CB217" i="4"/>
  <c r="F104" i="4"/>
  <c r="CB142" i="4"/>
  <c r="BZ146" i="4"/>
  <c r="CB116" i="4"/>
  <c r="CA119" i="4"/>
  <c r="AL11" i="17" l="1"/>
  <c r="D2" i="1" s="1"/>
  <c r="C5" i="16" s="1"/>
  <c r="N26" i="2"/>
  <c r="N27" i="2" s="1"/>
  <c r="N28" i="2" s="1"/>
  <c r="N29" i="2" s="1"/>
  <c r="D4" i="5"/>
  <c r="D5" i="5" s="1"/>
  <c r="Q85" i="5" s="1"/>
  <c r="T88" i="5" s="1"/>
  <c r="D4" i="7"/>
  <c r="D5" i="7" s="1"/>
  <c r="R75" i="7" s="1"/>
  <c r="D4" i="12"/>
  <c r="G105" i="12" s="1"/>
  <c r="H106" i="12" s="1"/>
  <c r="I107" i="12" s="1"/>
  <c r="J108" i="12" s="1"/>
  <c r="O25" i="2"/>
  <c r="P25" i="2" s="1"/>
  <c r="Q25" i="2" s="1"/>
  <c r="R25" i="2" s="1"/>
  <c r="D4" i="6"/>
  <c r="D5" i="6" s="1"/>
  <c r="D4" i="4"/>
  <c r="CA59" i="4" s="1"/>
  <c r="D4" i="3"/>
  <c r="D5" i="3" s="1"/>
  <c r="C6" i="16"/>
  <c r="D4" i="13"/>
  <c r="D5" i="13" s="1"/>
  <c r="Q18" i="2"/>
  <c r="R19" i="2"/>
  <c r="S20" i="2"/>
  <c r="O17" i="2"/>
  <c r="Q16" i="2"/>
  <c r="S19" i="2"/>
  <c r="T20" i="2"/>
  <c r="R18" i="2"/>
  <c r="M2" i="1" l="1"/>
  <c r="D2" i="6" s="1"/>
  <c r="D3" i="6" s="1"/>
  <c r="J81" i="6" s="1"/>
  <c r="J80" i="6" s="1"/>
  <c r="U79" i="6" s="1"/>
  <c r="U78" i="6" s="1"/>
  <c r="J77" i="6" s="1"/>
  <c r="J76" i="6" s="1"/>
  <c r="U75" i="6" s="1"/>
  <c r="R21" i="7"/>
  <c r="R30" i="7" s="1"/>
  <c r="R86" i="5"/>
  <c r="S87" i="5"/>
  <c r="Q75" i="7"/>
  <c r="P75" i="7" s="1"/>
  <c r="O75" i="7" s="1"/>
  <c r="R55" i="7"/>
  <c r="R54" i="7" s="1"/>
  <c r="R53" i="7" s="1"/>
  <c r="R52" i="7" s="1"/>
  <c r="R38" i="7"/>
  <c r="R37" i="7" s="1"/>
  <c r="R36" i="7" s="1"/>
  <c r="R74" i="7"/>
  <c r="R73" i="7" s="1"/>
  <c r="R72" i="7" s="1"/>
  <c r="Q74" i="5"/>
  <c r="P74" i="5" s="1"/>
  <c r="S77" i="5" s="1"/>
  <c r="CA24" i="4"/>
  <c r="CB24" i="4" s="1"/>
  <c r="CC24" i="4" s="1"/>
  <c r="CD24" i="4" s="1"/>
  <c r="O12" i="5" s="1"/>
  <c r="O39" i="5" s="1"/>
  <c r="D5" i="4"/>
  <c r="G116" i="12"/>
  <c r="H117" i="12" s="1"/>
  <c r="I118" i="12" s="1"/>
  <c r="J119" i="12" s="1"/>
  <c r="D5" i="12"/>
  <c r="G83" i="12"/>
  <c r="H84" i="12" s="1"/>
  <c r="I85" i="12" s="1"/>
  <c r="J86" i="12" s="1"/>
  <c r="G94" i="12"/>
  <c r="H95" i="12" s="1"/>
  <c r="I96" i="12" s="1"/>
  <c r="J97" i="12" s="1"/>
  <c r="O26" i="2"/>
  <c r="P26" i="2" s="1"/>
  <c r="Q26" i="2" s="1"/>
  <c r="CB21" i="4"/>
  <c r="F21" i="4"/>
  <c r="CB56" i="4"/>
  <c r="T19" i="2"/>
  <c r="S18" i="2"/>
  <c r="R17" i="2"/>
  <c r="Q15" i="2"/>
  <c r="Q14" i="2" s="1"/>
  <c r="N17" i="2"/>
  <c r="P16" i="2"/>
  <c r="D2" i="13" l="1"/>
  <c r="J20" i="13" s="1"/>
  <c r="D2" i="12"/>
  <c r="G39" i="12" s="1"/>
  <c r="H40" i="12" s="1"/>
  <c r="I41" i="12" s="1"/>
  <c r="J42" i="12" s="1"/>
  <c r="D2" i="3"/>
  <c r="D3" i="3" s="1"/>
  <c r="U24" i="3" s="1"/>
  <c r="D2" i="5"/>
  <c r="D3" i="5" s="1"/>
  <c r="G85" i="5" s="1"/>
  <c r="D2" i="2"/>
  <c r="D3" i="2" s="1"/>
  <c r="D2" i="4"/>
  <c r="D3" i="4" s="1"/>
  <c r="Q21" i="7"/>
  <c r="Q30" i="7" s="1"/>
  <c r="R20" i="7"/>
  <c r="R46" i="7" s="1"/>
  <c r="R83" i="7" s="1"/>
  <c r="S84" i="7" s="1"/>
  <c r="C11" i="16"/>
  <c r="C12" i="16" s="1"/>
  <c r="D2" i="7"/>
  <c r="D3" i="7" s="1"/>
  <c r="G55" i="7" s="1"/>
  <c r="G54" i="7" s="1"/>
  <c r="G53" i="7" s="1"/>
  <c r="G52" i="7" s="1"/>
  <c r="Q55" i="7"/>
  <c r="Q54" i="7" s="1"/>
  <c r="Q53" i="7" s="1"/>
  <c r="R76" i="5"/>
  <c r="S76" i="5"/>
  <c r="U59" i="13"/>
  <c r="J33" i="13"/>
  <c r="R47" i="7"/>
  <c r="R64" i="7" s="1"/>
  <c r="Q38" i="7"/>
  <c r="P38" i="7" s="1"/>
  <c r="O38" i="7" s="1"/>
  <c r="Q84" i="5"/>
  <c r="S86" i="5" s="1"/>
  <c r="Q73" i="5"/>
  <c r="P73" i="5" s="1"/>
  <c r="I81" i="6"/>
  <c r="S81" i="6" s="1"/>
  <c r="R81" i="6" s="1"/>
  <c r="P85" i="5"/>
  <c r="O85" i="5" s="1"/>
  <c r="R75" i="5"/>
  <c r="T77" i="5"/>
  <c r="Q74" i="7"/>
  <c r="P74" i="7" s="1"/>
  <c r="O74" i="7" s="1"/>
  <c r="O74" i="5"/>
  <c r="N74" i="5" s="1"/>
  <c r="Q75" i="5"/>
  <c r="U81" i="6"/>
  <c r="J123" i="13"/>
  <c r="U84" i="13"/>
  <c r="U83" i="13" s="1"/>
  <c r="O27" i="2"/>
  <c r="O28" i="2" s="1"/>
  <c r="O29" i="2" s="1"/>
  <c r="U97" i="13"/>
  <c r="BZ60" i="4"/>
  <c r="BZ61" i="4" s="1"/>
  <c r="BZ62" i="4" s="1"/>
  <c r="BZ63" i="4" s="1"/>
  <c r="BZ64" i="4" s="1"/>
  <c r="BZ65" i="4" s="1"/>
  <c r="BZ66" i="4" s="1"/>
  <c r="O21" i="6" s="1"/>
  <c r="O48" i="6" s="1"/>
  <c r="BZ25" i="4"/>
  <c r="BZ26" i="4" s="1"/>
  <c r="BZ27" i="4" s="1"/>
  <c r="BZ28" i="4" s="1"/>
  <c r="N12" i="5" s="1"/>
  <c r="Q116" i="12"/>
  <c r="AA116" i="12" s="1"/>
  <c r="AH116" i="12" s="1"/>
  <c r="Q83" i="12"/>
  <c r="Q105" i="12"/>
  <c r="Q94" i="12"/>
  <c r="Q72" i="12"/>
  <c r="P72" i="12" s="1"/>
  <c r="G72" i="12"/>
  <c r="F105" i="12" s="1"/>
  <c r="U93" i="6"/>
  <c r="J93" i="6"/>
  <c r="G28" i="12"/>
  <c r="H29" i="12" s="1"/>
  <c r="I30" i="12" s="1"/>
  <c r="J31" i="12" s="1"/>
  <c r="D60" i="4"/>
  <c r="D61" i="4" s="1"/>
  <c r="D62" i="4" s="1"/>
  <c r="D63" i="4" s="1"/>
  <c r="D64" i="4" s="1"/>
  <c r="D65" i="4" s="1"/>
  <c r="D66" i="4" s="1"/>
  <c r="D21" i="6" s="1"/>
  <c r="D48" i="6" s="1"/>
  <c r="F56" i="4"/>
  <c r="G11" i="16" s="1"/>
  <c r="P15" i="2"/>
  <c r="P14" i="2" s="1"/>
  <c r="R35" i="7"/>
  <c r="R26" i="2"/>
  <c r="O16" i="2"/>
  <c r="U136" i="13" l="1"/>
  <c r="J97" i="13"/>
  <c r="J96" i="13" s="1"/>
  <c r="J95" i="13" s="1"/>
  <c r="T87" i="5"/>
  <c r="J84" i="13"/>
  <c r="J83" i="13" s="1"/>
  <c r="J59" i="13"/>
  <c r="U123" i="13"/>
  <c r="U122" i="13" s="1"/>
  <c r="D3" i="13"/>
  <c r="J19" i="13" s="1"/>
  <c r="J18" i="13" s="1"/>
  <c r="J17" i="13" s="1"/>
  <c r="J16" i="13" s="1"/>
  <c r="J15" i="13" s="1"/>
  <c r="J14" i="13" s="1"/>
  <c r="J72" i="13"/>
  <c r="D25" i="4"/>
  <c r="D26" i="4" s="1"/>
  <c r="D27" i="4" s="1"/>
  <c r="D28" i="4" s="1"/>
  <c r="D12" i="5" s="1"/>
  <c r="D39" i="5" s="1"/>
  <c r="J46" i="13"/>
  <c r="J136" i="13"/>
  <c r="J135" i="13" s="1"/>
  <c r="D3" i="12"/>
  <c r="Q50" i="12" s="1"/>
  <c r="U72" i="13"/>
  <c r="U20" i="13"/>
  <c r="J110" i="13"/>
  <c r="I110" i="13" s="1"/>
  <c r="G50" i="12"/>
  <c r="H51" i="12" s="1"/>
  <c r="I52" i="12" s="1"/>
  <c r="J53" i="12" s="1"/>
  <c r="G61" i="12"/>
  <c r="H62" i="12" s="1"/>
  <c r="I63" i="12" s="1"/>
  <c r="J64" i="12" s="1"/>
  <c r="U33" i="13"/>
  <c r="AF33" i="13" s="1"/>
  <c r="AP33" i="13" s="1"/>
  <c r="AZ33" i="13" s="1"/>
  <c r="U110" i="13"/>
  <c r="T110" i="13" s="1"/>
  <c r="U46" i="13"/>
  <c r="P21" i="7"/>
  <c r="P30" i="7" s="1"/>
  <c r="R19" i="7"/>
  <c r="R45" i="7" s="1"/>
  <c r="R29" i="7"/>
  <c r="D26" i="2"/>
  <c r="D27" i="2" s="1"/>
  <c r="D28" i="2" s="1"/>
  <c r="D29" i="2" s="1"/>
  <c r="Q20" i="7"/>
  <c r="Q29" i="7" s="1"/>
  <c r="P55" i="7"/>
  <c r="O55" i="7" s="1"/>
  <c r="AF59" i="13"/>
  <c r="AP59" i="13" s="1"/>
  <c r="R63" i="7"/>
  <c r="T65" i="7" s="1"/>
  <c r="T80" i="6"/>
  <c r="T79" i="6" s="1"/>
  <c r="I78" i="6" s="1"/>
  <c r="I77" i="6" s="1"/>
  <c r="T76" i="6" s="1"/>
  <c r="T75" i="6" s="1"/>
  <c r="R84" i="7"/>
  <c r="P27" i="2"/>
  <c r="P28" i="2" s="1"/>
  <c r="P29" i="2" s="1"/>
  <c r="T85" i="7"/>
  <c r="P94" i="12"/>
  <c r="Q95" i="12" s="1"/>
  <c r="R96" i="12" s="1"/>
  <c r="S97" i="12" s="1"/>
  <c r="T33" i="13"/>
  <c r="Q72" i="5"/>
  <c r="O73" i="5"/>
  <c r="N73" i="5" s="1"/>
  <c r="J109" i="13"/>
  <c r="U86" i="7"/>
  <c r="P47" i="7"/>
  <c r="T97" i="13"/>
  <c r="T84" i="13"/>
  <c r="T83" i="13" s="1"/>
  <c r="CA60" i="4"/>
  <c r="CA61" i="4" s="1"/>
  <c r="CA62" i="4" s="1"/>
  <c r="CA63" i="4" s="1"/>
  <c r="CA64" i="4" s="1"/>
  <c r="CA65" i="4" s="1"/>
  <c r="CA66" i="4" s="1"/>
  <c r="O22" i="6" s="1"/>
  <c r="O49" i="6" s="1"/>
  <c r="T76" i="5"/>
  <c r="S75" i="5"/>
  <c r="Q73" i="7"/>
  <c r="P73" i="7" s="1"/>
  <c r="O73" i="7" s="1"/>
  <c r="Q47" i="7"/>
  <c r="Q64" i="7" s="1"/>
  <c r="U96" i="13"/>
  <c r="U32" i="13"/>
  <c r="R74" i="5"/>
  <c r="I136" i="13"/>
  <c r="Q37" i="7"/>
  <c r="Q36" i="7" s="1"/>
  <c r="Q35" i="7" s="1"/>
  <c r="P84" i="5"/>
  <c r="O84" i="5" s="1"/>
  <c r="AF97" i="13"/>
  <c r="AP97" i="13" s="1"/>
  <c r="AZ97" i="13" s="1"/>
  <c r="T59" i="13"/>
  <c r="Q83" i="5"/>
  <c r="N85" i="5"/>
  <c r="R87" i="5"/>
  <c r="R85" i="5"/>
  <c r="Q86" i="5"/>
  <c r="S88" i="5"/>
  <c r="Q73" i="12"/>
  <c r="R74" i="12" s="1"/>
  <c r="S75" i="12" s="1"/>
  <c r="O72" i="12"/>
  <c r="N72" i="12" s="1"/>
  <c r="T81" i="6"/>
  <c r="U80" i="6"/>
  <c r="J79" i="6" s="1"/>
  <c r="J78" i="6" s="1"/>
  <c r="U77" i="6" s="1"/>
  <c r="U76" i="6" s="1"/>
  <c r="J75" i="6" s="1"/>
  <c r="Q82" i="12"/>
  <c r="G106" i="12"/>
  <c r="H107" i="12" s="1"/>
  <c r="I108" i="12" s="1"/>
  <c r="R73" i="12"/>
  <c r="S74" i="12" s="1"/>
  <c r="T75" i="12" s="1"/>
  <c r="Q71" i="12"/>
  <c r="R117" i="12"/>
  <c r="S118" i="12" s="1"/>
  <c r="T119" i="12" s="1"/>
  <c r="Q115" i="12"/>
  <c r="F72" i="12"/>
  <c r="R95" i="12"/>
  <c r="S96" i="12" s="1"/>
  <c r="T97" i="12" s="1"/>
  <c r="Q93" i="12"/>
  <c r="AA94" i="12"/>
  <c r="AH94" i="12" s="1"/>
  <c r="CA25" i="4"/>
  <c r="G93" i="12"/>
  <c r="F94" i="12"/>
  <c r="R106" i="12"/>
  <c r="S107" i="12" s="1"/>
  <c r="T108" i="12" s="1"/>
  <c r="P105" i="12"/>
  <c r="Z105" i="12" s="1"/>
  <c r="AG105" i="12" s="1"/>
  <c r="AA105" i="12"/>
  <c r="AH105" i="12" s="1"/>
  <c r="P12" i="5"/>
  <c r="N39" i="5"/>
  <c r="P39" i="5" s="1"/>
  <c r="Q104" i="12"/>
  <c r="H73" i="12"/>
  <c r="I74" i="12" s="1"/>
  <c r="J75" i="12" s="1"/>
  <c r="G115" i="12"/>
  <c r="G82" i="12"/>
  <c r="F116" i="12"/>
  <c r="F83" i="12"/>
  <c r="G71" i="12"/>
  <c r="R84" i="12"/>
  <c r="S85" i="12" s="1"/>
  <c r="T86" i="12" s="1"/>
  <c r="AA83" i="12"/>
  <c r="AH83" i="12" s="1"/>
  <c r="AO83" i="12" s="1"/>
  <c r="P83" i="12"/>
  <c r="P116" i="12"/>
  <c r="G104" i="12"/>
  <c r="J92" i="6"/>
  <c r="U91" i="6" s="1"/>
  <c r="U90" i="6" s="1"/>
  <c r="J89" i="6" s="1"/>
  <c r="J88" i="6" s="1"/>
  <c r="U87" i="6" s="1"/>
  <c r="I93" i="6"/>
  <c r="Q39" i="12"/>
  <c r="AA39" i="12" s="1"/>
  <c r="AH39" i="12" s="1"/>
  <c r="H86" i="5"/>
  <c r="J88" i="5"/>
  <c r="I87" i="5"/>
  <c r="G74" i="5"/>
  <c r="G84" i="5" s="1"/>
  <c r="U92" i="6"/>
  <c r="T93" i="6"/>
  <c r="G17" i="12"/>
  <c r="F39" i="12" s="1"/>
  <c r="G40" i="12" s="1"/>
  <c r="H41" i="12" s="1"/>
  <c r="I42" i="12" s="1"/>
  <c r="Q28" i="12"/>
  <c r="AA28" i="12" s="1"/>
  <c r="AH28" i="12" s="1"/>
  <c r="AO28" i="12" s="1"/>
  <c r="Q61" i="12"/>
  <c r="AA61" i="12" s="1"/>
  <c r="AH61" i="12" s="1"/>
  <c r="G75" i="7"/>
  <c r="F75" i="7" s="1"/>
  <c r="E75" i="7" s="1"/>
  <c r="J121" i="7"/>
  <c r="U121" i="7"/>
  <c r="J98" i="7"/>
  <c r="I98" i="7" s="1"/>
  <c r="F55" i="7"/>
  <c r="G38" i="7"/>
  <c r="F38" i="7" s="1"/>
  <c r="G21" i="7"/>
  <c r="U98" i="7"/>
  <c r="U23" i="3"/>
  <c r="J22" i="3" s="1"/>
  <c r="J21" i="3" s="1"/>
  <c r="U20" i="3" s="1"/>
  <c r="U19" i="3" s="1"/>
  <c r="J18" i="3" s="1"/>
  <c r="T24" i="3"/>
  <c r="E24" i="4"/>
  <c r="E59" i="4"/>
  <c r="CB59" i="4"/>
  <c r="J24" i="3"/>
  <c r="J23" i="3" s="1"/>
  <c r="U22" i="3" s="1"/>
  <c r="U21" i="3" s="1"/>
  <c r="J20" i="3" s="1"/>
  <c r="J19" i="3" s="1"/>
  <c r="U18" i="3" s="1"/>
  <c r="G17" i="2"/>
  <c r="E25" i="2"/>
  <c r="R51" i="12"/>
  <c r="S52" i="12" s="1"/>
  <c r="T53" i="12" s="1"/>
  <c r="O15" i="2"/>
  <c r="O14" i="2" s="1"/>
  <c r="N16" i="2"/>
  <c r="Q52" i="7"/>
  <c r="T66" i="7"/>
  <c r="U67" i="7"/>
  <c r="S65" i="7"/>
  <c r="F81" i="6"/>
  <c r="U58" i="13" l="1"/>
  <c r="S80" i="6"/>
  <c r="H79" i="6" s="1"/>
  <c r="H78" i="6" s="1"/>
  <c r="S77" i="6" s="1"/>
  <c r="S76" i="6" s="1"/>
  <c r="H75" i="6" s="1"/>
  <c r="J71" i="13"/>
  <c r="AF71" i="13" s="1"/>
  <c r="AP71" i="13" s="1"/>
  <c r="U45" i="13"/>
  <c r="I46" i="13"/>
  <c r="P54" i="7"/>
  <c r="O54" i="7" s="1"/>
  <c r="U71" i="13"/>
  <c r="P84" i="7"/>
  <c r="AF123" i="13"/>
  <c r="AP123" i="13" s="1"/>
  <c r="AF110" i="13"/>
  <c r="AP110" i="13" s="1"/>
  <c r="U95" i="13"/>
  <c r="U94" i="13" s="1"/>
  <c r="U93" i="13" s="1"/>
  <c r="U92" i="13" s="1"/>
  <c r="U91" i="13" s="1"/>
  <c r="U109" i="13"/>
  <c r="AF46" i="13"/>
  <c r="AP46" i="13" s="1"/>
  <c r="J82" i="13"/>
  <c r="J81" i="13" s="1"/>
  <c r="J80" i="13" s="1"/>
  <c r="J79" i="13" s="1"/>
  <c r="J78" i="13" s="1"/>
  <c r="T72" i="13"/>
  <c r="T123" i="13"/>
  <c r="T136" i="13"/>
  <c r="AE136" i="13" s="1"/>
  <c r="AO136" i="13" s="1"/>
  <c r="AF136" i="13"/>
  <c r="AP136" i="13" s="1"/>
  <c r="Q19" i="7"/>
  <c r="Q28" i="7" s="1"/>
  <c r="U135" i="13"/>
  <c r="Q17" i="12"/>
  <c r="R18" i="12" s="1"/>
  <c r="S19" i="12" s="1"/>
  <c r="T20" i="12" s="1"/>
  <c r="I72" i="13"/>
  <c r="I59" i="13"/>
  <c r="I20" i="13"/>
  <c r="I19" i="13" s="1"/>
  <c r="I18" i="13" s="1"/>
  <c r="I17" i="13" s="1"/>
  <c r="I16" i="13" s="1"/>
  <c r="I15" i="13" s="1"/>
  <c r="I14" i="13" s="1"/>
  <c r="E25" i="4"/>
  <c r="E26" i="4" s="1"/>
  <c r="E27" i="4" s="1"/>
  <c r="E28" i="4" s="1"/>
  <c r="D13" i="5" s="1"/>
  <c r="D40" i="5" s="1"/>
  <c r="I97" i="13"/>
  <c r="AE97" i="13" s="1"/>
  <c r="AO97" i="13" s="1"/>
  <c r="AY97" i="13" s="1"/>
  <c r="J45" i="13"/>
  <c r="T46" i="13"/>
  <c r="J122" i="13"/>
  <c r="J134" i="13" s="1"/>
  <c r="AA50" i="12"/>
  <c r="AH50" i="12" s="1"/>
  <c r="U19" i="13"/>
  <c r="U18" i="13" s="1"/>
  <c r="U17" i="13" s="1"/>
  <c r="U16" i="13" s="1"/>
  <c r="U15" i="13" s="1"/>
  <c r="U14" i="13" s="1"/>
  <c r="J32" i="13"/>
  <c r="J31" i="13" s="1"/>
  <c r="I84" i="13"/>
  <c r="I83" i="13" s="1"/>
  <c r="I82" i="13" s="1"/>
  <c r="I81" i="13" s="1"/>
  <c r="I80" i="13" s="1"/>
  <c r="I79" i="13" s="1"/>
  <c r="I78" i="13" s="1"/>
  <c r="AF72" i="13"/>
  <c r="AP72" i="13" s="1"/>
  <c r="I123" i="13"/>
  <c r="AE123" i="13" s="1"/>
  <c r="AO123" i="13" s="1"/>
  <c r="T20" i="13"/>
  <c r="S20" i="13" s="1"/>
  <c r="I33" i="13"/>
  <c r="U82" i="13"/>
  <c r="U81" i="13" s="1"/>
  <c r="U80" i="13" s="1"/>
  <c r="U79" i="13" s="1"/>
  <c r="U78" i="13" s="1"/>
  <c r="J58" i="13"/>
  <c r="U66" i="7"/>
  <c r="S64" i="7"/>
  <c r="R28" i="7"/>
  <c r="R82" i="7"/>
  <c r="O21" i="7"/>
  <c r="O47" i="7" s="1"/>
  <c r="R62" i="7"/>
  <c r="R18" i="7"/>
  <c r="R27" i="7" s="1"/>
  <c r="E26" i="2"/>
  <c r="E27" i="2" s="1"/>
  <c r="E28" i="2" s="1"/>
  <c r="E29" i="2" s="1"/>
  <c r="P20" i="7"/>
  <c r="P29" i="7" s="1"/>
  <c r="H18" i="12"/>
  <c r="I19" i="12" s="1"/>
  <c r="J20" i="12" s="1"/>
  <c r="P64" i="7"/>
  <c r="AZ46" i="13"/>
  <c r="AZ59" i="13" s="1"/>
  <c r="S84" i="13"/>
  <c r="R84" i="13" s="1"/>
  <c r="Q84" i="7"/>
  <c r="R85" i="7" s="1"/>
  <c r="H33" i="13"/>
  <c r="Q82" i="5"/>
  <c r="O94" i="12"/>
  <c r="AE59" i="13"/>
  <c r="AO59" i="13" s="1"/>
  <c r="AF58" i="13"/>
  <c r="AP58" i="13" s="1"/>
  <c r="AF109" i="13"/>
  <c r="AP109" i="13" s="1"/>
  <c r="AE72" i="13"/>
  <c r="AO72" i="13" s="1"/>
  <c r="Q27" i="2"/>
  <c r="Q28" i="2" s="1"/>
  <c r="P39" i="12"/>
  <c r="Q40" i="12" s="1"/>
  <c r="R41" i="12" s="1"/>
  <c r="S42" i="12" s="1"/>
  <c r="AE46" i="13"/>
  <c r="AO46" i="13" s="1"/>
  <c r="U108" i="13"/>
  <c r="J108" i="13"/>
  <c r="F28" i="12"/>
  <c r="G29" i="12" s="1"/>
  <c r="H30" i="12" s="1"/>
  <c r="I31" i="12" s="1"/>
  <c r="AF135" i="13"/>
  <c r="AP135" i="13" s="1"/>
  <c r="T109" i="13"/>
  <c r="S97" i="13"/>
  <c r="S33" i="13"/>
  <c r="R33" i="13" s="1"/>
  <c r="U121" i="13"/>
  <c r="AF96" i="13"/>
  <c r="AP96" i="13" s="1"/>
  <c r="AZ96" i="13" s="1"/>
  <c r="AE33" i="13"/>
  <c r="AO33" i="13" s="1"/>
  <c r="AY33" i="13" s="1"/>
  <c r="G38" i="12"/>
  <c r="H39" i="12" s="1"/>
  <c r="I40" i="12" s="1"/>
  <c r="J41" i="12" s="1"/>
  <c r="T32" i="13"/>
  <c r="T96" i="13"/>
  <c r="T95" i="13" s="1"/>
  <c r="T122" i="13"/>
  <c r="S46" i="13"/>
  <c r="H84" i="13"/>
  <c r="H83" i="13" s="1"/>
  <c r="J44" i="13"/>
  <c r="J43" i="13" s="1"/>
  <c r="CB60" i="4"/>
  <c r="CB61" i="4" s="1"/>
  <c r="CB62" i="4" s="1"/>
  <c r="CB63" i="4" s="1"/>
  <c r="CB64" i="4" s="1"/>
  <c r="CB65" i="4" s="1"/>
  <c r="CB66" i="4" s="1"/>
  <c r="O23" i="6" s="1"/>
  <c r="O50" i="6" s="1"/>
  <c r="Q46" i="7"/>
  <c r="Q63" i="7" s="1"/>
  <c r="T135" i="13"/>
  <c r="U134" i="13"/>
  <c r="S110" i="13"/>
  <c r="S123" i="13"/>
  <c r="AE110" i="13"/>
  <c r="AO110" i="13" s="1"/>
  <c r="T19" i="13"/>
  <c r="T18" i="13" s="1"/>
  <c r="T17" i="13" s="1"/>
  <c r="T16" i="13" s="1"/>
  <c r="T15" i="13" s="1"/>
  <c r="T14" i="13" s="1"/>
  <c r="Q72" i="7"/>
  <c r="P72" i="7" s="1"/>
  <c r="O72" i="7" s="1"/>
  <c r="P37" i="7"/>
  <c r="P36" i="7" s="1"/>
  <c r="P35" i="7" s="1"/>
  <c r="S72" i="13"/>
  <c r="S136" i="13"/>
  <c r="Q71" i="5"/>
  <c r="P72" i="5"/>
  <c r="T86" i="7"/>
  <c r="S85" i="7"/>
  <c r="U87" i="7"/>
  <c r="F17" i="12"/>
  <c r="G18" i="12" s="1"/>
  <c r="H19" i="12" s="1"/>
  <c r="I20" i="12" s="1"/>
  <c r="N84" i="5"/>
  <c r="Q81" i="12"/>
  <c r="AO39" i="12"/>
  <c r="U44" i="13"/>
  <c r="R29" i="12"/>
  <c r="S30" i="12" s="1"/>
  <c r="T31" i="12" s="1"/>
  <c r="F85" i="5"/>
  <c r="G86" i="5" s="1"/>
  <c r="P83" i="5"/>
  <c r="P53" i="7"/>
  <c r="O53" i="7" s="1"/>
  <c r="R62" i="12"/>
  <c r="S63" i="12" s="1"/>
  <c r="T64" i="12" s="1"/>
  <c r="G49" i="12"/>
  <c r="H50" i="12" s="1"/>
  <c r="I51" i="12" s="1"/>
  <c r="J52" i="12" s="1"/>
  <c r="P28" i="12"/>
  <c r="F50" i="12"/>
  <c r="G51" i="12" s="1"/>
  <c r="H52" i="12" s="1"/>
  <c r="I53" i="12" s="1"/>
  <c r="G16" i="12"/>
  <c r="G15" i="12" s="1"/>
  <c r="G14" i="12" s="1"/>
  <c r="R40" i="12"/>
  <c r="S41" i="12" s="1"/>
  <c r="T42" i="12" s="1"/>
  <c r="AZ110" i="13"/>
  <c r="AZ123" i="13" s="1"/>
  <c r="F61" i="12"/>
  <c r="G62" i="12" s="1"/>
  <c r="H63" i="12" s="1"/>
  <c r="I64" i="12" s="1"/>
  <c r="J91" i="6"/>
  <c r="J90" i="6" s="1"/>
  <c r="U89" i="6" s="1"/>
  <c r="U88" i="6" s="1"/>
  <c r="J87" i="6" s="1"/>
  <c r="U31" i="13"/>
  <c r="U30" i="13" s="1"/>
  <c r="U29" i="13" s="1"/>
  <c r="U28" i="13" s="1"/>
  <c r="U27" i="13" s="1"/>
  <c r="AO94" i="12"/>
  <c r="AO105" i="12" s="1"/>
  <c r="Q49" i="12"/>
  <c r="Q38" i="12"/>
  <c r="R83" i="12"/>
  <c r="S84" i="12" s="1"/>
  <c r="T85" i="12" s="1"/>
  <c r="F104" i="12"/>
  <c r="P93" i="12"/>
  <c r="I80" i="6"/>
  <c r="I79" i="6" s="1"/>
  <c r="T78" i="6" s="1"/>
  <c r="T77" i="6" s="1"/>
  <c r="I76" i="6" s="1"/>
  <c r="I75" i="6" s="1"/>
  <c r="H81" i="6"/>
  <c r="I24" i="3"/>
  <c r="S24" i="3" s="1"/>
  <c r="F24" i="4"/>
  <c r="G24" i="4" s="1"/>
  <c r="G117" i="12"/>
  <c r="H118" i="12" s="1"/>
  <c r="I119" i="12" s="1"/>
  <c r="Z116" i="12"/>
  <c r="AG116" i="12" s="1"/>
  <c r="F115" i="12"/>
  <c r="E116" i="12"/>
  <c r="AA93" i="12"/>
  <c r="AH93" i="12" s="1"/>
  <c r="G92" i="12"/>
  <c r="H94" i="12"/>
  <c r="I95" i="12" s="1"/>
  <c r="J96" i="12" s="1"/>
  <c r="R72" i="12"/>
  <c r="S73" i="12" s="1"/>
  <c r="T74" i="12" s="1"/>
  <c r="P71" i="12"/>
  <c r="Q70" i="12"/>
  <c r="G103" i="12"/>
  <c r="H105" i="12"/>
  <c r="I106" i="12" s="1"/>
  <c r="J107" i="12" s="1"/>
  <c r="AA104" i="12"/>
  <c r="AH104" i="12" s="1"/>
  <c r="AA82" i="12"/>
  <c r="AH82" i="12" s="1"/>
  <c r="AO82" i="12" s="1"/>
  <c r="G81" i="12"/>
  <c r="H83" i="12"/>
  <c r="I84" i="12" s="1"/>
  <c r="J85" i="12" s="1"/>
  <c r="Q103" i="12"/>
  <c r="R105" i="12"/>
  <c r="S106" i="12" s="1"/>
  <c r="T107" i="12" s="1"/>
  <c r="Q106" i="12"/>
  <c r="R107" i="12" s="1"/>
  <c r="S108" i="12" s="1"/>
  <c r="O105" i="12"/>
  <c r="P104" i="12"/>
  <c r="CA26" i="4"/>
  <c r="CA27" i="4" s="1"/>
  <c r="CA28" i="4" s="1"/>
  <c r="N13" i="5" s="1"/>
  <c r="CB25" i="4"/>
  <c r="F71" i="12"/>
  <c r="E72" i="12"/>
  <c r="G73" i="12"/>
  <c r="H74" i="12" s="1"/>
  <c r="I75" i="12" s="1"/>
  <c r="E105" i="12"/>
  <c r="P115" i="12"/>
  <c r="O116" i="12"/>
  <c r="Q117" i="12"/>
  <c r="R118" i="12" s="1"/>
  <c r="S119" i="12" s="1"/>
  <c r="H72" i="12"/>
  <c r="I73" i="12" s="1"/>
  <c r="J74" i="12" s="1"/>
  <c r="G70" i="12"/>
  <c r="G69" i="12" s="1"/>
  <c r="H116" i="12"/>
  <c r="I117" i="12" s="1"/>
  <c r="J118" i="12" s="1"/>
  <c r="AA115" i="12"/>
  <c r="AH115" i="12" s="1"/>
  <c r="G114" i="12"/>
  <c r="Q114" i="12"/>
  <c r="R116" i="12"/>
  <c r="S117" i="12" s="1"/>
  <c r="T118" i="12" s="1"/>
  <c r="Q84" i="12"/>
  <c r="R85" i="12" s="1"/>
  <c r="S86" i="12" s="1"/>
  <c r="O83" i="12"/>
  <c r="P82" i="12"/>
  <c r="G84" i="12"/>
  <c r="H85" i="12" s="1"/>
  <c r="I86" i="12" s="1"/>
  <c r="Z83" i="12"/>
  <c r="AG83" i="12" s="1"/>
  <c r="AN83" i="12" s="1"/>
  <c r="F82" i="12"/>
  <c r="E83" i="12"/>
  <c r="E94" i="12"/>
  <c r="G95" i="12"/>
  <c r="H96" i="12" s="1"/>
  <c r="I97" i="12" s="1"/>
  <c r="Z94" i="12"/>
  <c r="AG94" i="12" s="1"/>
  <c r="F93" i="12"/>
  <c r="R94" i="12"/>
  <c r="S95" i="12" s="1"/>
  <c r="T96" i="12" s="1"/>
  <c r="Q92" i="12"/>
  <c r="J87" i="5"/>
  <c r="H85" i="5"/>
  <c r="I86" i="5"/>
  <c r="I92" i="6"/>
  <c r="H93" i="6"/>
  <c r="T92" i="6"/>
  <c r="T91" i="6" s="1"/>
  <c r="I90" i="6" s="1"/>
  <c r="I89" i="6" s="1"/>
  <c r="T88" i="6" s="1"/>
  <c r="T87" i="6" s="1"/>
  <c r="S93" i="6"/>
  <c r="F25" i="2"/>
  <c r="F74" i="5"/>
  <c r="J77" i="5"/>
  <c r="I76" i="5"/>
  <c r="H75" i="5"/>
  <c r="G73" i="5"/>
  <c r="G83" i="5" s="1"/>
  <c r="D75" i="7"/>
  <c r="J133" i="7"/>
  <c r="J120" i="7"/>
  <c r="I121" i="7"/>
  <c r="E38" i="7"/>
  <c r="E55" i="7"/>
  <c r="F54" i="7"/>
  <c r="F53" i="7" s="1"/>
  <c r="F52" i="7" s="1"/>
  <c r="G74" i="7"/>
  <c r="AZ72" i="13"/>
  <c r="CC59" i="4"/>
  <c r="T98" i="7"/>
  <c r="U97" i="7"/>
  <c r="U110" i="7"/>
  <c r="G37" i="7"/>
  <c r="G47" i="7"/>
  <c r="G64" i="7" s="1"/>
  <c r="J110" i="7"/>
  <c r="J97" i="7"/>
  <c r="T97" i="7" s="1"/>
  <c r="G60" i="12"/>
  <c r="H61" i="12" s="1"/>
  <c r="I62" i="12" s="1"/>
  <c r="J63" i="12" s="1"/>
  <c r="G27" i="12"/>
  <c r="H28" i="12" s="1"/>
  <c r="I29" i="12" s="1"/>
  <c r="J30" i="12" s="1"/>
  <c r="G30" i="7"/>
  <c r="F21" i="7"/>
  <c r="G20" i="7"/>
  <c r="I110" i="7"/>
  <c r="S98" i="7"/>
  <c r="U133" i="7"/>
  <c r="T121" i="7"/>
  <c r="U120" i="7"/>
  <c r="I19" i="2"/>
  <c r="J20" i="2"/>
  <c r="G16" i="2"/>
  <c r="H18" i="2"/>
  <c r="F17" i="2"/>
  <c r="H24" i="3"/>
  <c r="I23" i="3"/>
  <c r="I22" i="3" s="1"/>
  <c r="T21" i="3" s="1"/>
  <c r="T20" i="3" s="1"/>
  <c r="I19" i="3" s="1"/>
  <c r="I18" i="3" s="1"/>
  <c r="F59" i="4"/>
  <c r="E60" i="4"/>
  <c r="E61" i="4" s="1"/>
  <c r="E62" i="4" s="1"/>
  <c r="E63" i="4" s="1"/>
  <c r="E64" i="4" s="1"/>
  <c r="E65" i="4" s="1"/>
  <c r="E66" i="4" s="1"/>
  <c r="D22" i="6" s="1"/>
  <c r="D49" i="6" s="1"/>
  <c r="Q83" i="7"/>
  <c r="J30" i="13"/>
  <c r="J94" i="13"/>
  <c r="R20" i="13"/>
  <c r="N15" i="2"/>
  <c r="N14" i="2" s="1"/>
  <c r="O11" i="2" s="1"/>
  <c r="G9" i="3" s="1"/>
  <c r="Q45" i="7"/>
  <c r="Q62" i="7" s="1"/>
  <c r="O30" i="7"/>
  <c r="S66" i="7"/>
  <c r="R65" i="7"/>
  <c r="T67" i="7"/>
  <c r="R44" i="7"/>
  <c r="O84" i="7"/>
  <c r="E81" i="6"/>
  <c r="Q18" i="7" l="1"/>
  <c r="Q27" i="7" s="1"/>
  <c r="Q60" i="12"/>
  <c r="R61" i="12" s="1"/>
  <c r="S62" i="12" s="1"/>
  <c r="T63" i="12" s="1"/>
  <c r="Q27" i="12"/>
  <c r="R28" i="12" s="1"/>
  <c r="S29" i="12" s="1"/>
  <c r="T30" i="12" s="1"/>
  <c r="J107" i="13"/>
  <c r="Q16" i="12"/>
  <c r="Q15" i="12" s="1"/>
  <c r="Q14" i="12" s="1"/>
  <c r="H59" i="13"/>
  <c r="G59" i="13" s="1"/>
  <c r="H110" i="13"/>
  <c r="AF95" i="13"/>
  <c r="AP95" i="13" s="1"/>
  <c r="AZ95" i="13" s="1"/>
  <c r="P17" i="12"/>
  <c r="Q18" i="12" s="1"/>
  <c r="R19" i="12" s="1"/>
  <c r="S20" i="12" s="1"/>
  <c r="P50" i="12"/>
  <c r="Q51" i="12" s="1"/>
  <c r="R52" i="12" s="1"/>
  <c r="S53" i="12" s="1"/>
  <c r="J121" i="13"/>
  <c r="T82" i="13"/>
  <c r="T81" i="13" s="1"/>
  <c r="T80" i="13" s="1"/>
  <c r="T79" i="13" s="1"/>
  <c r="T78" i="13" s="1"/>
  <c r="S59" i="13"/>
  <c r="P61" i="12"/>
  <c r="Q62" i="12" s="1"/>
  <c r="R63" i="12" s="1"/>
  <c r="S64" i="12" s="1"/>
  <c r="G80" i="6"/>
  <c r="G79" i="6" s="1"/>
  <c r="R78" i="6" s="1"/>
  <c r="R77" i="6" s="1"/>
  <c r="G76" i="6" s="1"/>
  <c r="G75" i="6" s="1"/>
  <c r="I71" i="13"/>
  <c r="H97" i="13"/>
  <c r="AO50" i="12"/>
  <c r="AF122" i="13"/>
  <c r="AP122" i="13" s="1"/>
  <c r="J70" i="13"/>
  <c r="O64" i="7"/>
  <c r="U57" i="13"/>
  <c r="U56" i="13" s="1"/>
  <c r="I135" i="13"/>
  <c r="I109" i="13"/>
  <c r="T45" i="13"/>
  <c r="U70" i="13"/>
  <c r="U69" i="13" s="1"/>
  <c r="I32" i="13"/>
  <c r="I31" i="13" s="1"/>
  <c r="I30" i="13" s="1"/>
  <c r="H123" i="13"/>
  <c r="AD123" i="13" s="1"/>
  <c r="AN123" i="13" s="1"/>
  <c r="AF45" i="13"/>
  <c r="AP45" i="13" s="1"/>
  <c r="I122" i="13"/>
  <c r="AE122" i="13" s="1"/>
  <c r="AO122" i="13" s="1"/>
  <c r="I45" i="13"/>
  <c r="I96" i="13"/>
  <c r="I95" i="13" s="1"/>
  <c r="H136" i="13"/>
  <c r="T58" i="13"/>
  <c r="T57" i="13" s="1"/>
  <c r="T71" i="13"/>
  <c r="AE71" i="13" s="1"/>
  <c r="AO71" i="13" s="1"/>
  <c r="AF32" i="13"/>
  <c r="AP32" i="13" s="1"/>
  <c r="AZ32" i="13" s="1"/>
  <c r="H46" i="13"/>
  <c r="G46" i="13" s="1"/>
  <c r="J57" i="13"/>
  <c r="J56" i="13" s="1"/>
  <c r="J55" i="13" s="1"/>
  <c r="H72" i="13"/>
  <c r="I58" i="13"/>
  <c r="H20" i="13"/>
  <c r="F26" i="2"/>
  <c r="F27" i="2" s="1"/>
  <c r="F28" i="2" s="1"/>
  <c r="F29" i="2" s="1"/>
  <c r="S86" i="7"/>
  <c r="P46" i="7"/>
  <c r="P63" i="7" s="1"/>
  <c r="O20" i="7"/>
  <c r="P19" i="7"/>
  <c r="P28" i="7" s="1"/>
  <c r="S83" i="13"/>
  <c r="S82" i="13" s="1"/>
  <c r="S81" i="13" s="1"/>
  <c r="S80" i="13" s="1"/>
  <c r="S79" i="13" s="1"/>
  <c r="S78" i="13" s="1"/>
  <c r="R97" i="13"/>
  <c r="Q97" i="13" s="1"/>
  <c r="O17" i="12"/>
  <c r="N17" i="12" s="1"/>
  <c r="T87" i="7"/>
  <c r="AD136" i="13"/>
  <c r="AN136" i="13" s="1"/>
  <c r="AF134" i="13"/>
  <c r="AP134" i="13" s="1"/>
  <c r="G33" i="13"/>
  <c r="AD59" i="13"/>
  <c r="AN59" i="13" s="1"/>
  <c r="AD72" i="13"/>
  <c r="AN72" i="13" s="1"/>
  <c r="H17" i="12"/>
  <c r="I18" i="12" s="1"/>
  <c r="J19" i="12" s="1"/>
  <c r="AD46" i="13"/>
  <c r="AN46" i="13" s="1"/>
  <c r="AE45" i="13"/>
  <c r="AO45" i="13" s="1"/>
  <c r="AD33" i="13"/>
  <c r="AN33" i="13" s="1"/>
  <c r="AX33" i="13" s="1"/>
  <c r="I121" i="13"/>
  <c r="R17" i="12"/>
  <c r="S18" i="12" s="1"/>
  <c r="T19" i="12" s="1"/>
  <c r="AF44" i="13"/>
  <c r="AP44" i="13" s="1"/>
  <c r="R59" i="13"/>
  <c r="P16" i="12"/>
  <c r="F80" i="6"/>
  <c r="Q79" i="6" s="1"/>
  <c r="Q78" i="6" s="1"/>
  <c r="F77" i="6" s="1"/>
  <c r="F76" i="6" s="1"/>
  <c r="Q75" i="6" s="1"/>
  <c r="O28" i="12"/>
  <c r="AF70" i="13"/>
  <c r="AP70" i="13" s="1"/>
  <c r="AF121" i="13"/>
  <c r="AP121" i="13" s="1"/>
  <c r="J133" i="13"/>
  <c r="Z39" i="12"/>
  <c r="AG39" i="12" s="1"/>
  <c r="AA38" i="12"/>
  <c r="AH38" i="12" s="1"/>
  <c r="J120" i="13"/>
  <c r="J119" i="13" s="1"/>
  <c r="R46" i="13"/>
  <c r="O39" i="12"/>
  <c r="O37" i="7"/>
  <c r="O46" i="7" s="1"/>
  <c r="O83" i="7" s="1"/>
  <c r="Q29" i="12"/>
  <c r="R30" i="12" s="1"/>
  <c r="S31" i="12" s="1"/>
  <c r="AF31" i="13"/>
  <c r="AP31" i="13" s="1"/>
  <c r="AZ31" i="13" s="1"/>
  <c r="AO61" i="12"/>
  <c r="R123" i="13"/>
  <c r="H45" i="13"/>
  <c r="P27" i="12"/>
  <c r="R72" i="13"/>
  <c r="R27" i="2"/>
  <c r="AY110" i="13"/>
  <c r="AY123" i="13" s="1"/>
  <c r="AY46" i="13"/>
  <c r="AY72" i="13" s="1"/>
  <c r="R39" i="12"/>
  <c r="S40" i="12" s="1"/>
  <c r="T41" i="12" s="1"/>
  <c r="H96" i="13"/>
  <c r="H95" i="13" s="1"/>
  <c r="AE135" i="13"/>
  <c r="AO135" i="13" s="1"/>
  <c r="U133" i="13"/>
  <c r="H82" i="13"/>
  <c r="H81" i="13" s="1"/>
  <c r="H80" i="13" s="1"/>
  <c r="H79" i="13" s="1"/>
  <c r="H78" i="13" s="1"/>
  <c r="Z28" i="12"/>
  <c r="AG28" i="12" s="1"/>
  <c r="AN28" i="12" s="1"/>
  <c r="AE32" i="13"/>
  <c r="AO32" i="13" s="1"/>
  <c r="AY32" i="13" s="1"/>
  <c r="Q26" i="12"/>
  <c r="Q25" i="12" s="1"/>
  <c r="S45" i="13"/>
  <c r="G97" i="13"/>
  <c r="G110" i="13"/>
  <c r="S109" i="13"/>
  <c r="AF108" i="13"/>
  <c r="AP108" i="13" s="1"/>
  <c r="AZ108" i="13" s="1"/>
  <c r="F25" i="4"/>
  <c r="F26" i="4" s="1"/>
  <c r="F27" i="4" s="1"/>
  <c r="F28" i="4" s="1"/>
  <c r="D14" i="5" s="1"/>
  <c r="D41" i="5" s="1"/>
  <c r="U107" i="13"/>
  <c r="U106" i="13" s="1"/>
  <c r="U105" i="13" s="1"/>
  <c r="U104" i="13" s="1"/>
  <c r="AD110" i="13"/>
  <c r="AN110" i="13" s="1"/>
  <c r="R110" i="13"/>
  <c r="S96" i="13"/>
  <c r="P38" i="12"/>
  <c r="AZ136" i="13"/>
  <c r="E50" i="12"/>
  <c r="G84" i="13"/>
  <c r="AZ109" i="13"/>
  <c r="AZ122" i="13" s="1"/>
  <c r="Q37" i="12"/>
  <c r="T108" i="13"/>
  <c r="AD97" i="13"/>
  <c r="AN97" i="13" s="1"/>
  <c r="AX97" i="13" s="1"/>
  <c r="U120" i="13"/>
  <c r="T121" i="13"/>
  <c r="P52" i="7"/>
  <c r="O52" i="7" s="1"/>
  <c r="Q49" i="7" s="1"/>
  <c r="Z104" i="12"/>
  <c r="AG104" i="12" s="1"/>
  <c r="AA49" i="12"/>
  <c r="AH49" i="12" s="1"/>
  <c r="P71" i="5"/>
  <c r="R136" i="13"/>
  <c r="T134" i="13"/>
  <c r="I134" i="13"/>
  <c r="Q48" i="12"/>
  <c r="S32" i="13"/>
  <c r="S135" i="13"/>
  <c r="E39" i="12"/>
  <c r="T31" i="13"/>
  <c r="T30" i="13" s="1"/>
  <c r="T29" i="13" s="1"/>
  <c r="T28" i="13" s="1"/>
  <c r="T27" i="13" s="1"/>
  <c r="T44" i="13"/>
  <c r="F16" i="12"/>
  <c r="I88" i="5"/>
  <c r="R50" i="12"/>
  <c r="S51" i="12" s="1"/>
  <c r="T52" i="12" s="1"/>
  <c r="E28" i="12"/>
  <c r="E17" i="12"/>
  <c r="D17" i="12" s="1"/>
  <c r="E85" i="5"/>
  <c r="H87" i="5"/>
  <c r="P82" i="5"/>
  <c r="S19" i="13"/>
  <c r="S18" i="13" s="1"/>
  <c r="S17" i="13" s="1"/>
  <c r="S16" i="13" s="1"/>
  <c r="S15" i="13" s="1"/>
  <c r="S14" i="13" s="1"/>
  <c r="S122" i="13"/>
  <c r="CC60" i="4"/>
  <c r="CC61" i="4" s="1"/>
  <c r="CC62" i="4" s="1"/>
  <c r="CC63" i="4" s="1"/>
  <c r="CC64" i="4" s="1"/>
  <c r="CC65" i="4" s="1"/>
  <c r="CC66" i="4" s="1"/>
  <c r="O24" i="6" s="1"/>
  <c r="O51" i="6" s="1"/>
  <c r="Z61" i="12"/>
  <c r="AG61" i="12" s="1"/>
  <c r="O72" i="5"/>
  <c r="O83" i="5"/>
  <c r="T23" i="3"/>
  <c r="T22" i="3" s="1"/>
  <c r="I21" i="3" s="1"/>
  <c r="I20" i="3" s="1"/>
  <c r="T19" i="3" s="1"/>
  <c r="T18" i="3" s="1"/>
  <c r="E61" i="12"/>
  <c r="U43" i="13"/>
  <c r="U42" i="13" s="1"/>
  <c r="U41" i="13" s="1"/>
  <c r="U40" i="13" s="1"/>
  <c r="AN94" i="12"/>
  <c r="AN105" i="12" s="1"/>
  <c r="AO116" i="12"/>
  <c r="G25" i="2"/>
  <c r="P81" i="12"/>
  <c r="Q113" i="12"/>
  <c r="Q102" i="12"/>
  <c r="I91" i="6"/>
  <c r="T90" i="6" s="1"/>
  <c r="T89" i="6" s="1"/>
  <c r="I88" i="6" s="1"/>
  <c r="I87" i="6" s="1"/>
  <c r="F27" i="12"/>
  <c r="Z27" i="12" s="1"/>
  <c r="AG27" i="12" s="1"/>
  <c r="AN27" i="12" s="1"/>
  <c r="G26" i="12"/>
  <c r="G25" i="12" s="1"/>
  <c r="H80" i="6"/>
  <c r="S79" i="6" s="1"/>
  <c r="S78" i="6" s="1"/>
  <c r="H77" i="6" s="1"/>
  <c r="H76" i="6" s="1"/>
  <c r="S75" i="6" s="1"/>
  <c r="G81" i="6"/>
  <c r="CD59" i="4"/>
  <c r="F81" i="12"/>
  <c r="Z82" i="12"/>
  <c r="AG82" i="12" s="1"/>
  <c r="AN82" i="12" s="1"/>
  <c r="N83" i="12"/>
  <c r="O82" i="12"/>
  <c r="G113" i="12"/>
  <c r="AA114" i="12"/>
  <c r="AH114" i="12" s="1"/>
  <c r="F70" i="12"/>
  <c r="F69" i="12" s="1"/>
  <c r="N105" i="12"/>
  <c r="O104" i="12"/>
  <c r="Q91" i="12"/>
  <c r="E104" i="12"/>
  <c r="D105" i="12"/>
  <c r="Y105" i="12"/>
  <c r="AF105" i="12" s="1"/>
  <c r="CC25" i="4"/>
  <c r="CB26" i="4"/>
  <c r="CB27" i="4" s="1"/>
  <c r="CB28" i="4" s="1"/>
  <c r="N14" i="5" s="1"/>
  <c r="N41" i="5" s="1"/>
  <c r="G80" i="12"/>
  <c r="AA81" i="12"/>
  <c r="AH81" i="12" s="1"/>
  <c r="AO81" i="12" s="1"/>
  <c r="G102" i="12"/>
  <c r="AA103" i="12"/>
  <c r="AH103" i="12" s="1"/>
  <c r="E115" i="12"/>
  <c r="D116" i="12"/>
  <c r="Y116" i="12"/>
  <c r="AF116" i="12" s="1"/>
  <c r="N94" i="12"/>
  <c r="E93" i="12"/>
  <c r="Y94" i="12"/>
  <c r="AF94" i="12" s="1"/>
  <c r="D94" i="12"/>
  <c r="O115" i="12"/>
  <c r="N116" i="12"/>
  <c r="N40" i="5"/>
  <c r="Q69" i="12"/>
  <c r="Q80" i="12"/>
  <c r="G91" i="12"/>
  <c r="AA92" i="12"/>
  <c r="AH92" i="12" s="1"/>
  <c r="AO92" i="12" s="1"/>
  <c r="Z115" i="12"/>
  <c r="AG115" i="12" s="1"/>
  <c r="F114" i="12"/>
  <c r="O93" i="12"/>
  <c r="F92" i="12"/>
  <c r="Z93" i="12"/>
  <c r="AG93" i="12" s="1"/>
  <c r="Y83" i="12"/>
  <c r="AF83" i="12" s="1"/>
  <c r="AM83" i="12" s="1"/>
  <c r="D83" i="12"/>
  <c r="E82" i="12"/>
  <c r="P114" i="12"/>
  <c r="D72" i="12"/>
  <c r="E71" i="12"/>
  <c r="P103" i="12"/>
  <c r="P70" i="12"/>
  <c r="P69" i="12" s="1"/>
  <c r="O71" i="12"/>
  <c r="AO93" i="12"/>
  <c r="F103" i="12"/>
  <c r="P92" i="12"/>
  <c r="F38" i="12"/>
  <c r="F60" i="12"/>
  <c r="AA27" i="12"/>
  <c r="AH27" i="12" s="1"/>
  <c r="H74" i="5"/>
  <c r="I75" i="5"/>
  <c r="J76" i="5"/>
  <c r="G72" i="5"/>
  <c r="G71" i="5" s="1"/>
  <c r="G75" i="5"/>
  <c r="H76" i="5"/>
  <c r="I77" i="5"/>
  <c r="F73" i="5"/>
  <c r="E74" i="5"/>
  <c r="F84" i="5"/>
  <c r="R93" i="6"/>
  <c r="S92" i="6"/>
  <c r="H91" i="6" s="1"/>
  <c r="H90" i="6" s="1"/>
  <c r="S89" i="6" s="1"/>
  <c r="S88" i="6" s="1"/>
  <c r="H87" i="6" s="1"/>
  <c r="G48" i="12"/>
  <c r="AA48" i="12" s="1"/>
  <c r="AH48" i="12" s="1"/>
  <c r="F49" i="12"/>
  <c r="G84" i="7"/>
  <c r="J87" i="7" s="1"/>
  <c r="H92" i="6"/>
  <c r="G93" i="6"/>
  <c r="R98" i="7"/>
  <c r="S97" i="7"/>
  <c r="S110" i="7"/>
  <c r="F30" i="7"/>
  <c r="E21" i="7"/>
  <c r="E47" i="7" s="1"/>
  <c r="E64" i="7" s="1"/>
  <c r="F20" i="7"/>
  <c r="U109" i="7"/>
  <c r="J96" i="7"/>
  <c r="F47" i="7"/>
  <c r="F64" i="7" s="1"/>
  <c r="U119" i="7"/>
  <c r="J132" i="7"/>
  <c r="J119" i="7"/>
  <c r="U132" i="7"/>
  <c r="T109" i="7"/>
  <c r="J67" i="7"/>
  <c r="I66" i="7"/>
  <c r="H65" i="7"/>
  <c r="T110" i="7"/>
  <c r="I97" i="7"/>
  <c r="H98" i="7"/>
  <c r="G37" i="12"/>
  <c r="E54" i="7"/>
  <c r="E53" i="7" s="1"/>
  <c r="E52" i="7" s="1"/>
  <c r="D55" i="7"/>
  <c r="T120" i="7"/>
  <c r="S121" i="7"/>
  <c r="I133" i="7"/>
  <c r="J144" i="7"/>
  <c r="J167" i="7" s="1"/>
  <c r="U144" i="7"/>
  <c r="I120" i="7"/>
  <c r="H121" i="7"/>
  <c r="T133" i="7"/>
  <c r="G36" i="7"/>
  <c r="F37" i="7"/>
  <c r="E37" i="7" s="1"/>
  <c r="AA60" i="12"/>
  <c r="AH60" i="12" s="1"/>
  <c r="G59" i="12"/>
  <c r="G46" i="7"/>
  <c r="G83" i="7" s="1"/>
  <c r="G29" i="7"/>
  <c r="G19" i="7"/>
  <c r="U96" i="7"/>
  <c r="T96" i="7" s="1"/>
  <c r="J109" i="7"/>
  <c r="F74" i="7"/>
  <c r="G73" i="7"/>
  <c r="G72" i="7" s="1"/>
  <c r="D38" i="7"/>
  <c r="I20" i="2"/>
  <c r="G18" i="2"/>
  <c r="H19" i="2"/>
  <c r="F16" i="2"/>
  <c r="E17" i="2"/>
  <c r="R24" i="3"/>
  <c r="H17" i="2"/>
  <c r="J19" i="2"/>
  <c r="I18" i="2"/>
  <c r="G15" i="2"/>
  <c r="G14" i="2" s="1"/>
  <c r="F60" i="4"/>
  <c r="F61" i="4" s="1"/>
  <c r="F62" i="4" s="1"/>
  <c r="F63" i="4" s="1"/>
  <c r="F64" i="4" s="1"/>
  <c r="F65" i="4" s="1"/>
  <c r="F66" i="4" s="1"/>
  <c r="D23" i="6" s="1"/>
  <c r="D50" i="6" s="1"/>
  <c r="G59" i="4"/>
  <c r="H23" i="3"/>
  <c r="S22" i="3" s="1"/>
  <c r="S21" i="3" s="1"/>
  <c r="H20" i="3" s="1"/>
  <c r="H19" i="3" s="1"/>
  <c r="S18" i="3" s="1"/>
  <c r="G24" i="3"/>
  <c r="H24" i="4"/>
  <c r="E12" i="5" s="1"/>
  <c r="G9" i="6"/>
  <c r="I94" i="13"/>
  <c r="G9" i="4"/>
  <c r="CB129" i="4" s="1"/>
  <c r="G9" i="7"/>
  <c r="G5" i="3"/>
  <c r="G4" i="3" s="1"/>
  <c r="K5" i="14"/>
  <c r="K4" i="14" s="1"/>
  <c r="G5" i="6"/>
  <c r="G4" i="6" s="1"/>
  <c r="U177" i="6" s="1"/>
  <c r="Q46" i="13"/>
  <c r="Q20" i="13"/>
  <c r="T94" i="13"/>
  <c r="T93" i="13" s="1"/>
  <c r="T92" i="13" s="1"/>
  <c r="T91" i="13" s="1"/>
  <c r="AE95" i="13"/>
  <c r="AO95" i="13" s="1"/>
  <c r="AY95" i="13" s="1"/>
  <c r="G5" i="4"/>
  <c r="BZ109" i="4" s="1"/>
  <c r="G5" i="7"/>
  <c r="G4" i="7" s="1"/>
  <c r="T193" i="7" s="1"/>
  <c r="T206" i="7" s="1"/>
  <c r="AF94" i="13"/>
  <c r="AP94" i="13" s="1"/>
  <c r="AZ94" i="13" s="1"/>
  <c r="J93" i="13"/>
  <c r="Q84" i="13"/>
  <c r="R83" i="13"/>
  <c r="J42" i="13"/>
  <c r="Q33" i="13"/>
  <c r="J106" i="13"/>
  <c r="AC33" i="13"/>
  <c r="AM33" i="13" s="1"/>
  <c r="AW33" i="13" s="1"/>
  <c r="J29" i="13"/>
  <c r="AF30" i="13"/>
  <c r="AP30" i="13" s="1"/>
  <c r="AZ30" i="13" s="1"/>
  <c r="Q82" i="7"/>
  <c r="Q44" i="7"/>
  <c r="Q61" i="7" s="1"/>
  <c r="P18" i="7"/>
  <c r="P27" i="7" s="1"/>
  <c r="R81" i="7"/>
  <c r="R61" i="7"/>
  <c r="O29" i="7"/>
  <c r="Q69" i="7"/>
  <c r="O81" i="6"/>
  <c r="R28" i="2"/>
  <c r="Q29" i="2"/>
  <c r="Q30" i="2" s="1"/>
  <c r="S58" i="13" l="1"/>
  <c r="I57" i="13"/>
  <c r="AE57" i="13" s="1"/>
  <c r="AO57" i="13" s="1"/>
  <c r="H109" i="13"/>
  <c r="O61" i="12"/>
  <c r="P49" i="12"/>
  <c r="O50" i="12"/>
  <c r="O60" i="12" s="1"/>
  <c r="AF57" i="13"/>
  <c r="AP57" i="13" s="1"/>
  <c r="S71" i="13"/>
  <c r="Q59" i="12"/>
  <c r="I70" i="13"/>
  <c r="H70" i="13" s="1"/>
  <c r="P60" i="12"/>
  <c r="Z50" i="12"/>
  <c r="AG50" i="12" s="1"/>
  <c r="AE58" i="13"/>
  <c r="AO58" i="13" s="1"/>
  <c r="H135" i="13"/>
  <c r="AD135" i="13" s="1"/>
  <c r="AN135" i="13" s="1"/>
  <c r="I108" i="13"/>
  <c r="G136" i="13"/>
  <c r="AE109" i="13"/>
  <c r="AO109" i="13" s="1"/>
  <c r="AE96" i="13"/>
  <c r="AO96" i="13" s="1"/>
  <c r="AY96" i="13" s="1"/>
  <c r="T70" i="13"/>
  <c r="G72" i="13"/>
  <c r="G20" i="13"/>
  <c r="F46" i="13" s="1"/>
  <c r="AB46" i="13" s="1"/>
  <c r="AL46" i="13" s="1"/>
  <c r="H19" i="13"/>
  <c r="H18" i="13" s="1"/>
  <c r="H17" i="13" s="1"/>
  <c r="H16" i="13" s="1"/>
  <c r="H15" i="13" s="1"/>
  <c r="H14" i="13" s="1"/>
  <c r="H58" i="13"/>
  <c r="I44" i="13"/>
  <c r="I43" i="13" s="1"/>
  <c r="AF56" i="13"/>
  <c r="AP56" i="13" s="1"/>
  <c r="AC97" i="13"/>
  <c r="AM97" i="13" s="1"/>
  <c r="AW97" i="13" s="1"/>
  <c r="G123" i="13"/>
  <c r="F136" i="13" s="1"/>
  <c r="J69" i="13"/>
  <c r="J68" i="13" s="1"/>
  <c r="H122" i="13"/>
  <c r="AD122" i="13" s="1"/>
  <c r="AN122" i="13" s="1"/>
  <c r="AZ45" i="13"/>
  <c r="AZ71" i="13" s="1"/>
  <c r="H71" i="13"/>
  <c r="H32" i="13"/>
  <c r="G26" i="2"/>
  <c r="G27" i="2" s="1"/>
  <c r="AD32" i="13"/>
  <c r="AN32" i="13" s="1"/>
  <c r="AX32" i="13" s="1"/>
  <c r="AA59" i="12"/>
  <c r="AH59" i="12" s="1"/>
  <c r="Y61" i="12"/>
  <c r="AF61" i="12" s="1"/>
  <c r="P45" i="7"/>
  <c r="P82" i="7" s="1"/>
  <c r="P83" i="7"/>
  <c r="O36" i="7"/>
  <c r="O35" i="7" s="1"/>
  <c r="Q32" i="7" s="1"/>
  <c r="S95" i="13"/>
  <c r="AD95" i="13" s="1"/>
  <c r="AN95" i="13" s="1"/>
  <c r="AX95" i="13" s="1"/>
  <c r="O19" i="7"/>
  <c r="O28" i="7" s="1"/>
  <c r="Q110" i="13"/>
  <c r="P110" i="13" s="1"/>
  <c r="R82" i="13"/>
  <c r="R81" i="13" s="1"/>
  <c r="R80" i="13" s="1"/>
  <c r="R79" i="13" s="1"/>
  <c r="R78" i="13" s="1"/>
  <c r="AF133" i="13"/>
  <c r="AP133" i="13" s="1"/>
  <c r="AC59" i="13"/>
  <c r="AM59" i="13" s="1"/>
  <c r="AE44" i="13"/>
  <c r="AO44" i="13" s="1"/>
  <c r="AF43" i="13"/>
  <c r="AP43" i="13" s="1"/>
  <c r="AZ43" i="13" s="1"/>
  <c r="S23" i="3"/>
  <c r="H22" i="3" s="1"/>
  <c r="H21" i="3" s="1"/>
  <c r="S20" i="3" s="1"/>
  <c r="S19" i="3" s="1"/>
  <c r="H18" i="3" s="1"/>
  <c r="CD60" i="4"/>
  <c r="CD61" i="4" s="1"/>
  <c r="CD62" i="4" s="1"/>
  <c r="CD63" i="4" s="1"/>
  <c r="CD64" i="4" s="1"/>
  <c r="CD65" i="4" s="1"/>
  <c r="CD66" i="4" s="1"/>
  <c r="O25" i="6" s="1"/>
  <c r="O52" i="6" s="1"/>
  <c r="AC72" i="13"/>
  <c r="AM72" i="13" s="1"/>
  <c r="T163" i="6"/>
  <c r="AY45" i="13"/>
  <c r="AY71" i="13" s="1"/>
  <c r="AZ134" i="13"/>
  <c r="AD96" i="13"/>
  <c r="AN96" i="13" s="1"/>
  <c r="AX96" i="13" s="1"/>
  <c r="AA26" i="12"/>
  <c r="AH26" i="12" s="1"/>
  <c r="AO26" i="12" s="1"/>
  <c r="P26" i="12"/>
  <c r="AC46" i="13"/>
  <c r="AM46" i="13" s="1"/>
  <c r="AW46" i="13" s="1"/>
  <c r="Q72" i="13"/>
  <c r="P15" i="12"/>
  <c r="P14" i="12" s="1"/>
  <c r="D39" i="12"/>
  <c r="Q59" i="13"/>
  <c r="P59" i="13" s="1"/>
  <c r="AX46" i="13"/>
  <c r="AX59" i="13" s="1"/>
  <c r="U162" i="6"/>
  <c r="T43" i="13"/>
  <c r="T42" i="13" s="1"/>
  <c r="T41" i="13" s="1"/>
  <c r="T40" i="13" s="1"/>
  <c r="AD58" i="13"/>
  <c r="AN58" i="13" s="1"/>
  <c r="O16" i="12"/>
  <c r="O27" i="12"/>
  <c r="I133" i="13"/>
  <c r="AE121" i="13"/>
  <c r="AO121" i="13" s="1"/>
  <c r="N28" i="12"/>
  <c r="N39" i="12"/>
  <c r="Y28" i="12"/>
  <c r="AF28" i="12" s="1"/>
  <c r="AM28" i="12" s="1"/>
  <c r="AN39" i="12"/>
  <c r="AN50" i="12" s="1"/>
  <c r="T56" i="13"/>
  <c r="P80" i="6"/>
  <c r="P79" i="6" s="1"/>
  <c r="E78" i="6" s="1"/>
  <c r="E77" i="6" s="1"/>
  <c r="P76" i="6" s="1"/>
  <c r="P75" i="6" s="1"/>
  <c r="CE59" i="4"/>
  <c r="CF59" i="4" s="1"/>
  <c r="T133" i="13"/>
  <c r="U119" i="13"/>
  <c r="U118" i="13" s="1"/>
  <c r="AY59" i="13"/>
  <c r="H25" i="2"/>
  <c r="T107" i="13"/>
  <c r="T106" i="13" s="1"/>
  <c r="AF107" i="13"/>
  <c r="AP107" i="13" s="1"/>
  <c r="AZ107" i="13" s="1"/>
  <c r="AZ44" i="13"/>
  <c r="AZ57" i="13" s="1"/>
  <c r="AE31" i="13"/>
  <c r="AO31" i="13" s="1"/>
  <c r="AY31" i="13" s="1"/>
  <c r="F97" i="13"/>
  <c r="AB97" i="13" s="1"/>
  <c r="AL97" i="13" s="1"/>
  <c r="AV97" i="13" s="1"/>
  <c r="AE134" i="13"/>
  <c r="AO134" i="13" s="1"/>
  <c r="AF69" i="13"/>
  <c r="AP69" i="13" s="1"/>
  <c r="AD109" i="13"/>
  <c r="AN109" i="13" s="1"/>
  <c r="H108" i="13"/>
  <c r="F26" i="12"/>
  <c r="Q136" i="13"/>
  <c r="AC136" i="13"/>
  <c r="AM136" i="13" s="1"/>
  <c r="AY136" i="13"/>
  <c r="AE108" i="13"/>
  <c r="AO108" i="13" s="1"/>
  <c r="AY108" i="13" s="1"/>
  <c r="J132" i="13"/>
  <c r="J131" i="13" s="1"/>
  <c r="P59" i="12"/>
  <c r="R32" i="13"/>
  <c r="F15" i="12"/>
  <c r="F14" i="12" s="1"/>
  <c r="Z60" i="12"/>
  <c r="AG60" i="12" s="1"/>
  <c r="R109" i="13"/>
  <c r="I107" i="13"/>
  <c r="I106" i="13" s="1"/>
  <c r="G109" i="13"/>
  <c r="Q123" i="13"/>
  <c r="I120" i="13"/>
  <c r="AF120" i="13"/>
  <c r="AP120" i="13" s="1"/>
  <c r="F72" i="5"/>
  <c r="F71" i="5" s="1"/>
  <c r="E38" i="12"/>
  <c r="AD71" i="13"/>
  <c r="AN71" i="13" s="1"/>
  <c r="H57" i="13"/>
  <c r="G83" i="13"/>
  <c r="G82" i="13" s="1"/>
  <c r="G81" i="13" s="1"/>
  <c r="G80" i="13" s="1"/>
  <c r="G79" i="13" s="1"/>
  <c r="G78" i="13" s="1"/>
  <c r="D28" i="12"/>
  <c r="G96" i="13"/>
  <c r="D50" i="12"/>
  <c r="Y39" i="12"/>
  <c r="AF39" i="12" s="1"/>
  <c r="F110" i="13"/>
  <c r="Q36" i="12"/>
  <c r="Z49" i="12"/>
  <c r="AG49" i="12" s="1"/>
  <c r="S134" i="13"/>
  <c r="F84" i="13"/>
  <c r="E84" i="13" s="1"/>
  <c r="E27" i="12"/>
  <c r="AC110" i="13"/>
  <c r="AM110" i="13" s="1"/>
  <c r="AX110" i="13"/>
  <c r="AX123" i="13" s="1"/>
  <c r="R96" i="13"/>
  <c r="AC96" i="13" s="1"/>
  <c r="AM96" i="13" s="1"/>
  <c r="AW96" i="13" s="1"/>
  <c r="E49" i="12"/>
  <c r="R19" i="13"/>
  <c r="R18" i="13" s="1"/>
  <c r="R17" i="13" s="1"/>
  <c r="R16" i="13" s="1"/>
  <c r="R15" i="13" s="1"/>
  <c r="R14" i="13" s="1"/>
  <c r="R45" i="13"/>
  <c r="S31" i="13"/>
  <c r="S30" i="13" s="1"/>
  <c r="S29" i="13" s="1"/>
  <c r="S28" i="13" s="1"/>
  <c r="S27" i="13" s="1"/>
  <c r="I86" i="7"/>
  <c r="G47" i="12"/>
  <c r="E16" i="12"/>
  <c r="D16" i="12" s="1"/>
  <c r="R135" i="13"/>
  <c r="Q47" i="12"/>
  <c r="AO114" i="12"/>
  <c r="Z38" i="12"/>
  <c r="AG38" i="12" s="1"/>
  <c r="AN38" i="12" s="1"/>
  <c r="S108" i="13"/>
  <c r="S57" i="13"/>
  <c r="T247" i="7"/>
  <c r="O63" i="7"/>
  <c r="H121" i="13"/>
  <c r="R71" i="13"/>
  <c r="G36" i="12"/>
  <c r="AZ135" i="13"/>
  <c r="Q58" i="12"/>
  <c r="AA37" i="12"/>
  <c r="AH37" i="12" s="1"/>
  <c r="O38" i="12"/>
  <c r="S121" i="13"/>
  <c r="F48" i="12"/>
  <c r="F37" i="12"/>
  <c r="R58" i="13"/>
  <c r="U132" i="13"/>
  <c r="P37" i="12"/>
  <c r="S44" i="13"/>
  <c r="G25" i="4"/>
  <c r="G26" i="4" s="1"/>
  <c r="U219" i="7"/>
  <c r="T178" i="6"/>
  <c r="R122" i="13"/>
  <c r="F59" i="12"/>
  <c r="P48" i="12"/>
  <c r="T120" i="13"/>
  <c r="AD45" i="13"/>
  <c r="AN45" i="13" s="1"/>
  <c r="N83" i="5"/>
  <c r="T274" i="7"/>
  <c r="D85" i="5"/>
  <c r="AN93" i="12"/>
  <c r="O71" i="5"/>
  <c r="N72" i="5"/>
  <c r="E60" i="12"/>
  <c r="U68" i="13"/>
  <c r="AF68" i="13" s="1"/>
  <c r="AP68" i="13" s="1"/>
  <c r="AN116" i="12"/>
  <c r="O82" i="5"/>
  <c r="U273" i="7"/>
  <c r="U246" i="7"/>
  <c r="H85" i="7"/>
  <c r="T220" i="7"/>
  <c r="T233" i="7" s="1"/>
  <c r="U192" i="7"/>
  <c r="U205" i="7" s="1"/>
  <c r="G4" i="4"/>
  <c r="CA95" i="4" s="1"/>
  <c r="D61" i="12"/>
  <c r="AA102" i="12"/>
  <c r="AH102" i="12" s="1"/>
  <c r="E84" i="5"/>
  <c r="U55" i="13"/>
  <c r="U54" i="13" s="1"/>
  <c r="U53" i="13" s="1"/>
  <c r="D71" i="12"/>
  <c r="AA113" i="12"/>
  <c r="AH113" i="12" s="1"/>
  <c r="S91" i="6"/>
  <c r="S90" i="6" s="1"/>
  <c r="H89" i="6" s="1"/>
  <c r="H88" i="6" s="1"/>
  <c r="S87" i="6" s="1"/>
  <c r="N93" i="12"/>
  <c r="P91" i="12"/>
  <c r="N82" i="12"/>
  <c r="AO103" i="12"/>
  <c r="Q81" i="6"/>
  <c r="R80" i="6"/>
  <c r="R79" i="6" s="1"/>
  <c r="G78" i="6" s="1"/>
  <c r="G77" i="6" s="1"/>
  <c r="R76" i="6" s="1"/>
  <c r="R75" i="6" s="1"/>
  <c r="BZ133" i="4"/>
  <c r="G82" i="5"/>
  <c r="F83" i="5"/>
  <c r="AO104" i="12"/>
  <c r="AO115" i="12"/>
  <c r="E70" i="12"/>
  <c r="D82" i="12"/>
  <c r="X83" i="12"/>
  <c r="AE83" i="12" s="1"/>
  <c r="AL83" i="12" s="1"/>
  <c r="O92" i="12"/>
  <c r="AA91" i="12"/>
  <c r="AH91" i="12" s="1"/>
  <c r="AM94" i="12"/>
  <c r="AM105" i="12" s="1"/>
  <c r="X116" i="12"/>
  <c r="AE116" i="12" s="1"/>
  <c r="D115" i="12"/>
  <c r="F15" i="2"/>
  <c r="F14" i="2" s="1"/>
  <c r="O70" i="12"/>
  <c r="O69" i="12" s="1"/>
  <c r="N71" i="12"/>
  <c r="Z114" i="12"/>
  <c r="AG114" i="12" s="1"/>
  <c r="F113" i="12"/>
  <c r="P80" i="12"/>
  <c r="N115" i="12"/>
  <c r="E92" i="12"/>
  <c r="Y93" i="12"/>
  <c r="AF93" i="12" s="1"/>
  <c r="E114" i="12"/>
  <c r="Y115" i="12"/>
  <c r="AF115" i="12" s="1"/>
  <c r="AA80" i="12"/>
  <c r="AH80" i="12" s="1"/>
  <c r="X105" i="12"/>
  <c r="AE105" i="12" s="1"/>
  <c r="D104" i="12"/>
  <c r="O103" i="12"/>
  <c r="Z81" i="12"/>
  <c r="AG81" i="12" s="1"/>
  <c r="AN81" i="12" s="1"/>
  <c r="F80" i="12"/>
  <c r="P113" i="12"/>
  <c r="O114" i="12"/>
  <c r="E103" i="12"/>
  <c r="Y104" i="12"/>
  <c r="AF104" i="12" s="1"/>
  <c r="N104" i="12"/>
  <c r="O81" i="12"/>
  <c r="G63" i="7"/>
  <c r="I65" i="7" s="1"/>
  <c r="F102" i="12"/>
  <c r="Z103" i="12"/>
  <c r="AG103" i="12" s="1"/>
  <c r="P102" i="12"/>
  <c r="Y82" i="12"/>
  <c r="AF82" i="12" s="1"/>
  <c r="AM82" i="12" s="1"/>
  <c r="E81" i="12"/>
  <c r="F91" i="12"/>
  <c r="Z92" i="12"/>
  <c r="AG92" i="12" s="1"/>
  <c r="X94" i="12"/>
  <c r="AE94" i="12" s="1"/>
  <c r="D93" i="12"/>
  <c r="CD25" i="4"/>
  <c r="O13" i="5" s="1"/>
  <c r="CC26" i="4"/>
  <c r="AO27" i="12"/>
  <c r="AO38" i="12"/>
  <c r="F84" i="7"/>
  <c r="I87" i="7" s="1"/>
  <c r="R92" i="6"/>
  <c r="Q93" i="6"/>
  <c r="F93" i="6"/>
  <c r="G92" i="6"/>
  <c r="G91" i="6" s="1"/>
  <c r="R90" i="6" s="1"/>
  <c r="R89" i="6" s="1"/>
  <c r="G88" i="6" s="1"/>
  <c r="G87" i="6" s="1"/>
  <c r="G58" i="12"/>
  <c r="D74" i="5"/>
  <c r="E73" i="5"/>
  <c r="D37" i="7"/>
  <c r="F73" i="7"/>
  <c r="F72" i="7" s="1"/>
  <c r="E74" i="7"/>
  <c r="G35" i="7"/>
  <c r="G45" i="7"/>
  <c r="G82" i="7" s="1"/>
  <c r="H84" i="7"/>
  <c r="I85" i="7"/>
  <c r="J86" i="7"/>
  <c r="U156" i="7"/>
  <c r="T144" i="7"/>
  <c r="U143" i="7"/>
  <c r="T132" i="7"/>
  <c r="T119" i="7"/>
  <c r="H110" i="7"/>
  <c r="H97" i="7"/>
  <c r="G98" i="7"/>
  <c r="U131" i="7"/>
  <c r="U118" i="7"/>
  <c r="F29" i="7"/>
  <c r="F19" i="7"/>
  <c r="D221" i="4"/>
  <c r="BZ96" i="4"/>
  <c r="J179" i="7"/>
  <c r="J166" i="7"/>
  <c r="I167" i="7"/>
  <c r="S120" i="7"/>
  <c r="R121" i="7"/>
  <c r="S133" i="7"/>
  <c r="D120" i="4"/>
  <c r="BZ147" i="4"/>
  <c r="AA25" i="12"/>
  <c r="AH25" i="12" s="1"/>
  <c r="AO25" i="12" s="1"/>
  <c r="U108" i="7"/>
  <c r="U95" i="7"/>
  <c r="I95" i="7" s="1"/>
  <c r="H133" i="7"/>
  <c r="G121" i="7"/>
  <c r="H120" i="7"/>
  <c r="U167" i="7"/>
  <c r="J156" i="7"/>
  <c r="I144" i="7"/>
  <c r="J143" i="7"/>
  <c r="D54" i="7"/>
  <c r="D53" i="7" s="1"/>
  <c r="D52" i="7" s="1"/>
  <c r="F49" i="7" s="1"/>
  <c r="I96" i="7"/>
  <c r="I109" i="7"/>
  <c r="J118" i="7"/>
  <c r="J131" i="7"/>
  <c r="I67" i="7"/>
  <c r="G65" i="7"/>
  <c r="H66" i="7"/>
  <c r="D21" i="7"/>
  <c r="E20" i="7"/>
  <c r="E46" i="7" s="1"/>
  <c r="E63" i="7" s="1"/>
  <c r="E30" i="7"/>
  <c r="E84" i="7"/>
  <c r="S109" i="7"/>
  <c r="H96" i="7"/>
  <c r="G18" i="7"/>
  <c r="G27" i="7" s="1"/>
  <c r="G28" i="7"/>
  <c r="F36" i="7"/>
  <c r="F46" i="7"/>
  <c r="F83" i="7" s="1"/>
  <c r="I132" i="7"/>
  <c r="I119" i="7"/>
  <c r="T108" i="7"/>
  <c r="J108" i="7"/>
  <c r="J95" i="7"/>
  <c r="R110" i="7"/>
  <c r="G97" i="7"/>
  <c r="F98" i="7"/>
  <c r="Q24" i="3"/>
  <c r="R23" i="3"/>
  <c r="R22" i="3" s="1"/>
  <c r="G21" i="3" s="1"/>
  <c r="G20" i="3" s="1"/>
  <c r="R19" i="3" s="1"/>
  <c r="R18" i="3" s="1"/>
  <c r="F24" i="3"/>
  <c r="H59" i="4"/>
  <c r="G60" i="4"/>
  <c r="G61" i="4" s="1"/>
  <c r="G62" i="4" s="1"/>
  <c r="G63" i="4" s="1"/>
  <c r="G64" i="4" s="1"/>
  <c r="G65" i="4" s="1"/>
  <c r="G66" i="4" s="1"/>
  <c r="D24" i="6" s="1"/>
  <c r="D51" i="6" s="1"/>
  <c r="D17" i="2"/>
  <c r="E16" i="2"/>
  <c r="E39" i="5"/>
  <c r="F39" i="5" s="1"/>
  <c r="F12" i="5"/>
  <c r="H26" i="2"/>
  <c r="AE94" i="13"/>
  <c r="AO94" i="13" s="1"/>
  <c r="AY94" i="13" s="1"/>
  <c r="N16" i="12"/>
  <c r="AZ121" i="13"/>
  <c r="P33" i="13"/>
  <c r="P84" i="13"/>
  <c r="Q83" i="13"/>
  <c r="J92" i="13"/>
  <c r="AF93" i="13"/>
  <c r="AP93" i="13" s="1"/>
  <c r="AZ93" i="13" s="1"/>
  <c r="I93" i="13"/>
  <c r="AY58" i="13"/>
  <c r="J67" i="13"/>
  <c r="P97" i="13"/>
  <c r="AF42" i="13"/>
  <c r="AP42" i="13" s="1"/>
  <c r="J41" i="13"/>
  <c r="J118" i="13"/>
  <c r="H94" i="13"/>
  <c r="P46" i="13"/>
  <c r="I42" i="13"/>
  <c r="Q81" i="7"/>
  <c r="AF29" i="13"/>
  <c r="AP29" i="13" s="1"/>
  <c r="AZ29" i="13" s="1"/>
  <c r="J28" i="13"/>
  <c r="AE30" i="13"/>
  <c r="AO30" i="13" s="1"/>
  <c r="AY30" i="13" s="1"/>
  <c r="I29" i="13"/>
  <c r="P20" i="13"/>
  <c r="AF119" i="13"/>
  <c r="AP119" i="13" s="1"/>
  <c r="J105" i="13"/>
  <c r="AF106" i="13"/>
  <c r="AP106" i="13" s="1"/>
  <c r="J54" i="13"/>
  <c r="P44" i="7"/>
  <c r="O18" i="7"/>
  <c r="S28" i="2"/>
  <c r="R29" i="2"/>
  <c r="P62" i="7" l="1"/>
  <c r="G58" i="13"/>
  <c r="AC58" i="13" s="1"/>
  <c r="AM58" i="13" s="1"/>
  <c r="Y50" i="12"/>
  <c r="AF50" i="12" s="1"/>
  <c r="N61" i="12"/>
  <c r="AN61" i="12"/>
  <c r="O49" i="12"/>
  <c r="N60" i="12" s="1"/>
  <c r="AW110" i="13"/>
  <c r="I69" i="13"/>
  <c r="N50" i="12"/>
  <c r="AY109" i="13"/>
  <c r="AY122" i="13" s="1"/>
  <c r="AZ58" i="13"/>
  <c r="I56" i="13"/>
  <c r="G32" i="13"/>
  <c r="S70" i="13"/>
  <c r="AD70" i="13" s="1"/>
  <c r="AN70" i="13" s="1"/>
  <c r="H44" i="13"/>
  <c r="H43" i="13" s="1"/>
  <c r="H42" i="13" s="1"/>
  <c r="G135" i="13"/>
  <c r="G71" i="13"/>
  <c r="Q82" i="13"/>
  <c r="Q81" i="13" s="1"/>
  <c r="Q80" i="13" s="1"/>
  <c r="Q79" i="13" s="1"/>
  <c r="Q78" i="13" s="1"/>
  <c r="F123" i="13"/>
  <c r="AC123" i="13"/>
  <c r="AM123" i="13" s="1"/>
  <c r="G19" i="13"/>
  <c r="G18" i="13" s="1"/>
  <c r="G17" i="13" s="1"/>
  <c r="G16" i="13" s="1"/>
  <c r="G15" i="13" s="1"/>
  <c r="G14" i="13" s="1"/>
  <c r="F20" i="13"/>
  <c r="F45" i="13" s="1"/>
  <c r="AE70" i="13"/>
  <c r="AO70" i="13" s="1"/>
  <c r="T69" i="13"/>
  <c r="H31" i="13"/>
  <c r="H30" i="13" s="1"/>
  <c r="H134" i="13"/>
  <c r="H133" i="13" s="1"/>
  <c r="F33" i="13"/>
  <c r="G122" i="13"/>
  <c r="F59" i="13"/>
  <c r="AX45" i="13"/>
  <c r="AX58" i="13" s="1"/>
  <c r="F72" i="13"/>
  <c r="AB72" i="13" s="1"/>
  <c r="AL72" i="13" s="1"/>
  <c r="G45" i="13"/>
  <c r="AC45" i="13" s="1"/>
  <c r="AM45" i="13" s="1"/>
  <c r="O44" i="7"/>
  <c r="O61" i="7" s="1"/>
  <c r="Q58" i="7" s="1"/>
  <c r="AB110" i="13"/>
  <c r="AL110" i="13" s="1"/>
  <c r="O45" i="7"/>
  <c r="O82" i="7" s="1"/>
  <c r="AC32" i="13"/>
  <c r="AM32" i="13" s="1"/>
  <c r="AW32" i="13" s="1"/>
  <c r="U131" i="13"/>
  <c r="U130" i="13" s="1"/>
  <c r="S94" i="13"/>
  <c r="S93" i="13" s="1"/>
  <c r="S92" i="13" s="1"/>
  <c r="S91" i="13" s="1"/>
  <c r="AN49" i="12"/>
  <c r="AX109" i="13"/>
  <c r="AX135" i="13" s="1"/>
  <c r="AY135" i="13"/>
  <c r="AO37" i="12"/>
  <c r="AO48" i="12" s="1"/>
  <c r="AX72" i="13"/>
  <c r="X61" i="12"/>
  <c r="AE61" i="12" s="1"/>
  <c r="G23" i="3"/>
  <c r="G22" i="3" s="1"/>
  <c r="R21" i="3" s="1"/>
  <c r="R20" i="3" s="1"/>
  <c r="G19" i="3" s="1"/>
  <c r="G18" i="3" s="1"/>
  <c r="AW59" i="13"/>
  <c r="S107" i="13"/>
  <c r="N27" i="12"/>
  <c r="P72" i="13"/>
  <c r="Y27" i="12"/>
  <c r="AF27" i="12" s="1"/>
  <c r="AM27" i="12" s="1"/>
  <c r="X50" i="12"/>
  <c r="AE50" i="12" s="1"/>
  <c r="O15" i="12"/>
  <c r="O14" i="12" s="1"/>
  <c r="P25" i="12"/>
  <c r="Z26" i="12"/>
  <c r="AG26" i="12" s="1"/>
  <c r="AN26" i="12" s="1"/>
  <c r="X39" i="12"/>
  <c r="AE39" i="12" s="1"/>
  <c r="AE43" i="13"/>
  <c r="AO43" i="13" s="1"/>
  <c r="AY43" i="13" s="1"/>
  <c r="O26" i="12"/>
  <c r="AM39" i="12"/>
  <c r="AM61" i="12" s="1"/>
  <c r="AY44" i="13"/>
  <c r="AY57" i="13" s="1"/>
  <c r="CE60" i="4"/>
  <c r="CF60" i="4" s="1"/>
  <c r="G44" i="13"/>
  <c r="AD44" i="13"/>
  <c r="AN44" i="13" s="1"/>
  <c r="Z91" i="12"/>
  <c r="AG91" i="12" s="1"/>
  <c r="AB59" i="13"/>
  <c r="AL59" i="13" s="1"/>
  <c r="AB136" i="13"/>
  <c r="AL136" i="13" s="1"/>
  <c r="H69" i="13"/>
  <c r="O80" i="6"/>
  <c r="D79" i="6" s="1"/>
  <c r="D78" i="6" s="1"/>
  <c r="O77" i="6" s="1"/>
  <c r="O76" i="6" s="1"/>
  <c r="D75" i="6" s="1"/>
  <c r="F71" i="6" s="1"/>
  <c r="F72" i="6" s="1"/>
  <c r="AE133" i="13"/>
  <c r="AO133" i="13" s="1"/>
  <c r="AE69" i="13"/>
  <c r="AO69" i="13" s="1"/>
  <c r="AD121" i="13"/>
  <c r="AN121" i="13" s="1"/>
  <c r="AZ120" i="13"/>
  <c r="AY121" i="13"/>
  <c r="R44" i="13"/>
  <c r="Z59" i="12"/>
  <c r="AG59" i="12" s="1"/>
  <c r="R121" i="13"/>
  <c r="H56" i="13"/>
  <c r="U232" i="7"/>
  <c r="U259" i="7" s="1"/>
  <c r="H120" i="13"/>
  <c r="AE120" i="13"/>
  <c r="AO120" i="13" s="1"/>
  <c r="E145" i="4"/>
  <c r="O37" i="12"/>
  <c r="Y38" i="12"/>
  <c r="AF38" i="12" s="1"/>
  <c r="E107" i="4"/>
  <c r="F25" i="12"/>
  <c r="F36" i="12"/>
  <c r="Q109" i="13"/>
  <c r="R134" i="13"/>
  <c r="F83" i="13"/>
  <c r="F82" i="13" s="1"/>
  <c r="F81" i="13" s="1"/>
  <c r="F80" i="13" s="1"/>
  <c r="F79" i="13" s="1"/>
  <c r="F78" i="13" s="1"/>
  <c r="AZ70" i="13"/>
  <c r="AA47" i="12"/>
  <c r="AH47" i="12" s="1"/>
  <c r="E110" i="13"/>
  <c r="AA110" i="13" s="1"/>
  <c r="AK110" i="13" s="1"/>
  <c r="AW136" i="13"/>
  <c r="AF132" i="13"/>
  <c r="AP132" i="13" s="1"/>
  <c r="AZ69" i="13"/>
  <c r="E97" i="13"/>
  <c r="D97" i="13" s="1"/>
  <c r="Y60" i="12"/>
  <c r="AF60" i="12" s="1"/>
  <c r="F47" i="12"/>
  <c r="AA36" i="12"/>
  <c r="AH36" i="12" s="1"/>
  <c r="AO36" i="12" s="1"/>
  <c r="AB123" i="13"/>
  <c r="AL123" i="13" s="1"/>
  <c r="Q45" i="13"/>
  <c r="AC122" i="13"/>
  <c r="AM122" i="13" s="1"/>
  <c r="N38" i="12"/>
  <c r="H64" i="7"/>
  <c r="H25" i="4"/>
  <c r="E13" i="5" s="1"/>
  <c r="E40" i="5" s="1"/>
  <c r="F40" i="5" s="1"/>
  <c r="T287" i="7"/>
  <c r="T260" i="7"/>
  <c r="P123" i="13"/>
  <c r="O123" i="13" s="1"/>
  <c r="AD31" i="13"/>
  <c r="AN31" i="13" s="1"/>
  <c r="AX31" i="13" s="1"/>
  <c r="T132" i="13"/>
  <c r="S43" i="13"/>
  <c r="S42" i="13" s="1"/>
  <c r="S41" i="13" s="1"/>
  <c r="S40" i="13" s="1"/>
  <c r="AE56" i="13"/>
  <c r="AO56" i="13" s="1"/>
  <c r="S69" i="13"/>
  <c r="S133" i="13"/>
  <c r="P136" i="13"/>
  <c r="I55" i="13"/>
  <c r="I54" i="13" s="1"/>
  <c r="Q122" i="13"/>
  <c r="F122" i="13"/>
  <c r="F96" i="13"/>
  <c r="R108" i="13"/>
  <c r="I68" i="13"/>
  <c r="T119" i="13"/>
  <c r="T118" i="13" s="1"/>
  <c r="D49" i="12"/>
  <c r="D27" i="12"/>
  <c r="AD57" i="13"/>
  <c r="AN57" i="13" s="1"/>
  <c r="D60" i="12"/>
  <c r="I132" i="13"/>
  <c r="Q135" i="13"/>
  <c r="G95" i="13"/>
  <c r="AC109" i="13"/>
  <c r="AM109" i="13" s="1"/>
  <c r="AW109" i="13" s="1"/>
  <c r="S120" i="13"/>
  <c r="AD120" i="13" s="1"/>
  <c r="AN120" i="13" s="1"/>
  <c r="Q96" i="13"/>
  <c r="P96" i="13" s="1"/>
  <c r="AE107" i="13"/>
  <c r="AO107" i="13" s="1"/>
  <c r="AY107" i="13" s="1"/>
  <c r="H107" i="13"/>
  <c r="S56" i="13"/>
  <c r="F58" i="12"/>
  <c r="F109" i="13"/>
  <c r="I119" i="13"/>
  <c r="R95" i="13"/>
  <c r="E72" i="5"/>
  <c r="E71" i="5" s="1"/>
  <c r="G108" i="13"/>
  <c r="E15" i="12"/>
  <c r="E14" i="12" s="1"/>
  <c r="G121" i="13"/>
  <c r="Q58" i="13"/>
  <c r="E123" i="13"/>
  <c r="E136" i="13"/>
  <c r="P47" i="12"/>
  <c r="P36" i="12"/>
  <c r="F135" i="13"/>
  <c r="AX122" i="13"/>
  <c r="AD108" i="13"/>
  <c r="AN108" i="13" s="1"/>
  <c r="AX108" i="13" s="1"/>
  <c r="E26" i="12"/>
  <c r="CB220" i="4"/>
  <c r="Z37" i="12"/>
  <c r="AG37" i="12" s="1"/>
  <c r="AC135" i="13"/>
  <c r="AM135" i="13" s="1"/>
  <c r="O59" i="12"/>
  <c r="Q19" i="13"/>
  <c r="Q18" i="13" s="1"/>
  <c r="Q17" i="13" s="1"/>
  <c r="Q16" i="13" s="1"/>
  <c r="Q15" i="13" s="1"/>
  <c r="Q14" i="13" s="1"/>
  <c r="D38" i="12"/>
  <c r="Q32" i="13"/>
  <c r="R31" i="13"/>
  <c r="R30" i="13" s="1"/>
  <c r="R29" i="13" s="1"/>
  <c r="R28" i="13" s="1"/>
  <c r="R27" i="13" s="1"/>
  <c r="CA132" i="4"/>
  <c r="CB119" i="4"/>
  <c r="E37" i="12"/>
  <c r="P58" i="12"/>
  <c r="X28" i="12"/>
  <c r="AE28" i="12" s="1"/>
  <c r="AL28" i="12" s="1"/>
  <c r="AX136" i="13"/>
  <c r="AY134" i="13"/>
  <c r="J66" i="7"/>
  <c r="AA58" i="12"/>
  <c r="AH58" i="12" s="1"/>
  <c r="F82" i="5"/>
  <c r="Z48" i="12"/>
  <c r="AG48" i="12" s="1"/>
  <c r="R70" i="13"/>
  <c r="E48" i="12"/>
  <c r="AO59" i="12"/>
  <c r="E59" i="12"/>
  <c r="Q71" i="13"/>
  <c r="R57" i="13"/>
  <c r="AC71" i="13"/>
  <c r="AM71" i="13" s="1"/>
  <c r="T55" i="13"/>
  <c r="T54" i="13" s="1"/>
  <c r="T53" i="13" s="1"/>
  <c r="AF55" i="13"/>
  <c r="AP55" i="13" s="1"/>
  <c r="T68" i="13"/>
  <c r="AN115" i="12"/>
  <c r="AN104" i="12"/>
  <c r="N82" i="5"/>
  <c r="P79" i="5" s="1"/>
  <c r="N71" i="5"/>
  <c r="P67" i="5" s="1"/>
  <c r="P68" i="5" s="1"/>
  <c r="U67" i="13"/>
  <c r="U66" i="13" s="1"/>
  <c r="R91" i="6"/>
  <c r="G90" i="6" s="1"/>
  <c r="G89" i="6" s="1"/>
  <c r="R88" i="6" s="1"/>
  <c r="R87" i="6" s="1"/>
  <c r="H86" i="7"/>
  <c r="F63" i="7"/>
  <c r="G85" i="7"/>
  <c r="AL94" i="12"/>
  <c r="AL116" i="12" s="1"/>
  <c r="D73" i="5"/>
  <c r="Z80" i="12"/>
  <c r="AG80" i="12" s="1"/>
  <c r="AM93" i="12"/>
  <c r="AM104" i="12" s="1"/>
  <c r="Z113" i="12"/>
  <c r="AG113" i="12" s="1"/>
  <c r="P81" i="6"/>
  <c r="Q80" i="6"/>
  <c r="F79" i="6" s="1"/>
  <c r="F78" i="6" s="1"/>
  <c r="Q77" i="6" s="1"/>
  <c r="Q76" i="6" s="1"/>
  <c r="F75" i="6" s="1"/>
  <c r="AN92" i="12"/>
  <c r="AN103" i="12" s="1"/>
  <c r="N70" i="12"/>
  <c r="N69" i="12" s="1"/>
  <c r="F5" i="14" s="1"/>
  <c r="AM116" i="12"/>
  <c r="E102" i="12"/>
  <c r="Y103" i="12"/>
  <c r="AF103" i="12" s="1"/>
  <c r="AO80" i="12"/>
  <c r="E91" i="12"/>
  <c r="Y92" i="12"/>
  <c r="AF92" i="12" s="1"/>
  <c r="X115" i="12"/>
  <c r="AE115" i="12" s="1"/>
  <c r="D114" i="12"/>
  <c r="AO91" i="12"/>
  <c r="AO113" i="12" s="1"/>
  <c r="E69" i="12"/>
  <c r="D70" i="12"/>
  <c r="CD26" i="4"/>
  <c r="O14" i="5" s="1"/>
  <c r="CC27" i="4"/>
  <c r="N81" i="12"/>
  <c r="O80" i="12"/>
  <c r="O113" i="12"/>
  <c r="O102" i="12"/>
  <c r="N114" i="12"/>
  <c r="N92" i="12"/>
  <c r="O91" i="12"/>
  <c r="O40" i="5"/>
  <c r="P40" i="5" s="1"/>
  <c r="P13" i="5"/>
  <c r="N103" i="12"/>
  <c r="D103" i="12"/>
  <c r="X104" i="12"/>
  <c r="AE104" i="12" s="1"/>
  <c r="E113" i="12"/>
  <c r="Y114" i="12"/>
  <c r="AF114" i="12" s="1"/>
  <c r="X93" i="12"/>
  <c r="AE93" i="12" s="1"/>
  <c r="D92" i="12"/>
  <c r="E80" i="12"/>
  <c r="Y81" i="12"/>
  <c r="AF81" i="12" s="1"/>
  <c r="AM81" i="12" s="1"/>
  <c r="Z102" i="12"/>
  <c r="AG102" i="12" s="1"/>
  <c r="X82" i="12"/>
  <c r="AE82" i="12" s="1"/>
  <c r="AL82" i="12" s="1"/>
  <c r="D81" i="12"/>
  <c r="D84" i="5"/>
  <c r="E93" i="6"/>
  <c r="F92" i="6"/>
  <c r="Q91" i="6" s="1"/>
  <c r="Q90" i="6" s="1"/>
  <c r="F89" i="6" s="1"/>
  <c r="F88" i="6" s="1"/>
  <c r="Q87" i="6" s="1"/>
  <c r="AO49" i="12"/>
  <c r="AO60" i="12"/>
  <c r="P93" i="6"/>
  <c r="Q92" i="6"/>
  <c r="E83" i="5"/>
  <c r="G96" i="7"/>
  <c r="G109" i="7"/>
  <c r="I107" i="7"/>
  <c r="F45" i="7"/>
  <c r="F82" i="7" s="1"/>
  <c r="F35" i="7"/>
  <c r="D30" i="7"/>
  <c r="D20" i="7"/>
  <c r="D46" i="7" s="1"/>
  <c r="U179" i="7"/>
  <c r="U166" i="7"/>
  <c r="T167" i="7"/>
  <c r="J94" i="7"/>
  <c r="I94" i="7" s="1"/>
  <c r="U107" i="7"/>
  <c r="S132" i="7"/>
  <c r="H119" i="7"/>
  <c r="AZ106" i="13"/>
  <c r="U142" i="7"/>
  <c r="J155" i="7"/>
  <c r="S167" i="7"/>
  <c r="I179" i="7"/>
  <c r="T166" i="7"/>
  <c r="H109" i="7"/>
  <c r="S96" i="7"/>
  <c r="U155" i="7"/>
  <c r="J142" i="7"/>
  <c r="O62" i="7"/>
  <c r="AV110" i="13"/>
  <c r="T118" i="7"/>
  <c r="I131" i="7"/>
  <c r="T143" i="7"/>
  <c r="I156" i="7"/>
  <c r="S144" i="7"/>
  <c r="R120" i="7"/>
  <c r="Q121" i="7"/>
  <c r="G133" i="7"/>
  <c r="U165" i="7"/>
  <c r="J178" i="7"/>
  <c r="J117" i="7"/>
  <c r="U130" i="7"/>
  <c r="T156" i="7"/>
  <c r="H144" i="7"/>
  <c r="I143" i="7"/>
  <c r="E73" i="7"/>
  <c r="E83" i="7"/>
  <c r="D74" i="7"/>
  <c r="F18" i="7"/>
  <c r="F27" i="7" s="1"/>
  <c r="F28" i="7"/>
  <c r="Q98" i="7"/>
  <c r="G110" i="7"/>
  <c r="R97" i="7"/>
  <c r="D47" i="7"/>
  <c r="D84" i="7" s="1"/>
  <c r="J107" i="7"/>
  <c r="U94" i="7"/>
  <c r="J130" i="7"/>
  <c r="U117" i="7"/>
  <c r="S119" i="7"/>
  <c r="H132" i="7"/>
  <c r="G44" i="7"/>
  <c r="G81" i="7" s="1"/>
  <c r="F97" i="7"/>
  <c r="E98" i="7"/>
  <c r="F110" i="7"/>
  <c r="H95" i="7"/>
  <c r="H108" i="7"/>
  <c r="E29" i="7"/>
  <c r="E19" i="7"/>
  <c r="T95" i="7"/>
  <c r="I108" i="7"/>
  <c r="G120" i="7"/>
  <c r="F121" i="7"/>
  <c r="R133" i="7"/>
  <c r="I118" i="7"/>
  <c r="T131" i="7"/>
  <c r="G62" i="7"/>
  <c r="E36" i="7"/>
  <c r="D16" i="2"/>
  <c r="E15" i="2"/>
  <c r="E14" i="2" s="1"/>
  <c r="G27" i="4"/>
  <c r="H26" i="4"/>
  <c r="E14" i="5" s="1"/>
  <c r="E24" i="3"/>
  <c r="J130" i="13"/>
  <c r="H27" i="2"/>
  <c r="G28" i="2"/>
  <c r="H60" i="4"/>
  <c r="H61" i="4" s="1"/>
  <c r="H62" i="4" s="1"/>
  <c r="H63" i="4" s="1"/>
  <c r="H64" i="4" s="1"/>
  <c r="H65" i="4" s="1"/>
  <c r="H66" i="4" s="1"/>
  <c r="D25" i="6" s="1"/>
  <c r="D52" i="6" s="1"/>
  <c r="I59" i="4"/>
  <c r="CG59" i="4"/>
  <c r="P21" i="6" s="1"/>
  <c r="Q23" i="3"/>
  <c r="F22" i="3" s="1"/>
  <c r="F21" i="3" s="1"/>
  <c r="Q20" i="3" s="1"/>
  <c r="Q19" i="3" s="1"/>
  <c r="F18" i="3" s="1"/>
  <c r="P24" i="3"/>
  <c r="AN60" i="12"/>
  <c r="AE106" i="13"/>
  <c r="AO106" i="13" s="1"/>
  <c r="T105" i="13"/>
  <c r="AF28" i="13"/>
  <c r="AP28" i="13" s="1"/>
  <c r="AZ28" i="13" s="1"/>
  <c r="J27" i="13"/>
  <c r="AF27" i="13" s="1"/>
  <c r="AP27" i="13" s="1"/>
  <c r="AZ27" i="13" s="1"/>
  <c r="AF118" i="13"/>
  <c r="AP118" i="13" s="1"/>
  <c r="J117" i="13"/>
  <c r="AZ42" i="13"/>
  <c r="I92" i="13"/>
  <c r="AE93" i="13"/>
  <c r="AO93" i="13" s="1"/>
  <c r="AY93" i="13" s="1"/>
  <c r="AF54" i="13"/>
  <c r="AP54" i="13" s="1"/>
  <c r="J53" i="13"/>
  <c r="AF53" i="13" s="1"/>
  <c r="AP53" i="13" s="1"/>
  <c r="O59" i="13"/>
  <c r="O20" i="13"/>
  <c r="AZ133" i="13"/>
  <c r="H93" i="13"/>
  <c r="O97" i="13"/>
  <c r="P83" i="13"/>
  <c r="P82" i="13" s="1"/>
  <c r="P81" i="13" s="1"/>
  <c r="P80" i="13" s="1"/>
  <c r="P79" i="13" s="1"/>
  <c r="P78" i="13" s="1"/>
  <c r="O84" i="13"/>
  <c r="AW72" i="13"/>
  <c r="I28" i="13"/>
  <c r="AE29" i="13"/>
  <c r="AO29" i="13" s="1"/>
  <c r="AY29" i="13" s="1"/>
  <c r="AE42" i="13"/>
  <c r="AO42" i="13" s="1"/>
  <c r="I41" i="13"/>
  <c r="AF131" i="13"/>
  <c r="AP131" i="13" s="1"/>
  <c r="I105" i="13"/>
  <c r="AW123" i="13"/>
  <c r="J104" i="13"/>
  <c r="AF104" i="13" s="1"/>
  <c r="AP104" i="13" s="1"/>
  <c r="AF105" i="13"/>
  <c r="AP105" i="13" s="1"/>
  <c r="U117" i="13"/>
  <c r="AZ56" i="13"/>
  <c r="AD30" i="13"/>
  <c r="AN30" i="13" s="1"/>
  <c r="AX30" i="13" s="1"/>
  <c r="H29" i="13"/>
  <c r="O46" i="13"/>
  <c r="D84" i="13"/>
  <c r="AF41" i="13"/>
  <c r="AP41" i="13" s="1"/>
  <c r="J40" i="13"/>
  <c r="AF40" i="13" s="1"/>
  <c r="AP40" i="13" s="1"/>
  <c r="J66" i="13"/>
  <c r="O110" i="13"/>
  <c r="AF92" i="13"/>
  <c r="AP92" i="13" s="1"/>
  <c r="AZ92" i="13" s="1"/>
  <c r="J91" i="13"/>
  <c r="AF91" i="13" s="1"/>
  <c r="AP91" i="13" s="1"/>
  <c r="AZ91" i="13" s="1"/>
  <c r="O33" i="13"/>
  <c r="P81" i="7"/>
  <c r="P61" i="7"/>
  <c r="Q15" i="7"/>
  <c r="O27" i="7"/>
  <c r="Q24" i="7" s="1"/>
  <c r="Q41" i="7"/>
  <c r="O81" i="7"/>
  <c r="Q78" i="7" s="1"/>
  <c r="S29" i="2"/>
  <c r="R30" i="2"/>
  <c r="Y49" i="12" l="1"/>
  <c r="AF49" i="12" s="1"/>
  <c r="AD134" i="13"/>
  <c r="AN134" i="13" s="1"/>
  <c r="X27" i="12"/>
  <c r="AE27" i="12" s="1"/>
  <c r="AL27" i="12" s="1"/>
  <c r="U286" i="7"/>
  <c r="G134" i="13"/>
  <c r="G70" i="13"/>
  <c r="AX71" i="13"/>
  <c r="O48" i="12"/>
  <c r="N48" i="12" s="1"/>
  <c r="N49" i="12"/>
  <c r="G57" i="13"/>
  <c r="E59" i="13"/>
  <c r="AW45" i="13"/>
  <c r="AW71" i="13" s="1"/>
  <c r="F58" i="13"/>
  <c r="E72" i="13"/>
  <c r="AA72" i="13" s="1"/>
  <c r="AK72" i="13" s="1"/>
  <c r="E46" i="13"/>
  <c r="D46" i="13" s="1"/>
  <c r="AB33" i="13"/>
  <c r="AL33" i="13" s="1"/>
  <c r="E33" i="13"/>
  <c r="F32" i="13"/>
  <c r="E20" i="13"/>
  <c r="F19" i="13"/>
  <c r="F18" i="13" s="1"/>
  <c r="F17" i="13" s="1"/>
  <c r="F16" i="13" s="1"/>
  <c r="F15" i="13" s="1"/>
  <c r="F14" i="13" s="1"/>
  <c r="F71" i="13"/>
  <c r="AB71" i="13" s="1"/>
  <c r="AL71" i="13" s="1"/>
  <c r="G31" i="13"/>
  <c r="G30" i="13" s="1"/>
  <c r="F23" i="3"/>
  <c r="Q22" i="3" s="1"/>
  <c r="Q21" i="3" s="1"/>
  <c r="F20" i="3" s="1"/>
  <c r="F19" i="3" s="1"/>
  <c r="Q18" i="3" s="1"/>
  <c r="AD94" i="13"/>
  <c r="AN94" i="13" s="1"/>
  <c r="AX94" i="13" s="1"/>
  <c r="N15" i="12"/>
  <c r="N14" i="12" s="1"/>
  <c r="F3" i="14" s="1"/>
  <c r="S106" i="13"/>
  <c r="AB45" i="13"/>
  <c r="AL45" i="13" s="1"/>
  <c r="AM50" i="12"/>
  <c r="O72" i="13"/>
  <c r="Y26" i="12"/>
  <c r="AF26" i="12" s="1"/>
  <c r="AM26" i="12" s="1"/>
  <c r="O25" i="12"/>
  <c r="AM38" i="12"/>
  <c r="AM60" i="12" s="1"/>
  <c r="AY70" i="13"/>
  <c r="AE68" i="13"/>
  <c r="AO68" i="13" s="1"/>
  <c r="AB135" i="13"/>
  <c r="AL135" i="13" s="1"/>
  <c r="AX44" i="13"/>
  <c r="AX70" i="13" s="1"/>
  <c r="AD69" i="13"/>
  <c r="AN69" i="13" s="1"/>
  <c r="D15" i="12"/>
  <c r="D14" i="12" s="1"/>
  <c r="AN37" i="12"/>
  <c r="AN59" i="12" s="1"/>
  <c r="F13" i="5"/>
  <c r="N26" i="12"/>
  <c r="X49" i="12"/>
  <c r="AE49" i="12" s="1"/>
  <c r="AY56" i="13"/>
  <c r="AC70" i="13"/>
  <c r="AM70" i="13" s="1"/>
  <c r="Z25" i="12"/>
  <c r="AG25" i="12" s="1"/>
  <c r="AN25" i="12" s="1"/>
  <c r="Y37" i="12"/>
  <c r="AF37" i="12" s="1"/>
  <c r="AM37" i="12" s="1"/>
  <c r="AC44" i="13"/>
  <c r="AM44" i="13" s="1"/>
  <c r="Z47" i="12"/>
  <c r="AG47" i="12" s="1"/>
  <c r="CE61" i="4"/>
  <c r="CE62" i="4" s="1"/>
  <c r="CE63" i="4" s="1"/>
  <c r="CE64" i="4" s="1"/>
  <c r="CE65" i="4" s="1"/>
  <c r="CE66" i="4" s="1"/>
  <c r="O26" i="6" s="1"/>
  <c r="O53" i="6" s="1"/>
  <c r="AF130" i="13"/>
  <c r="AP130" i="13" s="1"/>
  <c r="AD43" i="13"/>
  <c r="AN43" i="13" s="1"/>
  <c r="AX43" i="13" s="1"/>
  <c r="AD56" i="13"/>
  <c r="AN56" i="13" s="1"/>
  <c r="R107" i="13"/>
  <c r="AL39" i="12"/>
  <c r="AL61" i="12" s="1"/>
  <c r="AA59" i="13"/>
  <c r="AK59" i="13" s="1"/>
  <c r="D136" i="13"/>
  <c r="AE119" i="13"/>
  <c r="AO119" i="13" s="1"/>
  <c r="AD133" i="13"/>
  <c r="AN133" i="13" s="1"/>
  <c r="Q108" i="13"/>
  <c r="D110" i="13"/>
  <c r="Z110" i="13" s="1"/>
  <c r="AJ110" i="13" s="1"/>
  <c r="X60" i="12"/>
  <c r="AE60" i="12" s="1"/>
  <c r="AA97" i="13"/>
  <c r="AK97" i="13" s="1"/>
  <c r="AU97" i="13" s="1"/>
  <c r="AY120" i="13"/>
  <c r="AB122" i="13"/>
  <c r="AL122" i="13" s="1"/>
  <c r="E83" i="13"/>
  <c r="E82" i="13" s="1"/>
  <c r="E81" i="13" s="1"/>
  <c r="E80" i="13" s="1"/>
  <c r="E79" i="13" s="1"/>
  <c r="E78" i="13" s="1"/>
  <c r="T131" i="13"/>
  <c r="T130" i="13" s="1"/>
  <c r="AZ132" i="13"/>
  <c r="AA136" i="13"/>
  <c r="AK136" i="13" s="1"/>
  <c r="Q95" i="13"/>
  <c r="AC134" i="13"/>
  <c r="AM134" i="13" s="1"/>
  <c r="AM115" i="12"/>
  <c r="AY133" i="13"/>
  <c r="R94" i="13"/>
  <c r="R93" i="13" s="1"/>
  <c r="R92" i="13" s="1"/>
  <c r="R91" i="13" s="1"/>
  <c r="AX134" i="13"/>
  <c r="P109" i="13"/>
  <c r="O109" i="13" s="1"/>
  <c r="AE132" i="13"/>
  <c r="AO132" i="13" s="1"/>
  <c r="X38" i="12"/>
  <c r="AE38" i="12" s="1"/>
  <c r="AL38" i="12" s="1"/>
  <c r="N37" i="12"/>
  <c r="Q31" i="13"/>
  <c r="Q30" i="13" s="1"/>
  <c r="Q29" i="13" s="1"/>
  <c r="Q28" i="13" s="1"/>
  <c r="Q27" i="13" s="1"/>
  <c r="D123" i="13"/>
  <c r="Z123" i="13" s="1"/>
  <c r="AJ123" i="13" s="1"/>
  <c r="Q121" i="13"/>
  <c r="I118" i="13"/>
  <c r="AE118" i="13" s="1"/>
  <c r="AO118" i="13" s="1"/>
  <c r="AV136" i="13"/>
  <c r="D72" i="5"/>
  <c r="D71" i="5" s="1"/>
  <c r="F67" i="5" s="1"/>
  <c r="F68" i="5" s="1"/>
  <c r="H38" i="1" s="1"/>
  <c r="H44" i="1" s="1"/>
  <c r="Q134" i="13"/>
  <c r="E25" i="12"/>
  <c r="S119" i="13"/>
  <c r="S118" i="13" s="1"/>
  <c r="P122" i="13"/>
  <c r="I131" i="13"/>
  <c r="O136" i="13"/>
  <c r="R133" i="13"/>
  <c r="R120" i="13"/>
  <c r="I67" i="13"/>
  <c r="I66" i="13" s="1"/>
  <c r="H68" i="13"/>
  <c r="H55" i="13"/>
  <c r="H54" i="13" s="1"/>
  <c r="S132" i="13"/>
  <c r="H119" i="13"/>
  <c r="Y59" i="12"/>
  <c r="AF59" i="12" s="1"/>
  <c r="Z58" i="12"/>
  <c r="AG58" i="12" s="1"/>
  <c r="AA123" i="13"/>
  <c r="AK123" i="13" s="1"/>
  <c r="D26" i="12"/>
  <c r="D37" i="12"/>
  <c r="AZ68" i="13"/>
  <c r="O47" i="12"/>
  <c r="G133" i="13"/>
  <c r="H132" i="13"/>
  <c r="AB96" i="13"/>
  <c r="AL96" i="13" s="1"/>
  <c r="AV96" i="13" s="1"/>
  <c r="AW122" i="13"/>
  <c r="E96" i="13"/>
  <c r="H106" i="13"/>
  <c r="H105" i="13" s="1"/>
  <c r="Z36" i="12"/>
  <c r="AG36" i="12" s="1"/>
  <c r="AC108" i="13"/>
  <c r="AM108" i="13" s="1"/>
  <c r="AD107" i="13"/>
  <c r="AN107" i="13" s="1"/>
  <c r="AX107" i="13" s="1"/>
  <c r="O36" i="12"/>
  <c r="R43" i="13"/>
  <c r="R42" i="13" s="1"/>
  <c r="R41" i="13" s="1"/>
  <c r="R40" i="13" s="1"/>
  <c r="P58" i="13"/>
  <c r="E109" i="13"/>
  <c r="AC95" i="13"/>
  <c r="AM95" i="13" s="1"/>
  <c r="AW95" i="13" s="1"/>
  <c r="R69" i="13"/>
  <c r="R56" i="13"/>
  <c r="F134" i="13"/>
  <c r="E135" i="13"/>
  <c r="S55" i="13"/>
  <c r="S54" i="13" s="1"/>
  <c r="S53" i="13" s="1"/>
  <c r="P45" i="13"/>
  <c r="F95" i="13"/>
  <c r="E36" i="12"/>
  <c r="P135" i="13"/>
  <c r="AB58" i="13"/>
  <c r="AL58" i="13" s="1"/>
  <c r="G120" i="13"/>
  <c r="F108" i="13"/>
  <c r="AC121" i="13"/>
  <c r="AM121" i="13" s="1"/>
  <c r="AC57" i="13"/>
  <c r="AM57" i="13" s="1"/>
  <c r="E122" i="13"/>
  <c r="Q57" i="13"/>
  <c r="Q44" i="13"/>
  <c r="AB109" i="13"/>
  <c r="AL109" i="13" s="1"/>
  <c r="F121" i="13"/>
  <c r="N59" i="12"/>
  <c r="P19" i="13"/>
  <c r="P18" i="13" s="1"/>
  <c r="P17" i="13" s="1"/>
  <c r="P16" i="13" s="1"/>
  <c r="P15" i="13" s="1"/>
  <c r="P14" i="13" s="1"/>
  <c r="AN114" i="12"/>
  <c r="Y48" i="12"/>
  <c r="AF48" i="12" s="1"/>
  <c r="G107" i="13"/>
  <c r="G94" i="13"/>
  <c r="G93" i="13" s="1"/>
  <c r="O58" i="12"/>
  <c r="P32" i="13"/>
  <c r="E82" i="5"/>
  <c r="D59" i="12"/>
  <c r="P71" i="13"/>
  <c r="D48" i="12"/>
  <c r="E58" i="12"/>
  <c r="Q70" i="13"/>
  <c r="AO58" i="12"/>
  <c r="E47" i="12"/>
  <c r="AV123" i="13"/>
  <c r="S68" i="13"/>
  <c r="AE55" i="13"/>
  <c r="AO55" i="13" s="1"/>
  <c r="T67" i="13"/>
  <c r="T66" i="13" s="1"/>
  <c r="AF67" i="13"/>
  <c r="AP67" i="13" s="1"/>
  <c r="AF66" i="13"/>
  <c r="AP66" i="13" s="1"/>
  <c r="AL105" i="12"/>
  <c r="F91" i="6"/>
  <c r="F90" i="6" s="1"/>
  <c r="Q89" i="6" s="1"/>
  <c r="Q88" i="6" s="1"/>
  <c r="F87" i="6" s="1"/>
  <c r="Y113" i="12"/>
  <c r="AF113" i="12" s="1"/>
  <c r="N91" i="12"/>
  <c r="Q88" i="12" s="1"/>
  <c r="K13" i="14" s="1"/>
  <c r="AO102" i="12"/>
  <c r="N102" i="12"/>
  <c r="D83" i="7"/>
  <c r="AZ119" i="13"/>
  <c r="F62" i="7"/>
  <c r="Q66" i="12"/>
  <c r="AL93" i="12"/>
  <c r="AL104" i="12" s="1"/>
  <c r="D69" i="12"/>
  <c r="F4" i="14" s="1"/>
  <c r="Z3" i="14" s="1"/>
  <c r="Y91" i="12"/>
  <c r="AF91" i="12" s="1"/>
  <c r="E80" i="6"/>
  <c r="E79" i="6" s="1"/>
  <c r="P78" i="6" s="1"/>
  <c r="P77" i="6" s="1"/>
  <c r="E76" i="6" s="1"/>
  <c r="E75" i="6" s="1"/>
  <c r="D81" i="6"/>
  <c r="AN80" i="12"/>
  <c r="AN91" i="12"/>
  <c r="AN102" i="12" s="1"/>
  <c r="Y80" i="12"/>
  <c r="AF80" i="12" s="1"/>
  <c r="N113" i="12"/>
  <c r="N80" i="12"/>
  <c r="AO47" i="12"/>
  <c r="D91" i="12"/>
  <c r="X92" i="12"/>
  <c r="AE92" i="12" s="1"/>
  <c r="CD27" i="4"/>
  <c r="CC28" i="4"/>
  <c r="CC29" i="4" s="1"/>
  <c r="N16" i="5" s="1"/>
  <c r="D15" i="2"/>
  <c r="D14" i="2" s="1"/>
  <c r="G2" i="3" s="1"/>
  <c r="D83" i="5"/>
  <c r="D102" i="12"/>
  <c r="X103" i="12"/>
  <c r="AE103" i="12" s="1"/>
  <c r="O41" i="5"/>
  <c r="P41" i="5" s="1"/>
  <c r="P14" i="5"/>
  <c r="AM92" i="12"/>
  <c r="X81" i="12"/>
  <c r="AE81" i="12" s="1"/>
  <c r="AL81" i="12" s="1"/>
  <c r="D80" i="12"/>
  <c r="X114" i="12"/>
  <c r="AE114" i="12" s="1"/>
  <c r="D113" i="12"/>
  <c r="Y102" i="12"/>
  <c r="AF102" i="12" s="1"/>
  <c r="G61" i="7"/>
  <c r="D93" i="6"/>
  <c r="E92" i="6"/>
  <c r="P92" i="6"/>
  <c r="P91" i="6" s="1"/>
  <c r="E90" i="6" s="1"/>
  <c r="E89" i="6" s="1"/>
  <c r="P88" i="6" s="1"/>
  <c r="P87" i="6" s="1"/>
  <c r="O93" i="6"/>
  <c r="I106" i="7"/>
  <c r="G119" i="7"/>
  <c r="G132" i="7"/>
  <c r="H131" i="7"/>
  <c r="H118" i="7"/>
  <c r="E35" i="7"/>
  <c r="E45" i="7"/>
  <c r="E62" i="7" s="1"/>
  <c r="F109" i="7"/>
  <c r="Q96" i="7"/>
  <c r="S118" i="7"/>
  <c r="S131" i="7"/>
  <c r="D64" i="7"/>
  <c r="I142" i="7"/>
  <c r="I155" i="7"/>
  <c r="J129" i="7"/>
  <c r="J116" i="7"/>
  <c r="Q133" i="7"/>
  <c r="P121" i="7"/>
  <c r="Q120" i="7"/>
  <c r="T142" i="7"/>
  <c r="T155" i="7"/>
  <c r="J141" i="7"/>
  <c r="J154" i="7"/>
  <c r="T165" i="7"/>
  <c r="T178" i="7"/>
  <c r="U154" i="7"/>
  <c r="U141" i="7"/>
  <c r="J165" i="7"/>
  <c r="U178" i="7"/>
  <c r="I130" i="7"/>
  <c r="I117" i="7"/>
  <c r="E110" i="7"/>
  <c r="O98" i="7"/>
  <c r="P97" i="7"/>
  <c r="U93" i="7"/>
  <c r="U106" i="7"/>
  <c r="R109" i="7"/>
  <c r="R96" i="7"/>
  <c r="E72" i="7"/>
  <c r="T179" i="7"/>
  <c r="I166" i="7"/>
  <c r="H167" i="7"/>
  <c r="T107" i="7"/>
  <c r="T94" i="7"/>
  <c r="H107" i="7"/>
  <c r="S94" i="7"/>
  <c r="U129" i="7"/>
  <c r="U116" i="7"/>
  <c r="P98" i="7"/>
  <c r="Q97" i="7"/>
  <c r="Q110" i="7"/>
  <c r="D73" i="7"/>
  <c r="H156" i="7"/>
  <c r="G144" i="7"/>
  <c r="H143" i="7"/>
  <c r="R132" i="7"/>
  <c r="R119" i="7"/>
  <c r="F44" i="7"/>
  <c r="F81" i="7" s="1"/>
  <c r="E121" i="7"/>
  <c r="F120" i="7"/>
  <c r="F133" i="7"/>
  <c r="E18" i="7"/>
  <c r="E27" i="7" s="1"/>
  <c r="E28" i="7"/>
  <c r="U177" i="7"/>
  <c r="U164" i="7"/>
  <c r="S156" i="7"/>
  <c r="S143" i="7"/>
  <c r="R144" i="7"/>
  <c r="T117" i="7"/>
  <c r="T130" i="7"/>
  <c r="D36" i="7"/>
  <c r="S108" i="7"/>
  <c r="S95" i="7"/>
  <c r="R167" i="7"/>
  <c r="S179" i="7"/>
  <c r="S166" i="7"/>
  <c r="D63" i="7"/>
  <c r="J106" i="7"/>
  <c r="J93" i="7"/>
  <c r="D29" i="7"/>
  <c r="D19" i="7"/>
  <c r="R95" i="7"/>
  <c r="G108" i="7"/>
  <c r="G29" i="2"/>
  <c r="G30" i="2" s="1"/>
  <c r="H28" i="2"/>
  <c r="O24" i="3"/>
  <c r="CG60" i="4"/>
  <c r="P22" i="6" s="1"/>
  <c r="Q21" i="6"/>
  <c r="P48" i="6"/>
  <c r="Q48" i="6" s="1"/>
  <c r="E41" i="5"/>
  <c r="F41" i="5" s="1"/>
  <c r="F14" i="5"/>
  <c r="D24" i="3"/>
  <c r="E23" i="3"/>
  <c r="E22" i="3" s="1"/>
  <c r="P21" i="3" s="1"/>
  <c r="P20" i="3" s="1"/>
  <c r="E19" i="3" s="1"/>
  <c r="E18" i="3" s="1"/>
  <c r="J59" i="4"/>
  <c r="I60" i="4"/>
  <c r="I61" i="4" s="1"/>
  <c r="I62" i="4" s="1"/>
  <c r="I63" i="4" s="1"/>
  <c r="I64" i="4" s="1"/>
  <c r="I65" i="4" s="1"/>
  <c r="I66" i="4" s="1"/>
  <c r="D26" i="6" s="1"/>
  <c r="D53" i="6" s="1"/>
  <c r="G28" i="4"/>
  <c r="G29" i="4" s="1"/>
  <c r="D16" i="5" s="1"/>
  <c r="D43" i="5" s="1"/>
  <c r="H27" i="4"/>
  <c r="AZ105" i="13"/>
  <c r="AZ131" i="13" s="1"/>
  <c r="AZ41" i="13"/>
  <c r="AF117" i="13"/>
  <c r="AP117" i="13" s="1"/>
  <c r="AZ40" i="13"/>
  <c r="AZ53" i="13" s="1"/>
  <c r="AY42" i="13"/>
  <c r="AZ55" i="13"/>
  <c r="O83" i="13"/>
  <c r="O82" i="13" s="1"/>
  <c r="O81" i="13" s="1"/>
  <c r="O80" i="13" s="1"/>
  <c r="O79" i="13" s="1"/>
  <c r="O78" i="13" s="1"/>
  <c r="R75" i="13" s="1"/>
  <c r="U5" i="14" s="1"/>
  <c r="AY106" i="13"/>
  <c r="I104" i="13"/>
  <c r="AY69" i="13"/>
  <c r="AX121" i="13"/>
  <c r="H92" i="13"/>
  <c r="AD93" i="13"/>
  <c r="AN93" i="13" s="1"/>
  <c r="AX93" i="13" s="1"/>
  <c r="G29" i="13"/>
  <c r="AC30" i="13"/>
  <c r="AM30" i="13" s="1"/>
  <c r="AW30" i="13" s="1"/>
  <c r="AW58" i="13"/>
  <c r="Z46" i="13"/>
  <c r="AJ46" i="13" s="1"/>
  <c r="AW135" i="13"/>
  <c r="Z97" i="13"/>
  <c r="AJ97" i="13" s="1"/>
  <c r="AT97" i="13" s="1"/>
  <c r="AE54" i="13"/>
  <c r="AO54" i="13" s="1"/>
  <c r="I53" i="13"/>
  <c r="AE53" i="13" s="1"/>
  <c r="AO53" i="13" s="1"/>
  <c r="AE28" i="13"/>
  <c r="AO28" i="13" s="1"/>
  <c r="AY28" i="13" s="1"/>
  <c r="I27" i="13"/>
  <c r="AE27" i="13" s="1"/>
  <c r="AO27" i="13" s="1"/>
  <c r="AY27" i="13" s="1"/>
  <c r="O96" i="13"/>
  <c r="S105" i="13"/>
  <c r="AZ104" i="13"/>
  <c r="AE41" i="13"/>
  <c r="AO41" i="13" s="1"/>
  <c r="I40" i="13"/>
  <c r="AE40" i="13" s="1"/>
  <c r="AO40" i="13" s="1"/>
  <c r="H41" i="13"/>
  <c r="AD42" i="13"/>
  <c r="AN42" i="13" s="1"/>
  <c r="AE105" i="13"/>
  <c r="AO105" i="13" s="1"/>
  <c r="T104" i="13"/>
  <c r="H28" i="13"/>
  <c r="AD29" i="13"/>
  <c r="AN29" i="13" s="1"/>
  <c r="AX29" i="13" s="1"/>
  <c r="T117" i="13"/>
  <c r="AE92" i="13"/>
  <c r="AO92" i="13" s="1"/>
  <c r="AY92" i="13" s="1"/>
  <c r="I91" i="13"/>
  <c r="AE91" i="13" s="1"/>
  <c r="AO91" i="13" s="1"/>
  <c r="AY91" i="13" s="1"/>
  <c r="S30" i="2"/>
  <c r="E71" i="13" l="1"/>
  <c r="F44" i="13"/>
  <c r="F31" i="13"/>
  <c r="F30" i="13" s="1"/>
  <c r="Q11" i="12"/>
  <c r="AB32" i="13"/>
  <c r="AL32" i="13" s="1"/>
  <c r="AV32" i="13" s="1"/>
  <c r="AC31" i="13"/>
  <c r="AM31" i="13" s="1"/>
  <c r="AW31" i="13" s="1"/>
  <c r="F70" i="13"/>
  <c r="AB70" i="13" s="1"/>
  <c r="AL70" i="13" s="1"/>
  <c r="E58" i="13"/>
  <c r="D59" i="13"/>
  <c r="Z59" i="13" s="1"/>
  <c r="AJ59" i="13" s="1"/>
  <c r="AA33" i="13"/>
  <c r="AK33" i="13" s="1"/>
  <c r="AU33" i="13" s="1"/>
  <c r="E32" i="13"/>
  <c r="D33" i="13"/>
  <c r="AV33" i="13"/>
  <c r="AV46" i="13"/>
  <c r="AV72" i="13" s="1"/>
  <c r="F43" i="13"/>
  <c r="G56" i="13"/>
  <c r="D72" i="13"/>
  <c r="F57" i="13"/>
  <c r="P23" i="3"/>
  <c r="P22" i="3" s="1"/>
  <c r="E21" i="3" s="1"/>
  <c r="E20" i="3" s="1"/>
  <c r="P19" i="3" s="1"/>
  <c r="P18" i="3" s="1"/>
  <c r="G69" i="13"/>
  <c r="AC69" i="13" s="1"/>
  <c r="AM69" i="13" s="1"/>
  <c r="E45" i="13"/>
  <c r="AV59" i="13"/>
  <c r="AA46" i="13"/>
  <c r="AK46" i="13" s="1"/>
  <c r="AU46" i="13" s="1"/>
  <c r="D20" i="13"/>
  <c r="E19" i="13"/>
  <c r="E18" i="13" s="1"/>
  <c r="E17" i="13" s="1"/>
  <c r="E16" i="13" s="1"/>
  <c r="E15" i="13" s="1"/>
  <c r="E14" i="13" s="1"/>
  <c r="G43" i="13"/>
  <c r="G42" i="13" s="1"/>
  <c r="AB44" i="13"/>
  <c r="AL44" i="13" s="1"/>
  <c r="AB57" i="13"/>
  <c r="AL57" i="13" s="1"/>
  <c r="AA122" i="13"/>
  <c r="AK122" i="13" s="1"/>
  <c r="AA45" i="13"/>
  <c r="AK45" i="13" s="1"/>
  <c r="D25" i="12"/>
  <c r="G22" i="12" s="1"/>
  <c r="K6" i="14" s="1"/>
  <c r="AW44" i="13"/>
  <c r="AW57" i="13" s="1"/>
  <c r="AM49" i="12"/>
  <c r="AL60" i="12"/>
  <c r="Y25" i="12"/>
  <c r="AF25" i="12" s="1"/>
  <c r="AM25" i="12" s="1"/>
  <c r="AN48" i="12"/>
  <c r="N25" i="12"/>
  <c r="Q22" i="12" s="1"/>
  <c r="K7" i="14" s="1"/>
  <c r="AL50" i="12"/>
  <c r="AX57" i="13"/>
  <c r="F56" i="13"/>
  <c r="N47" i="12"/>
  <c r="Q44" i="12" s="1"/>
  <c r="K15" i="14" s="1"/>
  <c r="N36" i="12"/>
  <c r="F11" i="14" s="1"/>
  <c r="AX133" i="13"/>
  <c r="AA135" i="13"/>
  <c r="AK135" i="13" s="1"/>
  <c r="AB134" i="13"/>
  <c r="AL134" i="13" s="1"/>
  <c r="Z136" i="13"/>
  <c r="AJ136" i="13" s="1"/>
  <c r="AE131" i="13"/>
  <c r="AO131" i="13" s="1"/>
  <c r="CF61" i="4"/>
  <c r="X37" i="12"/>
  <c r="AE37" i="12" s="1"/>
  <c r="AX56" i="13"/>
  <c r="AC56" i="13"/>
  <c r="AM56" i="13" s="1"/>
  <c r="E44" i="13"/>
  <c r="I117" i="13"/>
  <c r="AE117" i="13" s="1"/>
  <c r="AO117" i="13" s="1"/>
  <c r="AN36" i="12"/>
  <c r="AN47" i="12" s="1"/>
  <c r="AC133" i="13"/>
  <c r="AM133" i="13" s="1"/>
  <c r="AC107" i="13"/>
  <c r="AM107" i="13" s="1"/>
  <c r="AA71" i="13"/>
  <c r="AK71" i="13" s="1"/>
  <c r="F94" i="13"/>
  <c r="F93" i="13" s="1"/>
  <c r="D83" i="13"/>
  <c r="D82" i="13" s="1"/>
  <c r="D81" i="13" s="1"/>
  <c r="D80" i="13" s="1"/>
  <c r="D79" i="13" s="1"/>
  <c r="D78" i="13" s="1"/>
  <c r="G75" i="13" s="1"/>
  <c r="U4" i="14" s="1"/>
  <c r="X48" i="12"/>
  <c r="AE48" i="12" s="1"/>
  <c r="I130" i="13"/>
  <c r="AE130" i="13" s="1"/>
  <c r="AO130" i="13" s="1"/>
  <c r="Q33" i="12"/>
  <c r="K11" i="14" s="1"/>
  <c r="AA58" i="13"/>
  <c r="AK58" i="13" s="1"/>
  <c r="AB31" i="13"/>
  <c r="AL31" i="13" s="1"/>
  <c r="AV31" i="13" s="1"/>
  <c r="AY68" i="13"/>
  <c r="R106" i="13"/>
  <c r="AC94" i="13"/>
  <c r="AM94" i="13" s="1"/>
  <c r="AW94" i="13" s="1"/>
  <c r="Q43" i="13"/>
  <c r="Q42" i="13" s="1"/>
  <c r="Q41" i="13" s="1"/>
  <c r="Q40" i="13" s="1"/>
  <c r="AU110" i="13"/>
  <c r="AU136" i="13" s="1"/>
  <c r="X26" i="12"/>
  <c r="AE26" i="12" s="1"/>
  <c r="AL26" i="12" s="1"/>
  <c r="AZ118" i="13"/>
  <c r="AA109" i="13"/>
  <c r="AK109" i="13" s="1"/>
  <c r="AY119" i="13"/>
  <c r="Y36" i="12"/>
  <c r="AF36" i="12" s="1"/>
  <c r="AD132" i="13"/>
  <c r="AN132" i="13" s="1"/>
  <c r="O135" i="13"/>
  <c r="AW108" i="13"/>
  <c r="AW134" i="13" s="1"/>
  <c r="D36" i="12"/>
  <c r="R132" i="13"/>
  <c r="O122" i="13"/>
  <c r="Q133" i="13"/>
  <c r="AM59" i="12"/>
  <c r="G2" i="4"/>
  <c r="BZ110" i="4" s="1"/>
  <c r="BZ111" i="4" s="1"/>
  <c r="BZ112" i="4" s="1"/>
  <c r="BZ113" i="4" s="1"/>
  <c r="G2" i="6"/>
  <c r="G3" i="6" s="1"/>
  <c r="T247" i="6" s="1"/>
  <c r="H131" i="13"/>
  <c r="P121" i="13"/>
  <c r="G68" i="13"/>
  <c r="D47" i="12"/>
  <c r="F14" i="14" s="1"/>
  <c r="G55" i="13"/>
  <c r="S131" i="13"/>
  <c r="AD106" i="13"/>
  <c r="AN106" i="13" s="1"/>
  <c r="AX106" i="13" s="1"/>
  <c r="G106" i="13"/>
  <c r="G105" i="13" s="1"/>
  <c r="H67" i="13"/>
  <c r="H66" i="13" s="1"/>
  <c r="AB95" i="13"/>
  <c r="AL95" i="13" s="1"/>
  <c r="AV95" i="13" s="1"/>
  <c r="P95" i="13"/>
  <c r="Q94" i="13"/>
  <c r="Q93" i="13" s="1"/>
  <c r="Q92" i="13" s="1"/>
  <c r="Q91" i="13" s="1"/>
  <c r="Q120" i="13"/>
  <c r="H118" i="13"/>
  <c r="R119" i="13"/>
  <c r="Q107" i="13"/>
  <c r="P134" i="13"/>
  <c r="AD119" i="13"/>
  <c r="AN119" i="13" s="1"/>
  <c r="P108" i="13"/>
  <c r="G66" i="12"/>
  <c r="Y58" i="12"/>
  <c r="AF58" i="12" s="1"/>
  <c r="D122" i="13"/>
  <c r="D109" i="13"/>
  <c r="Z109" i="13" s="1"/>
  <c r="AJ109" i="13" s="1"/>
  <c r="E11" i="2"/>
  <c r="G8" i="3" s="1"/>
  <c r="X59" i="12"/>
  <c r="AE59" i="12" s="1"/>
  <c r="F120" i="13"/>
  <c r="P44" i="13"/>
  <c r="O71" i="13"/>
  <c r="O32" i="13"/>
  <c r="AV45" i="13"/>
  <c r="AV71" i="13" s="1"/>
  <c r="O19" i="13"/>
  <c r="O18" i="13" s="1"/>
  <c r="O17" i="13" s="1"/>
  <c r="O16" i="13" s="1"/>
  <c r="O15" i="13" s="1"/>
  <c r="O14" i="13" s="1"/>
  <c r="P3" i="14" s="1"/>
  <c r="O45" i="13"/>
  <c r="AA96" i="13"/>
  <c r="AK96" i="13" s="1"/>
  <c r="AU96" i="13" s="1"/>
  <c r="D96" i="13"/>
  <c r="Z96" i="13" s="1"/>
  <c r="AJ96" i="13" s="1"/>
  <c r="AT96" i="13" s="1"/>
  <c r="AD68" i="13"/>
  <c r="AN68" i="13" s="1"/>
  <c r="D135" i="13"/>
  <c r="E95" i="13"/>
  <c r="AV109" i="13"/>
  <c r="AV122" i="13" s="1"/>
  <c r="D58" i="12"/>
  <c r="E134" i="13"/>
  <c r="G132" i="13"/>
  <c r="F133" i="13"/>
  <c r="AC43" i="13"/>
  <c r="AM43" i="13" s="1"/>
  <c r="AW43" i="13" s="1"/>
  <c r="AW56" i="13" s="1"/>
  <c r="Q69" i="13"/>
  <c r="R68" i="13"/>
  <c r="R55" i="13"/>
  <c r="R54" i="13" s="1"/>
  <c r="R53" i="13" s="1"/>
  <c r="Q56" i="13"/>
  <c r="F107" i="13"/>
  <c r="AD55" i="13"/>
  <c r="AN55" i="13" s="1"/>
  <c r="F13" i="14"/>
  <c r="AB108" i="13"/>
  <c r="AL108" i="13" s="1"/>
  <c r="N58" i="12"/>
  <c r="F19" i="14" s="1"/>
  <c r="AB121" i="13"/>
  <c r="AL121" i="13" s="1"/>
  <c r="E108" i="13"/>
  <c r="O58" i="13"/>
  <c r="AE66" i="13"/>
  <c r="AO66" i="13" s="1"/>
  <c r="S67" i="13"/>
  <c r="S66" i="13" s="1"/>
  <c r="P57" i="13"/>
  <c r="AA32" i="13"/>
  <c r="AK32" i="13" s="1"/>
  <c r="AU32" i="13" s="1"/>
  <c r="Y47" i="12"/>
  <c r="AF47" i="12" s="1"/>
  <c r="E121" i="13"/>
  <c r="AE67" i="13"/>
  <c r="AO67" i="13" s="1"/>
  <c r="P31" i="13"/>
  <c r="P30" i="13" s="1"/>
  <c r="P29" i="13" s="1"/>
  <c r="P28" i="13" s="1"/>
  <c r="P27" i="13" s="1"/>
  <c r="D82" i="5"/>
  <c r="F79" i="5" s="1"/>
  <c r="G119" i="13"/>
  <c r="AC120" i="13"/>
  <c r="AM120" i="13" s="1"/>
  <c r="P70" i="13"/>
  <c r="AM48" i="12"/>
  <c r="AL49" i="12"/>
  <c r="E82" i="7"/>
  <c r="AN113" i="12"/>
  <c r="D72" i="7"/>
  <c r="F69" i="7" s="1"/>
  <c r="E91" i="6"/>
  <c r="P90" i="6" s="1"/>
  <c r="P89" i="6" s="1"/>
  <c r="E88" i="6" s="1"/>
  <c r="E87" i="6" s="1"/>
  <c r="F17" i="14"/>
  <c r="Q99" i="12"/>
  <c r="K17" i="14" s="1"/>
  <c r="AL115" i="12"/>
  <c r="F61" i="7"/>
  <c r="T187" i="14"/>
  <c r="U188" i="14" s="1"/>
  <c r="V189" i="14" s="1"/>
  <c r="S188" i="14"/>
  <c r="T189" i="14" s="1"/>
  <c r="U190" i="14" s="1"/>
  <c r="J38" i="14"/>
  <c r="AO188" i="14"/>
  <c r="D80" i="6"/>
  <c r="O79" i="6" s="1"/>
  <c r="O78" i="6" s="1"/>
  <c r="D77" i="6" s="1"/>
  <c r="D76" i="6" s="1"/>
  <c r="O75" i="6" s="1"/>
  <c r="Q71" i="6" s="1"/>
  <c r="Q72" i="6" s="1"/>
  <c r="AE39" i="14"/>
  <c r="AF38" i="14"/>
  <c r="AY132" i="13"/>
  <c r="G2" i="7"/>
  <c r="G3" i="7" s="1"/>
  <c r="J192" i="7" s="1"/>
  <c r="J205" i="7" s="1"/>
  <c r="AP187" i="14"/>
  <c r="I39" i="14"/>
  <c r="N43" i="5"/>
  <c r="AL92" i="12"/>
  <c r="AL114" i="12" s="1"/>
  <c r="CD28" i="4"/>
  <c r="CE27" i="4"/>
  <c r="O16" i="5" s="1"/>
  <c r="O43" i="5" s="1"/>
  <c r="F12" i="14"/>
  <c r="G88" i="12"/>
  <c r="K12" i="14" s="1"/>
  <c r="X91" i="12"/>
  <c r="AE91" i="12" s="1"/>
  <c r="F9" i="14"/>
  <c r="Q77" i="12"/>
  <c r="K9" i="14" s="1"/>
  <c r="G110" i="12"/>
  <c r="K20" i="14" s="1"/>
  <c r="F20" i="14"/>
  <c r="X113" i="12"/>
  <c r="AE113" i="12" s="1"/>
  <c r="X80" i="12"/>
  <c r="AE80" i="12" s="1"/>
  <c r="AL80" i="12" s="1"/>
  <c r="AO77" i="12" s="1"/>
  <c r="G77" i="12"/>
  <c r="K8" i="14" s="1"/>
  <c r="F8" i="14"/>
  <c r="O92" i="6"/>
  <c r="D91" i="6" s="1"/>
  <c r="D90" i="6" s="1"/>
  <c r="O89" i="6" s="1"/>
  <c r="O88" i="6" s="1"/>
  <c r="D87" i="6" s="1"/>
  <c r="F84" i="6" s="1"/>
  <c r="Q110" i="12"/>
  <c r="K21" i="14" s="1"/>
  <c r="F21" i="14"/>
  <c r="AM103" i="12"/>
  <c r="AM114" i="12"/>
  <c r="X102" i="12"/>
  <c r="AE102" i="12" s="1"/>
  <c r="F16" i="14"/>
  <c r="G99" i="12"/>
  <c r="K16" i="14" s="1"/>
  <c r="AM80" i="12"/>
  <c r="AM91" i="12"/>
  <c r="D92" i="6"/>
  <c r="H165" i="7"/>
  <c r="S178" i="7"/>
  <c r="F144" i="7"/>
  <c r="R156" i="7"/>
  <c r="G143" i="7"/>
  <c r="Q119" i="7"/>
  <c r="F132" i="7"/>
  <c r="R131" i="7"/>
  <c r="G118" i="7"/>
  <c r="D98" i="7"/>
  <c r="P110" i="7"/>
  <c r="E97" i="7"/>
  <c r="I165" i="7"/>
  <c r="I178" i="7"/>
  <c r="P109" i="7"/>
  <c r="P96" i="7"/>
  <c r="J153" i="7"/>
  <c r="U140" i="7"/>
  <c r="D121" i="7"/>
  <c r="P133" i="7"/>
  <c r="E120" i="7"/>
  <c r="S130" i="7"/>
  <c r="H117" i="7"/>
  <c r="U92" i="7"/>
  <c r="U104" i="7" s="1"/>
  <c r="J105" i="7"/>
  <c r="D45" i="7"/>
  <c r="D82" i="7" s="1"/>
  <c r="D35" i="7"/>
  <c r="H142" i="7"/>
  <c r="S155" i="7"/>
  <c r="P120" i="7"/>
  <c r="O121" i="7"/>
  <c r="E133" i="7"/>
  <c r="U128" i="7"/>
  <c r="J115" i="7"/>
  <c r="T106" i="7"/>
  <c r="I93" i="7"/>
  <c r="O110" i="7"/>
  <c r="O97" i="7"/>
  <c r="I154" i="7"/>
  <c r="T141" i="7"/>
  <c r="Q95" i="7"/>
  <c r="Q108" i="7"/>
  <c r="G131" i="7"/>
  <c r="R118" i="7"/>
  <c r="R108" i="7"/>
  <c r="G95" i="7"/>
  <c r="E44" i="7"/>
  <c r="E81" i="7" s="1"/>
  <c r="AN58" i="12"/>
  <c r="R94" i="7"/>
  <c r="R107" i="7"/>
  <c r="F167" i="7"/>
  <c r="R179" i="7"/>
  <c r="G166" i="7"/>
  <c r="H155" i="7"/>
  <c r="S142" i="7"/>
  <c r="J177" i="7"/>
  <c r="J164" i="7"/>
  <c r="T177" i="7"/>
  <c r="I164" i="7"/>
  <c r="T154" i="7"/>
  <c r="I141" i="7"/>
  <c r="U115" i="7"/>
  <c r="J128" i="7"/>
  <c r="S117" i="7"/>
  <c r="H130" i="7"/>
  <c r="D28" i="7"/>
  <c r="D18" i="7"/>
  <c r="S107" i="7"/>
  <c r="H94" i="7"/>
  <c r="T129" i="7"/>
  <c r="I116" i="7"/>
  <c r="U176" i="7"/>
  <c r="J163" i="7"/>
  <c r="G156" i="7"/>
  <c r="Q144" i="7"/>
  <c r="R143" i="7"/>
  <c r="F96" i="7"/>
  <c r="Q109" i="7"/>
  <c r="S106" i="7"/>
  <c r="H179" i="7"/>
  <c r="G167" i="7"/>
  <c r="H166" i="7"/>
  <c r="J92" i="7"/>
  <c r="J104" i="7" s="1"/>
  <c r="U105" i="7"/>
  <c r="T116" i="7"/>
  <c r="I129" i="7"/>
  <c r="U153" i="7"/>
  <c r="J140" i="7"/>
  <c r="Q132" i="7"/>
  <c r="F119" i="7"/>
  <c r="T93" i="7"/>
  <c r="K59" i="4"/>
  <c r="E21" i="6" s="1"/>
  <c r="J60" i="4"/>
  <c r="O23" i="3"/>
  <c r="D22" i="3" s="1"/>
  <c r="D21" i="3" s="1"/>
  <c r="O20" i="3" s="1"/>
  <c r="O19" i="3" s="1"/>
  <c r="D18" i="3" s="1"/>
  <c r="H28" i="4"/>
  <c r="I27" i="4"/>
  <c r="E16" i="5" s="1"/>
  <c r="G3" i="3"/>
  <c r="T53" i="3" s="1"/>
  <c r="U54" i="3" s="1"/>
  <c r="V55" i="3" s="1"/>
  <c r="Q22" i="6"/>
  <c r="P49" i="6"/>
  <c r="Q49" i="6" s="1"/>
  <c r="I28" i="2"/>
  <c r="H29" i="2"/>
  <c r="D23" i="3"/>
  <c r="O22" i="3" s="1"/>
  <c r="O21" i="3" s="1"/>
  <c r="D20" i="3" s="1"/>
  <c r="D19" i="3" s="1"/>
  <c r="O18" i="3" s="1"/>
  <c r="Q15" i="3" s="1"/>
  <c r="CG61" i="4"/>
  <c r="P23" i="6" s="1"/>
  <c r="CF62" i="4"/>
  <c r="AY41" i="13"/>
  <c r="AY54" i="13" s="1"/>
  <c r="AE104" i="13"/>
  <c r="AO104" i="13" s="1"/>
  <c r="AY104" i="13" s="1"/>
  <c r="AY55" i="13"/>
  <c r="H104" i="13"/>
  <c r="AZ66" i="13"/>
  <c r="AZ54" i="13"/>
  <c r="AZ67" i="13"/>
  <c r="P5" i="14"/>
  <c r="AU123" i="13"/>
  <c r="AY40" i="13"/>
  <c r="AY53" i="13" s="1"/>
  <c r="AD28" i="13"/>
  <c r="AN28" i="13" s="1"/>
  <c r="AX28" i="13" s="1"/>
  <c r="H27" i="13"/>
  <c r="AD27" i="13" s="1"/>
  <c r="AN27" i="13" s="1"/>
  <c r="AX27" i="13" s="1"/>
  <c r="AY105" i="13"/>
  <c r="AY118" i="13" s="1"/>
  <c r="AZ117" i="13"/>
  <c r="AZ130" i="13"/>
  <c r="AX120" i="13"/>
  <c r="G28" i="13"/>
  <c r="AC29" i="13"/>
  <c r="AM29" i="13" s="1"/>
  <c r="AW29" i="13" s="1"/>
  <c r="F42" i="13"/>
  <c r="AB30" i="13"/>
  <c r="AL30" i="13" s="1"/>
  <c r="AV30" i="13" s="1"/>
  <c r="F29" i="13"/>
  <c r="AT110" i="13"/>
  <c r="AC93" i="13"/>
  <c r="AM93" i="13" s="1"/>
  <c r="AW93" i="13" s="1"/>
  <c r="G92" i="13"/>
  <c r="AX42" i="13"/>
  <c r="F6" i="14"/>
  <c r="AX69" i="13"/>
  <c r="F2" i="14"/>
  <c r="G11" i="12"/>
  <c r="AD92" i="13"/>
  <c r="AN92" i="13" s="1"/>
  <c r="AX92" i="13" s="1"/>
  <c r="H91" i="13"/>
  <c r="AD91" i="13" s="1"/>
  <c r="AN91" i="13" s="1"/>
  <c r="AX91" i="13" s="1"/>
  <c r="AD118" i="13"/>
  <c r="AN118" i="13" s="1"/>
  <c r="S117" i="13"/>
  <c r="AD41" i="13"/>
  <c r="AN41" i="13" s="1"/>
  <c r="H40" i="13"/>
  <c r="AD40" i="13" s="1"/>
  <c r="AN40" i="13" s="1"/>
  <c r="AD131" i="13"/>
  <c r="AN131" i="13" s="1"/>
  <c r="S130" i="13"/>
  <c r="AD105" i="13"/>
  <c r="AN105" i="13" s="1"/>
  <c r="S104" i="13"/>
  <c r="AC42" i="13"/>
  <c r="AM42" i="13" s="1"/>
  <c r="G41" i="13"/>
  <c r="AD54" i="13"/>
  <c r="AN54" i="13" s="1"/>
  <c r="H53" i="13"/>
  <c r="AD53" i="13" s="1"/>
  <c r="AN53" i="13" s="1"/>
  <c r="D71" i="13" l="1"/>
  <c r="X25" i="12"/>
  <c r="AE25" i="12" s="1"/>
  <c r="AL25" i="12" s="1"/>
  <c r="AO22" i="12" s="1"/>
  <c r="E57" i="13"/>
  <c r="AA57" i="13" s="1"/>
  <c r="AK57" i="13" s="1"/>
  <c r="D19" i="13"/>
  <c r="D18" i="13" s="1"/>
  <c r="D17" i="13" s="1"/>
  <c r="D16" i="13" s="1"/>
  <c r="D15" i="13" s="1"/>
  <c r="D14" i="13" s="1"/>
  <c r="D58" i="13"/>
  <c r="D45" i="13"/>
  <c r="Z45" i="13" s="1"/>
  <c r="AJ45" i="13" s="1"/>
  <c r="Z72" i="13"/>
  <c r="AJ72" i="13" s="1"/>
  <c r="D32" i="13"/>
  <c r="Z33" i="13"/>
  <c r="AJ33" i="13" s="1"/>
  <c r="F69" i="13"/>
  <c r="AB69" i="13" s="1"/>
  <c r="AL69" i="13" s="1"/>
  <c r="AU72" i="13"/>
  <c r="E70" i="13"/>
  <c r="E31" i="13"/>
  <c r="E30" i="13" s="1"/>
  <c r="E29" i="13" s="1"/>
  <c r="AU59" i="13"/>
  <c r="AV44" i="13"/>
  <c r="AV70" i="13" s="1"/>
  <c r="AW70" i="13"/>
  <c r="F7" i="14"/>
  <c r="Z4" i="14" s="1"/>
  <c r="AM36" i="12"/>
  <c r="AM47" i="12" s="1"/>
  <c r="G3" i="4"/>
  <c r="CA145" i="4" s="1"/>
  <c r="AB56" i="13"/>
  <c r="AL56" i="13" s="1"/>
  <c r="F55" i="13"/>
  <c r="X36" i="12"/>
  <c r="AE36" i="12" s="1"/>
  <c r="AL36" i="12" s="1"/>
  <c r="AO33" i="12" s="1"/>
  <c r="AU45" i="13"/>
  <c r="D147" i="4"/>
  <c r="D148" i="4" s="1"/>
  <c r="D149" i="4" s="1"/>
  <c r="D150" i="4" s="1"/>
  <c r="D151" i="4" s="1"/>
  <c r="F15" i="14"/>
  <c r="Z6" i="14" s="1"/>
  <c r="E56" i="13"/>
  <c r="AB43" i="13"/>
  <c r="AL43" i="13" s="1"/>
  <c r="AV43" i="13" s="1"/>
  <c r="AA70" i="13"/>
  <c r="AK70" i="13" s="1"/>
  <c r="AA44" i="13"/>
  <c r="AK44" i="13" s="1"/>
  <c r="G33" i="12"/>
  <c r="K10" i="14" s="1"/>
  <c r="AL37" i="12"/>
  <c r="AL59" i="12" s="1"/>
  <c r="Z71" i="13"/>
  <c r="AJ71" i="13" s="1"/>
  <c r="AT136" i="13"/>
  <c r="Z135" i="13"/>
  <c r="AJ135" i="13" s="1"/>
  <c r="G67" i="13"/>
  <c r="E69" i="13"/>
  <c r="H130" i="13"/>
  <c r="H117" i="13"/>
  <c r="AD117" i="13" s="1"/>
  <c r="AN117" i="13" s="1"/>
  <c r="Q106" i="13"/>
  <c r="AB133" i="13"/>
  <c r="AL133" i="13" s="1"/>
  <c r="G54" i="13"/>
  <c r="AC54" i="13" s="1"/>
  <c r="AM54" i="13" s="1"/>
  <c r="AW107" i="13"/>
  <c r="AW133" i="13" s="1"/>
  <c r="AW121" i="13"/>
  <c r="AB120" i="13"/>
  <c r="AL120" i="13" s="1"/>
  <c r="AB94" i="13"/>
  <c r="AL94" i="13" s="1"/>
  <c r="AV94" i="13" s="1"/>
  <c r="G44" i="12"/>
  <c r="K14" i="14" s="1"/>
  <c r="Z58" i="13"/>
  <c r="AJ58" i="13" s="1"/>
  <c r="X47" i="12"/>
  <c r="AE47" i="12" s="1"/>
  <c r="R105" i="13"/>
  <c r="AC105" i="13" s="1"/>
  <c r="AM105" i="13" s="1"/>
  <c r="AA108" i="13"/>
  <c r="AK108" i="13" s="1"/>
  <c r="Z122" i="13"/>
  <c r="AJ122" i="13" s="1"/>
  <c r="P4" i="14"/>
  <c r="AU58" i="13"/>
  <c r="AV58" i="13"/>
  <c r="K2" i="14"/>
  <c r="K3" i="14" s="1"/>
  <c r="R118" i="13"/>
  <c r="AV135" i="13"/>
  <c r="AB107" i="13"/>
  <c r="AL107" i="13" s="1"/>
  <c r="P94" i="13"/>
  <c r="P93" i="13" s="1"/>
  <c r="P92" i="13" s="1"/>
  <c r="P91" i="13" s="1"/>
  <c r="P133" i="13"/>
  <c r="O121" i="13"/>
  <c r="O108" i="13"/>
  <c r="O95" i="13"/>
  <c r="AC68" i="13"/>
  <c r="AM68" i="13" s="1"/>
  <c r="AA95" i="13"/>
  <c r="AK95" i="13" s="1"/>
  <c r="AU95" i="13" s="1"/>
  <c r="AX119" i="13"/>
  <c r="P107" i="13"/>
  <c r="F10" i="14"/>
  <c r="AD293" i="14" s="1"/>
  <c r="O134" i="13"/>
  <c r="G8" i="4"/>
  <c r="F129" i="4" s="1"/>
  <c r="AA134" i="13"/>
  <c r="AK134" i="13" s="1"/>
  <c r="G8" i="6"/>
  <c r="P120" i="13"/>
  <c r="G8" i="7"/>
  <c r="P43" i="13"/>
  <c r="P42" i="13" s="1"/>
  <c r="P41" i="13" s="1"/>
  <c r="P40" i="13" s="1"/>
  <c r="AV108" i="13"/>
  <c r="AV134" i="13" s="1"/>
  <c r="R131" i="13"/>
  <c r="D109" i="4"/>
  <c r="D110" i="4" s="1"/>
  <c r="D111" i="4" s="1"/>
  <c r="D112" i="4" s="1"/>
  <c r="D113" i="4" s="1"/>
  <c r="D133" i="4"/>
  <c r="D134" i="4" s="1"/>
  <c r="D135" i="4" s="1"/>
  <c r="D136" i="4" s="1"/>
  <c r="D137" i="4" s="1"/>
  <c r="D138" i="4" s="1"/>
  <c r="Q55" i="12"/>
  <c r="K19" i="14" s="1"/>
  <c r="D222" i="4"/>
  <c r="D223" i="4" s="1"/>
  <c r="D224" i="4" s="1"/>
  <c r="D225" i="4" s="1"/>
  <c r="D226" i="4" s="1"/>
  <c r="O182" i="6" s="1"/>
  <c r="O209" i="6" s="1"/>
  <c r="O70" i="13"/>
  <c r="Q132" i="13"/>
  <c r="Q119" i="13"/>
  <c r="D121" i="4"/>
  <c r="D122" i="4" s="1"/>
  <c r="D123" i="4" s="1"/>
  <c r="D124" i="4" s="1"/>
  <c r="D125" i="4" s="1"/>
  <c r="AC119" i="13"/>
  <c r="AM119" i="13" s="1"/>
  <c r="BZ120" i="4"/>
  <c r="BZ121" i="4" s="1"/>
  <c r="BZ122" i="4" s="1"/>
  <c r="BZ123" i="4" s="1"/>
  <c r="BZ124" i="4" s="1"/>
  <c r="BZ125" i="4" s="1"/>
  <c r="D97" i="6" s="1"/>
  <c r="BZ148" i="4"/>
  <c r="BZ149" i="4" s="1"/>
  <c r="BZ150" i="4" s="1"/>
  <c r="BZ151" i="4" s="1"/>
  <c r="BZ97" i="4"/>
  <c r="BZ98" i="4" s="1"/>
  <c r="BZ99" i="4" s="1"/>
  <c r="BZ100" i="4" s="1"/>
  <c r="BZ101" i="4" s="1"/>
  <c r="BZ134" i="4"/>
  <c r="BZ135" i="4" s="1"/>
  <c r="BZ136" i="4" s="1"/>
  <c r="BZ137" i="4" s="1"/>
  <c r="BZ138" i="4" s="1"/>
  <c r="D96" i="4"/>
  <c r="D97" i="4" s="1"/>
  <c r="D98" i="4" s="1"/>
  <c r="D99" i="4" s="1"/>
  <c r="D100" i="4" s="1"/>
  <c r="D101" i="4" s="1"/>
  <c r="BZ221" i="4"/>
  <c r="CA221" i="4" s="1"/>
  <c r="G131" i="13"/>
  <c r="AC131" i="13" s="1"/>
  <c r="AM131" i="13" s="1"/>
  <c r="G118" i="13"/>
  <c r="F106" i="13"/>
  <c r="F105" i="13" s="1"/>
  <c r="AC106" i="13"/>
  <c r="AM106" i="13" s="1"/>
  <c r="AW106" i="13" s="1"/>
  <c r="F132" i="13"/>
  <c r="E94" i="13"/>
  <c r="AA94" i="13" s="1"/>
  <c r="AK94" i="13" s="1"/>
  <c r="AU94" i="13" s="1"/>
  <c r="X58" i="12"/>
  <c r="AE58" i="12" s="1"/>
  <c r="AD66" i="13"/>
  <c r="AN66" i="13" s="1"/>
  <c r="AC132" i="13"/>
  <c r="AM132" i="13" s="1"/>
  <c r="AD67" i="13"/>
  <c r="AN67" i="13" s="1"/>
  <c r="D121" i="13"/>
  <c r="D95" i="13"/>
  <c r="F119" i="13"/>
  <c r="AU109" i="13"/>
  <c r="AU122" i="13" s="1"/>
  <c r="AA121" i="13"/>
  <c r="AK121" i="13" s="1"/>
  <c r="AV121" i="13"/>
  <c r="O57" i="13"/>
  <c r="P56" i="13"/>
  <c r="P69" i="13"/>
  <c r="R11" i="13"/>
  <c r="U3" i="14" s="1"/>
  <c r="O44" i="13"/>
  <c r="G55" i="12"/>
  <c r="K18" i="14" s="1"/>
  <c r="F18" i="14"/>
  <c r="AA31" i="13"/>
  <c r="AK31" i="13" s="1"/>
  <c r="AU31" i="13" s="1"/>
  <c r="O31" i="13"/>
  <c r="O30" i="13" s="1"/>
  <c r="O29" i="13" s="1"/>
  <c r="O28" i="13" s="1"/>
  <c r="O27" i="13" s="1"/>
  <c r="P7" i="14" s="1"/>
  <c r="AQ54" i="14" s="1"/>
  <c r="E107" i="13"/>
  <c r="D108" i="13"/>
  <c r="Q55" i="13"/>
  <c r="Q54" i="13" s="1"/>
  <c r="Q53" i="13" s="1"/>
  <c r="D134" i="13"/>
  <c r="R67" i="13"/>
  <c r="R66" i="13" s="1"/>
  <c r="AC55" i="13"/>
  <c r="AM55" i="13" s="1"/>
  <c r="E133" i="13"/>
  <c r="Q68" i="13"/>
  <c r="E120" i="13"/>
  <c r="J38" i="1"/>
  <c r="I38" i="1" s="1"/>
  <c r="K38" i="1" s="1"/>
  <c r="I53" i="3"/>
  <c r="J54" i="3" s="1"/>
  <c r="K55" i="3" s="1"/>
  <c r="O91" i="6"/>
  <c r="O90" i="6" s="1"/>
  <c r="D89" i="6" s="1"/>
  <c r="D88" i="6" s="1"/>
  <c r="O87" i="6" s="1"/>
  <c r="Q84" i="6" s="1"/>
  <c r="AL103" i="12"/>
  <c r="I52" i="3"/>
  <c r="T51" i="3" s="1"/>
  <c r="I50" i="3" s="1"/>
  <c r="T49" i="3" s="1"/>
  <c r="I48" i="3" s="1"/>
  <c r="H53" i="3"/>
  <c r="I54" i="3" s="1"/>
  <c r="J55" i="3" s="1"/>
  <c r="AX40" i="13"/>
  <c r="AX53" i="13" s="1"/>
  <c r="I274" i="7"/>
  <c r="I246" i="7"/>
  <c r="T245" i="7" s="1"/>
  <c r="I244" i="7" s="1"/>
  <c r="T243" i="7" s="1"/>
  <c r="AF53" i="14"/>
  <c r="J273" i="7"/>
  <c r="I193" i="7"/>
  <c r="P43" i="5"/>
  <c r="I177" i="6"/>
  <c r="J162" i="6"/>
  <c r="AL91" i="12"/>
  <c r="AO88" i="12" s="1"/>
  <c r="I220" i="7"/>
  <c r="I54" i="14"/>
  <c r="T202" i="14"/>
  <c r="U203" i="14" s="1"/>
  <c r="V204" i="14" s="1"/>
  <c r="AL48" i="12"/>
  <c r="T262" i="6"/>
  <c r="V264" i="6" s="1"/>
  <c r="Z5" i="14"/>
  <c r="U127" i="7"/>
  <c r="S203" i="14"/>
  <c r="T204" i="14" s="1"/>
  <c r="U205" i="14" s="1"/>
  <c r="AE54" i="14"/>
  <c r="CD29" i="4"/>
  <c r="CD30" i="4" s="1"/>
  <c r="N18" i="5" s="1"/>
  <c r="CE28" i="4"/>
  <c r="I262" i="6"/>
  <c r="J263" i="6" s="1"/>
  <c r="S218" i="14"/>
  <c r="T219" i="14" s="1"/>
  <c r="U220" i="14" s="1"/>
  <c r="P16" i="5"/>
  <c r="J53" i="14"/>
  <c r="AX132" i="13"/>
  <c r="AM113" i="12"/>
  <c r="AM102" i="12"/>
  <c r="T247" i="14"/>
  <c r="U248" i="14" s="1"/>
  <c r="V249" i="14" s="1"/>
  <c r="AP217" i="14"/>
  <c r="AP247" i="14"/>
  <c r="AQ248" i="14" s="1"/>
  <c r="AR249" i="14" s="1"/>
  <c r="T217" i="14"/>
  <c r="U218" i="14" s="1"/>
  <c r="V219" i="14" s="1"/>
  <c r="AF83" i="14"/>
  <c r="AF98" i="14"/>
  <c r="AE69" i="14"/>
  <c r="T232" i="14"/>
  <c r="U233" i="14" s="1"/>
  <c r="V234" i="14" s="1"/>
  <c r="J98" i="14"/>
  <c r="AE99" i="14"/>
  <c r="AO218" i="14"/>
  <c r="AF68" i="14"/>
  <c r="I84" i="14"/>
  <c r="AO248" i="14"/>
  <c r="AP249" i="14" s="1"/>
  <c r="AQ250" i="14" s="1"/>
  <c r="AE84" i="14"/>
  <c r="AP232" i="14"/>
  <c r="J83" i="14"/>
  <c r="J68" i="14"/>
  <c r="S233" i="14"/>
  <c r="T234" i="14" s="1"/>
  <c r="U235" i="14" s="1"/>
  <c r="I69" i="14"/>
  <c r="S248" i="14"/>
  <c r="T249" i="14" s="1"/>
  <c r="U250" i="14" s="1"/>
  <c r="AO233" i="14"/>
  <c r="I99" i="14"/>
  <c r="AO203" i="14"/>
  <c r="AP202" i="14"/>
  <c r="J246" i="7"/>
  <c r="I247" i="7"/>
  <c r="J219" i="7"/>
  <c r="J232" i="7" s="1"/>
  <c r="I192" i="7"/>
  <c r="S192" i="7" s="1"/>
  <c r="I273" i="7"/>
  <c r="S273" i="7" s="1"/>
  <c r="E61" i="7"/>
  <c r="I178" i="6"/>
  <c r="T105" i="7"/>
  <c r="T92" i="7"/>
  <c r="T104" i="7" s="1"/>
  <c r="S93" i="7"/>
  <c r="G93" i="7" s="1"/>
  <c r="R142" i="7"/>
  <c r="R155" i="7"/>
  <c r="S129" i="7"/>
  <c r="S116" i="7"/>
  <c r="G94" i="7"/>
  <c r="G107" i="7"/>
  <c r="D96" i="7"/>
  <c r="O109" i="7"/>
  <c r="J127" i="7"/>
  <c r="P119" i="7"/>
  <c r="P132" i="7"/>
  <c r="D44" i="7"/>
  <c r="D81" i="7" s="1"/>
  <c r="F78" i="7" s="1"/>
  <c r="F32" i="7"/>
  <c r="AD130" i="13"/>
  <c r="AN130" i="13" s="1"/>
  <c r="F131" i="7"/>
  <c r="F118" i="7"/>
  <c r="S165" i="7"/>
  <c r="H178" i="7"/>
  <c r="Q143" i="7"/>
  <c r="P144" i="7"/>
  <c r="Q156" i="7"/>
  <c r="I115" i="7"/>
  <c r="I128" i="7"/>
  <c r="F15" i="7"/>
  <c r="D27" i="7"/>
  <c r="F24" i="7" s="1"/>
  <c r="I163" i="7"/>
  <c r="I176" i="7"/>
  <c r="S141" i="7"/>
  <c r="S154" i="7"/>
  <c r="F166" i="7"/>
  <c r="E167" i="7"/>
  <c r="F179" i="7"/>
  <c r="F94" i="7"/>
  <c r="Q107" i="7"/>
  <c r="H116" i="7"/>
  <c r="H129" i="7"/>
  <c r="D120" i="7"/>
  <c r="D133" i="7"/>
  <c r="F156" i="7"/>
  <c r="F143" i="7"/>
  <c r="E144" i="7"/>
  <c r="E95" i="7"/>
  <c r="P108" i="7"/>
  <c r="E109" i="7"/>
  <c r="E96" i="7"/>
  <c r="T128" i="7"/>
  <c r="T115" i="7"/>
  <c r="G179" i="7"/>
  <c r="R166" i="7"/>
  <c r="Q167" i="7"/>
  <c r="R117" i="7"/>
  <c r="R130" i="7"/>
  <c r="T153" i="7"/>
  <c r="T140" i="7"/>
  <c r="I105" i="7"/>
  <c r="I92" i="7"/>
  <c r="I104" i="7" s="1"/>
  <c r="H154" i="7"/>
  <c r="H141" i="7"/>
  <c r="U152" i="7"/>
  <c r="U139" i="7"/>
  <c r="D110" i="7"/>
  <c r="D97" i="7"/>
  <c r="Q131" i="7"/>
  <c r="Q118" i="7"/>
  <c r="AW42" i="13"/>
  <c r="I247" i="6"/>
  <c r="J152" i="7"/>
  <c r="J139" i="7"/>
  <c r="F95" i="7"/>
  <c r="F108" i="7"/>
  <c r="J175" i="7"/>
  <c r="J162" i="7"/>
  <c r="H106" i="7"/>
  <c r="H93" i="7"/>
  <c r="I153" i="7"/>
  <c r="I140" i="7"/>
  <c r="U163" i="7"/>
  <c r="J176" i="7"/>
  <c r="G178" i="7"/>
  <c r="G165" i="7"/>
  <c r="R106" i="7"/>
  <c r="O133" i="7"/>
  <c r="O120" i="7"/>
  <c r="D62" i="7"/>
  <c r="E119" i="7"/>
  <c r="E132" i="7"/>
  <c r="T164" i="7"/>
  <c r="I177" i="7"/>
  <c r="G130" i="7"/>
  <c r="G117" i="7"/>
  <c r="G155" i="7"/>
  <c r="G142" i="7"/>
  <c r="H177" i="7"/>
  <c r="H164" i="7"/>
  <c r="H30" i="2"/>
  <c r="I29" i="2"/>
  <c r="E43" i="5"/>
  <c r="F43" i="5" s="1"/>
  <c r="F16" i="5"/>
  <c r="J177" i="6"/>
  <c r="H247" i="6"/>
  <c r="H29" i="4"/>
  <c r="H30" i="4" s="1"/>
  <c r="D18" i="5" s="1"/>
  <c r="D45" i="5" s="1"/>
  <c r="I28" i="4"/>
  <c r="J61" i="4"/>
  <c r="K60" i="4"/>
  <c r="E22" i="6" s="1"/>
  <c r="CF63" i="4"/>
  <c r="CG62" i="4"/>
  <c r="P24" i="6" s="1"/>
  <c r="I246" i="6"/>
  <c r="V249" i="6"/>
  <c r="U248" i="6"/>
  <c r="G11" i="4"/>
  <c r="CB92" i="4" s="1"/>
  <c r="G11" i="6"/>
  <c r="G6" i="4"/>
  <c r="G7" i="4" s="1"/>
  <c r="G6" i="3"/>
  <c r="F15" i="3"/>
  <c r="G6" i="6"/>
  <c r="G7" i="6" s="1"/>
  <c r="F21" i="6"/>
  <c r="E48" i="6"/>
  <c r="F48" i="6" s="1"/>
  <c r="I219" i="7"/>
  <c r="I300" i="7"/>
  <c r="T300" i="7"/>
  <c r="I328" i="7"/>
  <c r="T328" i="7"/>
  <c r="H328" i="7" s="1"/>
  <c r="Q23" i="6"/>
  <c r="P50" i="6"/>
  <c r="Q50" i="6" s="1"/>
  <c r="I162" i="6"/>
  <c r="I163" i="6"/>
  <c r="E95" i="4"/>
  <c r="F107" i="4"/>
  <c r="CA96" i="4"/>
  <c r="CC220" i="4"/>
  <c r="AY67" i="13"/>
  <c r="AD104" i="13"/>
  <c r="AN104" i="13" s="1"/>
  <c r="AX104" i="13" s="1"/>
  <c r="AX41" i="13"/>
  <c r="AX54" i="13" s="1"/>
  <c r="AY130" i="13"/>
  <c r="AY117" i="13"/>
  <c r="AX105" i="13"/>
  <c r="AX118" i="13" s="1"/>
  <c r="AU71" i="13"/>
  <c r="AT123" i="13"/>
  <c r="AW69" i="13"/>
  <c r="AY66" i="13"/>
  <c r="AQ39" i="14"/>
  <c r="J114" i="14"/>
  <c r="BB114" i="14" s="1"/>
  <c r="G91" i="13"/>
  <c r="AC91" i="13" s="1"/>
  <c r="AM91" i="13" s="1"/>
  <c r="AW91" i="13" s="1"/>
  <c r="AC92" i="13"/>
  <c r="AM92" i="13" s="1"/>
  <c r="AW92" i="13" s="1"/>
  <c r="F28" i="13"/>
  <c r="AB29" i="13"/>
  <c r="AL29" i="13" s="1"/>
  <c r="AV29" i="13" s="1"/>
  <c r="AB42" i="13"/>
  <c r="AL42" i="13" s="1"/>
  <c r="F41" i="13"/>
  <c r="AC28" i="13"/>
  <c r="AM28" i="13" s="1"/>
  <c r="AW28" i="13" s="1"/>
  <c r="G27" i="13"/>
  <c r="AC27" i="13" s="1"/>
  <c r="AM27" i="13" s="1"/>
  <c r="AW27" i="13" s="1"/>
  <c r="W5" i="14"/>
  <c r="AT109" i="13"/>
  <c r="AT122" i="13" s="1"/>
  <c r="G104" i="13"/>
  <c r="AV57" i="13"/>
  <c r="AE262" i="14"/>
  <c r="U113" i="14"/>
  <c r="AP114" i="14"/>
  <c r="AQ113" i="14"/>
  <c r="H263" i="14"/>
  <c r="Y3" i="14"/>
  <c r="I262" i="14"/>
  <c r="T114" i="14"/>
  <c r="AD263" i="14"/>
  <c r="W3" i="14"/>
  <c r="AE38" i="14"/>
  <c r="AP144" i="14"/>
  <c r="R188" i="14"/>
  <c r="S187" i="14"/>
  <c r="I38" i="14"/>
  <c r="AO187" i="14"/>
  <c r="T186" i="14"/>
  <c r="T185" i="14" s="1"/>
  <c r="T184" i="14" s="1"/>
  <c r="T183" i="14" s="1"/>
  <c r="AP186" i="14"/>
  <c r="AP185" i="14" s="1"/>
  <c r="AP184" i="14" s="1"/>
  <c r="AP183" i="14" s="1"/>
  <c r="AN188" i="14"/>
  <c r="H278" i="14"/>
  <c r="U128" i="14"/>
  <c r="Y4" i="14"/>
  <c r="AY131" i="13"/>
  <c r="AC41" i="13"/>
  <c r="AM41" i="13" s="1"/>
  <c r="G40" i="13"/>
  <c r="AC40" i="13" s="1"/>
  <c r="AM40" i="13" s="1"/>
  <c r="AA30" i="13"/>
  <c r="AK30" i="13" s="1"/>
  <c r="AU30" i="13" s="1"/>
  <c r="AX55" i="13"/>
  <c r="AX68" i="13"/>
  <c r="AB93" i="13"/>
  <c r="AL93" i="13" s="1"/>
  <c r="AV93" i="13" s="1"/>
  <c r="F92" i="13"/>
  <c r="D70" i="13" l="1"/>
  <c r="D57" i="13"/>
  <c r="W4" i="14"/>
  <c r="AP129" i="14"/>
  <c r="AM58" i="12"/>
  <c r="D44" i="13"/>
  <c r="D43" i="13" s="1"/>
  <c r="AE277" i="14"/>
  <c r="AE276" i="14" s="1"/>
  <c r="F68" i="13"/>
  <c r="E43" i="13"/>
  <c r="E42" i="13" s="1"/>
  <c r="E41" i="13" s="1"/>
  <c r="AT33" i="13"/>
  <c r="AT46" i="13"/>
  <c r="P2" i="14"/>
  <c r="G11" i="13"/>
  <c r="U2" i="14" s="1"/>
  <c r="Z57" i="13"/>
  <c r="AJ57" i="13" s="1"/>
  <c r="AQ128" i="14"/>
  <c r="AP128" i="14" s="1"/>
  <c r="AD278" i="14"/>
  <c r="AP201" i="14"/>
  <c r="D31" i="13"/>
  <c r="D30" i="13" s="1"/>
  <c r="T129" i="14"/>
  <c r="AN203" i="14"/>
  <c r="I277" i="14"/>
  <c r="J278" i="14" s="1"/>
  <c r="K279" i="14" s="1"/>
  <c r="Z32" i="13"/>
  <c r="AJ32" i="13" s="1"/>
  <c r="AT32" i="13" s="1"/>
  <c r="F119" i="4"/>
  <c r="R104" i="13"/>
  <c r="AC104" i="13" s="1"/>
  <c r="AM104" i="13" s="1"/>
  <c r="AW104" i="13" s="1"/>
  <c r="CC119" i="4"/>
  <c r="CB132" i="4"/>
  <c r="E221" i="4"/>
  <c r="W6" i="14"/>
  <c r="CB95" i="4"/>
  <c r="CB96" i="4" s="1"/>
  <c r="CA107" i="4"/>
  <c r="CB107" i="4" s="1"/>
  <c r="F220" i="4"/>
  <c r="CA133" i="4"/>
  <c r="CB133" i="4" s="1"/>
  <c r="E108" i="4"/>
  <c r="E109" i="4" s="1"/>
  <c r="E110" i="4" s="1"/>
  <c r="E111" i="4" s="1"/>
  <c r="E112" i="4" s="1"/>
  <c r="E113" i="4" s="1"/>
  <c r="F145" i="4"/>
  <c r="CB221" i="4"/>
  <c r="AE307" i="14"/>
  <c r="E120" i="4"/>
  <c r="E121" i="4" s="1"/>
  <c r="E122" i="4" s="1"/>
  <c r="E123" i="4" s="1"/>
  <c r="E124" i="4" s="1"/>
  <c r="E125" i="4" s="1"/>
  <c r="O98" i="6" s="1"/>
  <c r="O125" i="6" s="1"/>
  <c r="E132" i="4"/>
  <c r="E133" i="4" s="1"/>
  <c r="E134" i="4" s="1"/>
  <c r="E135" i="4" s="1"/>
  <c r="E136" i="4" s="1"/>
  <c r="E137" i="4" s="1"/>
  <c r="E138" i="4" s="1"/>
  <c r="E146" i="4"/>
  <c r="E147" i="4" s="1"/>
  <c r="E148" i="4" s="1"/>
  <c r="E149" i="4" s="1"/>
  <c r="E150" i="4" s="1"/>
  <c r="E151" i="4" s="1"/>
  <c r="AA69" i="13"/>
  <c r="AK69" i="13" s="1"/>
  <c r="Z121" i="13"/>
  <c r="AJ121" i="13" s="1"/>
  <c r="Z7" i="14"/>
  <c r="E106" i="13"/>
  <c r="T174" i="14"/>
  <c r="H308" i="14"/>
  <c r="E55" i="13"/>
  <c r="H293" i="14"/>
  <c r="Y5" i="14"/>
  <c r="Y6" i="14"/>
  <c r="AQ158" i="14"/>
  <c r="U158" i="14"/>
  <c r="T144" i="14"/>
  <c r="I307" i="14"/>
  <c r="J308" i="14" s="1"/>
  <c r="K309" i="14" s="1"/>
  <c r="AE292" i="14"/>
  <c r="AD292" i="14" s="1"/>
  <c r="T159" i="14"/>
  <c r="U143" i="14"/>
  <c r="AD308" i="14"/>
  <c r="I292" i="14"/>
  <c r="AP159" i="14"/>
  <c r="Z95" i="13"/>
  <c r="AJ95" i="13" s="1"/>
  <c r="AT95" i="13" s="1"/>
  <c r="AQ143" i="14"/>
  <c r="E68" i="13"/>
  <c r="D69" i="13"/>
  <c r="CA120" i="4"/>
  <c r="AW120" i="13"/>
  <c r="AC118" i="13"/>
  <c r="AM118" i="13" s="1"/>
  <c r="O97" i="6"/>
  <c r="O124" i="6" s="1"/>
  <c r="Z134" i="13"/>
  <c r="AJ134" i="13" s="1"/>
  <c r="R117" i="13"/>
  <c r="Z70" i="13"/>
  <c r="AJ70" i="13" s="1"/>
  <c r="R130" i="13"/>
  <c r="Z31" i="13"/>
  <c r="AJ31" i="13" s="1"/>
  <c r="AT31" i="13" s="1"/>
  <c r="Z108" i="13"/>
  <c r="AJ108" i="13" s="1"/>
  <c r="G130" i="13"/>
  <c r="S53" i="3"/>
  <c r="T54" i="3" s="1"/>
  <c r="U55" i="3" s="1"/>
  <c r="G117" i="13"/>
  <c r="AB106" i="13"/>
  <c r="AL106" i="13" s="1"/>
  <c r="E93" i="13"/>
  <c r="AA93" i="13" s="1"/>
  <c r="AK93" i="13" s="1"/>
  <c r="AU93" i="13" s="1"/>
  <c r="AU135" i="13"/>
  <c r="D107" i="13"/>
  <c r="Q105" i="13"/>
  <c r="D94" i="13"/>
  <c r="CA134" i="4"/>
  <c r="CA135" i="4" s="1"/>
  <c r="CA136" i="4" s="1"/>
  <c r="CA137" i="4" s="1"/>
  <c r="CA138" i="4" s="1"/>
  <c r="Q118" i="13"/>
  <c r="O94" i="13"/>
  <c r="O93" i="13" s="1"/>
  <c r="O92" i="13" s="1"/>
  <c r="O91" i="13" s="1"/>
  <c r="R87" i="13" s="1"/>
  <c r="U9" i="14" s="1"/>
  <c r="F67" i="13"/>
  <c r="F54" i="13"/>
  <c r="F118" i="13"/>
  <c r="AV107" i="13"/>
  <c r="AV133" i="13" s="1"/>
  <c r="AE53" i="14"/>
  <c r="AE52" i="14" s="1"/>
  <c r="G53" i="13"/>
  <c r="AC53" i="13" s="1"/>
  <c r="AM53" i="13" s="1"/>
  <c r="AB68" i="13"/>
  <c r="AL68" i="13" s="1"/>
  <c r="G66" i="13"/>
  <c r="T52" i="3"/>
  <c r="AW119" i="13"/>
  <c r="E119" i="13"/>
  <c r="AA133" i="13"/>
  <c r="AK133" i="13" s="1"/>
  <c r="D120" i="13"/>
  <c r="F131" i="13"/>
  <c r="AA120" i="13"/>
  <c r="AK120" i="13" s="1"/>
  <c r="AB55" i="13"/>
  <c r="AL55" i="13" s="1"/>
  <c r="AB119" i="13"/>
  <c r="AL119" i="13" s="1"/>
  <c r="AU108" i="13"/>
  <c r="AU134" i="13" s="1"/>
  <c r="R203" i="14"/>
  <c r="CA97" i="4"/>
  <c r="CA98" i="4" s="1"/>
  <c r="CA99" i="4" s="1"/>
  <c r="CA100" i="4" s="1"/>
  <c r="CA101" i="4" s="1"/>
  <c r="E222" i="4"/>
  <c r="E223" i="4" s="1"/>
  <c r="E224" i="4" s="1"/>
  <c r="E225" i="4" s="1"/>
  <c r="E226" i="4" s="1"/>
  <c r="R23" i="13"/>
  <c r="U7" i="14" s="1"/>
  <c r="AB132" i="13"/>
  <c r="AL132" i="13" s="1"/>
  <c r="AA107" i="13"/>
  <c r="AK107" i="13" s="1"/>
  <c r="AU107" i="13" s="1"/>
  <c r="P106" i="13"/>
  <c r="O133" i="13"/>
  <c r="O120" i="13"/>
  <c r="O107" i="13"/>
  <c r="Z107" i="13" s="1"/>
  <c r="AJ107" i="13" s="1"/>
  <c r="P132" i="13"/>
  <c r="AC67" i="13"/>
  <c r="AM67" i="13" s="1"/>
  <c r="BZ222" i="4"/>
  <c r="BZ223" i="4" s="1"/>
  <c r="BZ224" i="4" s="1"/>
  <c r="BZ225" i="4" s="1"/>
  <c r="BZ226" i="4" s="1"/>
  <c r="D182" i="6" s="1"/>
  <c r="D209" i="6" s="1"/>
  <c r="P119" i="13"/>
  <c r="Q131" i="13"/>
  <c r="AW132" i="13"/>
  <c r="E132" i="13"/>
  <c r="P55" i="13"/>
  <c r="P54" i="13" s="1"/>
  <c r="P53" i="13" s="1"/>
  <c r="O69" i="13"/>
  <c r="Z69" i="13" s="1"/>
  <c r="AJ69" i="13" s="1"/>
  <c r="AA56" i="13"/>
  <c r="AK56" i="13" s="1"/>
  <c r="O43" i="13"/>
  <c r="O42" i="13" s="1"/>
  <c r="O41" i="13" s="1"/>
  <c r="O40" i="13" s="1"/>
  <c r="R36" i="13" s="1"/>
  <c r="U11" i="14" s="1"/>
  <c r="J53" i="3"/>
  <c r="K54" i="3" s="1"/>
  <c r="D133" i="13"/>
  <c r="Z133" i="13" s="1"/>
  <c r="AJ133" i="13" s="1"/>
  <c r="AU44" i="13"/>
  <c r="AU70" i="13" s="1"/>
  <c r="T272" i="7"/>
  <c r="I271" i="7" s="1"/>
  <c r="T270" i="7" s="1"/>
  <c r="I269" i="7" s="1"/>
  <c r="T268" i="7" s="1"/>
  <c r="O56" i="13"/>
  <c r="I233" i="7"/>
  <c r="I287" i="7" s="1"/>
  <c r="U173" i="14"/>
  <c r="T201" i="14"/>
  <c r="T200" i="14" s="1"/>
  <c r="T199" i="14" s="1"/>
  <c r="T198" i="14" s="1"/>
  <c r="I206" i="7"/>
  <c r="AP231" i="14"/>
  <c r="Q67" i="13"/>
  <c r="Q66" i="13" s="1"/>
  <c r="AD323" i="14"/>
  <c r="AC323" i="14" s="1"/>
  <c r="AP174" i="14"/>
  <c r="I322" i="14"/>
  <c r="J323" i="14" s="1"/>
  <c r="K324" i="14" s="1"/>
  <c r="W7" i="14"/>
  <c r="AW68" i="13"/>
  <c r="AQ173" i="14"/>
  <c r="Y7" i="14"/>
  <c r="H323" i="14"/>
  <c r="I324" i="14" s="1"/>
  <c r="J325" i="14" s="1"/>
  <c r="AE322" i="14"/>
  <c r="T192" i="7"/>
  <c r="I191" i="7" s="1"/>
  <c r="S52" i="3"/>
  <c r="H51" i="3" s="1"/>
  <c r="S50" i="3" s="1"/>
  <c r="H49" i="3" s="1"/>
  <c r="S48" i="3" s="1"/>
  <c r="R53" i="3"/>
  <c r="F53" i="3" s="1"/>
  <c r="S217" i="14"/>
  <c r="H262" i="6"/>
  <c r="I263" i="6" s="1"/>
  <c r="I261" i="6"/>
  <c r="J262" i="6" s="1"/>
  <c r="P68" i="13"/>
  <c r="J44" i="1"/>
  <c r="I44" i="1" s="1"/>
  <c r="K44" i="1" s="1"/>
  <c r="AL102" i="12"/>
  <c r="AO99" i="12" s="1"/>
  <c r="AX66" i="13"/>
  <c r="T162" i="6"/>
  <c r="H162" i="6" s="1"/>
  <c r="AW40" i="13"/>
  <c r="J113" i="14"/>
  <c r="BB113" i="14" s="1"/>
  <c r="T273" i="7"/>
  <c r="I272" i="7" s="1"/>
  <c r="T271" i="7" s="1"/>
  <c r="I270" i="7" s="1"/>
  <c r="J259" i="7"/>
  <c r="AN248" i="14"/>
  <c r="R218" i="14"/>
  <c r="S262" i="6"/>
  <c r="T263" i="6" s="1"/>
  <c r="S202" i="14"/>
  <c r="S246" i="7"/>
  <c r="H245" i="7" s="1"/>
  <c r="K264" i="6"/>
  <c r="S232" i="14"/>
  <c r="AN218" i="14"/>
  <c r="AM218" i="14" s="1"/>
  <c r="AE68" i="14"/>
  <c r="AD68" i="14" s="1"/>
  <c r="AL113" i="12"/>
  <c r="AO110" i="12" s="1"/>
  <c r="AO217" i="14"/>
  <c r="AO247" i="14"/>
  <c r="I98" i="14"/>
  <c r="AO202" i="14"/>
  <c r="AN202" i="14" s="1"/>
  <c r="AE98" i="14"/>
  <c r="AP246" i="14"/>
  <c r="S247" i="6"/>
  <c r="T248" i="6" s="1"/>
  <c r="I83" i="14"/>
  <c r="J248" i="6"/>
  <c r="T261" i="6"/>
  <c r="U262" i="6" s="1"/>
  <c r="T246" i="14"/>
  <c r="K249" i="6"/>
  <c r="T127" i="7"/>
  <c r="I53" i="14"/>
  <c r="H53" i="14" s="1"/>
  <c r="I205" i="7"/>
  <c r="AN233" i="14"/>
  <c r="AP216" i="14"/>
  <c r="I114" i="14"/>
  <c r="BA114" i="14" s="1"/>
  <c r="AX130" i="13"/>
  <c r="T246" i="7"/>
  <c r="I245" i="7" s="1"/>
  <c r="T244" i="7" s="1"/>
  <c r="I243" i="7" s="1"/>
  <c r="T191" i="7"/>
  <c r="T204" i="7" s="1"/>
  <c r="AX131" i="13"/>
  <c r="T231" i="14"/>
  <c r="AE83" i="14"/>
  <c r="T216" i="14"/>
  <c r="AO232" i="14"/>
  <c r="T219" i="7"/>
  <c r="I218" i="7" s="1"/>
  <c r="T246" i="6"/>
  <c r="I245" i="6" s="1"/>
  <c r="T244" i="6" s="1"/>
  <c r="I243" i="6" s="1"/>
  <c r="T242" i="6" s="1"/>
  <c r="U263" i="6"/>
  <c r="J286" i="7"/>
  <c r="CF28" i="4"/>
  <c r="O18" i="5" s="1"/>
  <c r="O45" i="5" s="1"/>
  <c r="CE29" i="4"/>
  <c r="AX67" i="13"/>
  <c r="I68" i="14"/>
  <c r="R248" i="14"/>
  <c r="R233" i="14"/>
  <c r="S247" i="14"/>
  <c r="N45" i="5"/>
  <c r="G154" i="7"/>
  <c r="R141" i="7"/>
  <c r="R178" i="7"/>
  <c r="R165" i="7"/>
  <c r="E107" i="7"/>
  <c r="E94" i="7"/>
  <c r="G141" i="7"/>
  <c r="R154" i="7"/>
  <c r="T177" i="6"/>
  <c r="T176" i="7"/>
  <c r="T163" i="7"/>
  <c r="O132" i="7"/>
  <c r="D119" i="7"/>
  <c r="G177" i="7"/>
  <c r="R164" i="7"/>
  <c r="T139" i="7"/>
  <c r="I152" i="7"/>
  <c r="J174" i="7"/>
  <c r="U161" i="7"/>
  <c r="J151" i="7"/>
  <c r="U138" i="7"/>
  <c r="U150" i="7" s="1"/>
  <c r="Q130" i="7"/>
  <c r="F117" i="7"/>
  <c r="J138" i="7"/>
  <c r="J150" i="7" s="1"/>
  <c r="U151" i="7"/>
  <c r="P95" i="7"/>
  <c r="E108" i="7"/>
  <c r="E156" i="7"/>
  <c r="P143" i="7"/>
  <c r="O144" i="7"/>
  <c r="D132" i="7"/>
  <c r="O119" i="7"/>
  <c r="F106" i="7"/>
  <c r="F93" i="7"/>
  <c r="I127" i="7"/>
  <c r="D61" i="7"/>
  <c r="F58" i="7" s="1"/>
  <c r="F41" i="7"/>
  <c r="S128" i="7"/>
  <c r="H115" i="7"/>
  <c r="H92" i="7"/>
  <c r="H104" i="7" s="1"/>
  <c r="S105" i="7"/>
  <c r="U162" i="7"/>
  <c r="U175" i="7"/>
  <c r="Q94" i="7"/>
  <c r="F107" i="7"/>
  <c r="Q165" i="7"/>
  <c r="F178" i="7"/>
  <c r="I175" i="7"/>
  <c r="T162" i="7"/>
  <c r="F142" i="7"/>
  <c r="Q155" i="7"/>
  <c r="R93" i="7"/>
  <c r="G106" i="7"/>
  <c r="AW55" i="13"/>
  <c r="H176" i="7"/>
  <c r="S163" i="7"/>
  <c r="R116" i="7"/>
  <c r="G129" i="7"/>
  <c r="G116" i="7"/>
  <c r="R129" i="7"/>
  <c r="F155" i="7"/>
  <c r="Q142" i="7"/>
  <c r="S153" i="7"/>
  <c r="H140" i="7"/>
  <c r="S164" i="7"/>
  <c r="S177" i="7"/>
  <c r="D108" i="7"/>
  <c r="D95" i="7"/>
  <c r="E131" i="7"/>
  <c r="P118" i="7"/>
  <c r="G105" i="7"/>
  <c r="G92" i="7"/>
  <c r="G104" i="7" s="1"/>
  <c r="H105" i="7"/>
  <c r="S92" i="7"/>
  <c r="S104" i="7" s="1"/>
  <c r="D109" i="7"/>
  <c r="O96" i="7"/>
  <c r="S140" i="7"/>
  <c r="H153" i="7"/>
  <c r="T152" i="7"/>
  <c r="I139" i="7"/>
  <c r="P167" i="7"/>
  <c r="Q166" i="7"/>
  <c r="Q179" i="7"/>
  <c r="S115" i="7"/>
  <c r="H128" i="7"/>
  <c r="P166" i="7"/>
  <c r="E179" i="7"/>
  <c r="O167" i="7"/>
  <c r="P156" i="7"/>
  <c r="D144" i="7"/>
  <c r="E143" i="7"/>
  <c r="F130" i="7"/>
  <c r="Q117" i="7"/>
  <c r="P131" i="7"/>
  <c r="E118" i="7"/>
  <c r="D124" i="6"/>
  <c r="D53" i="1"/>
  <c r="R328" i="7"/>
  <c r="G119" i="4"/>
  <c r="E96" i="4"/>
  <c r="E97" i="4" s="1"/>
  <c r="E98" i="4" s="1"/>
  <c r="E99" i="4" s="1"/>
  <c r="E100" i="4" s="1"/>
  <c r="E101" i="4" s="1"/>
  <c r="F95" i="4"/>
  <c r="T161" i="6"/>
  <c r="I160" i="6" s="1"/>
  <c r="T159" i="6" s="1"/>
  <c r="I158" i="6" s="1"/>
  <c r="T157" i="6" s="1"/>
  <c r="S162" i="6"/>
  <c r="S300" i="7"/>
  <c r="T299" i="7"/>
  <c r="I313" i="7"/>
  <c r="J314" i="7" s="1"/>
  <c r="T245" i="6"/>
  <c r="I244" i="6" s="1"/>
  <c r="T243" i="6" s="1"/>
  <c r="I242" i="6" s="1"/>
  <c r="J247" i="6"/>
  <c r="K248" i="6" s="1"/>
  <c r="CF64" i="4"/>
  <c r="CG63" i="4"/>
  <c r="P25" i="6" s="1"/>
  <c r="S205" i="7"/>
  <c r="G192" i="7"/>
  <c r="I29" i="4"/>
  <c r="J28" i="4"/>
  <c r="E18" i="5" s="1"/>
  <c r="S246" i="6"/>
  <c r="R247" i="6"/>
  <c r="J249" i="6"/>
  <c r="I248" i="6"/>
  <c r="CA121" i="4"/>
  <c r="CA122" i="4" s="1"/>
  <c r="CA123" i="4" s="1"/>
  <c r="CA124" i="4" s="1"/>
  <c r="CA125" i="4" s="1"/>
  <c r="CD119" i="4"/>
  <c r="CC132" i="4"/>
  <c r="F146" i="4"/>
  <c r="G145" i="4"/>
  <c r="T341" i="7"/>
  <c r="U342" i="7" s="1"/>
  <c r="V343" i="7" s="1"/>
  <c r="I327" i="7"/>
  <c r="T218" i="7"/>
  <c r="S219" i="7"/>
  <c r="I232" i="7"/>
  <c r="I286" i="7" s="1"/>
  <c r="S177" i="6"/>
  <c r="G273" i="7"/>
  <c r="I51" i="3"/>
  <c r="T50" i="3" s="1"/>
  <c r="I49" i="3" s="1"/>
  <c r="T48" i="3" s="1"/>
  <c r="U53" i="3"/>
  <c r="V54" i="3" s="1"/>
  <c r="CD220" i="4"/>
  <c r="CC221" i="4"/>
  <c r="CB120" i="4"/>
  <c r="CA146" i="4"/>
  <c r="CA147" i="4" s="1"/>
  <c r="CA148" i="4" s="1"/>
  <c r="CA149" i="4" s="1"/>
  <c r="CA150" i="4" s="1"/>
  <c r="CA151" i="4" s="1"/>
  <c r="CB145" i="4"/>
  <c r="I341" i="7"/>
  <c r="T327" i="7"/>
  <c r="S328" i="7"/>
  <c r="D11" i="16"/>
  <c r="D12" i="16" s="1"/>
  <c r="G10" i="6"/>
  <c r="G10" i="4"/>
  <c r="F92" i="4" s="1"/>
  <c r="H11" i="16" s="1"/>
  <c r="T176" i="6"/>
  <c r="E49" i="6"/>
  <c r="F49" i="6" s="1"/>
  <c r="F22" i="6"/>
  <c r="AV42" i="13"/>
  <c r="AX117" i="13"/>
  <c r="F221" i="4"/>
  <c r="G220" i="4"/>
  <c r="G107" i="4"/>
  <c r="F108" i="4"/>
  <c r="F109" i="4" s="1"/>
  <c r="F110" i="4" s="1"/>
  <c r="F111" i="4" s="1"/>
  <c r="F112" i="4" s="1"/>
  <c r="F113" i="4" s="1"/>
  <c r="I161" i="6"/>
  <c r="T160" i="6" s="1"/>
  <c r="I159" i="6" s="1"/>
  <c r="T158" i="6" s="1"/>
  <c r="I157" i="6" s="1"/>
  <c r="H300" i="7"/>
  <c r="T313" i="7"/>
  <c r="U314" i="7" s="1"/>
  <c r="I299" i="7"/>
  <c r="G7" i="3"/>
  <c r="G6" i="7"/>
  <c r="G7" i="7" s="1"/>
  <c r="J39" i="3"/>
  <c r="U39" i="3"/>
  <c r="P51" i="6"/>
  <c r="Q51" i="6" s="1"/>
  <c r="Q24" i="6"/>
  <c r="K61" i="4"/>
  <c r="E23" i="6" s="1"/>
  <c r="J62" i="4"/>
  <c r="I30" i="2"/>
  <c r="AP113" i="14"/>
  <c r="AO113" i="14" s="1"/>
  <c r="AN113" i="14" s="1"/>
  <c r="AW41" i="13"/>
  <c r="AW54" i="13" s="1"/>
  <c r="AT135" i="13"/>
  <c r="P11" i="14"/>
  <c r="AQ69" i="14" s="1"/>
  <c r="AP69" i="14" s="1"/>
  <c r="F104" i="13"/>
  <c r="AL58" i="12"/>
  <c r="AO55" i="12" s="1"/>
  <c r="AV106" i="13"/>
  <c r="AL47" i="12"/>
  <c r="AO44" i="12" s="1"/>
  <c r="AU121" i="13"/>
  <c r="AP200" i="14"/>
  <c r="AP199" i="14" s="1"/>
  <c r="AP198" i="14" s="1"/>
  <c r="T128" i="14"/>
  <c r="AB92" i="13"/>
  <c r="AL92" i="13" s="1"/>
  <c r="AV92" i="13" s="1"/>
  <c r="F91" i="13"/>
  <c r="AB91" i="13" s="1"/>
  <c r="AL91" i="13" s="1"/>
  <c r="AV91" i="13" s="1"/>
  <c r="Z30" i="13"/>
  <c r="AJ30" i="13" s="1"/>
  <c r="AT30" i="13" s="1"/>
  <c r="D29" i="13"/>
  <c r="AM203" i="14"/>
  <c r="Q203" i="14"/>
  <c r="I276" i="14"/>
  <c r="AN187" i="14"/>
  <c r="AM188" i="14"/>
  <c r="T173" i="14"/>
  <c r="AD262" i="14"/>
  <c r="AC263" i="14"/>
  <c r="AE264" i="14"/>
  <c r="AF265" i="14" s="1"/>
  <c r="G263" i="14"/>
  <c r="I264" i="14"/>
  <c r="J265" i="14" s="1"/>
  <c r="H262" i="14"/>
  <c r="AE261" i="14"/>
  <c r="AF263" i="14"/>
  <c r="AG264" i="14" s="1"/>
  <c r="D42" i="13"/>
  <c r="AA29" i="13"/>
  <c r="AK29" i="13" s="1"/>
  <c r="AU29" i="13" s="1"/>
  <c r="E28" i="13"/>
  <c r="AB54" i="13"/>
  <c r="AL54" i="13" s="1"/>
  <c r="X4" i="14"/>
  <c r="X5" i="14" s="1"/>
  <c r="AD53" i="14"/>
  <c r="AF308" i="14"/>
  <c r="AG309" i="14" s="1"/>
  <c r="AO186" i="14"/>
  <c r="AO185" i="14" s="1"/>
  <c r="AO184" i="14" s="1"/>
  <c r="AO183" i="14" s="1"/>
  <c r="AC278" i="14"/>
  <c r="AE279" i="14"/>
  <c r="AF280" i="14" s="1"/>
  <c r="T143" i="14"/>
  <c r="S186" i="14"/>
  <c r="S185" i="14" s="1"/>
  <c r="S184" i="14" s="1"/>
  <c r="S183" i="14" s="1"/>
  <c r="AE294" i="14"/>
  <c r="AF295" i="14" s="1"/>
  <c r="AC293" i="14"/>
  <c r="AD38" i="14"/>
  <c r="AE37" i="14"/>
  <c r="T113" i="14"/>
  <c r="AW105" i="13"/>
  <c r="AP54" i="14"/>
  <c r="BM54" i="14"/>
  <c r="AQ53" i="14"/>
  <c r="BM53" i="14" s="1"/>
  <c r="AA42" i="13"/>
  <c r="AK42" i="13" s="1"/>
  <c r="E105" i="13"/>
  <c r="AA106" i="13"/>
  <c r="AK106" i="13" s="1"/>
  <c r="H277" i="14"/>
  <c r="G278" i="14"/>
  <c r="I279" i="14"/>
  <c r="J280" i="14" s="1"/>
  <c r="AC308" i="14"/>
  <c r="AE309" i="14"/>
  <c r="AF310" i="14" s="1"/>
  <c r="AF323" i="14"/>
  <c r="AG324" i="14" s="1"/>
  <c r="Q188" i="14"/>
  <c r="R187" i="14"/>
  <c r="J263" i="14"/>
  <c r="K264" i="14" s="1"/>
  <c r="I261" i="14"/>
  <c r="AV69" i="13"/>
  <c r="AV56" i="13"/>
  <c r="AT108" i="13"/>
  <c r="AB28" i="13"/>
  <c r="AL28" i="13" s="1"/>
  <c r="AV28" i="13" s="1"/>
  <c r="F27" i="13"/>
  <c r="AB27" i="13" s="1"/>
  <c r="AL27" i="13" s="1"/>
  <c r="AV27" i="13" s="1"/>
  <c r="BM39" i="14"/>
  <c r="AQ38" i="14"/>
  <c r="BM38" i="14" s="1"/>
  <c r="AP39" i="14"/>
  <c r="AF278" i="14"/>
  <c r="AG279" i="14" s="1"/>
  <c r="J293" i="14"/>
  <c r="K294" i="14" s="1"/>
  <c r="I37" i="14"/>
  <c r="I36" i="14" s="1"/>
  <c r="I35" i="14" s="1"/>
  <c r="I34" i="14" s="1"/>
  <c r="I33" i="14" s="1"/>
  <c r="H38" i="14"/>
  <c r="G293" i="14"/>
  <c r="I294" i="14"/>
  <c r="J295" i="14" s="1"/>
  <c r="H292" i="14"/>
  <c r="AE188" i="14"/>
  <c r="T263" i="14"/>
  <c r="AP263" i="14"/>
  <c r="I188" i="14"/>
  <c r="AB41" i="13"/>
  <c r="AL41" i="13" s="1"/>
  <c r="F40" i="13"/>
  <c r="AB40" i="13" s="1"/>
  <c r="AL40" i="13" s="1"/>
  <c r="I242" i="7"/>
  <c r="T158" i="14" l="1"/>
  <c r="E54" i="13"/>
  <c r="Z43" i="13"/>
  <c r="AJ43" i="13" s="1"/>
  <c r="G323" i="14"/>
  <c r="CB97" i="4"/>
  <c r="CB98" i="4" s="1"/>
  <c r="CB99" i="4" s="1"/>
  <c r="CB100" i="4" s="1"/>
  <c r="CB101" i="4" s="1"/>
  <c r="Z94" i="13"/>
  <c r="AJ94" i="13" s="1"/>
  <c r="AT94" i="13" s="1"/>
  <c r="G246" i="7"/>
  <c r="AA43" i="13"/>
  <c r="AK43" i="13" s="1"/>
  <c r="AU43" i="13" s="1"/>
  <c r="D56" i="13"/>
  <c r="D68" i="13" s="1"/>
  <c r="E92" i="13"/>
  <c r="AC130" i="13"/>
  <c r="AM130" i="13" s="1"/>
  <c r="Z44" i="13"/>
  <c r="AJ44" i="13" s="1"/>
  <c r="AT44" i="13" s="1"/>
  <c r="I291" i="14"/>
  <c r="CA222" i="4"/>
  <c r="CA223" i="4" s="1"/>
  <c r="CA224" i="4" s="1"/>
  <c r="CA225" i="4" s="1"/>
  <c r="CA226" i="4" s="1"/>
  <c r="AA68" i="13"/>
  <c r="AK68" i="13" s="1"/>
  <c r="U39" i="14"/>
  <c r="AF114" i="14"/>
  <c r="AT134" i="13"/>
  <c r="I309" i="14"/>
  <c r="J310" i="14" s="1"/>
  <c r="AT59" i="13"/>
  <c r="AT72" i="13"/>
  <c r="D55" i="13"/>
  <c r="AD277" i="14"/>
  <c r="AP143" i="14"/>
  <c r="AT45" i="13"/>
  <c r="AT58" i="13" s="1"/>
  <c r="I306" i="14"/>
  <c r="D106" i="13"/>
  <c r="H307" i="14"/>
  <c r="CA108" i="4"/>
  <c r="CA109" i="4" s="1"/>
  <c r="CA110" i="4" s="1"/>
  <c r="CA111" i="4" s="1"/>
  <c r="CA112" i="4" s="1"/>
  <c r="CA113" i="4" s="1"/>
  <c r="F132" i="4"/>
  <c r="D93" i="13"/>
  <c r="G308" i="14"/>
  <c r="F120" i="4"/>
  <c r="F121" i="4" s="1"/>
  <c r="F122" i="4" s="1"/>
  <c r="F123" i="4" s="1"/>
  <c r="F124" i="4" s="1"/>
  <c r="F125" i="4" s="1"/>
  <c r="O99" i="6" s="1"/>
  <c r="O126" i="6" s="1"/>
  <c r="E67" i="13"/>
  <c r="AE306" i="14"/>
  <c r="CC95" i="4"/>
  <c r="AW118" i="13"/>
  <c r="AA119" i="13"/>
  <c r="AK119" i="13" s="1"/>
  <c r="AF293" i="14"/>
  <c r="AG294" i="14" s="1"/>
  <c r="AP158" i="14"/>
  <c r="AE321" i="14"/>
  <c r="T205" i="7"/>
  <c r="AE291" i="14"/>
  <c r="AD291" i="14" s="1"/>
  <c r="AD307" i="14"/>
  <c r="H52" i="3"/>
  <c r="G53" i="3"/>
  <c r="Q53" i="3" s="1"/>
  <c r="F66" i="13"/>
  <c r="AB66" i="13" s="1"/>
  <c r="AL66" i="13" s="1"/>
  <c r="AC117" i="13"/>
  <c r="AM117" i="13" s="1"/>
  <c r="P9" i="14"/>
  <c r="AF129" i="14" s="1"/>
  <c r="AC66" i="13"/>
  <c r="AM66" i="13" s="1"/>
  <c r="AW66" i="13" s="1"/>
  <c r="O183" i="6"/>
  <c r="O210" i="6" s="1"/>
  <c r="T260" i="6"/>
  <c r="AA132" i="13"/>
  <c r="AK132" i="13" s="1"/>
  <c r="F147" i="4"/>
  <c r="F148" i="4" s="1"/>
  <c r="F149" i="4" s="1"/>
  <c r="F150" i="4" s="1"/>
  <c r="F151" i="4" s="1"/>
  <c r="AB118" i="13"/>
  <c r="AL118" i="13" s="1"/>
  <c r="F117" i="13"/>
  <c r="O106" i="13"/>
  <c r="O118" i="13" s="1"/>
  <c r="AE67" i="14"/>
  <c r="AE66" i="14" s="1"/>
  <c r="AB131" i="13"/>
  <c r="AL131" i="13" s="1"/>
  <c r="O119" i="13"/>
  <c r="Q117" i="13"/>
  <c r="AE324" i="14"/>
  <c r="AF325" i="14" s="1"/>
  <c r="AD322" i="14"/>
  <c r="P118" i="13"/>
  <c r="Q130" i="13"/>
  <c r="E118" i="13"/>
  <c r="AA118" i="13" s="1"/>
  <c r="AK118" i="13" s="1"/>
  <c r="AV120" i="13"/>
  <c r="R202" i="14"/>
  <c r="Q104" i="13"/>
  <c r="Q218" i="14"/>
  <c r="P218" i="14" s="1"/>
  <c r="AP173" i="14"/>
  <c r="AO173" i="14" s="1"/>
  <c r="P105" i="13"/>
  <c r="AA105" i="13" s="1"/>
  <c r="AK105" i="13" s="1"/>
  <c r="AB105" i="13"/>
  <c r="AL105" i="13" s="1"/>
  <c r="AV105" i="13" s="1"/>
  <c r="F130" i="13"/>
  <c r="P131" i="13"/>
  <c r="D119" i="13"/>
  <c r="F53" i="13"/>
  <c r="AB53" i="13" s="1"/>
  <c r="AL53" i="13" s="1"/>
  <c r="F222" i="4"/>
  <c r="F223" i="4" s="1"/>
  <c r="F224" i="4" s="1"/>
  <c r="F225" i="4" s="1"/>
  <c r="F226" i="4" s="1"/>
  <c r="Z120" i="13"/>
  <c r="AJ120" i="13" s="1"/>
  <c r="CB134" i="4"/>
  <c r="CB135" i="4" s="1"/>
  <c r="CB136" i="4" s="1"/>
  <c r="CB137" i="4" s="1"/>
  <c r="CB138" i="4" s="1"/>
  <c r="AW53" i="13"/>
  <c r="AD83" i="14"/>
  <c r="AC83" i="14" s="1"/>
  <c r="AA55" i="13"/>
  <c r="AK55" i="13" s="1"/>
  <c r="AV68" i="13"/>
  <c r="AU120" i="13"/>
  <c r="O55" i="13"/>
  <c r="O54" i="13" s="1"/>
  <c r="O53" i="13" s="1"/>
  <c r="R49" i="13" s="1"/>
  <c r="U15" i="14" s="1"/>
  <c r="P67" i="13"/>
  <c r="P66" i="13" s="1"/>
  <c r="O132" i="13"/>
  <c r="H192" i="7"/>
  <c r="H205" i="7" s="1"/>
  <c r="I52" i="14"/>
  <c r="I51" i="14" s="1"/>
  <c r="I50" i="14" s="1"/>
  <c r="I49" i="14" s="1"/>
  <c r="I48" i="14" s="1"/>
  <c r="AV132" i="13"/>
  <c r="AB67" i="13"/>
  <c r="AL67" i="13" s="1"/>
  <c r="E131" i="13"/>
  <c r="O68" i="13"/>
  <c r="G247" i="6"/>
  <c r="Q247" i="6" s="1"/>
  <c r="P18" i="5"/>
  <c r="AU57" i="13"/>
  <c r="I260" i="7"/>
  <c r="U264" i="6"/>
  <c r="H322" i="14"/>
  <c r="D132" i="13"/>
  <c r="I321" i="14"/>
  <c r="J264" i="6"/>
  <c r="S231" i="14"/>
  <c r="K263" i="6"/>
  <c r="AP230" i="14"/>
  <c r="V263" i="6"/>
  <c r="I113" i="14"/>
  <c r="I112" i="14" s="1"/>
  <c r="S261" i="6"/>
  <c r="H260" i="6" s="1"/>
  <c r="S201" i="14"/>
  <c r="R262" i="6"/>
  <c r="F262" i="6" s="1"/>
  <c r="H219" i="7"/>
  <c r="S218" i="7" s="1"/>
  <c r="H272" i="7"/>
  <c r="R272" i="7" s="1"/>
  <c r="AM248" i="14"/>
  <c r="AN217" i="14"/>
  <c r="AM217" i="14" s="1"/>
  <c r="H68" i="14"/>
  <c r="G68" i="14" s="1"/>
  <c r="AV55" i="13"/>
  <c r="I175" i="6"/>
  <c r="T174" i="6" s="1"/>
  <c r="I173" i="6" s="1"/>
  <c r="T172" i="6" s="1"/>
  <c r="T230" i="14"/>
  <c r="G262" i="6"/>
  <c r="T232" i="7"/>
  <c r="T286" i="7" s="1"/>
  <c r="G52" i="3"/>
  <c r="R51" i="3" s="1"/>
  <c r="G50" i="3" s="1"/>
  <c r="R49" i="3" s="1"/>
  <c r="G48" i="3" s="1"/>
  <c r="U249" i="6"/>
  <c r="H177" i="6"/>
  <c r="R177" i="6" s="1"/>
  <c r="AN232" i="14"/>
  <c r="R217" i="14"/>
  <c r="V248" i="6"/>
  <c r="H246" i="7"/>
  <c r="R246" i="7" s="1"/>
  <c r="S216" i="14"/>
  <c r="AO201" i="14"/>
  <c r="AO200" i="14" s="1"/>
  <c r="AO199" i="14" s="1"/>
  <c r="AO198" i="14" s="1"/>
  <c r="AM233" i="14"/>
  <c r="AL233" i="14" s="1"/>
  <c r="AU106" i="13"/>
  <c r="AU119" i="13" s="1"/>
  <c r="S246" i="14"/>
  <c r="H273" i="7"/>
  <c r="R273" i="7" s="1"/>
  <c r="H98" i="14"/>
  <c r="AD98" i="14"/>
  <c r="T245" i="14"/>
  <c r="T215" i="14"/>
  <c r="H191" i="7"/>
  <c r="H204" i="7" s="1"/>
  <c r="AE97" i="14"/>
  <c r="AO246" i="14"/>
  <c r="BM69" i="14"/>
  <c r="H83" i="14"/>
  <c r="AO231" i="14"/>
  <c r="I97" i="14"/>
  <c r="S127" i="7"/>
  <c r="AP245" i="14"/>
  <c r="CB121" i="4"/>
  <c r="CB122" i="4" s="1"/>
  <c r="CB123" i="4" s="1"/>
  <c r="CB124" i="4" s="1"/>
  <c r="CB125" i="4" s="1"/>
  <c r="I190" i="7"/>
  <c r="I203" i="7" s="1"/>
  <c r="I67" i="14"/>
  <c r="I82" i="14"/>
  <c r="AN247" i="14"/>
  <c r="AO216" i="14"/>
  <c r="AP215" i="14"/>
  <c r="I176" i="6"/>
  <c r="T175" i="6" s="1"/>
  <c r="I174" i="6" s="1"/>
  <c r="T173" i="6" s="1"/>
  <c r="I172" i="6" s="1"/>
  <c r="D98" i="6"/>
  <c r="D54" i="1" s="1"/>
  <c r="U173" i="7"/>
  <c r="R247" i="14"/>
  <c r="P45" i="5"/>
  <c r="Q233" i="14"/>
  <c r="AE82" i="14"/>
  <c r="U247" i="6"/>
  <c r="I260" i="6"/>
  <c r="T259" i="6" s="1"/>
  <c r="I258" i="6" s="1"/>
  <c r="T257" i="6" s="1"/>
  <c r="CF29" i="4"/>
  <c r="CE30" i="4"/>
  <c r="CE31" i="4" s="1"/>
  <c r="N20" i="5" s="1"/>
  <c r="R232" i="14"/>
  <c r="H246" i="6"/>
  <c r="Q248" i="14"/>
  <c r="H261" i="6"/>
  <c r="AE275" i="14"/>
  <c r="AB117" i="13"/>
  <c r="AL117" i="13" s="1"/>
  <c r="AQ68" i="14"/>
  <c r="BM68" i="14" s="1"/>
  <c r="H127" i="7"/>
  <c r="E117" i="7"/>
  <c r="E130" i="7"/>
  <c r="E142" i="7"/>
  <c r="E155" i="7"/>
  <c r="G115" i="7"/>
  <c r="G127" i="7" s="1"/>
  <c r="G128" i="7"/>
  <c r="F129" i="7"/>
  <c r="F116" i="7"/>
  <c r="AO128" i="14"/>
  <c r="AN128" i="14" s="1"/>
  <c r="AW67" i="13"/>
  <c r="D156" i="7"/>
  <c r="D143" i="7"/>
  <c r="P178" i="7"/>
  <c r="P165" i="7"/>
  <c r="F165" i="7"/>
  <c r="Q178" i="7"/>
  <c r="P117" i="7"/>
  <c r="P130" i="7"/>
  <c r="Q154" i="7"/>
  <c r="Q141" i="7"/>
  <c r="F141" i="7"/>
  <c r="F154" i="7"/>
  <c r="Q164" i="7"/>
  <c r="Q177" i="7"/>
  <c r="U174" i="7"/>
  <c r="J161" i="7"/>
  <c r="J173" i="7" s="1"/>
  <c r="Q92" i="7"/>
  <c r="Q104" i="7" s="1"/>
  <c r="F105" i="7"/>
  <c r="O156" i="7"/>
  <c r="O143" i="7"/>
  <c r="P94" i="7"/>
  <c r="P107" i="7"/>
  <c r="P93" i="7"/>
  <c r="E106" i="7"/>
  <c r="R153" i="7"/>
  <c r="R140" i="7"/>
  <c r="R163" i="7"/>
  <c r="R176" i="7"/>
  <c r="T175" i="7"/>
  <c r="I162" i="7"/>
  <c r="G140" i="7"/>
  <c r="G153" i="7"/>
  <c r="I259" i="6"/>
  <c r="T258" i="6" s="1"/>
  <c r="I257" i="6" s="1"/>
  <c r="Q129" i="7"/>
  <c r="Q116" i="7"/>
  <c r="E166" i="7"/>
  <c r="P179" i="7"/>
  <c r="D167" i="7"/>
  <c r="S139" i="7"/>
  <c r="S152" i="7"/>
  <c r="S176" i="7"/>
  <c r="H163" i="7"/>
  <c r="R115" i="7"/>
  <c r="R128" i="7"/>
  <c r="T161" i="7"/>
  <c r="T174" i="7"/>
  <c r="P142" i="7"/>
  <c r="P155" i="7"/>
  <c r="D131" i="7"/>
  <c r="D118" i="7"/>
  <c r="O179" i="7"/>
  <c r="O166" i="7"/>
  <c r="I151" i="7"/>
  <c r="I138" i="7"/>
  <c r="I150" i="7" s="1"/>
  <c r="O108" i="7"/>
  <c r="O95" i="7"/>
  <c r="D107" i="7"/>
  <c r="O94" i="7"/>
  <c r="H152" i="7"/>
  <c r="H139" i="7"/>
  <c r="S162" i="7"/>
  <c r="S175" i="7"/>
  <c r="R105" i="7"/>
  <c r="R92" i="7"/>
  <c r="R104" i="7" s="1"/>
  <c r="Q93" i="7"/>
  <c r="Q106" i="7"/>
  <c r="O118" i="7"/>
  <c r="O131" i="7"/>
  <c r="T151" i="7"/>
  <c r="T138" i="7"/>
  <c r="T150" i="7" s="1"/>
  <c r="G164" i="7"/>
  <c r="R177" i="7"/>
  <c r="J63" i="4"/>
  <c r="K62" i="4"/>
  <c r="E24" i="6" s="1"/>
  <c r="I39" i="3"/>
  <c r="J38" i="3"/>
  <c r="S299" i="7"/>
  <c r="I312" i="7"/>
  <c r="J313" i="7" s="1"/>
  <c r="T298" i="7"/>
  <c r="CC107" i="4"/>
  <c r="CB108" i="4"/>
  <c r="CB109" i="4" s="1"/>
  <c r="CB110" i="4" s="1"/>
  <c r="CB111" i="4" s="1"/>
  <c r="CB112" i="4" s="1"/>
  <c r="CB113" i="4" s="1"/>
  <c r="CB222" i="4"/>
  <c r="CB223" i="4" s="1"/>
  <c r="CB224" i="4" s="1"/>
  <c r="CB225" i="4" s="1"/>
  <c r="CB226" i="4" s="1"/>
  <c r="CC145" i="4"/>
  <c r="CB146" i="4"/>
  <c r="CB147" i="4" s="1"/>
  <c r="CB148" i="4" s="1"/>
  <c r="CB149" i="4" s="1"/>
  <c r="CB150" i="4" s="1"/>
  <c r="CB151" i="4" s="1"/>
  <c r="CD221" i="4"/>
  <c r="CE220" i="4"/>
  <c r="G177" i="6"/>
  <c r="H176" i="6"/>
  <c r="I217" i="7"/>
  <c r="T231" i="7"/>
  <c r="T285" i="7" s="1"/>
  <c r="CD132" i="4"/>
  <c r="CC133" i="4"/>
  <c r="F247" i="6"/>
  <c r="G246" i="6"/>
  <c r="G205" i="7"/>
  <c r="Q192" i="7"/>
  <c r="Q25" i="6"/>
  <c r="P52" i="6"/>
  <c r="Q52" i="6" s="1"/>
  <c r="J301" i="7"/>
  <c r="K315" i="7"/>
  <c r="K302" i="7" s="1"/>
  <c r="H119" i="4"/>
  <c r="E50" i="6"/>
  <c r="F50" i="6" s="1"/>
  <c r="F23" i="6"/>
  <c r="T39" i="3"/>
  <c r="U38" i="3"/>
  <c r="U301" i="7"/>
  <c r="U329" i="7" s="1"/>
  <c r="V315" i="7"/>
  <c r="V302" i="7" s="1"/>
  <c r="V330" i="7" s="1"/>
  <c r="H327" i="7"/>
  <c r="S341" i="7"/>
  <c r="T342" i="7" s="1"/>
  <c r="U343" i="7" s="1"/>
  <c r="G328" i="7"/>
  <c r="D183" i="6"/>
  <c r="D210" i="6" s="1"/>
  <c r="CD95" i="4"/>
  <c r="CC96" i="4"/>
  <c r="CC97" i="4" s="1"/>
  <c r="CC98" i="4" s="1"/>
  <c r="CC99" i="4" s="1"/>
  <c r="CC100" i="4" s="1"/>
  <c r="CC101" i="4" s="1"/>
  <c r="I204" i="7"/>
  <c r="T190" i="7"/>
  <c r="I259" i="7"/>
  <c r="I340" i="7"/>
  <c r="J341" i="7" s="1"/>
  <c r="K342" i="7" s="1"/>
  <c r="T326" i="7"/>
  <c r="F133" i="4"/>
  <c r="F134" i="4" s="1"/>
  <c r="F135" i="4" s="1"/>
  <c r="F136" i="4" s="1"/>
  <c r="F137" i="4" s="1"/>
  <c r="F138" i="4" s="1"/>
  <c r="G132" i="4"/>
  <c r="H245" i="6"/>
  <c r="S244" i="6" s="1"/>
  <c r="H243" i="6" s="1"/>
  <c r="S242" i="6" s="1"/>
  <c r="CG64" i="4"/>
  <c r="P26" i="6" s="1"/>
  <c r="CF65" i="4"/>
  <c r="I298" i="7"/>
  <c r="T312" i="7"/>
  <c r="U313" i="7" s="1"/>
  <c r="F96" i="4"/>
  <c r="F97" i="4" s="1"/>
  <c r="F98" i="4" s="1"/>
  <c r="F99" i="4" s="1"/>
  <c r="F100" i="4" s="1"/>
  <c r="F101" i="4" s="1"/>
  <c r="G95" i="4"/>
  <c r="Q246" i="7"/>
  <c r="R245" i="7"/>
  <c r="F328" i="7"/>
  <c r="H313" i="7"/>
  <c r="I314" i="7" s="1"/>
  <c r="R300" i="7"/>
  <c r="H220" i="4"/>
  <c r="G221" i="4"/>
  <c r="T340" i="7"/>
  <c r="U341" i="7" s="1"/>
  <c r="V342" i="7" s="1"/>
  <c r="I326" i="7"/>
  <c r="CC120" i="4"/>
  <c r="E45" i="5"/>
  <c r="F45" i="5" s="1"/>
  <c r="F18" i="5"/>
  <c r="H299" i="7"/>
  <c r="G300" i="7"/>
  <c r="S313" i="7"/>
  <c r="T314" i="7" s="1"/>
  <c r="S244" i="7"/>
  <c r="H243" i="7" s="1"/>
  <c r="S242" i="7" s="1"/>
  <c r="S327" i="7"/>
  <c r="AT43" i="13"/>
  <c r="T217" i="7"/>
  <c r="I231" i="7"/>
  <c r="R162" i="6"/>
  <c r="S161" i="6"/>
  <c r="H160" i="6" s="1"/>
  <c r="S159" i="6" s="1"/>
  <c r="H158" i="6" s="1"/>
  <c r="S157" i="6" s="1"/>
  <c r="H107" i="4"/>
  <c r="G108" i="4"/>
  <c r="G109" i="4" s="1"/>
  <c r="G110" i="4" s="1"/>
  <c r="G111" i="4" s="1"/>
  <c r="G112" i="4" s="1"/>
  <c r="G113" i="4" s="1"/>
  <c r="P53" i="3"/>
  <c r="D53" i="3" s="1"/>
  <c r="J342" i="7"/>
  <c r="I356" i="7"/>
  <c r="T384" i="7" s="1"/>
  <c r="T356" i="7"/>
  <c r="Q273" i="7"/>
  <c r="G219" i="7"/>
  <c r="H218" i="7"/>
  <c r="H145" i="4"/>
  <c r="G146" i="4"/>
  <c r="CE119" i="4"/>
  <c r="S51" i="3"/>
  <c r="H50" i="3" s="1"/>
  <c r="S49" i="3" s="1"/>
  <c r="H48" i="3" s="1"/>
  <c r="I30" i="4"/>
  <c r="I31" i="4" s="1"/>
  <c r="D20" i="5" s="1"/>
  <c r="D47" i="5" s="1"/>
  <c r="J29" i="4"/>
  <c r="S232" i="7"/>
  <c r="S286" i="7" s="1"/>
  <c r="H161" i="6"/>
  <c r="S160" i="6" s="1"/>
  <c r="H159" i="6" s="1"/>
  <c r="S158" i="6" s="1"/>
  <c r="H157" i="6" s="1"/>
  <c r="G162" i="6"/>
  <c r="H341" i="7"/>
  <c r="I342" i="7" s="1"/>
  <c r="AU133" i="13"/>
  <c r="AP127" i="14"/>
  <c r="AL218" i="14"/>
  <c r="AV40" i="13"/>
  <c r="AP112" i="14"/>
  <c r="AP111" i="14" s="1"/>
  <c r="AP110" i="14" s="1"/>
  <c r="AP109" i="14" s="1"/>
  <c r="AP108" i="14" s="1"/>
  <c r="R186" i="14"/>
  <c r="R185" i="14" s="1"/>
  <c r="R184" i="14" s="1"/>
  <c r="R183" i="14" s="1"/>
  <c r="S128" i="14"/>
  <c r="D118" i="13"/>
  <c r="AC68" i="14"/>
  <c r="T127" i="14"/>
  <c r="AV119" i="13"/>
  <c r="AV41" i="13"/>
  <c r="AV54" i="13" s="1"/>
  <c r="H291" i="14"/>
  <c r="I290" i="14"/>
  <c r="AD67" i="14"/>
  <c r="AU42" i="13"/>
  <c r="AT107" i="13"/>
  <c r="AU69" i="13"/>
  <c r="AU56" i="13"/>
  <c r="D54" i="13"/>
  <c r="BL188" i="14"/>
  <c r="AD188" i="14"/>
  <c r="AE187" i="14"/>
  <c r="AF189" i="14"/>
  <c r="AG190" i="14" s="1"/>
  <c r="BL39" i="14"/>
  <c r="AP38" i="14"/>
  <c r="AO143" i="14"/>
  <c r="AP142" i="14"/>
  <c r="H276" i="14"/>
  <c r="E104" i="13"/>
  <c r="AT121" i="13"/>
  <c r="BL54" i="14"/>
  <c r="AP53" i="14"/>
  <c r="AA54" i="13"/>
  <c r="AK54" i="13" s="1"/>
  <c r="E53" i="13"/>
  <c r="AA53" i="13" s="1"/>
  <c r="AK53" i="13" s="1"/>
  <c r="AE36" i="14"/>
  <c r="AE51" i="14"/>
  <c r="AE203" i="14"/>
  <c r="T278" i="14"/>
  <c r="I203" i="14"/>
  <c r="AP278" i="14"/>
  <c r="Z42" i="13"/>
  <c r="AJ42" i="13" s="1"/>
  <c r="D41" i="13"/>
  <c r="AB263" i="14"/>
  <c r="AC262" i="14"/>
  <c r="T172" i="14"/>
  <c r="S173" i="14"/>
  <c r="AM187" i="14"/>
  <c r="AL188" i="14"/>
  <c r="G307" i="14"/>
  <c r="F308" i="14"/>
  <c r="P203" i="14"/>
  <c r="Q202" i="14"/>
  <c r="J189" i="14"/>
  <c r="K190" i="14" s="1"/>
  <c r="I187" i="14"/>
  <c r="H188" i="14"/>
  <c r="BA188" i="14"/>
  <c r="G292" i="14"/>
  <c r="F293" i="14"/>
  <c r="X6" i="14"/>
  <c r="X7" i="14" s="1"/>
  <c r="T293" i="14"/>
  <c r="I218" i="14"/>
  <c r="AE218" i="14"/>
  <c r="AP293" i="14"/>
  <c r="AA41" i="13"/>
  <c r="AK41" i="13" s="1"/>
  <c r="E40" i="13"/>
  <c r="AA40" i="13" s="1"/>
  <c r="AK40" i="13" s="1"/>
  <c r="AC38" i="14"/>
  <c r="AD37" i="14"/>
  <c r="AC277" i="14"/>
  <c r="AB278" i="14"/>
  <c r="F323" i="14"/>
  <c r="AC53" i="14"/>
  <c r="AD52" i="14"/>
  <c r="P104" i="13"/>
  <c r="AB104" i="13"/>
  <c r="AL104" i="13" s="1"/>
  <c r="AV104" i="13" s="1"/>
  <c r="F263" i="14"/>
  <c r="G262" i="14"/>
  <c r="AD261" i="14"/>
  <c r="AP157" i="14"/>
  <c r="AO158" i="14"/>
  <c r="AN186" i="14"/>
  <c r="AN185" i="14" s="1"/>
  <c r="AN184" i="14" s="1"/>
  <c r="AN183" i="14" s="1"/>
  <c r="AN201" i="14"/>
  <c r="BL263" i="14"/>
  <c r="AQ264" i="14"/>
  <c r="AR265" i="14" s="1"/>
  <c r="AO263" i="14"/>
  <c r="AP262" i="14"/>
  <c r="H37" i="14"/>
  <c r="G38" i="14"/>
  <c r="F38" i="14" s="1"/>
  <c r="BL69" i="14"/>
  <c r="I260" i="14"/>
  <c r="P188" i="14"/>
  <c r="Q187" i="14"/>
  <c r="AB323" i="14"/>
  <c r="AC307" i="14"/>
  <c r="AB308" i="14"/>
  <c r="AA92" i="13"/>
  <c r="AK92" i="13" s="1"/>
  <c r="AU92" i="13" s="1"/>
  <c r="E91" i="13"/>
  <c r="AA91" i="13" s="1"/>
  <c r="AK91" i="13" s="1"/>
  <c r="AU91" i="13" s="1"/>
  <c r="AW117" i="13"/>
  <c r="T112" i="14"/>
  <c r="T111" i="14" s="1"/>
  <c r="T110" i="14" s="1"/>
  <c r="T109" i="14" s="1"/>
  <c r="T108" i="14" s="1"/>
  <c r="S113" i="14"/>
  <c r="T142" i="14"/>
  <c r="S143" i="14"/>
  <c r="G53" i="14"/>
  <c r="AW131" i="13"/>
  <c r="AE260" i="14"/>
  <c r="I275" i="14"/>
  <c r="AL203" i="14"/>
  <c r="AM202" i="14"/>
  <c r="U264" i="14"/>
  <c r="V265" i="14" s="1"/>
  <c r="BA263" i="14"/>
  <c r="S263" i="14"/>
  <c r="T262" i="14"/>
  <c r="S158" i="14"/>
  <c r="T157" i="14"/>
  <c r="AD306" i="14"/>
  <c r="G277" i="14"/>
  <c r="F278" i="14"/>
  <c r="Z119" i="13"/>
  <c r="AJ119" i="13" s="1"/>
  <c r="AC292" i="14"/>
  <c r="AB293" i="14"/>
  <c r="AD276" i="14"/>
  <c r="E27" i="13"/>
  <c r="AA27" i="13" s="1"/>
  <c r="AK27" i="13" s="1"/>
  <c r="AU27" i="13" s="1"/>
  <c r="AA28" i="13"/>
  <c r="AK28" i="13" s="1"/>
  <c r="AU28" i="13" s="1"/>
  <c r="Z93" i="13"/>
  <c r="AJ93" i="13" s="1"/>
  <c r="AT93" i="13" s="1"/>
  <c r="D92" i="13"/>
  <c r="H261" i="14"/>
  <c r="H306" i="14"/>
  <c r="D28" i="13"/>
  <c r="Z29" i="13"/>
  <c r="AJ29" i="13" s="1"/>
  <c r="AT29" i="13" s="1"/>
  <c r="AM113" i="14"/>
  <c r="T241" i="7"/>
  <c r="T269" i="7"/>
  <c r="T242" i="7"/>
  <c r="AW130" i="13" l="1"/>
  <c r="E130" i="13"/>
  <c r="I305" i="14"/>
  <c r="D67" i="13"/>
  <c r="E117" i="13"/>
  <c r="BB39" i="14"/>
  <c r="T39" i="14"/>
  <c r="U38" i="14"/>
  <c r="BB38" i="14" s="1"/>
  <c r="BM114" i="14"/>
  <c r="AF113" i="14"/>
  <c r="BM113" i="14" s="1"/>
  <c r="AE114" i="14"/>
  <c r="G120" i="4"/>
  <c r="G121" i="4" s="1"/>
  <c r="G122" i="4" s="1"/>
  <c r="G123" i="4" s="1"/>
  <c r="G124" i="4" s="1"/>
  <c r="G125" i="4" s="1"/>
  <c r="O184" i="6"/>
  <c r="O211" i="6" s="1"/>
  <c r="AT71" i="13"/>
  <c r="AF128" i="14"/>
  <c r="BM128" i="14" s="1"/>
  <c r="H52" i="14"/>
  <c r="AT70" i="13"/>
  <c r="AT57" i="13"/>
  <c r="AE129" i="14"/>
  <c r="AE320" i="14"/>
  <c r="D105" i="13"/>
  <c r="Z56" i="13"/>
  <c r="AJ56" i="13" s="1"/>
  <c r="AT56" i="13" s="1"/>
  <c r="Z106" i="13"/>
  <c r="AJ106" i="13" s="1"/>
  <c r="AE290" i="14"/>
  <c r="AE305" i="14"/>
  <c r="AD305" i="14" s="1"/>
  <c r="BM129" i="14"/>
  <c r="I320" i="14"/>
  <c r="I319" i="14" s="1"/>
  <c r="AD321" i="14"/>
  <c r="Q52" i="3"/>
  <c r="G322" i="14"/>
  <c r="F322" i="14" s="1"/>
  <c r="AP172" i="14"/>
  <c r="AC322" i="14"/>
  <c r="E66" i="13"/>
  <c r="AA66" i="13" s="1"/>
  <c r="AK66" i="13" s="1"/>
  <c r="AA131" i="13"/>
  <c r="AK131" i="13" s="1"/>
  <c r="AL248" i="14"/>
  <c r="BA113" i="14"/>
  <c r="H113" i="14"/>
  <c r="R52" i="3"/>
  <c r="G51" i="3" s="1"/>
  <c r="R50" i="3" s="1"/>
  <c r="G49" i="3" s="1"/>
  <c r="R48" i="3" s="1"/>
  <c r="Z55" i="13"/>
  <c r="AJ55" i="13" s="1"/>
  <c r="G147" i="4"/>
  <c r="G148" i="4" s="1"/>
  <c r="G149" i="4" s="1"/>
  <c r="G150" i="4" s="1"/>
  <c r="G151" i="4" s="1"/>
  <c r="D131" i="13"/>
  <c r="D130" i="13" s="1"/>
  <c r="P20" i="14" s="1"/>
  <c r="J174" i="14" s="1"/>
  <c r="G222" i="4"/>
  <c r="G223" i="4" s="1"/>
  <c r="G224" i="4" s="1"/>
  <c r="G225" i="4" s="1"/>
  <c r="G226" i="4" s="1"/>
  <c r="AE81" i="14"/>
  <c r="AE80" i="14" s="1"/>
  <c r="P233" i="14"/>
  <c r="O233" i="14" s="1"/>
  <c r="AC98" i="14"/>
  <c r="Q217" i="14"/>
  <c r="P217" i="14" s="1"/>
  <c r="S176" i="6"/>
  <c r="AT133" i="13"/>
  <c r="AV118" i="13"/>
  <c r="AB130" i="13"/>
  <c r="AL130" i="13" s="1"/>
  <c r="AV130" i="13" s="1"/>
  <c r="AA67" i="13"/>
  <c r="AK67" i="13" s="1"/>
  <c r="AU55" i="13"/>
  <c r="O67" i="13"/>
  <c r="O66" i="13" s="1"/>
  <c r="P19" i="14" s="1"/>
  <c r="AQ99" i="14" s="1"/>
  <c r="Z132" i="13"/>
  <c r="AJ132" i="13" s="1"/>
  <c r="G261" i="6"/>
  <c r="S191" i="7"/>
  <c r="S204" i="7" s="1"/>
  <c r="R192" i="7"/>
  <c r="Q262" i="6"/>
  <c r="E262" i="6" s="1"/>
  <c r="R246" i="6"/>
  <c r="F246" i="6" s="1"/>
  <c r="CC134" i="4"/>
  <c r="CC135" i="4" s="1"/>
  <c r="CC136" i="4" s="1"/>
  <c r="CC137" i="4" s="1"/>
  <c r="CC138" i="4" s="1"/>
  <c r="P130" i="13"/>
  <c r="O105" i="13"/>
  <c r="Z105" i="13" s="1"/>
  <c r="AJ105" i="13" s="1"/>
  <c r="O131" i="13"/>
  <c r="P117" i="13"/>
  <c r="AA117" i="13" s="1"/>
  <c r="AK117" i="13" s="1"/>
  <c r="T259" i="7"/>
  <c r="AD82" i="14"/>
  <c r="AC82" i="14" s="1"/>
  <c r="P15" i="14"/>
  <c r="AQ84" i="14" s="1"/>
  <c r="H232" i="7"/>
  <c r="H259" i="7" s="1"/>
  <c r="O100" i="6"/>
  <c r="O127" i="6" s="1"/>
  <c r="S271" i="7"/>
  <c r="H270" i="7" s="1"/>
  <c r="S269" i="7" s="1"/>
  <c r="H268" i="7" s="1"/>
  <c r="AV66" i="13"/>
  <c r="Z68" i="13"/>
  <c r="AJ68" i="13" s="1"/>
  <c r="H321" i="14"/>
  <c r="H320" i="14" s="1"/>
  <c r="H67" i="14"/>
  <c r="G67" i="14" s="1"/>
  <c r="G83" i="14"/>
  <c r="F83" i="14" s="1"/>
  <c r="AM232" i="14"/>
  <c r="AL232" i="14" s="1"/>
  <c r="I81" i="14"/>
  <c r="S245" i="7"/>
  <c r="H244" i="7" s="1"/>
  <c r="S243" i="7" s="1"/>
  <c r="H242" i="7" s="1"/>
  <c r="R231" i="14"/>
  <c r="R219" i="7"/>
  <c r="R201" i="14"/>
  <c r="AT69" i="13"/>
  <c r="AM247" i="14"/>
  <c r="S200" i="14"/>
  <c r="S199" i="14" s="1"/>
  <c r="S198" i="14" s="1"/>
  <c r="T244" i="14"/>
  <c r="CC121" i="4"/>
  <c r="CC122" i="4" s="1"/>
  <c r="CC123" i="4" s="1"/>
  <c r="CC124" i="4" s="1"/>
  <c r="CC125" i="4" s="1"/>
  <c r="T229" i="14"/>
  <c r="AN231" i="14"/>
  <c r="D125" i="6"/>
  <c r="S272" i="7"/>
  <c r="H271" i="7" s="1"/>
  <c r="S270" i="7" s="1"/>
  <c r="H269" i="7" s="1"/>
  <c r="R216" i="14"/>
  <c r="AU132" i="13"/>
  <c r="R191" i="7"/>
  <c r="F191" i="7" s="1"/>
  <c r="AE96" i="14"/>
  <c r="S245" i="14"/>
  <c r="S230" i="14"/>
  <c r="S215" i="14"/>
  <c r="AD97" i="14"/>
  <c r="G98" i="14"/>
  <c r="F98" i="14" s="1"/>
  <c r="AP68" i="14"/>
  <c r="AP67" i="14" s="1"/>
  <c r="T214" i="14"/>
  <c r="T213" i="14" s="1"/>
  <c r="S217" i="7"/>
  <c r="Q232" i="14"/>
  <c r="R62" i="13"/>
  <c r="U19" i="14" s="1"/>
  <c r="AP244" i="14"/>
  <c r="R128" i="14"/>
  <c r="AV53" i="13"/>
  <c r="AN246" i="14"/>
  <c r="R246" i="14"/>
  <c r="AO245" i="14"/>
  <c r="CC222" i="4"/>
  <c r="CC223" i="4" s="1"/>
  <c r="CC224" i="4" s="1"/>
  <c r="CC225" i="4" s="1"/>
  <c r="CC226" i="4" s="1"/>
  <c r="D99" i="6"/>
  <c r="D126" i="6" s="1"/>
  <c r="AN216" i="14"/>
  <c r="D184" i="6"/>
  <c r="D211" i="6" s="1"/>
  <c r="Q247" i="14"/>
  <c r="I96" i="14"/>
  <c r="CD120" i="4"/>
  <c r="I230" i="7"/>
  <c r="I284" i="7" s="1"/>
  <c r="AO230" i="14"/>
  <c r="AO215" i="14"/>
  <c r="I66" i="14"/>
  <c r="H82" i="14"/>
  <c r="AO112" i="14"/>
  <c r="AO111" i="14" s="1"/>
  <c r="AO110" i="14" s="1"/>
  <c r="AO109" i="14" s="1"/>
  <c r="AO108" i="14" s="1"/>
  <c r="AU68" i="13"/>
  <c r="Q186" i="14"/>
  <c r="Q185" i="14" s="1"/>
  <c r="Q184" i="14" s="1"/>
  <c r="Q183" i="14" s="1"/>
  <c r="AO127" i="14"/>
  <c r="AP229" i="14"/>
  <c r="P248" i="14"/>
  <c r="AP214" i="14"/>
  <c r="AP213" i="14" s="1"/>
  <c r="T189" i="7"/>
  <c r="I188" i="7" s="1"/>
  <c r="S190" i="7"/>
  <c r="S203" i="7" s="1"/>
  <c r="H97" i="14"/>
  <c r="AV131" i="13"/>
  <c r="F273" i="7"/>
  <c r="R261" i="6"/>
  <c r="H175" i="6"/>
  <c r="S174" i="6" s="1"/>
  <c r="H173" i="6" s="1"/>
  <c r="S172" i="6" s="1"/>
  <c r="S245" i="6"/>
  <c r="H244" i="6" s="1"/>
  <c r="S243" i="6" s="1"/>
  <c r="H242" i="6" s="1"/>
  <c r="S260" i="6"/>
  <c r="N47" i="5"/>
  <c r="CF30" i="4"/>
  <c r="CG29" i="4"/>
  <c r="O20" i="5" s="1"/>
  <c r="O47" i="5" s="1"/>
  <c r="T173" i="7"/>
  <c r="G244" i="7"/>
  <c r="R243" i="7" s="1"/>
  <c r="G242" i="7" s="1"/>
  <c r="F92" i="7"/>
  <c r="F104" i="7" s="1"/>
  <c r="Q105" i="7"/>
  <c r="E93" i="7"/>
  <c r="P106" i="7"/>
  <c r="Q176" i="7"/>
  <c r="F163" i="7"/>
  <c r="F177" i="7"/>
  <c r="F164" i="7"/>
  <c r="E129" i="7"/>
  <c r="P116" i="7"/>
  <c r="AK218" i="14"/>
  <c r="R260" i="6"/>
  <c r="I38" i="3"/>
  <c r="T37" i="3" s="1"/>
  <c r="I36" i="3" s="1"/>
  <c r="T35" i="3" s="1"/>
  <c r="I34" i="3" s="1"/>
  <c r="T33" i="3" s="1"/>
  <c r="T258" i="7"/>
  <c r="H151" i="7"/>
  <c r="S138" i="7"/>
  <c r="S150" i="7" s="1"/>
  <c r="D94" i="7"/>
  <c r="O107" i="7"/>
  <c r="D165" i="7"/>
  <c r="O178" i="7"/>
  <c r="E165" i="7"/>
  <c r="E178" i="7"/>
  <c r="D142" i="7"/>
  <c r="O155" i="7"/>
  <c r="P177" i="7"/>
  <c r="E164" i="7"/>
  <c r="F128" i="7"/>
  <c r="Q115" i="7"/>
  <c r="Q127" i="7" s="1"/>
  <c r="H161" i="7"/>
  <c r="S174" i="7"/>
  <c r="AD51" i="14"/>
  <c r="G176" i="7"/>
  <c r="G163" i="7"/>
  <c r="D117" i="7"/>
  <c r="O130" i="7"/>
  <c r="E141" i="7"/>
  <c r="P154" i="7"/>
  <c r="R127" i="7"/>
  <c r="H138" i="7"/>
  <c r="H150" i="7" s="1"/>
  <c r="S151" i="7"/>
  <c r="F115" i="7"/>
  <c r="Q128" i="7"/>
  <c r="R139" i="7"/>
  <c r="G152" i="7"/>
  <c r="R175" i="7"/>
  <c r="G162" i="7"/>
  <c r="P92" i="7"/>
  <c r="P104" i="7" s="1"/>
  <c r="P105" i="7"/>
  <c r="Q140" i="7"/>
  <c r="F153" i="7"/>
  <c r="P129" i="7"/>
  <c r="E116" i="7"/>
  <c r="P141" i="7"/>
  <c r="E154" i="7"/>
  <c r="O93" i="7"/>
  <c r="O106" i="7"/>
  <c r="O117" i="7"/>
  <c r="D130" i="7"/>
  <c r="H175" i="7"/>
  <c r="H162" i="7"/>
  <c r="D166" i="7"/>
  <c r="D179" i="7"/>
  <c r="I174" i="7"/>
  <c r="I161" i="7"/>
  <c r="I173" i="7" s="1"/>
  <c r="G139" i="7"/>
  <c r="R152" i="7"/>
  <c r="F140" i="7"/>
  <c r="Q153" i="7"/>
  <c r="D155" i="7"/>
  <c r="O142" i="7"/>
  <c r="T397" i="7"/>
  <c r="U398" i="7" s="1"/>
  <c r="I383" i="7"/>
  <c r="H384" i="7"/>
  <c r="AP156" i="14"/>
  <c r="J343" i="7"/>
  <c r="CF119" i="4"/>
  <c r="K343" i="7"/>
  <c r="K330" i="7" s="1"/>
  <c r="J329" i="7"/>
  <c r="H108" i="4"/>
  <c r="H109" i="4" s="1"/>
  <c r="H110" i="4" s="1"/>
  <c r="H111" i="4" s="1"/>
  <c r="H112" i="4" s="1"/>
  <c r="H113" i="4" s="1"/>
  <c r="I107" i="4"/>
  <c r="T230" i="7"/>
  <c r="I216" i="7"/>
  <c r="S340" i="7"/>
  <c r="H326" i="7"/>
  <c r="G313" i="7"/>
  <c r="Q300" i="7"/>
  <c r="R299" i="7"/>
  <c r="I339" i="7"/>
  <c r="T325" i="7"/>
  <c r="G299" i="7"/>
  <c r="G312" i="7" s="1"/>
  <c r="F300" i="7"/>
  <c r="F341" i="7" s="1"/>
  <c r="R313" i="7"/>
  <c r="G327" i="7"/>
  <c r="Q327" i="7" s="1"/>
  <c r="E246" i="7"/>
  <c r="F245" i="7"/>
  <c r="T297" i="7"/>
  <c r="I311" i="7"/>
  <c r="F246" i="7"/>
  <c r="CD96" i="4"/>
  <c r="CD97" i="4" s="1"/>
  <c r="CD98" i="4" s="1"/>
  <c r="CD99" i="4" s="1"/>
  <c r="CD100" i="4" s="1"/>
  <c r="CD101" i="4" s="1"/>
  <c r="CE95" i="4"/>
  <c r="H340" i="7"/>
  <c r="S326" i="7"/>
  <c r="I119" i="4"/>
  <c r="H120" i="4"/>
  <c r="H121" i="4" s="1"/>
  <c r="H122" i="4" s="1"/>
  <c r="H123" i="4" s="1"/>
  <c r="H124" i="4" s="1"/>
  <c r="H125" i="4" s="1"/>
  <c r="R245" i="6"/>
  <c r="G244" i="6" s="1"/>
  <c r="R243" i="6" s="1"/>
  <c r="G242" i="6" s="1"/>
  <c r="S259" i="6"/>
  <c r="H258" i="6" s="1"/>
  <c r="S257" i="6" s="1"/>
  <c r="CF220" i="4"/>
  <c r="CE221" i="4"/>
  <c r="T311" i="7"/>
  <c r="I297" i="7"/>
  <c r="T38" i="3"/>
  <c r="S259" i="7"/>
  <c r="J30" i="4"/>
  <c r="K29" i="4"/>
  <c r="E20" i="5" s="1"/>
  <c r="Q219" i="7"/>
  <c r="R218" i="7"/>
  <c r="G232" i="7"/>
  <c r="G286" i="7" s="1"/>
  <c r="E52" i="3"/>
  <c r="F51" i="3"/>
  <c r="Q50" i="3" s="1"/>
  <c r="F49" i="3" s="1"/>
  <c r="Q48" i="3" s="1"/>
  <c r="H312" i="7"/>
  <c r="S298" i="7"/>
  <c r="I301" i="7"/>
  <c r="I329" i="7" s="1"/>
  <c r="J315" i="7"/>
  <c r="J302" i="7" s="1"/>
  <c r="R341" i="7"/>
  <c r="H95" i="4"/>
  <c r="G96" i="4"/>
  <c r="G97" i="4" s="1"/>
  <c r="G98" i="4" s="1"/>
  <c r="G99" i="4" s="1"/>
  <c r="G100" i="4" s="1"/>
  <c r="G101" i="4" s="1"/>
  <c r="CG65" i="4"/>
  <c r="CF66" i="4"/>
  <c r="CF67" i="4" s="1"/>
  <c r="O28" i="6" s="1"/>
  <c r="H231" i="7"/>
  <c r="H258" i="7" s="1"/>
  <c r="I325" i="7"/>
  <c r="T339" i="7"/>
  <c r="T203" i="7"/>
  <c r="I189" i="7"/>
  <c r="Q205" i="7"/>
  <c r="E192" i="7"/>
  <c r="P247" i="6"/>
  <c r="Q246" i="6"/>
  <c r="CD133" i="4"/>
  <c r="CD134" i="4" s="1"/>
  <c r="CD135" i="4" s="1"/>
  <c r="CD136" i="4" s="1"/>
  <c r="CD137" i="4" s="1"/>
  <c r="CD138" i="4" s="1"/>
  <c r="CE132" i="4"/>
  <c r="T216" i="7"/>
  <c r="H190" i="7"/>
  <c r="J300" i="7"/>
  <c r="J328" i="7" s="1"/>
  <c r="K314" i="7"/>
  <c r="K301" i="7" s="1"/>
  <c r="K329" i="7" s="1"/>
  <c r="E51" i="6"/>
  <c r="F51" i="6" s="1"/>
  <c r="F24" i="6"/>
  <c r="R161" i="6"/>
  <c r="G160" i="6" s="1"/>
  <c r="R159" i="6" s="1"/>
  <c r="G158" i="6" s="1"/>
  <c r="R157" i="6" s="1"/>
  <c r="Q162" i="6"/>
  <c r="H356" i="7"/>
  <c r="I355" i="7"/>
  <c r="T369" i="7"/>
  <c r="U370" i="7" s="1"/>
  <c r="F162" i="6"/>
  <c r="G161" i="6"/>
  <c r="R160" i="6" s="1"/>
  <c r="G159" i="6" s="1"/>
  <c r="R158" i="6" s="1"/>
  <c r="G157" i="6" s="1"/>
  <c r="E247" i="6"/>
  <c r="P328" i="7"/>
  <c r="Q26" i="6"/>
  <c r="P53" i="6"/>
  <c r="Q53" i="6" s="1"/>
  <c r="G341" i="7"/>
  <c r="R327" i="7"/>
  <c r="Q328" i="7"/>
  <c r="S175" i="6"/>
  <c r="H174" i="6" s="1"/>
  <c r="S173" i="6" s="1"/>
  <c r="H172" i="6" s="1"/>
  <c r="R205" i="7"/>
  <c r="F192" i="7"/>
  <c r="S312" i="7"/>
  <c r="H298" i="7"/>
  <c r="K63" i="4"/>
  <c r="E25" i="6" s="1"/>
  <c r="J64" i="4"/>
  <c r="AT120" i="13"/>
  <c r="G176" i="6"/>
  <c r="F177" i="6"/>
  <c r="I145" i="4"/>
  <c r="H146" i="4"/>
  <c r="F272" i="7"/>
  <c r="E273" i="7"/>
  <c r="I384" i="7"/>
  <c r="T355" i="7"/>
  <c r="S356" i="7"/>
  <c r="I369" i="7"/>
  <c r="J370" i="7" s="1"/>
  <c r="I285" i="7"/>
  <c r="I258" i="7"/>
  <c r="U315" i="7"/>
  <c r="U302" i="7" s="1"/>
  <c r="U330" i="7" s="1"/>
  <c r="T301" i="7"/>
  <c r="T329" i="7" s="1"/>
  <c r="P262" i="6"/>
  <c r="Q261" i="6"/>
  <c r="I220" i="4"/>
  <c r="H221" i="4"/>
  <c r="U300" i="7"/>
  <c r="U328" i="7" s="1"/>
  <c r="V314" i="7"/>
  <c r="V301" i="7" s="1"/>
  <c r="V329" i="7" s="1"/>
  <c r="G133" i="4"/>
  <c r="G134" i="4" s="1"/>
  <c r="G135" i="4" s="1"/>
  <c r="G136" i="4" s="1"/>
  <c r="G137" i="4" s="1"/>
  <c r="G138" i="4" s="1"/>
  <c r="H132" i="4"/>
  <c r="S231" i="7"/>
  <c r="H217" i="7"/>
  <c r="E53" i="3"/>
  <c r="R176" i="6"/>
  <c r="Q177" i="6"/>
  <c r="CD145" i="4"/>
  <c r="CC146" i="4"/>
  <c r="CC147" i="4" s="1"/>
  <c r="CC148" i="4" s="1"/>
  <c r="CC149" i="4" s="1"/>
  <c r="CC150" i="4" s="1"/>
  <c r="CC151" i="4" s="1"/>
  <c r="CD107" i="4"/>
  <c r="CC108" i="4"/>
  <c r="CC109" i="4" s="1"/>
  <c r="CC110" i="4" s="1"/>
  <c r="CC111" i="4" s="1"/>
  <c r="CC112" i="4" s="1"/>
  <c r="CC113" i="4" s="1"/>
  <c r="AB98" i="14"/>
  <c r="AB83" i="14"/>
  <c r="BL129" i="14"/>
  <c r="AP126" i="14"/>
  <c r="AP125" i="14" s="1"/>
  <c r="AP124" i="14" s="1"/>
  <c r="AP123" i="14" s="1"/>
  <c r="AB68" i="14"/>
  <c r="AL217" i="14"/>
  <c r="AP141" i="14"/>
  <c r="AK233" i="14"/>
  <c r="AM201" i="14"/>
  <c r="AP171" i="14"/>
  <c r="AD275" i="14"/>
  <c r="T156" i="14"/>
  <c r="I274" i="14"/>
  <c r="T141" i="14"/>
  <c r="AE65" i="14"/>
  <c r="D117" i="13"/>
  <c r="P16" i="14" s="1"/>
  <c r="J159" i="14" s="1"/>
  <c r="AV67" i="13"/>
  <c r="AK248" i="14"/>
  <c r="AA130" i="13"/>
  <c r="AK130" i="13" s="1"/>
  <c r="H305" i="14"/>
  <c r="H290" i="14"/>
  <c r="AC291" i="14"/>
  <c r="F68" i="14"/>
  <c r="AC67" i="14"/>
  <c r="O218" i="14"/>
  <c r="AE259" i="14"/>
  <c r="AB307" i="14"/>
  <c r="AA308" i="14"/>
  <c r="E38" i="14"/>
  <c r="AP261" i="14"/>
  <c r="AQ263" i="14"/>
  <c r="AR264" i="14" s="1"/>
  <c r="BL262" i="14"/>
  <c r="F262" i="14"/>
  <c r="E263" i="14"/>
  <c r="AA278" i="14"/>
  <c r="AB277" i="14"/>
  <c r="AB38" i="14"/>
  <c r="AC37" i="14"/>
  <c r="AE289" i="14"/>
  <c r="S293" i="14"/>
  <c r="T292" i="14"/>
  <c r="BA293" i="14"/>
  <c r="U294" i="14"/>
  <c r="V295" i="14" s="1"/>
  <c r="I189" i="14"/>
  <c r="J190" i="14" s="1"/>
  <c r="AZ188" i="14"/>
  <c r="G188" i="14"/>
  <c r="H187" i="14"/>
  <c r="AD66" i="14"/>
  <c r="G306" i="14"/>
  <c r="T171" i="14"/>
  <c r="AE202" i="14"/>
  <c r="AD203" i="14"/>
  <c r="AF204" i="14"/>
  <c r="AG205" i="14" s="1"/>
  <c r="BL203" i="14"/>
  <c r="AO53" i="14"/>
  <c r="AP52" i="14"/>
  <c r="BL53" i="14"/>
  <c r="AU105" i="13"/>
  <c r="AU131" i="13" s="1"/>
  <c r="S127" i="14"/>
  <c r="BL187" i="14"/>
  <c r="AF188" i="14"/>
  <c r="AG189" i="14" s="1"/>
  <c r="AE186" i="14"/>
  <c r="Z54" i="13"/>
  <c r="AJ54" i="13" s="1"/>
  <c r="D53" i="13"/>
  <c r="D27" i="13"/>
  <c r="Z28" i="13"/>
  <c r="AJ28" i="13" s="1"/>
  <c r="AT28" i="13" s="1"/>
  <c r="AZ113" i="14"/>
  <c r="G113" i="14"/>
  <c r="H112" i="14"/>
  <c r="Z92" i="13"/>
  <c r="AJ92" i="13" s="1"/>
  <c r="AT92" i="13" s="1"/>
  <c r="D91" i="13"/>
  <c r="F277" i="14"/>
  <c r="E278" i="14"/>
  <c r="S157" i="14"/>
  <c r="R158" i="14"/>
  <c r="G52" i="14"/>
  <c r="F53" i="14"/>
  <c r="AD290" i="14"/>
  <c r="AT106" i="13"/>
  <c r="AT119" i="13" s="1"/>
  <c r="AC306" i="14"/>
  <c r="G37" i="14"/>
  <c r="F37" i="14" s="1"/>
  <c r="H36" i="14"/>
  <c r="AO262" i="14"/>
  <c r="AN263" i="14"/>
  <c r="AP264" i="14"/>
  <c r="AQ265" i="14" s="1"/>
  <c r="BK263" i="14"/>
  <c r="AN200" i="14"/>
  <c r="AN199" i="14" s="1"/>
  <c r="AN198" i="14" s="1"/>
  <c r="AD260" i="14"/>
  <c r="AB53" i="14"/>
  <c r="AC52" i="14"/>
  <c r="AC276" i="14"/>
  <c r="AU40" i="13"/>
  <c r="AU53" i="13" s="1"/>
  <c r="AO293" i="14"/>
  <c r="AP292" i="14"/>
  <c r="BL293" i="14"/>
  <c r="AQ294" i="14"/>
  <c r="AR295" i="14" s="1"/>
  <c r="T308" i="14"/>
  <c r="AE233" i="14"/>
  <c r="I233" i="14"/>
  <c r="AP308" i="14"/>
  <c r="E293" i="14"/>
  <c r="F292" i="14"/>
  <c r="J188" i="14"/>
  <c r="K189" i="14" s="1"/>
  <c r="BA187" i="14"/>
  <c r="I186" i="14"/>
  <c r="AL187" i="14"/>
  <c r="AK188" i="14"/>
  <c r="AC261" i="14"/>
  <c r="Z41" i="13"/>
  <c r="AJ41" i="13" s="1"/>
  <c r="D40" i="13"/>
  <c r="BL278" i="14"/>
  <c r="AP277" i="14"/>
  <c r="AO278" i="14"/>
  <c r="AQ279" i="14"/>
  <c r="AR280" i="14" s="1"/>
  <c r="AE35" i="14"/>
  <c r="AO142" i="14"/>
  <c r="AN143" i="14"/>
  <c r="I304" i="14"/>
  <c r="BK188" i="14"/>
  <c r="AE189" i="14"/>
  <c r="AF190" i="14" s="1"/>
  <c r="AD187" i="14"/>
  <c r="AC188" i="14"/>
  <c r="AV117" i="13"/>
  <c r="AL113" i="14"/>
  <c r="I111" i="14"/>
  <c r="BA112" i="14"/>
  <c r="G276" i="14"/>
  <c r="BA262" i="14"/>
  <c r="U263" i="14"/>
  <c r="V264" i="14" s="1"/>
  <c r="T261" i="14"/>
  <c r="AL202" i="14"/>
  <c r="AK203" i="14"/>
  <c r="H51" i="14"/>
  <c r="R113" i="14"/>
  <c r="S112" i="14"/>
  <c r="S111" i="14" s="1"/>
  <c r="S110" i="14" s="1"/>
  <c r="S109" i="14" s="1"/>
  <c r="S108" i="14" s="1"/>
  <c r="D104" i="13"/>
  <c r="O188" i="14"/>
  <c r="P187" i="14"/>
  <c r="AO68" i="14"/>
  <c r="AM128" i="14"/>
  <c r="BM99" i="14"/>
  <c r="AU41" i="13"/>
  <c r="AU67" i="13" s="1"/>
  <c r="AE217" i="14"/>
  <c r="BL218" i="14"/>
  <c r="AF219" i="14"/>
  <c r="AG220" i="14" s="1"/>
  <c r="AD218" i="14"/>
  <c r="G291" i="14"/>
  <c r="O203" i="14"/>
  <c r="P202" i="14"/>
  <c r="AM186" i="14"/>
  <c r="AM185" i="14" s="1"/>
  <c r="AM184" i="14" s="1"/>
  <c r="AM183" i="14" s="1"/>
  <c r="AA263" i="14"/>
  <c r="AB262" i="14"/>
  <c r="AT42" i="13"/>
  <c r="AT68" i="13" s="1"/>
  <c r="I202" i="14"/>
  <c r="BA203" i="14"/>
  <c r="H203" i="14"/>
  <c r="J204" i="14"/>
  <c r="K205" i="14" s="1"/>
  <c r="AE50" i="14"/>
  <c r="I289" i="14"/>
  <c r="H260" i="14"/>
  <c r="AA293" i="14"/>
  <c r="AB292" i="14"/>
  <c r="Z118" i="13"/>
  <c r="AJ118" i="13" s="1"/>
  <c r="AZ263" i="14"/>
  <c r="R263" i="14"/>
  <c r="T264" i="14"/>
  <c r="U265" i="14" s="1"/>
  <c r="S262" i="14"/>
  <c r="AE248" i="14"/>
  <c r="I248" i="14"/>
  <c r="T323" i="14"/>
  <c r="AP323" i="14"/>
  <c r="AN173" i="14"/>
  <c r="AO172" i="14"/>
  <c r="R143" i="14"/>
  <c r="S142" i="14"/>
  <c r="AB322" i="14"/>
  <c r="AA323" i="14"/>
  <c r="I259" i="14"/>
  <c r="AE274" i="14"/>
  <c r="Z67" i="13"/>
  <c r="AJ67" i="13" s="1"/>
  <c r="AO157" i="14"/>
  <c r="AN158" i="14"/>
  <c r="G261" i="14"/>
  <c r="E323" i="14"/>
  <c r="AD36" i="14"/>
  <c r="T126" i="14"/>
  <c r="T125" i="14" s="1"/>
  <c r="T124" i="14" s="1"/>
  <c r="T123" i="14" s="1"/>
  <c r="I217" i="14"/>
  <c r="H218" i="14"/>
  <c r="BA218" i="14"/>
  <c r="J219" i="14"/>
  <c r="K220" i="14" s="1"/>
  <c r="F307" i="14"/>
  <c r="E308" i="14"/>
  <c r="R173" i="14"/>
  <c r="S172" i="14"/>
  <c r="S278" i="14"/>
  <c r="T277" i="14"/>
  <c r="U279" i="14"/>
  <c r="V280" i="14" s="1"/>
  <c r="BA278" i="14"/>
  <c r="AE304" i="14"/>
  <c r="AA104" i="13"/>
  <c r="AK104" i="13" s="1"/>
  <c r="AU104" i="13" s="1"/>
  <c r="H275" i="14"/>
  <c r="AE319" i="14"/>
  <c r="AP37" i="14"/>
  <c r="AO38" i="14"/>
  <c r="BL38" i="14"/>
  <c r="I241" i="7"/>
  <c r="I268" i="7"/>
  <c r="H241" i="7"/>
  <c r="AE128" i="14" l="1"/>
  <c r="BL128" i="14" s="1"/>
  <c r="AE113" i="14"/>
  <c r="BL114" i="14"/>
  <c r="BA39" i="14"/>
  <c r="T38" i="14"/>
  <c r="D66" i="13"/>
  <c r="AC321" i="14"/>
  <c r="F52" i="3"/>
  <c r="AD320" i="14"/>
  <c r="H286" i="7"/>
  <c r="O248" i="14"/>
  <c r="R232" i="7"/>
  <c r="BL68" i="14"/>
  <c r="O185" i="6"/>
  <c r="O212" i="6" s="1"/>
  <c r="G191" i="7"/>
  <c r="AD81" i="14"/>
  <c r="Z131" i="13"/>
  <c r="AJ131" i="13" s="1"/>
  <c r="F219" i="7"/>
  <c r="F232" i="7" s="1"/>
  <c r="AE95" i="14"/>
  <c r="G218" i="7"/>
  <c r="H147" i="4"/>
  <c r="H148" i="4" s="1"/>
  <c r="H149" i="4" s="1"/>
  <c r="H150" i="4" s="1"/>
  <c r="H151" i="4" s="1"/>
  <c r="H222" i="4"/>
  <c r="H223" i="4" s="1"/>
  <c r="H224" i="4" s="1"/>
  <c r="H225" i="4" s="1"/>
  <c r="H226" i="4" s="1"/>
  <c r="F261" i="6"/>
  <c r="P261" i="6" s="1"/>
  <c r="S230" i="7"/>
  <c r="AP99" i="14"/>
  <c r="BL99" i="14" s="1"/>
  <c r="G271" i="7"/>
  <c r="R270" i="7" s="1"/>
  <c r="G269" i="7" s="1"/>
  <c r="R268" i="7" s="1"/>
  <c r="O117" i="13"/>
  <c r="O130" i="13"/>
  <c r="P21" i="14" s="1"/>
  <c r="AF174" i="14" s="1"/>
  <c r="BM174" i="14" s="1"/>
  <c r="O104" i="13"/>
  <c r="P13" i="14" s="1"/>
  <c r="AF144" i="14" s="1"/>
  <c r="AF143" i="14" s="1"/>
  <c r="BM143" i="14" s="1"/>
  <c r="AQ83" i="14"/>
  <c r="BM83" i="14" s="1"/>
  <c r="AQ98" i="14"/>
  <c r="BM98" i="14" s="1"/>
  <c r="AL247" i="14"/>
  <c r="R200" i="14"/>
  <c r="R199" i="14" s="1"/>
  <c r="R198" i="14" s="1"/>
  <c r="Q201" i="14"/>
  <c r="G321" i="14"/>
  <c r="BM84" i="14"/>
  <c r="AP84" i="14"/>
  <c r="BL84" i="14" s="1"/>
  <c r="H66" i="14"/>
  <c r="G66" i="14" s="1"/>
  <c r="D55" i="1"/>
  <c r="R215" i="14"/>
  <c r="G245" i="7"/>
  <c r="R244" i="7" s="1"/>
  <c r="G243" i="7" s="1"/>
  <c r="R242" i="7" s="1"/>
  <c r="CD121" i="4"/>
  <c r="CD122" i="4" s="1"/>
  <c r="CD123" i="4" s="1"/>
  <c r="CD124" i="4" s="1"/>
  <c r="CD125" i="4" s="1"/>
  <c r="G272" i="7"/>
  <c r="R271" i="7" s="1"/>
  <c r="G270" i="7" s="1"/>
  <c r="R269" i="7" s="1"/>
  <c r="S38" i="3"/>
  <c r="H37" i="3" s="1"/>
  <c r="S36" i="3" s="1"/>
  <c r="H35" i="3" s="1"/>
  <c r="S34" i="3" s="1"/>
  <c r="H33" i="3" s="1"/>
  <c r="Q231" i="14"/>
  <c r="Q216" i="14"/>
  <c r="P216" i="14" s="1"/>
  <c r="R230" i="14"/>
  <c r="D185" i="6"/>
  <c r="D212" i="6" s="1"/>
  <c r="CE120" i="4"/>
  <c r="CF120" i="4" s="1"/>
  <c r="CD222" i="4"/>
  <c r="CD223" i="4" s="1"/>
  <c r="CD224" i="4" s="1"/>
  <c r="CD225" i="4" s="1"/>
  <c r="CD226" i="4" s="1"/>
  <c r="G190" i="7"/>
  <c r="Q190" i="7" s="1"/>
  <c r="T243" i="14"/>
  <c r="T202" i="7"/>
  <c r="S229" i="14"/>
  <c r="R245" i="14"/>
  <c r="P232" i="14"/>
  <c r="O232" i="14" s="1"/>
  <c r="AD96" i="14"/>
  <c r="AD95" i="14" s="1"/>
  <c r="I95" i="14"/>
  <c r="R204" i="7"/>
  <c r="I257" i="7"/>
  <c r="AT41" i="13"/>
  <c r="AT54" i="13" s="1"/>
  <c r="AC97" i="14"/>
  <c r="AB97" i="14" s="1"/>
  <c r="G245" i="6"/>
  <c r="R244" i="6" s="1"/>
  <c r="G243" i="6" s="1"/>
  <c r="R242" i="6" s="1"/>
  <c r="S244" i="14"/>
  <c r="AN215" i="14"/>
  <c r="T228" i="14"/>
  <c r="S214" i="14"/>
  <c r="S213" i="14" s="1"/>
  <c r="AM231" i="14"/>
  <c r="AM216" i="14"/>
  <c r="AM246" i="14"/>
  <c r="Q128" i="14"/>
  <c r="H259" i="6"/>
  <c r="S258" i="6" s="1"/>
  <c r="H257" i="6" s="1"/>
  <c r="H189" i="7"/>
  <c r="AP243" i="14"/>
  <c r="AO244" i="14"/>
  <c r="P247" i="14"/>
  <c r="Q246" i="14"/>
  <c r="AN127" i="14"/>
  <c r="AN230" i="14"/>
  <c r="AN245" i="14"/>
  <c r="AN112" i="14"/>
  <c r="AN111" i="14" s="1"/>
  <c r="AN110" i="14" s="1"/>
  <c r="AN109" i="14" s="1"/>
  <c r="AN108" i="14" s="1"/>
  <c r="F260" i="6"/>
  <c r="F127" i="7"/>
  <c r="D100" i="6"/>
  <c r="D56" i="1" s="1"/>
  <c r="P51" i="3"/>
  <c r="E50" i="3" s="1"/>
  <c r="P49" i="3" s="1"/>
  <c r="E48" i="3" s="1"/>
  <c r="F44" i="3" s="1"/>
  <c r="R126" i="13"/>
  <c r="U21" i="14" s="1"/>
  <c r="H96" i="14"/>
  <c r="G82" i="14"/>
  <c r="F82" i="14" s="1"/>
  <c r="G175" i="6"/>
  <c r="R174" i="6" s="1"/>
  <c r="G173" i="6" s="1"/>
  <c r="R172" i="6" s="1"/>
  <c r="G260" i="6"/>
  <c r="I65" i="14"/>
  <c r="I64" i="14" s="1"/>
  <c r="I63" i="14" s="1"/>
  <c r="I80" i="14"/>
  <c r="AO126" i="14"/>
  <c r="AO125" i="14" s="1"/>
  <c r="AO124" i="14" s="1"/>
  <c r="AO123" i="14" s="1"/>
  <c r="G97" i="14"/>
  <c r="AO229" i="14"/>
  <c r="H81" i="14"/>
  <c r="F245" i="6"/>
  <c r="Q244" i="6" s="1"/>
  <c r="F243" i="6" s="1"/>
  <c r="Q242" i="6" s="1"/>
  <c r="AO214" i="14"/>
  <c r="AO213" i="14" s="1"/>
  <c r="P47" i="5"/>
  <c r="P186" i="14"/>
  <c r="P185" i="14" s="1"/>
  <c r="P184" i="14" s="1"/>
  <c r="P183" i="14" s="1"/>
  <c r="R179" i="14" s="1"/>
  <c r="AP228" i="14"/>
  <c r="P273" i="7"/>
  <c r="P20" i="5"/>
  <c r="Q51" i="3"/>
  <c r="F50" i="3" s="1"/>
  <c r="Q49" i="3" s="1"/>
  <c r="F48" i="3" s="1"/>
  <c r="G259" i="6"/>
  <c r="R258" i="6" s="1"/>
  <c r="G257" i="6" s="1"/>
  <c r="Q244" i="7"/>
  <c r="F243" i="7" s="1"/>
  <c r="Q242" i="7" s="1"/>
  <c r="Z130" i="13"/>
  <c r="AJ130" i="13" s="1"/>
  <c r="CF31" i="4"/>
  <c r="CF32" i="4" s="1"/>
  <c r="N22" i="5" s="1"/>
  <c r="CG30" i="4"/>
  <c r="AP140" i="14"/>
  <c r="AP139" i="14" s="1"/>
  <c r="AP138" i="14" s="1"/>
  <c r="O141" i="7"/>
  <c r="O154" i="7"/>
  <c r="E128" i="7"/>
  <c r="E115" i="7"/>
  <c r="E153" i="7"/>
  <c r="E140" i="7"/>
  <c r="H173" i="7"/>
  <c r="P164" i="7"/>
  <c r="E177" i="7"/>
  <c r="D93" i="7"/>
  <c r="D106" i="7"/>
  <c r="E92" i="7"/>
  <c r="E104" i="7" s="1"/>
  <c r="E105" i="7"/>
  <c r="O105" i="7"/>
  <c r="D92" i="7"/>
  <c r="P140" i="7"/>
  <c r="P153" i="7"/>
  <c r="Q152" i="7"/>
  <c r="Q139" i="7"/>
  <c r="G175" i="7"/>
  <c r="R162" i="7"/>
  <c r="F176" i="7"/>
  <c r="Q163" i="7"/>
  <c r="AO156" i="14"/>
  <c r="AE273" i="14"/>
  <c r="G151" i="7"/>
  <c r="G138" i="7"/>
  <c r="G150" i="7" s="1"/>
  <c r="O165" i="7"/>
  <c r="D178" i="7"/>
  <c r="O116" i="7"/>
  <c r="O129" i="7"/>
  <c r="R151" i="7"/>
  <c r="R138" i="7"/>
  <c r="R150" i="7" s="1"/>
  <c r="P115" i="7"/>
  <c r="P127" i="7" s="1"/>
  <c r="P128" i="7"/>
  <c r="F175" i="7"/>
  <c r="F162" i="7"/>
  <c r="F139" i="7"/>
  <c r="F152" i="7"/>
  <c r="E163" i="7"/>
  <c r="E176" i="7"/>
  <c r="G126" i="13"/>
  <c r="U20" i="14" s="1"/>
  <c r="O52" i="3"/>
  <c r="S161" i="7"/>
  <c r="S173" i="7" s="1"/>
  <c r="H174" i="7"/>
  <c r="G161" i="7"/>
  <c r="G174" i="7"/>
  <c r="D116" i="7"/>
  <c r="D129" i="7"/>
  <c r="D141" i="7"/>
  <c r="D154" i="7"/>
  <c r="D177" i="7"/>
  <c r="D164" i="7"/>
  <c r="CD146" i="4"/>
  <c r="CD147" i="4" s="1"/>
  <c r="CD148" i="4" s="1"/>
  <c r="CD149" i="4" s="1"/>
  <c r="CD150" i="4" s="1"/>
  <c r="CD151" i="4" s="1"/>
  <c r="CE145" i="4"/>
  <c r="P52" i="3"/>
  <c r="O53" i="3"/>
  <c r="H133" i="4"/>
  <c r="H134" i="4" s="1"/>
  <c r="H135" i="4" s="1"/>
  <c r="H136" i="4" s="1"/>
  <c r="H137" i="4" s="1"/>
  <c r="H138" i="4" s="1"/>
  <c r="I132" i="4"/>
  <c r="J357" i="7"/>
  <c r="K371" i="7"/>
  <c r="K358" i="7" s="1"/>
  <c r="P272" i="7"/>
  <c r="O273" i="7"/>
  <c r="P177" i="6"/>
  <c r="Q176" i="6"/>
  <c r="P192" i="7"/>
  <c r="Q191" i="7"/>
  <c r="F205" i="7"/>
  <c r="P219" i="7"/>
  <c r="G326" i="7"/>
  <c r="R340" i="7"/>
  <c r="P246" i="6"/>
  <c r="O247" i="6"/>
  <c r="Q161" i="6"/>
  <c r="F160" i="6" s="1"/>
  <c r="Q159" i="6" s="1"/>
  <c r="F158" i="6" s="1"/>
  <c r="Q157" i="6" s="1"/>
  <c r="P162" i="6"/>
  <c r="S355" i="7"/>
  <c r="H369" i="7"/>
  <c r="I370" i="7" s="1"/>
  <c r="R356" i="7"/>
  <c r="CG66" i="4"/>
  <c r="CH65" i="4"/>
  <c r="P28" i="6" s="1"/>
  <c r="P55" i="6" s="1"/>
  <c r="H297" i="7"/>
  <c r="S311" i="7"/>
  <c r="G259" i="7"/>
  <c r="E47" i="5"/>
  <c r="F47" i="5" s="1"/>
  <c r="F20" i="5"/>
  <c r="I310" i="7"/>
  <c r="T296" i="7"/>
  <c r="CE96" i="4"/>
  <c r="CF95" i="4"/>
  <c r="H285" i="7"/>
  <c r="O246" i="7"/>
  <c r="P245" i="7"/>
  <c r="F299" i="7"/>
  <c r="E300" i="7"/>
  <c r="Q313" i="7"/>
  <c r="T215" i="7"/>
  <c r="I229" i="7"/>
  <c r="F176" i="6"/>
  <c r="E177" i="6"/>
  <c r="S216" i="7"/>
  <c r="H230" i="7"/>
  <c r="O262" i="6"/>
  <c r="S369" i="7"/>
  <c r="T370" i="7" s="1"/>
  <c r="H355" i="7"/>
  <c r="G356" i="7"/>
  <c r="R175" i="6"/>
  <c r="G174" i="6" s="1"/>
  <c r="R173" i="6" s="1"/>
  <c r="G172" i="6" s="1"/>
  <c r="J65" i="4"/>
  <c r="K64" i="4"/>
  <c r="E26" i="6" s="1"/>
  <c r="R217" i="7"/>
  <c r="G231" i="7"/>
  <c r="I201" i="7"/>
  <c r="T187" i="7"/>
  <c r="T200" i="7" s="1"/>
  <c r="I215" i="7"/>
  <c r="T229" i="7"/>
  <c r="T283" i="7" s="1"/>
  <c r="E246" i="6"/>
  <c r="D247" i="6"/>
  <c r="I338" i="7"/>
  <c r="T324" i="7"/>
  <c r="J31" i="4"/>
  <c r="J32" i="4" s="1"/>
  <c r="D22" i="5" s="1"/>
  <c r="D49" i="5" s="1"/>
  <c r="K30" i="4"/>
  <c r="G340" i="7"/>
  <c r="R326" i="7"/>
  <c r="T338" i="7"/>
  <c r="I324" i="7"/>
  <c r="T257" i="7"/>
  <c r="T284" i="7"/>
  <c r="R384" i="7"/>
  <c r="H397" i="7"/>
  <c r="I398" i="7" s="1"/>
  <c r="S383" i="7"/>
  <c r="CD108" i="4"/>
  <c r="CD109" i="4" s="1"/>
  <c r="CD110" i="4" s="1"/>
  <c r="CD111" i="4" s="1"/>
  <c r="CD112" i="4" s="1"/>
  <c r="CD113" i="4" s="1"/>
  <c r="CE107" i="4"/>
  <c r="S285" i="7"/>
  <c r="S258" i="7"/>
  <c r="I354" i="7"/>
  <c r="T368" i="7"/>
  <c r="U369" i="7" s="1"/>
  <c r="E52" i="6"/>
  <c r="F52" i="6" s="1"/>
  <c r="F25" i="6"/>
  <c r="R286" i="7"/>
  <c r="R259" i="7"/>
  <c r="U357" i="7"/>
  <c r="U385" i="7" s="1"/>
  <c r="V371" i="7"/>
  <c r="V358" i="7" s="1"/>
  <c r="H203" i="7"/>
  <c r="S189" i="7"/>
  <c r="CE133" i="4"/>
  <c r="CF132" i="4"/>
  <c r="P191" i="7"/>
  <c r="O192" i="7"/>
  <c r="E205" i="7"/>
  <c r="I202" i="7"/>
  <c r="T188" i="7"/>
  <c r="H96" i="4"/>
  <c r="H97" i="4" s="1"/>
  <c r="H98" i="4" s="1"/>
  <c r="H99" i="4" s="1"/>
  <c r="H100" i="4" s="1"/>
  <c r="H101" i="4" s="1"/>
  <c r="I95" i="4"/>
  <c r="F218" i="7"/>
  <c r="G217" i="7"/>
  <c r="R231" i="7"/>
  <c r="R285" i="7" s="1"/>
  <c r="CF221" i="4"/>
  <c r="S339" i="7"/>
  <c r="H325" i="7"/>
  <c r="P246" i="7"/>
  <c r="I296" i="7"/>
  <c r="T310" i="7"/>
  <c r="S325" i="7"/>
  <c r="H339" i="7"/>
  <c r="I108" i="4"/>
  <c r="J107" i="4"/>
  <c r="S257" i="7"/>
  <c r="S284" i="7"/>
  <c r="J330" i="7"/>
  <c r="I396" i="7"/>
  <c r="J397" i="7" s="1"/>
  <c r="T382" i="7"/>
  <c r="J220" i="4"/>
  <c r="I221" i="4"/>
  <c r="E261" i="6"/>
  <c r="D262" i="6"/>
  <c r="S384" i="7"/>
  <c r="T383" i="7"/>
  <c r="I397" i="7"/>
  <c r="J398" i="7" s="1"/>
  <c r="K399" i="7" s="1"/>
  <c r="J145" i="4"/>
  <c r="I146" i="4"/>
  <c r="R298" i="7"/>
  <c r="H311" i="7"/>
  <c r="S297" i="7"/>
  <c r="G204" i="7"/>
  <c r="R190" i="7"/>
  <c r="Q341" i="7"/>
  <c r="F327" i="7"/>
  <c r="E328" i="7"/>
  <c r="E327" i="7"/>
  <c r="D328" i="7"/>
  <c r="T354" i="7"/>
  <c r="I368" i="7"/>
  <c r="J369" i="7" s="1"/>
  <c r="F161" i="6"/>
  <c r="Q160" i="6" s="1"/>
  <c r="F159" i="6" s="1"/>
  <c r="Q158" i="6" s="1"/>
  <c r="F157" i="6" s="1"/>
  <c r="E162" i="6"/>
  <c r="F204" i="7"/>
  <c r="O55" i="6"/>
  <c r="E219" i="7"/>
  <c r="Q232" i="7"/>
  <c r="Q259" i="7" s="1"/>
  <c r="I37" i="3"/>
  <c r="T36" i="3" s="1"/>
  <c r="I35" i="3" s="1"/>
  <c r="T34" i="3" s="1"/>
  <c r="I33" i="3" s="1"/>
  <c r="H38" i="3"/>
  <c r="J119" i="4"/>
  <c r="I120" i="4"/>
  <c r="F313" i="7"/>
  <c r="Q299" i="7"/>
  <c r="Q340" i="7" s="1"/>
  <c r="P300" i="7"/>
  <c r="G298" i="7"/>
  <c r="R312" i="7"/>
  <c r="O101" i="6"/>
  <c r="O128" i="6" s="1"/>
  <c r="H216" i="7"/>
  <c r="V399" i="7"/>
  <c r="G113" i="13"/>
  <c r="U16" i="14" s="1"/>
  <c r="BW218" i="14"/>
  <c r="CH218" i="14" s="1"/>
  <c r="AE94" i="14"/>
  <c r="AK217" i="14"/>
  <c r="AO141" i="14"/>
  <c r="AC81" i="14"/>
  <c r="AP170" i="14"/>
  <c r="AP155" i="14"/>
  <c r="P201" i="14"/>
  <c r="AU66" i="13"/>
  <c r="F306" i="14"/>
  <c r="AE79" i="14"/>
  <c r="E98" i="14"/>
  <c r="AA83" i="14"/>
  <c r="F67" i="14"/>
  <c r="BW293" i="14"/>
  <c r="CH293" i="14" s="1"/>
  <c r="AK247" i="14"/>
  <c r="AU54" i="13"/>
  <c r="AD80" i="14"/>
  <c r="AK232" i="14"/>
  <c r="AC66" i="14"/>
  <c r="E83" i="14"/>
  <c r="AA68" i="14"/>
  <c r="E68" i="14"/>
  <c r="AB321" i="14"/>
  <c r="I288" i="14"/>
  <c r="AE64" i="14"/>
  <c r="G320" i="14"/>
  <c r="G275" i="14"/>
  <c r="AB82" i="14"/>
  <c r="AB67" i="14"/>
  <c r="AA98" i="14"/>
  <c r="H274" i="14"/>
  <c r="O187" i="14"/>
  <c r="AT105" i="13"/>
  <c r="AT118" i="13" s="1"/>
  <c r="AC290" i="14"/>
  <c r="AT55" i="13"/>
  <c r="AE318" i="14"/>
  <c r="AE303" i="14"/>
  <c r="S277" i="14"/>
  <c r="R278" i="14"/>
  <c r="T279" i="14"/>
  <c r="U280" i="14" s="1"/>
  <c r="AZ278" i="14"/>
  <c r="S171" i="14"/>
  <c r="P18" i="14"/>
  <c r="U99" i="14" s="1"/>
  <c r="Z66" i="13"/>
  <c r="AJ66" i="13" s="1"/>
  <c r="G62" i="13"/>
  <c r="U18" i="14" s="1"/>
  <c r="AU118" i="13"/>
  <c r="AN172" i="14"/>
  <c r="AM173" i="14"/>
  <c r="AE247" i="14"/>
  <c r="BL248" i="14"/>
  <c r="AD248" i="14"/>
  <c r="AF249" i="14"/>
  <c r="AG250" i="14" s="1"/>
  <c r="R113" i="13"/>
  <c r="U17" i="14" s="1"/>
  <c r="P17" i="14"/>
  <c r="AF159" i="14" s="1"/>
  <c r="H259" i="14"/>
  <c r="AE49" i="14"/>
  <c r="BW203" i="14"/>
  <c r="CH203" i="14" s="1"/>
  <c r="CS203" i="14" s="1"/>
  <c r="AB261" i="14"/>
  <c r="O202" i="14"/>
  <c r="G100" i="13"/>
  <c r="U12" i="14" s="1"/>
  <c r="Z104" i="13"/>
  <c r="AJ104" i="13" s="1"/>
  <c r="P12" i="14"/>
  <c r="J144" i="14" s="1"/>
  <c r="H50" i="14"/>
  <c r="T260" i="14"/>
  <c r="BA261" i="14"/>
  <c r="AD274" i="14"/>
  <c r="AK113" i="14"/>
  <c r="AC187" i="14"/>
  <c r="BJ188" i="14"/>
  <c r="AB188" i="14"/>
  <c r="I303" i="14"/>
  <c r="Z40" i="13"/>
  <c r="AJ40" i="13" s="1"/>
  <c r="G36" i="13"/>
  <c r="U10" i="14" s="1"/>
  <c r="P10" i="14"/>
  <c r="U69" i="14" s="1"/>
  <c r="AK187" i="14"/>
  <c r="BL308" i="14"/>
  <c r="AP307" i="14"/>
  <c r="AQ309" i="14"/>
  <c r="AR310" i="14" s="1"/>
  <c r="AO308" i="14"/>
  <c r="E53" i="14"/>
  <c r="F52" i="14"/>
  <c r="R157" i="14"/>
  <c r="Q158" i="14"/>
  <c r="P8" i="14"/>
  <c r="J129" i="14" s="1"/>
  <c r="Z91" i="13"/>
  <c r="AJ91" i="13" s="1"/>
  <c r="AT91" i="13" s="1"/>
  <c r="AW87" i="13" s="1"/>
  <c r="AW88" i="13" s="1"/>
  <c r="G87" i="13"/>
  <c r="U8" i="14" s="1"/>
  <c r="AP51" i="14"/>
  <c r="BL52" i="14"/>
  <c r="BK203" i="14"/>
  <c r="AD202" i="14"/>
  <c r="AC203" i="14"/>
  <c r="AE204" i="14"/>
  <c r="AF205" i="14" s="1"/>
  <c r="AD65" i="14"/>
  <c r="T294" i="14"/>
  <c r="U295" i="14" s="1"/>
  <c r="AZ293" i="14"/>
  <c r="R293" i="14"/>
  <c r="S292" i="14"/>
  <c r="AA38" i="14"/>
  <c r="AB37" i="14"/>
  <c r="D263" i="14"/>
  <c r="E262" i="14"/>
  <c r="D38" i="14"/>
  <c r="E37" i="14"/>
  <c r="T140" i="14"/>
  <c r="T139" i="14" s="1"/>
  <c r="T138" i="14" s="1"/>
  <c r="T155" i="14"/>
  <c r="AT132" i="13"/>
  <c r="Z117" i="13"/>
  <c r="AJ117" i="13" s="1"/>
  <c r="BM144" i="14"/>
  <c r="AE144" i="14"/>
  <c r="BW278" i="14"/>
  <c r="CH278" i="14" s="1"/>
  <c r="CS278" i="14" s="1"/>
  <c r="Q173" i="14"/>
  <c r="R172" i="14"/>
  <c r="H217" i="14"/>
  <c r="G218" i="14"/>
  <c r="AZ218" i="14"/>
  <c r="I219" i="14"/>
  <c r="J220" i="14" s="1"/>
  <c r="AD35" i="14"/>
  <c r="G260" i="14"/>
  <c r="I258" i="14"/>
  <c r="S141" i="14"/>
  <c r="AQ324" i="14"/>
  <c r="AR325" i="14" s="1"/>
  <c r="AP322" i="14"/>
  <c r="AO323" i="14"/>
  <c r="BL323" i="14"/>
  <c r="I273" i="14"/>
  <c r="AY263" i="14"/>
  <c r="R262" i="14"/>
  <c r="Q263" i="14"/>
  <c r="AB291" i="14"/>
  <c r="H304" i="14"/>
  <c r="BA202" i="14"/>
  <c r="J203" i="14"/>
  <c r="K204" i="14" s="1"/>
  <c r="I201" i="14"/>
  <c r="Z263" i="14"/>
  <c r="AA262" i="14"/>
  <c r="G290" i="14"/>
  <c r="BL217" i="14"/>
  <c r="AF218" i="14"/>
  <c r="AG219" i="14" s="1"/>
  <c r="AE216" i="14"/>
  <c r="AK202" i="14"/>
  <c r="AD186" i="14"/>
  <c r="BK187" i="14"/>
  <c r="AM143" i="14"/>
  <c r="AN142" i="14"/>
  <c r="AP279" i="14"/>
  <c r="AQ280" i="14" s="1"/>
  <c r="AN278" i="14"/>
  <c r="AO277" i="14"/>
  <c r="BK278" i="14"/>
  <c r="AL186" i="14"/>
  <c r="AL185" i="14" s="1"/>
  <c r="AL184" i="14" s="1"/>
  <c r="AL183" i="14" s="1"/>
  <c r="AN179" i="14" s="1"/>
  <c r="H233" i="14"/>
  <c r="BA233" i="14"/>
  <c r="I232" i="14"/>
  <c r="J234" i="14"/>
  <c r="K235" i="14" s="1"/>
  <c r="AC275" i="14"/>
  <c r="AD259" i="14"/>
  <c r="AN262" i="14"/>
  <c r="AM263" i="14"/>
  <c r="BJ263" i="14"/>
  <c r="AC305" i="14"/>
  <c r="G51" i="14"/>
  <c r="S156" i="14"/>
  <c r="S126" i="14"/>
  <c r="S125" i="14" s="1"/>
  <c r="S124" i="14" s="1"/>
  <c r="S123" i="14" s="1"/>
  <c r="BK53" i="14"/>
  <c r="AN53" i="14"/>
  <c r="AO52" i="14"/>
  <c r="AF203" i="14"/>
  <c r="AG204" i="14" s="1"/>
  <c r="BL202" i="14"/>
  <c r="AE201" i="14"/>
  <c r="H186" i="14"/>
  <c r="AZ187" i="14"/>
  <c r="AE288" i="14"/>
  <c r="AB276" i="14"/>
  <c r="F261" i="14"/>
  <c r="I318" i="14"/>
  <c r="H319" i="14"/>
  <c r="H289" i="14"/>
  <c r="AN38" i="14"/>
  <c r="AO37" i="14"/>
  <c r="BK38" i="14"/>
  <c r="D308" i="14"/>
  <c r="E307" i="14"/>
  <c r="J218" i="14"/>
  <c r="K219" i="14" s="1"/>
  <c r="I216" i="14"/>
  <c r="BA217" i="14"/>
  <c r="E322" i="14"/>
  <c r="D323" i="14"/>
  <c r="AM158" i="14"/>
  <c r="AN157" i="14"/>
  <c r="AA322" i="14"/>
  <c r="Z323" i="14"/>
  <c r="Q143" i="14"/>
  <c r="R142" i="14"/>
  <c r="S323" i="14"/>
  <c r="T322" i="14"/>
  <c r="BA323" i="14"/>
  <c r="U324" i="14"/>
  <c r="V325" i="14" s="1"/>
  <c r="AD304" i="14"/>
  <c r="Z293" i="14"/>
  <c r="AA292" i="14"/>
  <c r="BK218" i="14"/>
  <c r="AE219" i="14"/>
  <c r="AF220" i="14" s="1"/>
  <c r="AC218" i="14"/>
  <c r="AD217" i="14"/>
  <c r="AO67" i="14"/>
  <c r="AN68" i="14"/>
  <c r="BK68" i="14"/>
  <c r="AL201" i="14"/>
  <c r="I110" i="14"/>
  <c r="BA111" i="14"/>
  <c r="AQ278" i="14"/>
  <c r="AR279" i="14" s="1"/>
  <c r="BL277" i="14"/>
  <c r="AP276" i="14"/>
  <c r="F291" i="14"/>
  <c r="BL233" i="14"/>
  <c r="AD233" i="14"/>
  <c r="AF234" i="14"/>
  <c r="AG235" i="14" s="1"/>
  <c r="AE232" i="14"/>
  <c r="AP291" i="14"/>
  <c r="AQ293" i="14"/>
  <c r="AR294" i="14" s="1"/>
  <c r="BL292" i="14"/>
  <c r="AC51" i="14"/>
  <c r="AO261" i="14"/>
  <c r="BK262" i="14"/>
  <c r="D278" i="14"/>
  <c r="E277" i="14"/>
  <c r="AZ112" i="14"/>
  <c r="H111" i="14"/>
  <c r="G23" i="13"/>
  <c r="U6" i="14" s="1"/>
  <c r="Z27" i="13"/>
  <c r="AJ27" i="13" s="1"/>
  <c r="AT27" i="13" s="1"/>
  <c r="AW23" i="13" s="1"/>
  <c r="AW24" i="13" s="1"/>
  <c r="P6" i="14"/>
  <c r="U54" i="14" s="1"/>
  <c r="AE185" i="14"/>
  <c r="BL186" i="14"/>
  <c r="T170" i="14"/>
  <c r="F188" i="14"/>
  <c r="G187" i="14"/>
  <c r="AY188" i="14"/>
  <c r="Z278" i="14"/>
  <c r="AA277" i="14"/>
  <c r="AP260" i="14"/>
  <c r="BL261" i="14"/>
  <c r="AA307" i="14"/>
  <c r="Z308" i="14"/>
  <c r="BB159" i="14"/>
  <c r="AP36" i="14"/>
  <c r="BL37" i="14"/>
  <c r="U278" i="14"/>
  <c r="V279" i="14" s="1"/>
  <c r="BA277" i="14"/>
  <c r="T276" i="14"/>
  <c r="F321" i="14"/>
  <c r="AO171" i="14"/>
  <c r="BA248" i="14"/>
  <c r="I247" i="14"/>
  <c r="J249" i="14"/>
  <c r="K250" i="14" s="1"/>
  <c r="H248" i="14"/>
  <c r="S261" i="14"/>
  <c r="AZ262" i="14"/>
  <c r="AZ203" i="14"/>
  <c r="G203" i="14"/>
  <c r="H202" i="14"/>
  <c r="I204" i="14"/>
  <c r="J205" i="14" s="1"/>
  <c r="AL128" i="14"/>
  <c r="AP66" i="14"/>
  <c r="BL67" i="14"/>
  <c r="AU117" i="13"/>
  <c r="Q113" i="14"/>
  <c r="R112" i="14"/>
  <c r="R111" i="14" s="1"/>
  <c r="R110" i="14" s="1"/>
  <c r="R109" i="14" s="1"/>
  <c r="R108" i="14" s="1"/>
  <c r="AE34" i="14"/>
  <c r="AC260" i="14"/>
  <c r="BA186" i="14"/>
  <c r="I185" i="14"/>
  <c r="E292" i="14"/>
  <c r="D293" i="14"/>
  <c r="U309" i="14"/>
  <c r="V310" i="14" s="1"/>
  <c r="S308" i="14"/>
  <c r="BA308" i="14"/>
  <c r="T307" i="14"/>
  <c r="AN293" i="14"/>
  <c r="AP294" i="14"/>
  <c r="AQ295" i="14" s="1"/>
  <c r="AO292" i="14"/>
  <c r="BK293" i="14"/>
  <c r="AA53" i="14"/>
  <c r="AB52" i="14"/>
  <c r="G36" i="14"/>
  <c r="H35" i="14"/>
  <c r="H34" i="14" s="1"/>
  <c r="H33" i="14" s="1"/>
  <c r="AD289" i="14"/>
  <c r="AM200" i="14"/>
  <c r="AM199" i="14" s="1"/>
  <c r="AM198" i="14" s="1"/>
  <c r="F276" i="14"/>
  <c r="AY113" i="14"/>
  <c r="G112" i="14"/>
  <c r="F113" i="14"/>
  <c r="P14" i="14"/>
  <c r="U84" i="14" s="1"/>
  <c r="G49" i="13"/>
  <c r="U14" i="14" s="1"/>
  <c r="Z53" i="13"/>
  <c r="AJ53" i="13" s="1"/>
  <c r="G305" i="14"/>
  <c r="U293" i="14"/>
  <c r="V294" i="14" s="1"/>
  <c r="T291" i="14"/>
  <c r="BA292" i="14"/>
  <c r="AC36" i="14"/>
  <c r="AD50" i="14"/>
  <c r="AU130" i="13"/>
  <c r="AB306" i="14"/>
  <c r="AE258" i="14"/>
  <c r="O217" i="14"/>
  <c r="BB174" i="14"/>
  <c r="BX174" i="14" s="1"/>
  <c r="CI174" i="14" s="1"/>
  <c r="R127" i="14"/>
  <c r="S268" i="7"/>
  <c r="S241" i="7"/>
  <c r="R241" i="7"/>
  <c r="AC320" i="14" l="1"/>
  <c r="AD319" i="14"/>
  <c r="S38" i="14"/>
  <c r="BA38" i="14"/>
  <c r="T37" i="14"/>
  <c r="BL113" i="14"/>
  <c r="AE127" i="14"/>
  <c r="AE112" i="14"/>
  <c r="AD113" i="14"/>
  <c r="AD128" i="14"/>
  <c r="O186" i="6"/>
  <c r="O213" i="6" s="1"/>
  <c r="Q218" i="7"/>
  <c r="Q200" i="14"/>
  <c r="Q199" i="14" s="1"/>
  <c r="Q198" i="14" s="1"/>
  <c r="D127" i="6"/>
  <c r="R100" i="13"/>
  <c r="U13" i="14" s="1"/>
  <c r="Q245" i="7"/>
  <c r="F244" i="7" s="1"/>
  <c r="Q243" i="7" s="1"/>
  <c r="D186" i="6"/>
  <c r="D213" i="6" s="1"/>
  <c r="Q271" i="7"/>
  <c r="F270" i="7" s="1"/>
  <c r="Q269" i="7" s="1"/>
  <c r="F268" i="7" s="1"/>
  <c r="AT67" i="13"/>
  <c r="AP98" i="14"/>
  <c r="Q215" i="14"/>
  <c r="Q230" i="14"/>
  <c r="P231" i="14"/>
  <c r="O231" i="14" s="1"/>
  <c r="O247" i="14"/>
  <c r="AP83" i="14"/>
  <c r="CE121" i="4"/>
  <c r="CF121" i="4" s="1"/>
  <c r="Q272" i="7"/>
  <c r="F271" i="7" s="1"/>
  <c r="Q270" i="7" s="1"/>
  <c r="G38" i="3"/>
  <c r="R37" i="3" s="1"/>
  <c r="G36" i="3" s="1"/>
  <c r="R35" i="3" s="1"/>
  <c r="G34" i="3" s="1"/>
  <c r="R33" i="3" s="1"/>
  <c r="CE222" i="4"/>
  <c r="CE223" i="4" s="1"/>
  <c r="G203" i="7"/>
  <c r="R189" i="7"/>
  <c r="F189" i="7" s="1"/>
  <c r="AM112" i="14"/>
  <c r="AM111" i="14" s="1"/>
  <c r="AM110" i="14" s="1"/>
  <c r="AM109" i="14" s="1"/>
  <c r="AM108" i="14" s="1"/>
  <c r="R214" i="14"/>
  <c r="R213" i="14" s="1"/>
  <c r="R229" i="14"/>
  <c r="G81" i="14"/>
  <c r="F81" i="14" s="1"/>
  <c r="AC96" i="14"/>
  <c r="AB96" i="14" s="1"/>
  <c r="BW277" i="14"/>
  <c r="CH277" i="14" s="1"/>
  <c r="CS277" i="14" s="1"/>
  <c r="S243" i="14"/>
  <c r="AM127" i="14"/>
  <c r="R244" i="14"/>
  <c r="E244" i="7"/>
  <c r="P243" i="7" s="1"/>
  <c r="E242" i="7" s="1"/>
  <c r="Q260" i="6"/>
  <c r="AN126" i="14"/>
  <c r="AN125" i="14" s="1"/>
  <c r="AN124" i="14" s="1"/>
  <c r="AN123" i="14" s="1"/>
  <c r="Q245" i="6"/>
  <c r="F244" i="6" s="1"/>
  <c r="Q243" i="6" s="1"/>
  <c r="F242" i="6" s="1"/>
  <c r="S188" i="7"/>
  <c r="H202" i="7"/>
  <c r="S228" i="14"/>
  <c r="E271" i="7"/>
  <c r="P270" i="7" s="1"/>
  <c r="E269" i="7" s="1"/>
  <c r="AL231" i="14"/>
  <c r="P246" i="14"/>
  <c r="AL246" i="14"/>
  <c r="D101" i="6"/>
  <c r="D57" i="1" s="1"/>
  <c r="AL216" i="14"/>
  <c r="AK216" i="14" s="1"/>
  <c r="Q245" i="14"/>
  <c r="AN244" i="14"/>
  <c r="H80" i="14"/>
  <c r="AM230" i="14"/>
  <c r="AM215" i="14"/>
  <c r="AM245" i="14"/>
  <c r="AN229" i="14"/>
  <c r="P200" i="14"/>
  <c r="P199" i="14" s="1"/>
  <c r="P198" i="14" s="1"/>
  <c r="R194" i="14" s="1"/>
  <c r="O186" i="14"/>
  <c r="O185" i="14" s="1"/>
  <c r="O184" i="14" s="1"/>
  <c r="O183" i="14" s="1"/>
  <c r="R177" i="14" s="1"/>
  <c r="AO243" i="14"/>
  <c r="E67" i="14"/>
  <c r="Q28" i="6"/>
  <c r="P260" i="6"/>
  <c r="R259" i="6"/>
  <c r="G258" i="6" s="1"/>
  <c r="R257" i="6" s="1"/>
  <c r="Q55" i="6"/>
  <c r="D51" i="3"/>
  <c r="O50" i="3" s="1"/>
  <c r="D49" i="3" s="1"/>
  <c r="BV203" i="14"/>
  <c r="CG203" i="14" s="1"/>
  <c r="CR203" i="14" s="1"/>
  <c r="AT131" i="13"/>
  <c r="D52" i="3"/>
  <c r="G96" i="14"/>
  <c r="I79" i="14"/>
  <c r="I78" i="14" s="1"/>
  <c r="Q259" i="6"/>
  <c r="F258" i="6" s="1"/>
  <c r="Q257" i="6" s="1"/>
  <c r="I94" i="14"/>
  <c r="D68" i="14"/>
  <c r="AN214" i="14"/>
  <c r="AN213" i="14" s="1"/>
  <c r="H95" i="14"/>
  <c r="H65" i="14"/>
  <c r="G65" i="14" s="1"/>
  <c r="F97" i="14"/>
  <c r="E97" i="14" s="1"/>
  <c r="P245" i="6"/>
  <c r="E244" i="6" s="1"/>
  <c r="P243" i="6" s="1"/>
  <c r="E242" i="6" s="1"/>
  <c r="F237" i="6" s="1"/>
  <c r="E51" i="3"/>
  <c r="P50" i="3" s="1"/>
  <c r="E49" i="3" s="1"/>
  <c r="P48" i="3" s="1"/>
  <c r="Q44" i="3" s="1"/>
  <c r="AO228" i="14"/>
  <c r="E272" i="7"/>
  <c r="P271" i="7" s="1"/>
  <c r="E270" i="7" s="1"/>
  <c r="D273" i="7"/>
  <c r="G173" i="7"/>
  <c r="K386" i="7"/>
  <c r="CG31" i="4"/>
  <c r="CH30" i="4"/>
  <c r="O22" i="5" s="1"/>
  <c r="O49" i="5" s="1"/>
  <c r="AP154" i="14"/>
  <c r="AP153" i="14" s="1"/>
  <c r="AO140" i="14"/>
  <c r="AO139" i="14" s="1"/>
  <c r="AO138" i="14" s="1"/>
  <c r="V386" i="7"/>
  <c r="Q286" i="7"/>
  <c r="N49" i="5"/>
  <c r="P162" i="7"/>
  <c r="E175" i="7"/>
  <c r="O164" i="7"/>
  <c r="O177" i="7"/>
  <c r="D105" i="7"/>
  <c r="O92" i="7"/>
  <c r="P139" i="7"/>
  <c r="E152" i="7"/>
  <c r="AN141" i="14"/>
  <c r="P182" i="6"/>
  <c r="Q182" i="6" s="1"/>
  <c r="O261" i="6"/>
  <c r="O246" i="6"/>
  <c r="D246" i="6"/>
  <c r="O140" i="7"/>
  <c r="D153" i="7"/>
  <c r="F151" i="7"/>
  <c r="Q138" i="7"/>
  <c r="Q150" i="7" s="1"/>
  <c r="D115" i="7"/>
  <c r="O128" i="7"/>
  <c r="E139" i="7"/>
  <c r="P152" i="7"/>
  <c r="P176" i="7"/>
  <c r="P163" i="7"/>
  <c r="E127" i="7"/>
  <c r="R258" i="7"/>
  <c r="O163" i="7"/>
  <c r="D176" i="7"/>
  <c r="F174" i="7"/>
  <c r="Q161" i="7"/>
  <c r="Q162" i="7"/>
  <c r="Q175" i="7"/>
  <c r="Q151" i="7"/>
  <c r="F138" i="7"/>
  <c r="F150" i="7" s="1"/>
  <c r="F89" i="7"/>
  <c r="D104" i="7"/>
  <c r="F101" i="7" s="1"/>
  <c r="O115" i="7"/>
  <c r="D128" i="7"/>
  <c r="Z68" i="14"/>
  <c r="AO170" i="14"/>
  <c r="D261" i="6"/>
  <c r="R161" i="7"/>
  <c r="R173" i="7" s="1"/>
  <c r="R174" i="7"/>
  <c r="D140" i="7"/>
  <c r="O153" i="7"/>
  <c r="AN156" i="14"/>
  <c r="AO155" i="14"/>
  <c r="O162" i="6"/>
  <c r="P161" i="6"/>
  <c r="E160" i="6" s="1"/>
  <c r="P159" i="6" s="1"/>
  <c r="E158" i="6" s="1"/>
  <c r="P157" i="6" s="1"/>
  <c r="Q152" i="6" s="1"/>
  <c r="O327" i="7"/>
  <c r="F340" i="7"/>
  <c r="Q326" i="7"/>
  <c r="S310" i="7"/>
  <c r="H296" i="7"/>
  <c r="T395" i="7"/>
  <c r="I381" i="7"/>
  <c r="S338" i="7"/>
  <c r="H324" i="7"/>
  <c r="Q217" i="7"/>
  <c r="F231" i="7"/>
  <c r="F285" i="7" s="1"/>
  <c r="R339" i="7"/>
  <c r="G325" i="7"/>
  <c r="T337" i="7"/>
  <c r="I323" i="7"/>
  <c r="T214" i="7"/>
  <c r="I228" i="7"/>
  <c r="I282" i="7" s="1"/>
  <c r="J66" i="4"/>
  <c r="J67" i="4" s="1"/>
  <c r="D28" i="6" s="1"/>
  <c r="K65" i="4"/>
  <c r="T357" i="7"/>
  <c r="U371" i="7"/>
  <c r="U358" i="7" s="1"/>
  <c r="S229" i="7"/>
  <c r="H215" i="7"/>
  <c r="T228" i="7"/>
  <c r="I214" i="7"/>
  <c r="CE97" i="4"/>
  <c r="CF96" i="4"/>
  <c r="H354" i="7"/>
  <c r="S368" i="7"/>
  <c r="Q231" i="7"/>
  <c r="F217" i="7"/>
  <c r="E176" i="6"/>
  <c r="D177" i="6"/>
  <c r="J385" i="7"/>
  <c r="R297" i="7"/>
  <c r="G311" i="7"/>
  <c r="J120" i="4"/>
  <c r="I121" i="4"/>
  <c r="K398" i="7"/>
  <c r="P97" i="6"/>
  <c r="H338" i="7"/>
  <c r="S324" i="7"/>
  <c r="I96" i="4"/>
  <c r="J95" i="4"/>
  <c r="CE134" i="4"/>
  <c r="CF133" i="4"/>
  <c r="V370" i="7"/>
  <c r="V357" i="7" s="1"/>
  <c r="U356" i="7"/>
  <c r="S396" i="7"/>
  <c r="H382" i="7"/>
  <c r="G258" i="7"/>
  <c r="G285" i="7"/>
  <c r="O177" i="6"/>
  <c r="P176" i="6"/>
  <c r="D245" i="7"/>
  <c r="T309" i="7"/>
  <c r="I295" i="7"/>
  <c r="I308" i="7" s="1"/>
  <c r="CG67" i="4"/>
  <c r="CG68" i="4" s="1"/>
  <c r="O30" i="6" s="1"/>
  <c r="CH66" i="4"/>
  <c r="D162" i="6"/>
  <c r="E161" i="6"/>
  <c r="P160" i="6" s="1"/>
  <c r="E159" i="6" s="1"/>
  <c r="P158" i="6" s="1"/>
  <c r="E157" i="6" s="1"/>
  <c r="F152" i="6" s="1"/>
  <c r="F286" i="7"/>
  <c r="F259" i="7"/>
  <c r="Q204" i="7"/>
  <c r="F190" i="7"/>
  <c r="D272" i="7"/>
  <c r="I133" i="4"/>
  <c r="J132" i="4"/>
  <c r="CE146" i="4"/>
  <c r="CF145" i="4"/>
  <c r="E182" i="6" s="1"/>
  <c r="S215" i="7"/>
  <c r="H229" i="7"/>
  <c r="H283" i="7" s="1"/>
  <c r="P313" i="7"/>
  <c r="E299" i="7"/>
  <c r="E340" i="7" s="1"/>
  <c r="D300" i="7"/>
  <c r="Q203" i="7"/>
  <c r="K370" i="7"/>
  <c r="K357" i="7" s="1"/>
  <c r="J356" i="7"/>
  <c r="J384" i="7" s="1"/>
  <c r="P341" i="7"/>
  <c r="R203" i="7"/>
  <c r="G189" i="7"/>
  <c r="R311" i="7"/>
  <c r="G297" i="7"/>
  <c r="T396" i="7"/>
  <c r="U397" i="7" s="1"/>
  <c r="V398" i="7" s="1"/>
  <c r="V385" i="7" s="1"/>
  <c r="I382" i="7"/>
  <c r="I222" i="4"/>
  <c r="J221" i="4"/>
  <c r="J108" i="4"/>
  <c r="I109" i="4"/>
  <c r="I309" i="7"/>
  <c r="T295" i="7"/>
  <c r="T308" i="7" s="1"/>
  <c r="O205" i="7"/>
  <c r="D191" i="7"/>
  <c r="S202" i="7"/>
  <c r="H188" i="7"/>
  <c r="I367" i="7"/>
  <c r="T353" i="7"/>
  <c r="J399" i="7"/>
  <c r="I337" i="7"/>
  <c r="T323" i="7"/>
  <c r="L30" i="4"/>
  <c r="E22" i="5" s="1"/>
  <c r="K31" i="4"/>
  <c r="T256" i="7"/>
  <c r="R230" i="7"/>
  <c r="G216" i="7"/>
  <c r="R355" i="7"/>
  <c r="G369" i="7"/>
  <c r="Q356" i="7"/>
  <c r="Q175" i="6"/>
  <c r="F174" i="6" s="1"/>
  <c r="Q173" i="6" s="1"/>
  <c r="F172" i="6" s="1"/>
  <c r="O300" i="7"/>
  <c r="E313" i="7"/>
  <c r="P299" i="7"/>
  <c r="F356" i="7"/>
  <c r="R369" i="7"/>
  <c r="G355" i="7"/>
  <c r="G339" i="7"/>
  <c r="R325" i="7"/>
  <c r="R202" i="7"/>
  <c r="D192" i="7"/>
  <c r="P205" i="7"/>
  <c r="E191" i="7"/>
  <c r="Q312" i="7"/>
  <c r="F298" i="7"/>
  <c r="S37" i="3"/>
  <c r="H36" i="3" s="1"/>
  <c r="S35" i="3" s="1"/>
  <c r="H34" i="3" s="1"/>
  <c r="S33" i="3" s="1"/>
  <c r="R38" i="3"/>
  <c r="P218" i="7"/>
  <c r="O219" i="7"/>
  <c r="E232" i="7"/>
  <c r="E259" i="7" s="1"/>
  <c r="I353" i="7"/>
  <c r="T367" i="7"/>
  <c r="E341" i="7"/>
  <c r="O328" i="7"/>
  <c r="P327" i="7"/>
  <c r="J146" i="4"/>
  <c r="I147" i="4"/>
  <c r="S397" i="7"/>
  <c r="T398" i="7" s="1"/>
  <c r="U399" i="7" s="1"/>
  <c r="H383" i="7"/>
  <c r="G384" i="7"/>
  <c r="D246" i="7"/>
  <c r="E245" i="7"/>
  <c r="P244" i="7" s="1"/>
  <c r="E243" i="7" s="1"/>
  <c r="R216" i="7"/>
  <c r="G230" i="7"/>
  <c r="G257" i="7" s="1"/>
  <c r="T201" i="7"/>
  <c r="I187" i="7"/>
  <c r="I200" i="7" s="1"/>
  <c r="P204" i="7"/>
  <c r="E190" i="7"/>
  <c r="CF107" i="4"/>
  <c r="E97" i="6" s="1"/>
  <c r="CE108" i="4"/>
  <c r="F384" i="7"/>
  <c r="R397" i="7"/>
  <c r="G383" i="7"/>
  <c r="F326" i="7"/>
  <c r="E53" i="6"/>
  <c r="F53" i="6" s="1"/>
  <c r="F26" i="6"/>
  <c r="H368" i="7"/>
  <c r="S354" i="7"/>
  <c r="H257" i="7"/>
  <c r="H284" i="7"/>
  <c r="I283" i="7"/>
  <c r="I256" i="7"/>
  <c r="Q298" i="7"/>
  <c r="F312" i="7"/>
  <c r="H310" i="7"/>
  <c r="S296" i="7"/>
  <c r="I357" i="7"/>
  <c r="I385" i="7" s="1"/>
  <c r="J371" i="7"/>
  <c r="J358" i="7" s="1"/>
  <c r="E218" i="7"/>
  <c r="P232" i="7"/>
  <c r="D219" i="7"/>
  <c r="F175" i="6"/>
  <c r="Q174" i="6" s="1"/>
  <c r="F173" i="6" s="1"/>
  <c r="Q172" i="6" s="1"/>
  <c r="AP169" i="14"/>
  <c r="Z83" i="14"/>
  <c r="AD94" i="14"/>
  <c r="AA97" i="14"/>
  <c r="D98" i="14"/>
  <c r="AC80" i="14"/>
  <c r="D83" i="14"/>
  <c r="AD79" i="14"/>
  <c r="G35" i="14"/>
  <c r="G34" i="14" s="1"/>
  <c r="G33" i="14" s="1"/>
  <c r="AE93" i="14"/>
  <c r="AC65" i="14"/>
  <c r="G304" i="14"/>
  <c r="Z98" i="14"/>
  <c r="G274" i="14"/>
  <c r="AA67" i="14"/>
  <c r="AB320" i="14"/>
  <c r="E82" i="14"/>
  <c r="BW323" i="14"/>
  <c r="CH323" i="14" s="1"/>
  <c r="H273" i="14"/>
  <c r="J158" i="14"/>
  <c r="BB158" i="14" s="1"/>
  <c r="AT104" i="13"/>
  <c r="AW100" i="13" s="1"/>
  <c r="AW101" i="13" s="1"/>
  <c r="AB66" i="14"/>
  <c r="O216" i="14"/>
  <c r="J173" i="14"/>
  <c r="BB173" i="14" s="1"/>
  <c r="AB305" i="14"/>
  <c r="BW292" i="14"/>
  <c r="CH292" i="14" s="1"/>
  <c r="AD288" i="14"/>
  <c r="BW248" i="14"/>
  <c r="CH248" i="14" s="1"/>
  <c r="Z307" i="14"/>
  <c r="AA276" i="14"/>
  <c r="S140" i="14"/>
  <c r="S139" i="14" s="1"/>
  <c r="S138" i="14" s="1"/>
  <c r="AB81" i="14"/>
  <c r="I174" i="14"/>
  <c r="BA174" i="14" s="1"/>
  <c r="I159" i="14"/>
  <c r="BA159" i="14" s="1"/>
  <c r="BV218" i="14"/>
  <c r="CG218" i="14" s="1"/>
  <c r="AA82" i="14"/>
  <c r="F275" i="14"/>
  <c r="BW308" i="14"/>
  <c r="CH308" i="14" s="1"/>
  <c r="AD318" i="14"/>
  <c r="CS293" i="14"/>
  <c r="T169" i="14"/>
  <c r="H288" i="14"/>
  <c r="T154" i="14"/>
  <c r="T153" i="14" s="1"/>
  <c r="O201" i="14"/>
  <c r="AD49" i="14"/>
  <c r="T290" i="14"/>
  <c r="BA291" i="14"/>
  <c r="BA307" i="14"/>
  <c r="U308" i="14"/>
  <c r="V309" i="14" s="1"/>
  <c r="T306" i="14"/>
  <c r="D292" i="14"/>
  <c r="AE78" i="14"/>
  <c r="G319" i="14"/>
  <c r="S260" i="14"/>
  <c r="AZ261" i="14"/>
  <c r="F320" i="14"/>
  <c r="AA306" i="14"/>
  <c r="Z277" i="14"/>
  <c r="E188" i="14"/>
  <c r="F187" i="14"/>
  <c r="AX188" i="14"/>
  <c r="BB54" i="14"/>
  <c r="BX54" i="14" s="1"/>
  <c r="CI54" i="14" s="1"/>
  <c r="CT54" i="14" s="1"/>
  <c r="U53" i="14"/>
  <c r="BB53" i="14" s="1"/>
  <c r="BX53" i="14" s="1"/>
  <c r="CI53" i="14" s="1"/>
  <c r="CT53" i="14" s="1"/>
  <c r="T54" i="14"/>
  <c r="AO260" i="14"/>
  <c r="BK261" i="14"/>
  <c r="AE234" i="14"/>
  <c r="AF235" i="14" s="1"/>
  <c r="AD232" i="14"/>
  <c r="AC233" i="14"/>
  <c r="BK233" i="14"/>
  <c r="AD303" i="14"/>
  <c r="T321" i="14"/>
  <c r="U323" i="14"/>
  <c r="V324" i="14" s="1"/>
  <c r="BA322" i="14"/>
  <c r="Z322" i="14"/>
  <c r="D322" i="14"/>
  <c r="AO36" i="14"/>
  <c r="BK37" i="14"/>
  <c r="H318" i="14"/>
  <c r="AB275" i="14"/>
  <c r="BL201" i="14"/>
  <c r="AE200" i="14"/>
  <c r="BJ53" i="14"/>
  <c r="AN52" i="14"/>
  <c r="AM53" i="14"/>
  <c r="S155" i="14"/>
  <c r="AL263" i="14"/>
  <c r="AM262" i="14"/>
  <c r="BI263" i="14"/>
  <c r="AC274" i="14"/>
  <c r="H232" i="14"/>
  <c r="I234" i="14"/>
  <c r="J235" i="14" s="1"/>
  <c r="AZ233" i="14"/>
  <c r="G233" i="14"/>
  <c r="BJ278" i="14"/>
  <c r="AN277" i="14"/>
  <c r="AM278" i="14"/>
  <c r="AA261" i="14"/>
  <c r="BW202" i="14"/>
  <c r="CH202" i="14" s="1"/>
  <c r="CS202" i="14" s="1"/>
  <c r="R261" i="14"/>
  <c r="AY262" i="14"/>
  <c r="AP324" i="14"/>
  <c r="AQ325" i="14" s="1"/>
  <c r="BK323" i="14"/>
  <c r="AO322" i="14"/>
  <c r="AN323" i="14"/>
  <c r="AY218" i="14"/>
  <c r="F218" i="14"/>
  <c r="G217" i="14"/>
  <c r="D262" i="14"/>
  <c r="AZ292" i="14"/>
  <c r="S291" i="14"/>
  <c r="AD64" i="14"/>
  <c r="F51" i="14"/>
  <c r="AP306" i="14"/>
  <c r="AQ308" i="14"/>
  <c r="AR309" i="14" s="1"/>
  <c r="BL307" i="14"/>
  <c r="AD273" i="14"/>
  <c r="BB144" i="14"/>
  <c r="BX144" i="14" s="1"/>
  <c r="CI144" i="14" s="1"/>
  <c r="J143" i="14"/>
  <c r="BB143" i="14" s="1"/>
  <c r="BX143" i="14" s="1"/>
  <c r="CI143" i="14" s="1"/>
  <c r="I144" i="14"/>
  <c r="CS218" i="14"/>
  <c r="T84" i="14"/>
  <c r="BB84" i="14"/>
  <c r="BX84" i="14" s="1"/>
  <c r="CI84" i="14" s="1"/>
  <c r="U83" i="14"/>
  <c r="BB83" i="14" s="1"/>
  <c r="BX83" i="14" s="1"/>
  <c r="CI83" i="14" s="1"/>
  <c r="AO291" i="14"/>
  <c r="BK292" i="14"/>
  <c r="E291" i="14"/>
  <c r="AC259" i="14"/>
  <c r="BL66" i="14"/>
  <c r="AP65" i="14"/>
  <c r="G248" i="14"/>
  <c r="H247" i="14"/>
  <c r="AZ248" i="14"/>
  <c r="I249" i="14"/>
  <c r="J250" i="14" s="1"/>
  <c r="F305" i="14"/>
  <c r="T275" i="14"/>
  <c r="BA276" i="14"/>
  <c r="AP35" i="14"/>
  <c r="BL36" i="14"/>
  <c r="E276" i="14"/>
  <c r="AP290" i="14"/>
  <c r="BL291" i="14"/>
  <c r="BA110" i="14"/>
  <c r="I109" i="14"/>
  <c r="AM68" i="14"/>
  <c r="AN67" i="14"/>
  <c r="BJ68" i="14"/>
  <c r="BK217" i="14"/>
  <c r="AD216" i="14"/>
  <c r="S322" i="14"/>
  <c r="R323" i="14"/>
  <c r="AZ323" i="14"/>
  <c r="T324" i="14"/>
  <c r="U325" i="14" s="1"/>
  <c r="AA321" i="14"/>
  <c r="E321" i="14"/>
  <c r="E306" i="14"/>
  <c r="AM38" i="14"/>
  <c r="AN37" i="14"/>
  <c r="BJ38" i="14"/>
  <c r="G50" i="14"/>
  <c r="AN261" i="14"/>
  <c r="BJ262" i="14"/>
  <c r="AL143" i="14"/>
  <c r="AM142" i="14"/>
  <c r="AK201" i="14"/>
  <c r="Z262" i="14"/>
  <c r="AP321" i="14"/>
  <c r="AQ323" i="14"/>
  <c r="AR324" i="14" s="1"/>
  <c r="BL322" i="14"/>
  <c r="AD34" i="14"/>
  <c r="H216" i="14"/>
  <c r="AZ217" i="14"/>
  <c r="R171" i="14"/>
  <c r="AY293" i="14"/>
  <c r="R292" i="14"/>
  <c r="Q293" i="14"/>
  <c r="BB129" i="14"/>
  <c r="BX129" i="14" s="1"/>
  <c r="CI129" i="14" s="1"/>
  <c r="CT129" i="14" s="1"/>
  <c r="I129" i="14"/>
  <c r="J128" i="14"/>
  <c r="BB128" i="14" s="1"/>
  <c r="BX128" i="14" s="1"/>
  <c r="CI128" i="14" s="1"/>
  <c r="CT128" i="14" s="1"/>
  <c r="E52" i="14"/>
  <c r="D53" i="14"/>
  <c r="AT40" i="13"/>
  <c r="AW36" i="13" s="1"/>
  <c r="AW37" i="13" s="1"/>
  <c r="AC186" i="14"/>
  <c r="BJ187" i="14"/>
  <c r="AE48" i="14"/>
  <c r="H258" i="14"/>
  <c r="AF248" i="14"/>
  <c r="AG249" i="14" s="1"/>
  <c r="BL247" i="14"/>
  <c r="AE246" i="14"/>
  <c r="AY278" i="14"/>
  <c r="R277" i="14"/>
  <c r="Q278" i="14"/>
  <c r="AE63" i="14"/>
  <c r="R126" i="14"/>
  <c r="R125" i="14" s="1"/>
  <c r="R124" i="14" s="1"/>
  <c r="R123" i="14" s="1"/>
  <c r="F36" i="14"/>
  <c r="AC35" i="14"/>
  <c r="AX113" i="14"/>
  <c r="F112" i="14"/>
  <c r="E113" i="14"/>
  <c r="AB51" i="14"/>
  <c r="AZ308" i="14"/>
  <c r="T309" i="14"/>
  <c r="U310" i="14" s="1"/>
  <c r="S307" i="14"/>
  <c r="R308" i="14"/>
  <c r="I184" i="14"/>
  <c r="BA185" i="14"/>
  <c r="P113" i="14"/>
  <c r="Q112" i="14"/>
  <c r="Q111" i="14" s="1"/>
  <c r="Q110" i="14" s="1"/>
  <c r="Q109" i="14" s="1"/>
  <c r="Q108" i="14" s="1"/>
  <c r="H201" i="14"/>
  <c r="AZ202" i="14"/>
  <c r="H64" i="14"/>
  <c r="AP259" i="14"/>
  <c r="BL260" i="14"/>
  <c r="D277" i="14"/>
  <c r="AC50" i="14"/>
  <c r="AF233" i="14"/>
  <c r="AG234" i="14" s="1"/>
  <c r="BL232" i="14"/>
  <c r="AE231" i="14"/>
  <c r="F290" i="14"/>
  <c r="AL200" i="14"/>
  <c r="AL199" i="14" s="1"/>
  <c r="AL198" i="14" s="1"/>
  <c r="AN194" i="14" s="1"/>
  <c r="AO66" i="14"/>
  <c r="BK67" i="14"/>
  <c r="BJ218" i="14"/>
  <c r="AC217" i="14"/>
  <c r="AB218" i="14"/>
  <c r="AA291" i="14"/>
  <c r="R141" i="14"/>
  <c r="BW217" i="14"/>
  <c r="CH217" i="14" s="1"/>
  <c r="D307" i="14"/>
  <c r="AC304" i="14"/>
  <c r="BA232" i="14"/>
  <c r="J233" i="14"/>
  <c r="K234" i="14" s="1"/>
  <c r="I231" i="14"/>
  <c r="G289" i="14"/>
  <c r="BA201" i="14"/>
  <c r="I200" i="14"/>
  <c r="H303" i="14"/>
  <c r="Q172" i="14"/>
  <c r="P173" i="14"/>
  <c r="D37" i="14"/>
  <c r="AB36" i="14"/>
  <c r="BV293" i="14"/>
  <c r="CG293" i="14" s="1"/>
  <c r="BJ203" i="14"/>
  <c r="AC202" i="14"/>
  <c r="AB203" i="14"/>
  <c r="AP50" i="14"/>
  <c r="BL51" i="14"/>
  <c r="P158" i="14"/>
  <c r="Q157" i="14"/>
  <c r="AO307" i="14"/>
  <c r="BK308" i="14"/>
  <c r="AP309" i="14"/>
  <c r="AQ310" i="14" s="1"/>
  <c r="AN308" i="14"/>
  <c r="AK186" i="14"/>
  <c r="AK185" i="14" s="1"/>
  <c r="AK184" i="14" s="1"/>
  <c r="T259" i="14"/>
  <c r="BA260" i="14"/>
  <c r="AB260" i="14"/>
  <c r="AE174" i="14"/>
  <c r="BM159" i="14"/>
  <c r="BX159" i="14" s="1"/>
  <c r="CI159" i="14" s="1"/>
  <c r="AF158" i="14"/>
  <c r="BM158" i="14" s="1"/>
  <c r="AF173" i="14"/>
  <c r="BM173" i="14" s="1"/>
  <c r="AE159" i="14"/>
  <c r="AL173" i="14"/>
  <c r="AM172" i="14"/>
  <c r="S170" i="14"/>
  <c r="AZ277" i="14"/>
  <c r="S276" i="14"/>
  <c r="Q127" i="14"/>
  <c r="G111" i="14"/>
  <c r="AY112" i="14"/>
  <c r="Z53" i="14"/>
  <c r="AA52" i="14"/>
  <c r="BJ293" i="14"/>
  <c r="AN292" i="14"/>
  <c r="AM293" i="14"/>
  <c r="AE33" i="14"/>
  <c r="AK128" i="14"/>
  <c r="F203" i="14"/>
  <c r="G202" i="14"/>
  <c r="AY203" i="14"/>
  <c r="J248" i="14"/>
  <c r="K249" i="14" s="1"/>
  <c r="I246" i="14"/>
  <c r="BA247" i="14"/>
  <c r="AY187" i="14"/>
  <c r="G186" i="14"/>
  <c r="BL185" i="14"/>
  <c r="AE184" i="14"/>
  <c r="H110" i="14"/>
  <c r="AZ111" i="14"/>
  <c r="AP275" i="14"/>
  <c r="BL276" i="14"/>
  <c r="AC319" i="14"/>
  <c r="Z292" i="14"/>
  <c r="P143" i="14"/>
  <c r="Q142" i="14"/>
  <c r="AL158" i="14"/>
  <c r="AM157" i="14"/>
  <c r="BA216" i="14"/>
  <c r="I215" i="14"/>
  <c r="F260" i="14"/>
  <c r="AZ186" i="14"/>
  <c r="H185" i="14"/>
  <c r="BK52" i="14"/>
  <c r="AO51" i="14"/>
  <c r="AD258" i="14"/>
  <c r="BW233" i="14"/>
  <c r="CH233" i="14" s="1"/>
  <c r="AO276" i="14"/>
  <c r="BK277" i="14"/>
  <c r="AD185" i="14"/>
  <c r="BK186" i="14"/>
  <c r="AE215" i="14"/>
  <c r="BL216" i="14"/>
  <c r="AB290" i="14"/>
  <c r="AX263" i="14"/>
  <c r="P263" i="14"/>
  <c r="Q262" i="14"/>
  <c r="G259" i="14"/>
  <c r="F66" i="14"/>
  <c r="AE143" i="14"/>
  <c r="BL144" i="14"/>
  <c r="E261" i="14"/>
  <c r="AA37" i="14"/>
  <c r="Z38" i="14"/>
  <c r="AD201" i="14"/>
  <c r="BK202" i="14"/>
  <c r="R156" i="14"/>
  <c r="U68" i="14"/>
  <c r="BB68" i="14" s="1"/>
  <c r="BX68" i="14" s="1"/>
  <c r="CI68" i="14" s="1"/>
  <c r="CT68" i="14" s="1"/>
  <c r="T69" i="14"/>
  <c r="BB69" i="14"/>
  <c r="BX69" i="14" s="1"/>
  <c r="CI69" i="14" s="1"/>
  <c r="BI188" i="14"/>
  <c r="AB187" i="14"/>
  <c r="AA188" i="14"/>
  <c r="H49" i="14"/>
  <c r="H48" i="14" s="1"/>
  <c r="AC248" i="14"/>
  <c r="BK248" i="14"/>
  <c r="AE249" i="14"/>
  <c r="AF250" i="14" s="1"/>
  <c r="AD247" i="14"/>
  <c r="AN171" i="14"/>
  <c r="T99" i="14"/>
  <c r="BB99" i="14"/>
  <c r="BX99" i="14" s="1"/>
  <c r="CI99" i="14" s="1"/>
  <c r="U98" i="14"/>
  <c r="BB98" i="14" s="1"/>
  <c r="BX98" i="14" s="1"/>
  <c r="CI98" i="14" s="1"/>
  <c r="BV278" i="14"/>
  <c r="CG278" i="14" s="1"/>
  <c r="CR278" i="14" s="1"/>
  <c r="AC289" i="14"/>
  <c r="P128" i="14"/>
  <c r="P268" i="7"/>
  <c r="F269" i="7"/>
  <c r="F242" i="7"/>
  <c r="G268" i="7"/>
  <c r="G241" i="7"/>
  <c r="F241" i="7"/>
  <c r="AD112" i="14" l="1"/>
  <c r="BK113" i="14"/>
  <c r="AC113" i="14"/>
  <c r="BL112" i="14"/>
  <c r="AE111" i="14"/>
  <c r="AL127" i="14"/>
  <c r="AE126" i="14"/>
  <c r="BL127" i="14"/>
  <c r="BA37" i="14"/>
  <c r="T36" i="14"/>
  <c r="R38" i="14"/>
  <c r="S37" i="14"/>
  <c r="AZ38" i="14"/>
  <c r="AC128" i="14"/>
  <c r="BK128" i="14"/>
  <c r="AD127" i="14"/>
  <c r="AP97" i="14"/>
  <c r="P230" i="14"/>
  <c r="AO98" i="14"/>
  <c r="BL98" i="14"/>
  <c r="P215" i="14"/>
  <c r="O246" i="14"/>
  <c r="U386" i="7"/>
  <c r="CE122" i="4"/>
  <c r="CE123" i="4" s="1"/>
  <c r="Q38" i="3"/>
  <c r="CF222" i="4"/>
  <c r="AO83" i="14"/>
  <c r="AP82" i="14"/>
  <c r="BL83" i="14"/>
  <c r="R243" i="14"/>
  <c r="R228" i="14"/>
  <c r="Q229" i="14"/>
  <c r="O244" i="7"/>
  <c r="D243" i="7" s="1"/>
  <c r="G188" i="7"/>
  <c r="G201" i="7" s="1"/>
  <c r="Q214" i="14"/>
  <c r="Q213" i="14" s="1"/>
  <c r="AL112" i="14"/>
  <c r="AL111" i="14" s="1"/>
  <c r="AL110" i="14" s="1"/>
  <c r="AL109" i="14" s="1"/>
  <c r="AL108" i="14" s="1"/>
  <c r="AN104" i="14" s="1"/>
  <c r="O271" i="7"/>
  <c r="D270" i="7" s="1"/>
  <c r="O269" i="7" s="1"/>
  <c r="Q263" i="7" s="1"/>
  <c r="E245" i="6"/>
  <c r="P244" i="6" s="1"/>
  <c r="E243" i="6" s="1"/>
  <c r="P242" i="6" s="1"/>
  <c r="Q237" i="6" s="1"/>
  <c r="AC95" i="14"/>
  <c r="AC94" i="14" s="1"/>
  <c r="E260" i="6"/>
  <c r="F35" i="14"/>
  <c r="F34" i="14" s="1"/>
  <c r="F33" i="14" s="1"/>
  <c r="AK231" i="14"/>
  <c r="S201" i="7"/>
  <c r="H187" i="7"/>
  <c r="H200" i="7" s="1"/>
  <c r="S228" i="7"/>
  <c r="S282" i="7" s="1"/>
  <c r="CS292" i="14"/>
  <c r="AK246" i="14"/>
  <c r="AL215" i="14"/>
  <c r="AK215" i="14" s="1"/>
  <c r="AM126" i="14"/>
  <c r="AM125" i="14" s="1"/>
  <c r="AM124" i="14" s="1"/>
  <c r="AM123" i="14" s="1"/>
  <c r="D245" i="6"/>
  <c r="O244" i="6" s="1"/>
  <c r="D243" i="6" s="1"/>
  <c r="O242" i="6" s="1"/>
  <c r="Q235" i="6" s="1"/>
  <c r="D128" i="6"/>
  <c r="P245" i="14"/>
  <c r="E259" i="6"/>
  <c r="P258" i="6" s="1"/>
  <c r="E257" i="6" s="1"/>
  <c r="F253" i="6" s="1"/>
  <c r="R178" i="14"/>
  <c r="R180" i="14" s="1"/>
  <c r="AI4" i="15" s="1"/>
  <c r="Q244" i="14"/>
  <c r="CR218" i="14"/>
  <c r="AM214" i="14"/>
  <c r="AM213" i="14" s="1"/>
  <c r="AM244" i="14"/>
  <c r="AL245" i="14"/>
  <c r="AL230" i="14"/>
  <c r="P98" i="6"/>
  <c r="Q98" i="6" s="1"/>
  <c r="F96" i="14"/>
  <c r="H94" i="14"/>
  <c r="Q173" i="7"/>
  <c r="G80" i="14"/>
  <c r="F259" i="6"/>
  <c r="O200" i="14"/>
  <c r="O199" i="14" s="1"/>
  <c r="T336" i="7"/>
  <c r="I93" i="14"/>
  <c r="H79" i="14"/>
  <c r="G95" i="14"/>
  <c r="O48" i="3"/>
  <c r="Q42" i="3" s="1"/>
  <c r="F43" i="3"/>
  <c r="Q45" i="3" s="1"/>
  <c r="P209" i="6"/>
  <c r="Q209" i="6" s="1"/>
  <c r="O245" i="6"/>
  <c r="D244" i="6" s="1"/>
  <c r="O243" i="6" s="1"/>
  <c r="D242" i="6" s="1"/>
  <c r="F235" i="6" s="1"/>
  <c r="AM141" i="14"/>
  <c r="AN243" i="14"/>
  <c r="O51" i="3"/>
  <c r="D50" i="3" s="1"/>
  <c r="O49" i="3" s="1"/>
  <c r="AM229" i="14"/>
  <c r="AP168" i="14"/>
  <c r="AO154" i="14"/>
  <c r="AO153" i="14" s="1"/>
  <c r="AN228" i="14"/>
  <c r="P22" i="5"/>
  <c r="O272" i="7"/>
  <c r="D271" i="7" s="1"/>
  <c r="O270" i="7" s="1"/>
  <c r="AK112" i="14"/>
  <c r="AK111" i="14" s="1"/>
  <c r="AK110" i="14" s="1"/>
  <c r="AK109" i="14" s="1"/>
  <c r="AK108" i="14" s="1"/>
  <c r="I255" i="7"/>
  <c r="P49" i="5"/>
  <c r="BX158" i="14"/>
  <c r="CI158" i="14" s="1"/>
  <c r="AN140" i="14"/>
  <c r="AN139" i="14" s="1"/>
  <c r="AN138" i="14" s="1"/>
  <c r="CG32" i="4"/>
  <c r="CG33" i="4" s="1"/>
  <c r="N24" i="5" s="1"/>
  <c r="CH31" i="4"/>
  <c r="O245" i="7"/>
  <c r="D244" i="7" s="1"/>
  <c r="O243" i="7" s="1"/>
  <c r="P183" i="6"/>
  <c r="Q183" i="6" s="1"/>
  <c r="F258" i="7"/>
  <c r="D176" i="6"/>
  <c r="O127" i="7"/>
  <c r="Q124" i="7" s="1"/>
  <c r="Q112" i="7"/>
  <c r="Q236" i="6"/>
  <c r="F238" i="6" s="1"/>
  <c r="F239" i="6" s="1"/>
  <c r="O104" i="7"/>
  <c r="Q101" i="7" s="1"/>
  <c r="Q89" i="7"/>
  <c r="P151" i="7"/>
  <c r="P138" i="7"/>
  <c r="P150" i="7" s="1"/>
  <c r="AN170" i="14"/>
  <c r="AM156" i="14"/>
  <c r="CS217" i="14"/>
  <c r="AO169" i="14"/>
  <c r="E151" i="7"/>
  <c r="E138" i="7"/>
  <c r="E150" i="7" s="1"/>
  <c r="P161" i="7"/>
  <c r="P174" i="7"/>
  <c r="Q174" i="7"/>
  <c r="F161" i="7"/>
  <c r="F173" i="7" s="1"/>
  <c r="O162" i="7"/>
  <c r="O175" i="7"/>
  <c r="F112" i="7"/>
  <c r="D127" i="7"/>
  <c r="F124" i="7" s="1"/>
  <c r="O139" i="7"/>
  <c r="O152" i="7"/>
  <c r="O176" i="7"/>
  <c r="D163" i="7"/>
  <c r="AN155" i="14"/>
  <c r="H256" i="7"/>
  <c r="D139" i="7"/>
  <c r="D152" i="7"/>
  <c r="E162" i="7"/>
  <c r="P175" i="7"/>
  <c r="D260" i="6"/>
  <c r="P214" i="14"/>
  <c r="P213" i="14" s="1"/>
  <c r="R209" i="14" s="1"/>
  <c r="E203" i="7"/>
  <c r="P189" i="7"/>
  <c r="G284" i="7"/>
  <c r="CE224" i="4"/>
  <c r="CF223" i="4"/>
  <c r="H396" i="7"/>
  <c r="S382" i="7"/>
  <c r="E326" i="7"/>
  <c r="P340" i="7"/>
  <c r="I366" i="7"/>
  <c r="T352" i="7"/>
  <c r="P231" i="7"/>
  <c r="P285" i="7" s="1"/>
  <c r="D205" i="7"/>
  <c r="O191" i="7"/>
  <c r="P312" i="7"/>
  <c r="E298" i="7"/>
  <c r="F355" i="7"/>
  <c r="Q369" i="7"/>
  <c r="E356" i="7"/>
  <c r="R284" i="7"/>
  <c r="R257" i="7"/>
  <c r="K32" i="4"/>
  <c r="K33" i="4" s="1"/>
  <c r="D24" i="5" s="1"/>
  <c r="D51" i="5" s="1"/>
  <c r="L31" i="4"/>
  <c r="J386" i="7"/>
  <c r="S187" i="7"/>
  <c r="S200" i="7" s="1"/>
  <c r="H201" i="7"/>
  <c r="G310" i="7"/>
  <c r="R296" i="7"/>
  <c r="CE147" i="4"/>
  <c r="CF146" i="4"/>
  <c r="E183" i="6" s="1"/>
  <c r="F203" i="7"/>
  <c r="Q189" i="7"/>
  <c r="U384" i="7"/>
  <c r="P124" i="6"/>
  <c r="Q124" i="6" s="1"/>
  <c r="Q97" i="6"/>
  <c r="R310" i="7"/>
  <c r="G296" i="7"/>
  <c r="Q216" i="7"/>
  <c r="F230" i="7"/>
  <c r="H228" i="7"/>
  <c r="S214" i="7"/>
  <c r="K66" i="4"/>
  <c r="L65" i="4"/>
  <c r="E28" i="6" s="1"/>
  <c r="E55" i="6" s="1"/>
  <c r="T227" i="7"/>
  <c r="T281" i="7" s="1"/>
  <c r="T380" i="7"/>
  <c r="I394" i="7"/>
  <c r="Q339" i="7"/>
  <c r="F325" i="7"/>
  <c r="D232" i="7"/>
  <c r="O218" i="7"/>
  <c r="Q311" i="7"/>
  <c r="F297" i="7"/>
  <c r="F397" i="7"/>
  <c r="Q383" i="7"/>
  <c r="P384" i="7"/>
  <c r="D327" i="7"/>
  <c r="O341" i="7"/>
  <c r="E286" i="7"/>
  <c r="F38" i="3"/>
  <c r="G37" i="3"/>
  <c r="R36" i="3" s="1"/>
  <c r="G35" i="3" s="1"/>
  <c r="R34" i="3" s="1"/>
  <c r="G33" i="3" s="1"/>
  <c r="R354" i="7"/>
  <c r="G368" i="7"/>
  <c r="E49" i="5"/>
  <c r="F49" i="5" s="1"/>
  <c r="F22" i="5"/>
  <c r="J222" i="4"/>
  <c r="I223" i="4"/>
  <c r="O299" i="7"/>
  <c r="O340" i="7" s="1"/>
  <c r="D313" i="7"/>
  <c r="O161" i="6"/>
  <c r="D160" i="6" s="1"/>
  <c r="O159" i="6" s="1"/>
  <c r="D158" i="6" s="1"/>
  <c r="E175" i="6"/>
  <c r="P174" i="6" s="1"/>
  <c r="E173" i="6" s="1"/>
  <c r="P172" i="6" s="1"/>
  <c r="Q168" i="6" s="1"/>
  <c r="J96" i="4"/>
  <c r="I97" i="4"/>
  <c r="K385" i="7"/>
  <c r="I122" i="4"/>
  <c r="J121" i="4"/>
  <c r="Q258" i="7"/>
  <c r="Q285" i="7"/>
  <c r="CE98" i="4"/>
  <c r="CF97" i="4"/>
  <c r="S256" i="7"/>
  <c r="S283" i="7"/>
  <c r="D55" i="6"/>
  <c r="R324" i="7"/>
  <c r="G338" i="7"/>
  <c r="F37" i="3"/>
  <c r="Q36" i="3" s="1"/>
  <c r="F35" i="3" s="1"/>
  <c r="Q34" i="3" s="1"/>
  <c r="F33" i="3" s="1"/>
  <c r="E38" i="3"/>
  <c r="E217" i="7"/>
  <c r="F216" i="7"/>
  <c r="F229" i="7" s="1"/>
  <c r="F283" i="7" s="1"/>
  <c r="Q230" i="7"/>
  <c r="Q284" i="7" s="1"/>
  <c r="D161" i="6"/>
  <c r="O160" i="6" s="1"/>
  <c r="D159" i="6" s="1"/>
  <c r="O158" i="6" s="1"/>
  <c r="P259" i="7"/>
  <c r="P286" i="7"/>
  <c r="H295" i="7"/>
  <c r="H308" i="7" s="1"/>
  <c r="S309" i="7"/>
  <c r="S367" i="7"/>
  <c r="H353" i="7"/>
  <c r="Q325" i="7"/>
  <c r="F339" i="7"/>
  <c r="CE109" i="4"/>
  <c r="CF108" i="4"/>
  <c r="E98" i="6" s="1"/>
  <c r="G215" i="7"/>
  <c r="R229" i="7"/>
  <c r="R283" i="7" s="1"/>
  <c r="I148" i="4"/>
  <c r="J147" i="4"/>
  <c r="E204" i="7"/>
  <c r="P190" i="7"/>
  <c r="R187" i="7"/>
  <c r="R200" i="7" s="1"/>
  <c r="O313" i="7"/>
  <c r="D299" i="7"/>
  <c r="G354" i="7"/>
  <c r="R368" i="7"/>
  <c r="I352" i="7"/>
  <c r="T366" i="7"/>
  <c r="D204" i="7"/>
  <c r="O190" i="7"/>
  <c r="I110" i="4"/>
  <c r="J109" i="4"/>
  <c r="I395" i="7"/>
  <c r="T381" i="7"/>
  <c r="R188" i="7"/>
  <c r="G202" i="7"/>
  <c r="E312" i="7"/>
  <c r="P298" i="7"/>
  <c r="H214" i="7"/>
  <c r="J133" i="4"/>
  <c r="I134" i="4"/>
  <c r="CI66" i="4"/>
  <c r="P30" i="6" s="1"/>
  <c r="P57" i="6" s="1"/>
  <c r="CH67" i="4"/>
  <c r="H395" i="7"/>
  <c r="S381" i="7"/>
  <c r="H323" i="7"/>
  <c r="S337" i="7"/>
  <c r="O176" i="6"/>
  <c r="I227" i="7"/>
  <c r="S323" i="7"/>
  <c r="H337" i="7"/>
  <c r="H309" i="7"/>
  <c r="S295" i="7"/>
  <c r="S308" i="7" s="1"/>
  <c r="AA275" i="14"/>
  <c r="P217" i="7"/>
  <c r="E231" i="7"/>
  <c r="G396" i="7"/>
  <c r="R382" i="7"/>
  <c r="F97" i="6"/>
  <c r="E53" i="1"/>
  <c r="E124" i="6"/>
  <c r="F124" i="6" s="1"/>
  <c r="D80" i="1" s="1"/>
  <c r="R383" i="7"/>
  <c r="Q384" i="7"/>
  <c r="G397" i="7"/>
  <c r="D218" i="7"/>
  <c r="O232" i="7"/>
  <c r="O286" i="7" s="1"/>
  <c r="F311" i="7"/>
  <c r="Q297" i="7"/>
  <c r="R338" i="7"/>
  <c r="G324" i="7"/>
  <c r="F369" i="7"/>
  <c r="Q355" i="7"/>
  <c r="P356" i="7"/>
  <c r="R215" i="7"/>
  <c r="G229" i="7"/>
  <c r="F202" i="7"/>
  <c r="E209" i="6"/>
  <c r="F209" i="6" s="1"/>
  <c r="F182" i="6"/>
  <c r="O57" i="6"/>
  <c r="CF122" i="4"/>
  <c r="CE135" i="4"/>
  <c r="CF134" i="4"/>
  <c r="P326" i="7"/>
  <c r="P175" i="6"/>
  <c r="E174" i="6" s="1"/>
  <c r="P173" i="6" s="1"/>
  <c r="E172" i="6" s="1"/>
  <c r="F168" i="6" s="1"/>
  <c r="H367" i="7"/>
  <c r="S353" i="7"/>
  <c r="T255" i="7"/>
  <c r="T282" i="7"/>
  <c r="T385" i="7"/>
  <c r="I336" i="7"/>
  <c r="D341" i="7"/>
  <c r="CT83" i="14"/>
  <c r="Z67" i="14"/>
  <c r="CS233" i="14"/>
  <c r="O215" i="14"/>
  <c r="O214" i="14" s="1"/>
  <c r="O213" i="14" s="1"/>
  <c r="R207" i="14" s="1"/>
  <c r="Z97" i="14"/>
  <c r="AT117" i="13"/>
  <c r="AW113" i="13" s="1"/>
  <c r="AW114" i="13" s="1"/>
  <c r="BU203" i="14"/>
  <c r="CF203" i="14" s="1"/>
  <c r="CQ203" i="14" s="1"/>
  <c r="AK127" i="14"/>
  <c r="AC64" i="14"/>
  <c r="AB80" i="14"/>
  <c r="E81" i="14"/>
  <c r="CS308" i="14"/>
  <c r="BW201" i="14"/>
  <c r="CH201" i="14" s="1"/>
  <c r="CS201" i="14" s="1"/>
  <c r="S154" i="14"/>
  <c r="S153" i="14" s="1"/>
  <c r="T168" i="14"/>
  <c r="AD78" i="14"/>
  <c r="F65" i="14"/>
  <c r="BV277" i="14"/>
  <c r="CG277" i="14" s="1"/>
  <c r="CR277" i="14" s="1"/>
  <c r="BW232" i="14"/>
  <c r="CH232" i="14" s="1"/>
  <c r="D82" i="14"/>
  <c r="O245" i="14"/>
  <c r="CT69" i="14"/>
  <c r="CT99" i="14" s="1"/>
  <c r="G273" i="14"/>
  <c r="AT66" i="13"/>
  <c r="AW62" i="13" s="1"/>
  <c r="AW63" i="13" s="1"/>
  <c r="BX173" i="14"/>
  <c r="CI173" i="14" s="1"/>
  <c r="AT130" i="13"/>
  <c r="AW126" i="13" s="1"/>
  <c r="AW127" i="13" s="1"/>
  <c r="CT98" i="14"/>
  <c r="D67" i="14"/>
  <c r="O230" i="14"/>
  <c r="R155" i="14"/>
  <c r="Z82" i="14"/>
  <c r="CS323" i="14"/>
  <c r="BW247" i="14"/>
  <c r="CH247" i="14" s="1"/>
  <c r="AD93" i="14"/>
  <c r="AA81" i="14"/>
  <c r="AT53" i="13"/>
  <c r="AW49" i="13" s="1"/>
  <c r="AW50" i="13" s="1"/>
  <c r="S169" i="14"/>
  <c r="R140" i="14"/>
  <c r="R139" i="14" s="1"/>
  <c r="R138" i="14" s="1"/>
  <c r="E51" i="14"/>
  <c r="BV217" i="14"/>
  <c r="CG217" i="14" s="1"/>
  <c r="CT143" i="14"/>
  <c r="BV233" i="14"/>
  <c r="CG233" i="14" s="1"/>
  <c r="O198" i="14"/>
  <c r="R192" i="14" s="1"/>
  <c r="R193" i="14"/>
  <c r="R195" i="14" s="1"/>
  <c r="AI8" i="15" s="1"/>
  <c r="AC79" i="14"/>
  <c r="D97" i="14"/>
  <c r="Q126" i="14"/>
  <c r="Q125" i="14" s="1"/>
  <c r="Q124" i="14" s="1"/>
  <c r="Q123" i="14" s="1"/>
  <c r="G303" i="14"/>
  <c r="BV323" i="14"/>
  <c r="CG323" i="14" s="1"/>
  <c r="E96" i="14"/>
  <c r="AC288" i="14"/>
  <c r="AB289" i="14"/>
  <c r="Q141" i="14"/>
  <c r="AC318" i="14"/>
  <c r="AA96" i="14"/>
  <c r="BA99" i="14"/>
  <c r="BW99" i="14" s="1"/>
  <c r="CH99" i="14" s="1"/>
  <c r="T98" i="14"/>
  <c r="AA187" i="14"/>
  <c r="Z188" i="14"/>
  <c r="BH188" i="14"/>
  <c r="BA69" i="14"/>
  <c r="BW69" i="14" s="1"/>
  <c r="CH69" i="14" s="1"/>
  <c r="T68" i="14"/>
  <c r="BK201" i="14"/>
  <c r="AD200" i="14"/>
  <c r="Q261" i="14"/>
  <c r="AX262" i="14"/>
  <c r="F259" i="14"/>
  <c r="AL157" i="14"/>
  <c r="Z291" i="14"/>
  <c r="AP274" i="14"/>
  <c r="BL275" i="14"/>
  <c r="Z306" i="14"/>
  <c r="G201" i="14"/>
  <c r="AY202" i="14"/>
  <c r="AK158" i="14"/>
  <c r="AM292" i="14"/>
  <c r="BI293" i="14"/>
  <c r="AL293" i="14"/>
  <c r="Z52" i="14"/>
  <c r="AZ276" i="14"/>
  <c r="S275" i="14"/>
  <c r="AM171" i="14"/>
  <c r="AB259" i="14"/>
  <c r="AK183" i="14"/>
  <c r="AN177" i="14" s="1"/>
  <c r="AN178" i="14"/>
  <c r="AN180" i="14" s="1"/>
  <c r="AI5" i="15" s="1"/>
  <c r="AO306" i="14"/>
  <c r="BK307" i="14"/>
  <c r="AP49" i="14"/>
  <c r="BL49" i="14" s="1"/>
  <c r="BL50" i="14"/>
  <c r="CR293" i="14"/>
  <c r="P172" i="14"/>
  <c r="O173" i="14"/>
  <c r="G288" i="14"/>
  <c r="AC303" i="14"/>
  <c r="F289" i="14"/>
  <c r="AC49" i="14"/>
  <c r="F111" i="14"/>
  <c r="AX112" i="14"/>
  <c r="AC34" i="14"/>
  <c r="E66" i="14"/>
  <c r="Q277" i="14"/>
  <c r="P278" i="14"/>
  <c r="AX278" i="14"/>
  <c r="AC185" i="14"/>
  <c r="BJ186" i="14"/>
  <c r="AY292" i="14"/>
  <c r="R291" i="14"/>
  <c r="AL142" i="14"/>
  <c r="AK143" i="14"/>
  <c r="E320" i="14"/>
  <c r="R322" i="14"/>
  <c r="Q323" i="14"/>
  <c r="AY323" i="14"/>
  <c r="BA109" i="14"/>
  <c r="I108" i="14"/>
  <c r="BA108" i="14" s="1"/>
  <c r="E275" i="14"/>
  <c r="BW276" i="14"/>
  <c r="CH276" i="14" s="1"/>
  <c r="CS276" i="14" s="1"/>
  <c r="BV248" i="14"/>
  <c r="CG248" i="14" s="1"/>
  <c r="I173" i="14"/>
  <c r="CT144" i="14"/>
  <c r="CT159" i="14" s="1"/>
  <c r="AP305" i="14"/>
  <c r="BL306" i="14"/>
  <c r="BV292" i="14"/>
  <c r="CG292" i="14" s="1"/>
  <c r="G232" i="14"/>
  <c r="AY233" i="14"/>
  <c r="F233" i="14"/>
  <c r="AC273" i="14"/>
  <c r="BL200" i="14"/>
  <c r="AE199" i="14"/>
  <c r="BW322" i="14"/>
  <c r="CH322" i="14" s="1"/>
  <c r="AO97" i="14"/>
  <c r="AN98" i="14"/>
  <c r="BK98" i="14"/>
  <c r="AB233" i="14"/>
  <c r="BJ233" i="14"/>
  <c r="AC232" i="14"/>
  <c r="AO259" i="14"/>
  <c r="BK260" i="14"/>
  <c r="AA305" i="14"/>
  <c r="BA306" i="14"/>
  <c r="T305" i="14"/>
  <c r="T289" i="14"/>
  <c r="BA290" i="14"/>
  <c r="AC247" i="14"/>
  <c r="AB248" i="14"/>
  <c r="BJ248" i="14"/>
  <c r="BI187" i="14"/>
  <c r="AB186" i="14"/>
  <c r="E260" i="14"/>
  <c r="AW263" i="14"/>
  <c r="P262" i="14"/>
  <c r="O263" i="14"/>
  <c r="AE214" i="14"/>
  <c r="BL215" i="14"/>
  <c r="AZ185" i="14"/>
  <c r="H184" i="14"/>
  <c r="BA215" i="14"/>
  <c r="I214" i="14"/>
  <c r="AY186" i="14"/>
  <c r="G185" i="14"/>
  <c r="BA246" i="14"/>
  <c r="I245" i="14"/>
  <c r="AX203" i="14"/>
  <c r="F202" i="14"/>
  <c r="E203" i="14"/>
  <c r="BJ292" i="14"/>
  <c r="AN291" i="14"/>
  <c r="AL172" i="14"/>
  <c r="AK173" i="14"/>
  <c r="AN307" i="14"/>
  <c r="BJ308" i="14"/>
  <c r="AM308" i="14"/>
  <c r="Q156" i="14"/>
  <c r="AA203" i="14"/>
  <c r="BI203" i="14"/>
  <c r="AB202" i="14"/>
  <c r="Q171" i="14"/>
  <c r="BA231" i="14"/>
  <c r="I230" i="14"/>
  <c r="D306" i="14"/>
  <c r="AA290" i="14"/>
  <c r="BL231" i="14"/>
  <c r="AE230" i="14"/>
  <c r="D276" i="14"/>
  <c r="H63" i="14"/>
  <c r="O113" i="14"/>
  <c r="P112" i="14"/>
  <c r="P111" i="14" s="1"/>
  <c r="P110" i="14" s="1"/>
  <c r="P109" i="14" s="1"/>
  <c r="P108" i="14" s="1"/>
  <c r="R104" i="14" s="1"/>
  <c r="BA184" i="14"/>
  <c r="I183" i="14"/>
  <c r="BA183" i="14" s="1"/>
  <c r="BV308" i="14"/>
  <c r="CG308" i="14" s="1"/>
  <c r="AA66" i="14"/>
  <c r="R276" i="14"/>
  <c r="AY277" i="14"/>
  <c r="I128" i="14"/>
  <c r="BA129" i="14"/>
  <c r="BW129" i="14" s="1"/>
  <c r="CH129" i="14" s="1"/>
  <c r="CS129" i="14" s="1"/>
  <c r="BU293" i="14"/>
  <c r="CF293" i="14" s="1"/>
  <c r="AZ216" i="14"/>
  <c r="H215" i="14"/>
  <c r="Z261" i="14"/>
  <c r="AN36" i="14"/>
  <c r="BJ37" i="14"/>
  <c r="AA320" i="14"/>
  <c r="S321" i="14"/>
  <c r="AZ322" i="14"/>
  <c r="T274" i="14"/>
  <c r="BA275" i="14"/>
  <c r="AZ247" i="14"/>
  <c r="H246" i="14"/>
  <c r="BK291" i="14"/>
  <c r="AO290" i="14"/>
  <c r="BA84" i="14"/>
  <c r="BW84" i="14" s="1"/>
  <c r="CH84" i="14" s="1"/>
  <c r="T83" i="14"/>
  <c r="F50" i="14"/>
  <c r="D261" i="14"/>
  <c r="G216" i="14"/>
  <c r="AY217" i="14"/>
  <c r="AN322" i="14"/>
  <c r="AM323" i="14"/>
  <c r="BJ323" i="14"/>
  <c r="AM277" i="14"/>
  <c r="BI278" i="14"/>
  <c r="AL278" i="14"/>
  <c r="BI53" i="14"/>
  <c r="AL53" i="14"/>
  <c r="AM52" i="14"/>
  <c r="AO35" i="14"/>
  <c r="BK36" i="14"/>
  <c r="AD231" i="14"/>
  <c r="BK232" i="14"/>
  <c r="BA54" i="14"/>
  <c r="BW54" i="14" s="1"/>
  <c r="CH54" i="14" s="1"/>
  <c r="CS54" i="14" s="1"/>
  <c r="T53" i="14"/>
  <c r="AX187" i="14"/>
  <c r="F186" i="14"/>
  <c r="I158" i="14"/>
  <c r="S259" i="14"/>
  <c r="AZ260" i="14"/>
  <c r="AD48" i="14"/>
  <c r="AB319" i="14"/>
  <c r="BK247" i="14"/>
  <c r="AD246" i="14"/>
  <c r="Z37" i="14"/>
  <c r="BW216" i="14"/>
  <c r="CH216" i="14" s="1"/>
  <c r="P142" i="14"/>
  <c r="O143" i="14"/>
  <c r="AZ110" i="14"/>
  <c r="H109" i="14"/>
  <c r="AY111" i="14"/>
  <c r="G110" i="14"/>
  <c r="AE158" i="14"/>
  <c r="BL159" i="14"/>
  <c r="BW159" i="14" s="1"/>
  <c r="CH159" i="14" s="1"/>
  <c r="AE173" i="14"/>
  <c r="BL174" i="14"/>
  <c r="BW174" i="14" s="1"/>
  <c r="CH174" i="14" s="1"/>
  <c r="T258" i="14"/>
  <c r="BA258" i="14" s="1"/>
  <c r="BA259" i="14"/>
  <c r="O158" i="14"/>
  <c r="P157" i="14"/>
  <c r="BJ202" i="14"/>
  <c r="AC201" i="14"/>
  <c r="AB35" i="14"/>
  <c r="BA200" i="14"/>
  <c r="I199" i="14"/>
  <c r="AA218" i="14"/>
  <c r="AB217" i="14"/>
  <c r="BI218" i="14"/>
  <c r="AO65" i="14"/>
  <c r="BK66" i="14"/>
  <c r="BV202" i="14"/>
  <c r="CG202" i="14" s="1"/>
  <c r="CR202" i="14" s="1"/>
  <c r="R307" i="14"/>
  <c r="Q308" i="14"/>
  <c r="AY308" i="14"/>
  <c r="AB50" i="14"/>
  <c r="BU278" i="14"/>
  <c r="CF278" i="14" s="1"/>
  <c r="CQ278" i="14" s="1"/>
  <c r="D52" i="14"/>
  <c r="E36" i="14"/>
  <c r="AP320" i="14"/>
  <c r="BL321" i="14"/>
  <c r="AK200" i="14"/>
  <c r="AK199" i="14" s="1"/>
  <c r="AN260" i="14"/>
  <c r="BJ261" i="14"/>
  <c r="AM37" i="14"/>
  <c r="AL38" i="14"/>
  <c r="BI38" i="14"/>
  <c r="G64" i="14"/>
  <c r="BJ67" i="14"/>
  <c r="AN66" i="14"/>
  <c r="F304" i="14"/>
  <c r="G247" i="14"/>
  <c r="AY248" i="14"/>
  <c r="F248" i="14"/>
  <c r="AC258" i="14"/>
  <c r="F274" i="14"/>
  <c r="AB304" i="14"/>
  <c r="I143" i="14"/>
  <c r="BA144" i="14"/>
  <c r="BW144" i="14" s="1"/>
  <c r="CH144" i="14" s="1"/>
  <c r="AD63" i="14"/>
  <c r="F217" i="14"/>
  <c r="AX218" i="14"/>
  <c r="E218" i="14"/>
  <c r="AO321" i="14"/>
  <c r="BK322" i="14"/>
  <c r="R260" i="14"/>
  <c r="AY261" i="14"/>
  <c r="AN276" i="14"/>
  <c r="BJ277" i="14"/>
  <c r="AM261" i="14"/>
  <c r="BI262" i="14"/>
  <c r="AN51" i="14"/>
  <c r="BJ52" i="14"/>
  <c r="AB274" i="14"/>
  <c r="D321" i="14"/>
  <c r="BA321" i="14"/>
  <c r="T320" i="14"/>
  <c r="AP96" i="14"/>
  <c r="BL97" i="14"/>
  <c r="D188" i="14"/>
  <c r="E187" i="14"/>
  <c r="AW188" i="14"/>
  <c r="F319" i="14"/>
  <c r="G318" i="14"/>
  <c r="BW307" i="14"/>
  <c r="CH307" i="14" s="1"/>
  <c r="CS307" i="14" s="1"/>
  <c r="AB65" i="14"/>
  <c r="P127" i="14"/>
  <c r="O128" i="14"/>
  <c r="AA36" i="14"/>
  <c r="AE142" i="14"/>
  <c r="AD143" i="14"/>
  <c r="BL143" i="14"/>
  <c r="G258" i="14"/>
  <c r="BK185" i="14"/>
  <c r="AD184" i="14"/>
  <c r="BK276" i="14"/>
  <c r="AO275" i="14"/>
  <c r="AO50" i="14"/>
  <c r="BK51" i="14"/>
  <c r="AE183" i="14"/>
  <c r="BL183" i="14" s="1"/>
  <c r="BL184" i="14"/>
  <c r="AA51" i="14"/>
  <c r="BJ217" i="14"/>
  <c r="AC216" i="14"/>
  <c r="AP258" i="14"/>
  <c r="BL258" i="14" s="1"/>
  <c r="BL259" i="14"/>
  <c r="AZ201" i="14"/>
  <c r="H200" i="14"/>
  <c r="S306" i="14"/>
  <c r="AZ307" i="14"/>
  <c r="E112" i="14"/>
  <c r="AW113" i="14"/>
  <c r="D113" i="14"/>
  <c r="H78" i="14"/>
  <c r="AE245" i="14"/>
  <c r="BL246" i="14"/>
  <c r="AX293" i="14"/>
  <c r="P293" i="14"/>
  <c r="Q292" i="14"/>
  <c r="R170" i="14"/>
  <c r="AD33" i="14"/>
  <c r="G49" i="14"/>
  <c r="G48" i="14" s="1"/>
  <c r="E305" i="14"/>
  <c r="AD215" i="14"/>
  <c r="BK216" i="14"/>
  <c r="BI68" i="14"/>
  <c r="AL68" i="14"/>
  <c r="AM67" i="14"/>
  <c r="BL290" i="14"/>
  <c r="AP289" i="14"/>
  <c r="AP34" i="14"/>
  <c r="BL35" i="14"/>
  <c r="AP64" i="14"/>
  <c r="BL65" i="14"/>
  <c r="E290" i="14"/>
  <c r="AZ291" i="14"/>
  <c r="S290" i="14"/>
  <c r="BU218" i="14"/>
  <c r="CF218" i="14" s="1"/>
  <c r="AA260" i="14"/>
  <c r="AZ232" i="14"/>
  <c r="H231" i="14"/>
  <c r="AL262" i="14"/>
  <c r="AK263" i="14"/>
  <c r="BH263" i="14"/>
  <c r="Z321" i="14"/>
  <c r="Z276" i="14"/>
  <c r="CS248" i="14"/>
  <c r="D291" i="14"/>
  <c r="BW291" i="14"/>
  <c r="CH291" i="14" s="1"/>
  <c r="P242" i="7"/>
  <c r="P241" i="7"/>
  <c r="Q264" i="7"/>
  <c r="Q268" i="7"/>
  <c r="P269" i="7"/>
  <c r="O242" i="7"/>
  <c r="Q241" i="7"/>
  <c r="BK127" i="14" l="1"/>
  <c r="AD126" i="14"/>
  <c r="BL126" i="14"/>
  <c r="AE125" i="14"/>
  <c r="BJ128" i="14"/>
  <c r="AC127" i="14"/>
  <c r="AB128" i="14"/>
  <c r="BL111" i="14"/>
  <c r="AE110" i="14"/>
  <c r="S36" i="14"/>
  <c r="AZ37" i="14"/>
  <c r="R37" i="14"/>
  <c r="AY38" i="14"/>
  <c r="Q38" i="14"/>
  <c r="AB113" i="14"/>
  <c r="AC112" i="14"/>
  <c r="BJ113" i="14"/>
  <c r="T35" i="14"/>
  <c r="BA36" i="14"/>
  <c r="BK112" i="14"/>
  <c r="AD111" i="14"/>
  <c r="F236" i="6"/>
  <c r="Q238" i="6" s="1"/>
  <c r="Q239" i="6" s="1"/>
  <c r="CS232" i="14"/>
  <c r="Q188" i="7"/>
  <c r="Q201" i="7" s="1"/>
  <c r="D268" i="7"/>
  <c r="O260" i="6"/>
  <c r="P173" i="7"/>
  <c r="P229" i="14"/>
  <c r="Q228" i="14"/>
  <c r="P259" i="6"/>
  <c r="E35" i="14"/>
  <c r="E34" i="14" s="1"/>
  <c r="E33" i="14" s="1"/>
  <c r="G29" i="14" s="1"/>
  <c r="BL82" i="14"/>
  <c r="AP81" i="14"/>
  <c r="AN83" i="14"/>
  <c r="AO82" i="14"/>
  <c r="BK83" i="14"/>
  <c r="S227" i="7"/>
  <c r="S254" i="7" s="1"/>
  <c r="S255" i="7"/>
  <c r="CS216" i="14"/>
  <c r="AB95" i="14"/>
  <c r="AA95" i="14" s="1"/>
  <c r="O259" i="6"/>
  <c r="D258" i="6" s="1"/>
  <c r="P244" i="14"/>
  <c r="O244" i="14" s="1"/>
  <c r="R238" i="14" s="1"/>
  <c r="AK230" i="14"/>
  <c r="AK245" i="14"/>
  <c r="AL126" i="14"/>
  <c r="AL125" i="14" s="1"/>
  <c r="AL124" i="14" s="1"/>
  <c r="AL123" i="14" s="1"/>
  <c r="AN119" i="14" s="1"/>
  <c r="H93" i="14"/>
  <c r="CR233" i="14"/>
  <c r="G79" i="14"/>
  <c r="G78" i="14" s="1"/>
  <c r="Q243" i="14"/>
  <c r="AL141" i="14"/>
  <c r="AL229" i="14"/>
  <c r="AL214" i="14"/>
  <c r="AL213" i="14" s="1"/>
  <c r="AN209" i="14" s="1"/>
  <c r="G94" i="14"/>
  <c r="F80" i="14"/>
  <c r="E80" i="14" s="1"/>
  <c r="F28" i="6"/>
  <c r="AL244" i="14"/>
  <c r="F95" i="14"/>
  <c r="P125" i="6"/>
  <c r="Q125" i="6" s="1"/>
  <c r="CQ218" i="14"/>
  <c r="AM228" i="14"/>
  <c r="AN103" i="14"/>
  <c r="AN105" i="14" s="1"/>
  <c r="AD4" i="15" s="1"/>
  <c r="P210" i="6"/>
  <c r="Q210" i="6" s="1"/>
  <c r="Q258" i="6"/>
  <c r="F257" i="6" s="1"/>
  <c r="AM243" i="14"/>
  <c r="BT293" i="14"/>
  <c r="CE293" i="14" s="1"/>
  <c r="CR248" i="14"/>
  <c r="J9" i="4"/>
  <c r="J9" i="6"/>
  <c r="AM155" i="14"/>
  <c r="P99" i="6"/>
  <c r="P126" i="6" s="1"/>
  <c r="Q126" i="6" s="1"/>
  <c r="O229" i="14"/>
  <c r="R223" i="14" s="1"/>
  <c r="AO168" i="14"/>
  <c r="D48" i="3"/>
  <c r="Q43" i="3"/>
  <c r="F45" i="3" s="1"/>
  <c r="AM140" i="14"/>
  <c r="AM139" i="14" s="1"/>
  <c r="AM138" i="14" s="1"/>
  <c r="R208" i="14"/>
  <c r="R210" i="14" s="1"/>
  <c r="AI12" i="15" s="1"/>
  <c r="F55" i="6"/>
  <c r="AN154" i="14"/>
  <c r="AN153" i="14" s="1"/>
  <c r="CS247" i="14"/>
  <c r="AN169" i="14"/>
  <c r="CI31" i="4"/>
  <c r="O24" i="5" s="1"/>
  <c r="O51" i="5" s="1"/>
  <c r="CH32" i="4"/>
  <c r="N51" i="5"/>
  <c r="AM170" i="14"/>
  <c r="CT158" i="14"/>
  <c r="O259" i="7"/>
  <c r="P258" i="7"/>
  <c r="O257" i="6"/>
  <c r="Q251" i="6" s="1"/>
  <c r="F252" i="6"/>
  <c r="Q254" i="6" s="1"/>
  <c r="D151" i="7"/>
  <c r="O138" i="7"/>
  <c r="O175" i="6"/>
  <c r="D174" i="6" s="1"/>
  <c r="O173" i="6" s="1"/>
  <c r="Q167" i="6" s="1"/>
  <c r="P184" i="6"/>
  <c r="Q184" i="6" s="1"/>
  <c r="E161" i="7"/>
  <c r="E173" i="7" s="1"/>
  <c r="E174" i="7"/>
  <c r="O151" i="7"/>
  <c r="D138" i="7"/>
  <c r="D161" i="7"/>
  <c r="O174" i="7"/>
  <c r="Q30" i="6"/>
  <c r="S336" i="7"/>
  <c r="H336" i="7"/>
  <c r="D175" i="7"/>
  <c r="D162" i="7"/>
  <c r="P339" i="7"/>
  <c r="E325" i="7"/>
  <c r="CE124" i="4"/>
  <c r="CF123" i="4"/>
  <c r="G256" i="7"/>
  <c r="G283" i="7"/>
  <c r="R396" i="7"/>
  <c r="G382" i="7"/>
  <c r="G381" i="7"/>
  <c r="R395" i="7"/>
  <c r="CI67" i="4"/>
  <c r="CH68" i="4"/>
  <c r="CH69" i="4" s="1"/>
  <c r="O32" i="6" s="1"/>
  <c r="R353" i="7"/>
  <c r="G367" i="7"/>
  <c r="R214" i="7"/>
  <c r="G228" i="7"/>
  <c r="G282" i="7" s="1"/>
  <c r="Q338" i="7"/>
  <c r="F324" i="7"/>
  <c r="CF98" i="4"/>
  <c r="CE99" i="4"/>
  <c r="I123" i="4"/>
  <c r="J122" i="4"/>
  <c r="J223" i="4"/>
  <c r="I224" i="4"/>
  <c r="F382" i="7"/>
  <c r="Q396" i="7"/>
  <c r="D217" i="7"/>
  <c r="O231" i="7"/>
  <c r="F284" i="7"/>
  <c r="F257" i="7"/>
  <c r="L32" i="4"/>
  <c r="M31" i="4"/>
  <c r="E24" i="5" s="1"/>
  <c r="E369" i="7"/>
  <c r="P355" i="7"/>
  <c r="O356" i="7"/>
  <c r="E339" i="7"/>
  <c r="P325" i="7"/>
  <c r="CE225" i="4"/>
  <c r="CF224" i="4"/>
  <c r="S366" i="7"/>
  <c r="H352" i="7"/>
  <c r="G214" i="7"/>
  <c r="R228" i="7"/>
  <c r="G337" i="7"/>
  <c r="R323" i="7"/>
  <c r="I281" i="7"/>
  <c r="I254" i="7"/>
  <c r="H380" i="7"/>
  <c r="S394" i="7"/>
  <c r="H227" i="7"/>
  <c r="H254" i="7" s="1"/>
  <c r="R201" i="7"/>
  <c r="G187" i="7"/>
  <c r="G200" i="7" s="1"/>
  <c r="I111" i="4"/>
  <c r="J110" i="4"/>
  <c r="P100" i="6" s="1"/>
  <c r="I365" i="7"/>
  <c r="T351" i="7"/>
  <c r="T364" i="7" s="1"/>
  <c r="D312" i="7"/>
  <c r="O298" i="7"/>
  <c r="I149" i="4"/>
  <c r="J148" i="4"/>
  <c r="F98" i="6"/>
  <c r="E54" i="1"/>
  <c r="E125" i="6"/>
  <c r="F125" i="6" s="1"/>
  <c r="D81" i="1" s="1"/>
  <c r="S352" i="7"/>
  <c r="H366" i="7"/>
  <c r="Q215" i="7"/>
  <c r="F256" i="7"/>
  <c r="F151" i="6"/>
  <c r="Q153" i="6" s="1"/>
  <c r="Q154" i="6" s="1"/>
  <c r="O157" i="6"/>
  <c r="Q150" i="6" s="1"/>
  <c r="R367" i="7"/>
  <c r="G353" i="7"/>
  <c r="D286" i="7"/>
  <c r="D259" i="7"/>
  <c r="T393" i="7"/>
  <c r="I379" i="7"/>
  <c r="L66" i="4"/>
  <c r="K67" i="4"/>
  <c r="K68" i="4" s="1"/>
  <c r="D30" i="6" s="1"/>
  <c r="F215" i="7"/>
  <c r="Q229" i="7"/>
  <c r="E210" i="6"/>
  <c r="F210" i="6" s="1"/>
  <c r="F183" i="6"/>
  <c r="O204" i="7"/>
  <c r="D190" i="7"/>
  <c r="T365" i="7"/>
  <c r="I351" i="7"/>
  <c r="I364" i="7" s="1"/>
  <c r="S395" i="7"/>
  <c r="H381" i="7"/>
  <c r="CF135" i="4"/>
  <c r="CE136" i="4"/>
  <c r="P369" i="7"/>
  <c r="E355" i="7"/>
  <c r="D356" i="7"/>
  <c r="E258" i="7"/>
  <c r="E285" i="7"/>
  <c r="D175" i="6"/>
  <c r="O174" i="6" s="1"/>
  <c r="D173" i="6" s="1"/>
  <c r="I135" i="4"/>
  <c r="J134" i="4"/>
  <c r="P311" i="7"/>
  <c r="E297" i="7"/>
  <c r="T394" i="7"/>
  <c r="I380" i="7"/>
  <c r="O203" i="7"/>
  <c r="D189" i="7"/>
  <c r="E189" i="7"/>
  <c r="P203" i="7"/>
  <c r="R256" i="7"/>
  <c r="CE110" i="4"/>
  <c r="CF109" i="4"/>
  <c r="E99" i="6" s="1"/>
  <c r="D157" i="6"/>
  <c r="F150" i="6" s="1"/>
  <c r="Q151" i="6"/>
  <c r="F153" i="6" s="1"/>
  <c r="F154" i="6" s="1"/>
  <c r="H39" i="1" s="1"/>
  <c r="P216" i="7"/>
  <c r="P229" i="7" s="1"/>
  <c r="E230" i="7"/>
  <c r="E284" i="7" s="1"/>
  <c r="G323" i="7"/>
  <c r="R337" i="7"/>
  <c r="I98" i="4"/>
  <c r="J97" i="4"/>
  <c r="D340" i="7"/>
  <c r="O326" i="7"/>
  <c r="F310" i="7"/>
  <c r="Q296" i="7"/>
  <c r="Q324" i="7"/>
  <c r="F338" i="7"/>
  <c r="T254" i="7"/>
  <c r="R295" i="7"/>
  <c r="R308" i="7" s="1"/>
  <c r="G309" i="7"/>
  <c r="CF147" i="4"/>
  <c r="E184" i="6" s="1"/>
  <c r="CE148" i="4"/>
  <c r="Q354" i="7"/>
  <c r="F368" i="7"/>
  <c r="P202" i="7"/>
  <c r="D259" i="6"/>
  <c r="Q57" i="6"/>
  <c r="F187" i="7"/>
  <c r="F200" i="7" s="1"/>
  <c r="Q368" i="7"/>
  <c r="F354" i="7"/>
  <c r="F296" i="7"/>
  <c r="Q310" i="7"/>
  <c r="O217" i="7"/>
  <c r="D231" i="7"/>
  <c r="D285" i="7" s="1"/>
  <c r="E384" i="7"/>
  <c r="F383" i="7"/>
  <c r="Q397" i="7"/>
  <c r="P230" i="7"/>
  <c r="E216" i="7"/>
  <c r="D326" i="7"/>
  <c r="Q257" i="7"/>
  <c r="O38" i="3"/>
  <c r="P37" i="3"/>
  <c r="E36" i="3" s="1"/>
  <c r="P35" i="3" s="1"/>
  <c r="E34" i="3" s="1"/>
  <c r="P33" i="3" s="1"/>
  <c r="Q29" i="3" s="1"/>
  <c r="O312" i="7"/>
  <c r="D298" i="7"/>
  <c r="D311" i="7" s="1"/>
  <c r="Q37" i="3"/>
  <c r="F36" i="3" s="1"/>
  <c r="Q35" i="3" s="1"/>
  <c r="F34" i="3" s="1"/>
  <c r="Q33" i="3" s="1"/>
  <c r="P38" i="3"/>
  <c r="P397" i="7"/>
  <c r="D384" i="7"/>
  <c r="E383" i="7"/>
  <c r="H282" i="7"/>
  <c r="H255" i="7"/>
  <c r="F188" i="7"/>
  <c r="Q202" i="7"/>
  <c r="R309" i="7"/>
  <c r="G295" i="7"/>
  <c r="G308" i="7" s="1"/>
  <c r="P297" i="7"/>
  <c r="E311" i="7"/>
  <c r="CR323" i="14"/>
  <c r="CT84" i="14"/>
  <c r="BV291" i="14"/>
  <c r="CG291" i="14" s="1"/>
  <c r="AA50" i="14"/>
  <c r="D66" i="14"/>
  <c r="D81" i="14"/>
  <c r="AB79" i="14"/>
  <c r="E289" i="14"/>
  <c r="R169" i="14"/>
  <c r="BU248" i="14"/>
  <c r="CF248" i="14" s="1"/>
  <c r="Z275" i="14"/>
  <c r="CT173" i="14"/>
  <c r="S168" i="14"/>
  <c r="D36" i="14"/>
  <c r="D35" i="14" s="1"/>
  <c r="D34" i="14" s="1"/>
  <c r="G28" i="14" s="1"/>
  <c r="G30" i="14" s="1"/>
  <c r="Y2" i="15" s="1"/>
  <c r="BV247" i="14"/>
  <c r="CG247" i="14" s="1"/>
  <c r="BU233" i="14"/>
  <c r="CF233" i="14" s="1"/>
  <c r="CS291" i="14"/>
  <c r="BW321" i="14"/>
  <c r="CH321" i="14" s="1"/>
  <c r="AC78" i="14"/>
  <c r="F64" i="14"/>
  <c r="BW275" i="14"/>
  <c r="CH275" i="14" s="1"/>
  <c r="CS275" i="14" s="1"/>
  <c r="CR308" i="14"/>
  <c r="BW306" i="14"/>
  <c r="CH306" i="14" s="1"/>
  <c r="CR292" i="14"/>
  <c r="AB288" i="14"/>
  <c r="Q140" i="14"/>
  <c r="Q139" i="14" s="1"/>
  <c r="Q138" i="14" s="1"/>
  <c r="AK172" i="14"/>
  <c r="P141" i="14"/>
  <c r="AA80" i="14"/>
  <c r="Z81" i="14"/>
  <c r="Z320" i="14"/>
  <c r="CS144" i="14"/>
  <c r="CS174" i="14" s="1"/>
  <c r="E50" i="14"/>
  <c r="Q155" i="14"/>
  <c r="AK157" i="14"/>
  <c r="AL156" i="14"/>
  <c r="BV232" i="14"/>
  <c r="CG232" i="14" s="1"/>
  <c r="BV201" i="14"/>
  <c r="CG201" i="14" s="1"/>
  <c r="CR201" i="14" s="1"/>
  <c r="AB273" i="14"/>
  <c r="BT218" i="14"/>
  <c r="CE218" i="14" s="1"/>
  <c r="D51" i="14"/>
  <c r="AB49" i="14"/>
  <c r="BU323" i="14"/>
  <c r="CF323" i="14" s="1"/>
  <c r="AK142" i="14"/>
  <c r="D96" i="14"/>
  <c r="D290" i="14"/>
  <c r="AA274" i="14"/>
  <c r="AC63" i="14"/>
  <c r="BV307" i="14"/>
  <c r="CG307" i="14" s="1"/>
  <c r="O127" i="14"/>
  <c r="AB303" i="14"/>
  <c r="R154" i="14"/>
  <c r="R153" i="14" s="1"/>
  <c r="Z96" i="14"/>
  <c r="S289" i="14"/>
  <c r="AZ290" i="14"/>
  <c r="BL289" i="14"/>
  <c r="AP288" i="14"/>
  <c r="BL288" i="14" s="1"/>
  <c r="E304" i="14"/>
  <c r="AN102" i="14"/>
  <c r="T4" i="15"/>
  <c r="BK50" i="14"/>
  <c r="AO49" i="14"/>
  <c r="BL142" i="14"/>
  <c r="AE141" i="14"/>
  <c r="P126" i="14"/>
  <c r="P125" i="14" s="1"/>
  <c r="P124" i="14" s="1"/>
  <c r="P123" i="14" s="1"/>
  <c r="R119" i="14" s="1"/>
  <c r="F318" i="14"/>
  <c r="D187" i="14"/>
  <c r="AV188" i="14"/>
  <c r="BJ51" i="14"/>
  <c r="AN50" i="14"/>
  <c r="BJ276" i="14"/>
  <c r="AN275" i="14"/>
  <c r="AO320" i="14"/>
  <c r="BK321" i="14"/>
  <c r="F273" i="14"/>
  <c r="AM36" i="14"/>
  <c r="BI37" i="14"/>
  <c r="R306" i="14"/>
  <c r="AY307" i="14"/>
  <c r="AA217" i="14"/>
  <c r="Z218" i="14"/>
  <c r="BH218" i="14"/>
  <c r="BJ201" i="14"/>
  <c r="AC200" i="14"/>
  <c r="O142" i="14"/>
  <c r="AD230" i="14"/>
  <c r="BK231" i="14"/>
  <c r="BH53" i="14"/>
  <c r="AL52" i="14"/>
  <c r="AK53" i="14"/>
  <c r="AN321" i="14"/>
  <c r="BJ322" i="14"/>
  <c r="AO289" i="14"/>
  <c r="BK290" i="14"/>
  <c r="AA319" i="14"/>
  <c r="Z260" i="14"/>
  <c r="AY276" i="14"/>
  <c r="R275" i="14"/>
  <c r="D275" i="14"/>
  <c r="D305" i="14"/>
  <c r="BI202" i="14"/>
  <c r="AB201" i="14"/>
  <c r="AM307" i="14"/>
  <c r="BI308" i="14"/>
  <c r="AL308" i="14"/>
  <c r="AL171" i="14"/>
  <c r="AW203" i="14"/>
  <c r="D203" i="14"/>
  <c r="E202" i="14"/>
  <c r="BW246" i="14"/>
  <c r="CH246" i="14" s="1"/>
  <c r="BW215" i="14"/>
  <c r="CH215" i="14" s="1"/>
  <c r="AE213" i="14"/>
  <c r="BL213" i="14" s="1"/>
  <c r="BL214" i="14"/>
  <c r="BA305" i="14"/>
  <c r="T304" i="14"/>
  <c r="AO258" i="14"/>
  <c r="BK258" i="14" s="1"/>
  <c r="BK259" i="14"/>
  <c r="BL199" i="14"/>
  <c r="AE198" i="14"/>
  <c r="BL198" i="14" s="1"/>
  <c r="E274" i="14"/>
  <c r="AX323" i="14"/>
  <c r="P323" i="14"/>
  <c r="Q322" i="14"/>
  <c r="Q276" i="14"/>
  <c r="AX277" i="14"/>
  <c r="BK306" i="14"/>
  <c r="AO305" i="14"/>
  <c r="AB258" i="14"/>
  <c r="AM291" i="14"/>
  <c r="BI292" i="14"/>
  <c r="Z290" i="14"/>
  <c r="CS69" i="14"/>
  <c r="CS99" i="14" s="1"/>
  <c r="T97" i="14"/>
  <c r="BA98" i="14"/>
  <c r="BW98" i="14" s="1"/>
  <c r="CH98" i="14" s="1"/>
  <c r="S98" i="14"/>
  <c r="AK262" i="14"/>
  <c r="BG263" i="14"/>
  <c r="BL64" i="14"/>
  <c r="AP63" i="14"/>
  <c r="BL63" i="14" s="1"/>
  <c r="Q291" i="14"/>
  <c r="AX292" i="14"/>
  <c r="AV113" i="14"/>
  <c r="D112" i="14"/>
  <c r="S305" i="14"/>
  <c r="AZ306" i="14"/>
  <c r="AO274" i="14"/>
  <c r="BK275" i="14"/>
  <c r="D320" i="14"/>
  <c r="E217" i="14"/>
  <c r="AW218" i="14"/>
  <c r="D218" i="14"/>
  <c r="AY247" i="14"/>
  <c r="G246" i="14"/>
  <c r="G63" i="14"/>
  <c r="AP319" i="14"/>
  <c r="BL320" i="14"/>
  <c r="BK65" i="14"/>
  <c r="AO64" i="14"/>
  <c r="I198" i="14"/>
  <c r="BA198" i="14" s="1"/>
  <c r="BA199" i="14"/>
  <c r="AD158" i="14"/>
  <c r="BL158" i="14"/>
  <c r="AE157" i="14"/>
  <c r="AZ109" i="14"/>
  <c r="H108" i="14"/>
  <c r="AZ108" i="14" s="1"/>
  <c r="AB318" i="14"/>
  <c r="S53" i="14"/>
  <c r="BA53" i="14"/>
  <c r="BW53" i="14" s="1"/>
  <c r="CH53" i="14" s="1"/>
  <c r="CS53" i="14" s="1"/>
  <c r="T52" i="14"/>
  <c r="BI277" i="14"/>
  <c r="AM276" i="14"/>
  <c r="BU217" i="14"/>
  <c r="CF217" i="14" s="1"/>
  <c r="F49" i="14"/>
  <c r="F48" i="14" s="1"/>
  <c r="T273" i="14"/>
  <c r="BA273" i="14" s="1"/>
  <c r="BA274" i="14"/>
  <c r="AZ215" i="14"/>
  <c r="H214" i="14"/>
  <c r="BA128" i="14"/>
  <c r="BW128" i="14" s="1"/>
  <c r="CH128" i="14" s="1"/>
  <c r="CS128" i="14" s="1"/>
  <c r="H128" i="14"/>
  <c r="I127" i="14"/>
  <c r="AA65" i="14"/>
  <c r="BL230" i="14"/>
  <c r="AE229" i="14"/>
  <c r="BA230" i="14"/>
  <c r="I229" i="14"/>
  <c r="F201" i="14"/>
  <c r="AX202" i="14"/>
  <c r="AY185" i="14"/>
  <c r="G184" i="14"/>
  <c r="H183" i="14"/>
  <c r="AZ183" i="14" s="1"/>
  <c r="AZ184" i="14"/>
  <c r="AV263" i="14"/>
  <c r="O262" i="14"/>
  <c r="E259" i="14"/>
  <c r="BI248" i="14"/>
  <c r="AB247" i="14"/>
  <c r="AA248" i="14"/>
  <c r="BJ232" i="14"/>
  <c r="AC231" i="14"/>
  <c r="AM98" i="14"/>
  <c r="BJ98" i="14"/>
  <c r="AY232" i="14"/>
  <c r="G231" i="14"/>
  <c r="H173" i="14"/>
  <c r="I172" i="14"/>
  <c r="BA173" i="14"/>
  <c r="R321" i="14"/>
  <c r="AY322" i="14"/>
  <c r="CR217" i="14"/>
  <c r="BJ185" i="14"/>
  <c r="AC184" i="14"/>
  <c r="E65" i="14"/>
  <c r="F110" i="14"/>
  <c r="AX111" i="14"/>
  <c r="Z51" i="14"/>
  <c r="Z305" i="14"/>
  <c r="BK200" i="14"/>
  <c r="AD199" i="14"/>
  <c r="CT174" i="14"/>
  <c r="AC93" i="14"/>
  <c r="AL261" i="14"/>
  <c r="BH262" i="14"/>
  <c r="AA259" i="14"/>
  <c r="AM66" i="14"/>
  <c r="BI67" i="14"/>
  <c r="BK215" i="14"/>
  <c r="AD214" i="14"/>
  <c r="AW293" i="14"/>
  <c r="O293" i="14"/>
  <c r="P292" i="14"/>
  <c r="BL245" i="14"/>
  <c r="AE244" i="14"/>
  <c r="AZ200" i="14"/>
  <c r="H199" i="14"/>
  <c r="AC215" i="14"/>
  <c r="BJ216" i="14"/>
  <c r="AA35" i="14"/>
  <c r="AB64" i="14"/>
  <c r="AP95" i="14"/>
  <c r="BL96" i="14"/>
  <c r="AM260" i="14"/>
  <c r="BI261" i="14"/>
  <c r="R259" i="14"/>
  <c r="AY260" i="14"/>
  <c r="H143" i="14"/>
  <c r="I142" i="14"/>
  <c r="BA143" i="14"/>
  <c r="BW143" i="14" s="1"/>
  <c r="CH143" i="14" s="1"/>
  <c r="F303" i="14"/>
  <c r="AN259" i="14"/>
  <c r="BJ260" i="14"/>
  <c r="BU308" i="14"/>
  <c r="CF308" i="14" s="1"/>
  <c r="BW200" i="14"/>
  <c r="CH200" i="14" s="1"/>
  <c r="CS200" i="14" s="1"/>
  <c r="P156" i="14"/>
  <c r="Z36" i="14"/>
  <c r="BA158" i="14"/>
  <c r="I157" i="14"/>
  <c r="H158" i="14"/>
  <c r="AO34" i="14"/>
  <c r="BK35" i="14"/>
  <c r="AY216" i="14"/>
  <c r="G215" i="14"/>
  <c r="T82" i="14"/>
  <c r="S83" i="14"/>
  <c r="BA83" i="14"/>
  <c r="BW83" i="14" s="1"/>
  <c r="CH83" i="14" s="1"/>
  <c r="AZ246" i="14"/>
  <c r="H245" i="14"/>
  <c r="BV322" i="14"/>
  <c r="CG322" i="14" s="1"/>
  <c r="AN35" i="14"/>
  <c r="BJ36" i="14"/>
  <c r="BV216" i="14"/>
  <c r="CG216" i="14" s="1"/>
  <c r="O112" i="14"/>
  <c r="O111" i="14" s="1"/>
  <c r="O110" i="14" s="1"/>
  <c r="O109" i="14" s="1"/>
  <c r="BW231" i="14"/>
  <c r="CH231" i="14" s="1"/>
  <c r="CS231" i="14" s="1"/>
  <c r="Z203" i="14"/>
  <c r="BH203" i="14"/>
  <c r="AA202" i="14"/>
  <c r="BJ307" i="14"/>
  <c r="AN306" i="14"/>
  <c r="BJ291" i="14"/>
  <c r="AN290" i="14"/>
  <c r="BT203" i="14"/>
  <c r="CE203" i="14" s="1"/>
  <c r="CP203" i="14" s="1"/>
  <c r="P261" i="14"/>
  <c r="AW262" i="14"/>
  <c r="BI186" i="14"/>
  <c r="AB185" i="14"/>
  <c r="BJ247" i="14"/>
  <c r="AC246" i="14"/>
  <c r="BW290" i="14"/>
  <c r="CH290" i="14" s="1"/>
  <c r="AA304" i="14"/>
  <c r="BK97" i="14"/>
  <c r="AO96" i="14"/>
  <c r="E319" i="14"/>
  <c r="R290" i="14"/>
  <c r="AY291" i="14"/>
  <c r="BT278" i="14"/>
  <c r="CE278" i="14" s="1"/>
  <c r="CP278" i="14" s="1"/>
  <c r="AC48" i="14"/>
  <c r="O172" i="14"/>
  <c r="S274" i="14"/>
  <c r="AZ275" i="14"/>
  <c r="AK293" i="14"/>
  <c r="AL292" i="14"/>
  <c r="BH293" i="14"/>
  <c r="BU202" i="14"/>
  <c r="CF202" i="14" s="1"/>
  <c r="CQ202" i="14" s="1"/>
  <c r="Z187" i="14"/>
  <c r="BG188" i="14"/>
  <c r="H230" i="14"/>
  <c r="AZ231" i="14"/>
  <c r="AP48" i="14"/>
  <c r="BL48" i="14" s="1"/>
  <c r="AP33" i="14"/>
  <c r="BL33" i="14" s="1"/>
  <c r="BL34" i="14"/>
  <c r="AL67" i="14"/>
  <c r="BH68" i="14"/>
  <c r="AK68" i="14"/>
  <c r="E111" i="14"/>
  <c r="AW112" i="14"/>
  <c r="BK184" i="14"/>
  <c r="AD183" i="14"/>
  <c r="BK183" i="14" s="1"/>
  <c r="AD142" i="14"/>
  <c r="BK143" i="14"/>
  <c r="AC143" i="14"/>
  <c r="AW187" i="14"/>
  <c r="E186" i="14"/>
  <c r="BA320" i="14"/>
  <c r="T319" i="14"/>
  <c r="AX217" i="14"/>
  <c r="F216" i="14"/>
  <c r="AX248" i="14"/>
  <c r="F247" i="14"/>
  <c r="E248" i="14"/>
  <c r="AN65" i="14"/>
  <c r="BJ66" i="14"/>
  <c r="AK38" i="14"/>
  <c r="AL37" i="14"/>
  <c r="BH38" i="14"/>
  <c r="AN193" i="14"/>
  <c r="AN195" i="14" s="1"/>
  <c r="AI9" i="15" s="1"/>
  <c r="AK198" i="14"/>
  <c r="AN192" i="14" s="1"/>
  <c r="P308" i="14"/>
  <c r="AX308" i="14"/>
  <c r="Q307" i="14"/>
  <c r="AB216" i="14"/>
  <c r="BI217" i="14"/>
  <c r="AB34" i="14"/>
  <c r="O157" i="14"/>
  <c r="BL173" i="14"/>
  <c r="AD173" i="14"/>
  <c r="AE172" i="14"/>
  <c r="AY110" i="14"/>
  <c r="G109" i="14"/>
  <c r="BK246" i="14"/>
  <c r="AD245" i="14"/>
  <c r="S258" i="14"/>
  <c r="AZ258" i="14" s="1"/>
  <c r="AZ259" i="14"/>
  <c r="AX186" i="14"/>
  <c r="F185" i="14"/>
  <c r="BI52" i="14"/>
  <c r="AM51" i="14"/>
  <c r="AL277" i="14"/>
  <c r="AK278" i="14"/>
  <c r="BH278" i="14"/>
  <c r="AM322" i="14"/>
  <c r="AL323" i="14"/>
  <c r="BI323" i="14"/>
  <c r="D260" i="14"/>
  <c r="S320" i="14"/>
  <c r="AZ321" i="14"/>
  <c r="CQ293" i="14"/>
  <c r="BU277" i="14"/>
  <c r="CF277" i="14" s="1"/>
  <c r="CQ277" i="14" s="1"/>
  <c r="AA289" i="14"/>
  <c r="Q170" i="14"/>
  <c r="BA245" i="14"/>
  <c r="I244" i="14"/>
  <c r="I213" i="14"/>
  <c r="BA213" i="14" s="1"/>
  <c r="BA214" i="14"/>
  <c r="Z66" i="14"/>
  <c r="T288" i="14"/>
  <c r="BA288" i="14" s="1"/>
  <c r="BA289" i="14"/>
  <c r="BI233" i="14"/>
  <c r="AB232" i="14"/>
  <c r="AA233" i="14"/>
  <c r="CS322" i="14"/>
  <c r="E233" i="14"/>
  <c r="F232" i="14"/>
  <c r="AX233" i="14"/>
  <c r="AP304" i="14"/>
  <c r="BL305" i="14"/>
  <c r="BU292" i="14"/>
  <c r="CF292" i="14" s="1"/>
  <c r="AW278" i="14"/>
  <c r="O278" i="14"/>
  <c r="P277" i="14"/>
  <c r="AC33" i="14"/>
  <c r="F288" i="14"/>
  <c r="P171" i="14"/>
  <c r="BV276" i="14"/>
  <c r="CG276" i="14" s="1"/>
  <c r="CR276" i="14" s="1"/>
  <c r="AY201" i="14"/>
  <c r="G200" i="14"/>
  <c r="AP273" i="14"/>
  <c r="BL273" i="14" s="1"/>
  <c r="BL274" i="14"/>
  <c r="F258" i="14"/>
  <c r="Q260" i="14"/>
  <c r="AX261" i="14"/>
  <c r="S68" i="14"/>
  <c r="T67" i="14"/>
  <c r="BA68" i="14"/>
  <c r="BW68" i="14" s="1"/>
  <c r="CH68" i="14" s="1"/>
  <c r="AA186" i="14"/>
  <c r="BH187" i="14"/>
  <c r="Q237" i="7"/>
  <c r="F262" i="7"/>
  <c r="Q236" i="7"/>
  <c r="D241" i="7"/>
  <c r="D242" i="7"/>
  <c r="E268" i="7"/>
  <c r="D269" i="7"/>
  <c r="E241" i="7"/>
  <c r="F265" i="7"/>
  <c r="BJ112" i="14" l="1"/>
  <c r="AC111" i="14"/>
  <c r="AA113" i="14"/>
  <c r="AB112" i="14"/>
  <c r="BI113" i="14"/>
  <c r="AB127" i="14"/>
  <c r="AA128" i="14"/>
  <c r="BI128" i="14"/>
  <c r="P38" i="14"/>
  <c r="Q37" i="14"/>
  <c r="AX38" i="14"/>
  <c r="BJ127" i="14"/>
  <c r="AC126" i="14"/>
  <c r="BK111" i="14"/>
  <c r="AD110" i="14"/>
  <c r="R36" i="14"/>
  <c r="AY37" i="14"/>
  <c r="BL125" i="14"/>
  <c r="AE124" i="14"/>
  <c r="T34" i="14"/>
  <c r="BA35" i="14"/>
  <c r="AZ36" i="14"/>
  <c r="S35" i="14"/>
  <c r="BK126" i="14"/>
  <c r="AD125" i="14"/>
  <c r="AE109" i="14"/>
  <c r="BL110" i="14"/>
  <c r="P228" i="14"/>
  <c r="R224" i="14" s="1"/>
  <c r="E188" i="7"/>
  <c r="AB94" i="14"/>
  <c r="AN97" i="14"/>
  <c r="P243" i="14"/>
  <c r="R239" i="14" s="1"/>
  <c r="BK82" i="14"/>
  <c r="AO81" i="14"/>
  <c r="BJ83" i="14"/>
  <c r="AN82" i="14"/>
  <c r="AM83" i="14"/>
  <c r="G93" i="14"/>
  <c r="S281" i="7"/>
  <c r="AP80" i="14"/>
  <c r="BL81" i="14"/>
  <c r="AK141" i="14"/>
  <c r="AK126" i="14"/>
  <c r="AK125" i="14" s="1"/>
  <c r="AK124" i="14" s="1"/>
  <c r="AN118" i="14" s="1"/>
  <c r="AN120" i="14" s="1"/>
  <c r="AD8" i="15" s="1"/>
  <c r="E258" i="6"/>
  <c r="P257" i="6" s="1"/>
  <c r="Q253" i="6" s="1"/>
  <c r="F79" i="14"/>
  <c r="AL228" i="14"/>
  <c r="AN224" i="14" s="1"/>
  <c r="AK214" i="14"/>
  <c r="AK213" i="14" s="1"/>
  <c r="AN207" i="14" s="1"/>
  <c r="AK244" i="14"/>
  <c r="AN238" i="14" s="1"/>
  <c r="BU322" i="14"/>
  <c r="CF322" i="14" s="1"/>
  <c r="AK229" i="14"/>
  <c r="AL243" i="14"/>
  <c r="AN239" i="14" s="1"/>
  <c r="AL140" i="14"/>
  <c r="AL139" i="14" s="1"/>
  <c r="AL138" i="14" s="1"/>
  <c r="AN134" i="14" s="1"/>
  <c r="AK123" i="14"/>
  <c r="AN117" i="14" s="1"/>
  <c r="AL155" i="14"/>
  <c r="E95" i="14"/>
  <c r="D95" i="14" s="1"/>
  <c r="F94" i="14"/>
  <c r="CP293" i="14"/>
  <c r="CQ233" i="14"/>
  <c r="D172" i="6"/>
  <c r="F166" i="6" s="1"/>
  <c r="R225" i="14"/>
  <c r="AI16" i="15" s="1"/>
  <c r="P211" i="6"/>
  <c r="Q211" i="6" s="1"/>
  <c r="BT202" i="14"/>
  <c r="CE202" i="14" s="1"/>
  <c r="CP202" i="14" s="1"/>
  <c r="AM154" i="14"/>
  <c r="AM153" i="14" s="1"/>
  <c r="Q99" i="6"/>
  <c r="BW288" i="14"/>
  <c r="CH288" i="14" s="1"/>
  <c r="BV231" i="14"/>
  <c r="CG231" i="14" s="1"/>
  <c r="BV275" i="14"/>
  <c r="CG275" i="14" s="1"/>
  <c r="CR275" i="14" s="1"/>
  <c r="P51" i="5"/>
  <c r="AM169" i="14"/>
  <c r="AN168" i="14"/>
  <c r="P283" i="7"/>
  <c r="BV321" i="14"/>
  <c r="CG321" i="14" s="1"/>
  <c r="D33" i="14"/>
  <c r="O2" i="15" s="1"/>
  <c r="P24" i="5"/>
  <c r="J4" i="3"/>
  <c r="F42" i="3"/>
  <c r="J4" i="4"/>
  <c r="J5" i="4" s="1"/>
  <c r="BU201" i="14"/>
  <c r="CF201" i="14" s="1"/>
  <c r="CQ201" i="14" s="1"/>
  <c r="BW289" i="14"/>
  <c r="CH289" i="14" s="1"/>
  <c r="BW213" i="14"/>
  <c r="CH213" i="14" s="1"/>
  <c r="D50" i="14"/>
  <c r="J8" i="6"/>
  <c r="J8" i="4"/>
  <c r="BW214" i="14"/>
  <c r="CH214" i="14" s="1"/>
  <c r="BS218" i="14"/>
  <c r="CD218" i="14" s="1"/>
  <c r="CS84" i="14"/>
  <c r="BT308" i="14"/>
  <c r="CE308" i="14" s="1"/>
  <c r="CR216" i="14"/>
  <c r="Z274" i="14"/>
  <c r="AC268" i="14" s="1"/>
  <c r="F169" i="6"/>
  <c r="J39" i="1" s="1"/>
  <c r="I39" i="1" s="1"/>
  <c r="P185" i="6"/>
  <c r="P212" i="6" s="1"/>
  <c r="Q212" i="6" s="1"/>
  <c r="CR232" i="14"/>
  <c r="CS306" i="14"/>
  <c r="CH33" i="4"/>
  <c r="CH34" i="4" s="1"/>
  <c r="N26" i="5" s="1"/>
  <c r="CI32" i="4"/>
  <c r="CS290" i="14"/>
  <c r="CR322" i="14"/>
  <c r="E257" i="7"/>
  <c r="G227" i="7"/>
  <c r="O228" i="14"/>
  <c r="R222" i="14" s="1"/>
  <c r="R240" i="14"/>
  <c r="AI20" i="15" s="1"/>
  <c r="D173" i="7"/>
  <c r="F170" i="7" s="1"/>
  <c r="M38" i="1" s="1"/>
  <c r="M44" i="1" s="1"/>
  <c r="F158" i="7"/>
  <c r="Q135" i="7"/>
  <c r="O150" i="7"/>
  <c r="Q147" i="7" s="1"/>
  <c r="G255" i="7"/>
  <c r="D150" i="7"/>
  <c r="F147" i="7" s="1"/>
  <c r="L38" i="1" s="1"/>
  <c r="L44" i="1" s="1"/>
  <c r="F135" i="7"/>
  <c r="O161" i="7"/>
  <c r="D174" i="7"/>
  <c r="D38" i="3"/>
  <c r="E37" i="3"/>
  <c r="P36" i="3" s="1"/>
  <c r="E35" i="3" s="1"/>
  <c r="P34" i="3" s="1"/>
  <c r="E33" i="3" s="1"/>
  <c r="F29" i="3" s="1"/>
  <c r="Q353" i="7"/>
  <c r="F367" i="7"/>
  <c r="Q367" i="7"/>
  <c r="F353" i="7"/>
  <c r="Q309" i="7"/>
  <c r="F295" i="7"/>
  <c r="F308" i="7" s="1"/>
  <c r="I393" i="7"/>
  <c r="T379" i="7"/>
  <c r="T392" i="7" s="1"/>
  <c r="CE137" i="4"/>
  <c r="CF136" i="4"/>
  <c r="D57" i="6"/>
  <c r="O311" i="7"/>
  <c r="D297" i="7"/>
  <c r="P127" i="6"/>
  <c r="Q127" i="6" s="1"/>
  <c r="Q100" i="6"/>
  <c r="H281" i="7"/>
  <c r="R255" i="7"/>
  <c r="R282" i="7"/>
  <c r="O369" i="7"/>
  <c r="D355" i="7"/>
  <c r="L33" i="4"/>
  <c r="L34" i="4" s="1"/>
  <c r="D26" i="5" s="1"/>
  <c r="D53" i="5" s="1"/>
  <c r="M32" i="4"/>
  <c r="D230" i="7"/>
  <c r="D284" i="7" s="1"/>
  <c r="O216" i="7"/>
  <c r="O59" i="6"/>
  <c r="G395" i="7"/>
  <c r="R381" i="7"/>
  <c r="BT217" i="14"/>
  <c r="CE217" i="14" s="1"/>
  <c r="CS321" i="14"/>
  <c r="E396" i="7"/>
  <c r="P382" i="7"/>
  <c r="D37" i="3"/>
  <c r="O36" i="3" s="1"/>
  <c r="D35" i="3" s="1"/>
  <c r="O34" i="3" s="1"/>
  <c r="O325" i="7"/>
  <c r="D339" i="7"/>
  <c r="F396" i="7"/>
  <c r="Q382" i="7"/>
  <c r="D216" i="7"/>
  <c r="D229" i="7" s="1"/>
  <c r="D283" i="7" s="1"/>
  <c r="O230" i="7"/>
  <c r="O284" i="7" s="1"/>
  <c r="P187" i="7"/>
  <c r="E201" i="7"/>
  <c r="CE149" i="4"/>
  <c r="CF148" i="4"/>
  <c r="E185" i="6" s="1"/>
  <c r="J98" i="4"/>
  <c r="I99" i="4"/>
  <c r="E55" i="1"/>
  <c r="E126" i="6"/>
  <c r="F126" i="6" s="1"/>
  <c r="D82" i="1" s="1"/>
  <c r="F99" i="6"/>
  <c r="E202" i="7"/>
  <c r="P188" i="7"/>
  <c r="I136" i="4"/>
  <c r="J135" i="4"/>
  <c r="D369" i="7"/>
  <c r="O355" i="7"/>
  <c r="L67" i="4"/>
  <c r="M66" i="4"/>
  <c r="E30" i="6" s="1"/>
  <c r="E57" i="6" s="1"/>
  <c r="J111" i="4"/>
  <c r="I112" i="4"/>
  <c r="CF225" i="4"/>
  <c r="CE226" i="4"/>
  <c r="CE227" i="4" s="1"/>
  <c r="E354" i="7"/>
  <c r="P368" i="7"/>
  <c r="F337" i="7"/>
  <c r="Q323" i="7"/>
  <c r="R227" i="7"/>
  <c r="R254" i="7" s="1"/>
  <c r="G352" i="7"/>
  <c r="R366" i="7"/>
  <c r="CI68" i="4"/>
  <c r="CJ67" i="4"/>
  <c r="P32" i="6" s="1"/>
  <c r="P59" i="6" s="1"/>
  <c r="CE125" i="4"/>
  <c r="CE126" i="4" s="1"/>
  <c r="CF124" i="4"/>
  <c r="BW230" i="14"/>
  <c r="CH230" i="14" s="1"/>
  <c r="BV215" i="14"/>
  <c r="CG215" i="14" s="1"/>
  <c r="AL170" i="14"/>
  <c r="P310" i="7"/>
  <c r="E296" i="7"/>
  <c r="Q187" i="7"/>
  <c r="Q200" i="7" s="1"/>
  <c r="F201" i="7"/>
  <c r="D397" i="7"/>
  <c r="O383" i="7"/>
  <c r="P215" i="7"/>
  <c r="E229" i="7"/>
  <c r="O384" i="7"/>
  <c r="E397" i="7"/>
  <c r="P383" i="7"/>
  <c r="E211" i="6"/>
  <c r="F211" i="6" s="1"/>
  <c r="F184" i="6"/>
  <c r="D325" i="7"/>
  <c r="O339" i="7"/>
  <c r="E215" i="7"/>
  <c r="P256" i="7"/>
  <c r="CF110" i="4"/>
  <c r="E100" i="6" s="1"/>
  <c r="CE111" i="4"/>
  <c r="D202" i="7"/>
  <c r="O188" i="7"/>
  <c r="O297" i="7"/>
  <c r="O310" i="7" s="1"/>
  <c r="P296" i="7"/>
  <c r="E310" i="7"/>
  <c r="F167" i="6"/>
  <c r="Q169" i="6" s="1"/>
  <c r="O172" i="6"/>
  <c r="Q166" i="6" s="1"/>
  <c r="P354" i="7"/>
  <c r="E368" i="7"/>
  <c r="H394" i="7"/>
  <c r="S380" i="7"/>
  <c r="D203" i="7"/>
  <c r="O189" i="7"/>
  <c r="Q283" i="7"/>
  <c r="Q256" i="7"/>
  <c r="I392" i="7"/>
  <c r="G366" i="7"/>
  <c r="R352" i="7"/>
  <c r="S365" i="7"/>
  <c r="H351" i="7"/>
  <c r="H364" i="7" s="1"/>
  <c r="R336" i="7"/>
  <c r="H365" i="7"/>
  <c r="S351" i="7"/>
  <c r="S364" i="7" s="1"/>
  <c r="P338" i="7"/>
  <c r="E324" i="7"/>
  <c r="Q381" i="7"/>
  <c r="F395" i="7"/>
  <c r="J123" i="4"/>
  <c r="I124" i="4"/>
  <c r="P324" i="7"/>
  <c r="E338" i="7"/>
  <c r="CS143" i="14"/>
  <c r="P257" i="7"/>
  <c r="P284" i="7"/>
  <c r="D258" i="7"/>
  <c r="Q295" i="7"/>
  <c r="Q308" i="7" s="1"/>
  <c r="F309" i="7"/>
  <c r="Q337" i="7"/>
  <c r="F323" i="7"/>
  <c r="G336" i="7"/>
  <c r="H45" i="1"/>
  <c r="D30" i="16" s="1"/>
  <c r="D14" i="16"/>
  <c r="F228" i="7"/>
  <c r="F255" i="7" s="1"/>
  <c r="Q214" i="7"/>
  <c r="F214" i="7"/>
  <c r="Q228" i="7"/>
  <c r="Q282" i="7" s="1"/>
  <c r="I150" i="4"/>
  <c r="J149" i="4"/>
  <c r="H393" i="7"/>
  <c r="S379" i="7"/>
  <c r="E51" i="5"/>
  <c r="F51" i="5" s="1"/>
  <c r="F24" i="5"/>
  <c r="O258" i="7"/>
  <c r="O285" i="7"/>
  <c r="I225" i="4"/>
  <c r="J224" i="4"/>
  <c r="CF99" i="4"/>
  <c r="CE100" i="4"/>
  <c r="G394" i="7"/>
  <c r="R380" i="7"/>
  <c r="AA79" i="14"/>
  <c r="F93" i="14"/>
  <c r="E79" i="14"/>
  <c r="CQ248" i="14"/>
  <c r="D80" i="14"/>
  <c r="CR247" i="14"/>
  <c r="O156" i="14"/>
  <c r="O126" i="14"/>
  <c r="O125" i="14" s="1"/>
  <c r="O124" i="14" s="1"/>
  <c r="O123" i="14" s="1"/>
  <c r="AB48" i="14"/>
  <c r="AA94" i="14"/>
  <c r="P140" i="14"/>
  <c r="P139" i="14" s="1"/>
  <c r="P138" i="14" s="1"/>
  <c r="R134" i="14" s="1"/>
  <c r="CQ323" i="14"/>
  <c r="BT248" i="14"/>
  <c r="CE248" i="14" s="1"/>
  <c r="BW320" i="14"/>
  <c r="CH320" i="14" s="1"/>
  <c r="F78" i="14"/>
  <c r="E288" i="14"/>
  <c r="G284" i="14" s="1"/>
  <c r="CR307" i="14"/>
  <c r="CS68" i="14"/>
  <c r="CS98" i="14" s="1"/>
  <c r="Z95" i="14"/>
  <c r="CS159" i="14"/>
  <c r="Q154" i="14"/>
  <c r="Q153" i="14" s="1"/>
  <c r="Z80" i="14"/>
  <c r="AB93" i="14"/>
  <c r="CQ292" i="14"/>
  <c r="AK171" i="14"/>
  <c r="P155" i="14"/>
  <c r="E64" i="14"/>
  <c r="BW199" i="14"/>
  <c r="CH199" i="14" s="1"/>
  <c r="CS199" i="14" s="1"/>
  <c r="Q169" i="14"/>
  <c r="AK156" i="14"/>
  <c r="P170" i="14"/>
  <c r="AA288" i="14"/>
  <c r="AC284" i="14" s="1"/>
  <c r="BU232" i="14"/>
  <c r="CF232" i="14" s="1"/>
  <c r="F63" i="14"/>
  <c r="R168" i="14"/>
  <c r="T66" i="14"/>
  <c r="BA67" i="14"/>
  <c r="BW67" i="14" s="1"/>
  <c r="CH67" i="14" s="1"/>
  <c r="AY200" i="14"/>
  <c r="G199" i="14"/>
  <c r="AV278" i="14"/>
  <c r="O277" i="14"/>
  <c r="BT233" i="14"/>
  <c r="CE233" i="14" s="1"/>
  <c r="Z233" i="14"/>
  <c r="AA232" i="14"/>
  <c r="BH233" i="14"/>
  <c r="BA244" i="14"/>
  <c r="I243" i="14"/>
  <c r="BA243" i="14" s="1"/>
  <c r="S319" i="14"/>
  <c r="AZ320" i="14"/>
  <c r="D259" i="14"/>
  <c r="AC173" i="14"/>
  <c r="BK173" i="14"/>
  <c r="AD172" i="14"/>
  <c r="AB33" i="14"/>
  <c r="BJ143" i="14"/>
  <c r="AB143" i="14"/>
  <c r="AC142" i="14"/>
  <c r="AK67" i="14"/>
  <c r="BG68" i="14"/>
  <c r="AZ230" i="14"/>
  <c r="H229" i="14"/>
  <c r="AL291" i="14"/>
  <c r="BH292" i="14"/>
  <c r="O171" i="14"/>
  <c r="BU291" i="14"/>
  <c r="CF291" i="14" s="1"/>
  <c r="AA303" i="14"/>
  <c r="AC299" i="14" s="1"/>
  <c r="BI185" i="14"/>
  <c r="AB184" i="14"/>
  <c r="AN34" i="14"/>
  <c r="BJ35" i="14"/>
  <c r="BU216" i="14"/>
  <c r="CF216" i="14" s="1"/>
  <c r="BA157" i="14"/>
  <c r="I156" i="14"/>
  <c r="AN258" i="14"/>
  <c r="BJ258" i="14" s="1"/>
  <c r="BJ259" i="14"/>
  <c r="G143" i="14"/>
  <c r="H142" i="14"/>
  <c r="AZ143" i="14"/>
  <c r="BV143" i="14" s="1"/>
  <c r="CG143" i="14" s="1"/>
  <c r="AA34" i="14"/>
  <c r="H198" i="14"/>
  <c r="AZ198" i="14" s="1"/>
  <c r="AZ199" i="14"/>
  <c r="AW292" i="14"/>
  <c r="P291" i="14"/>
  <c r="AA258" i="14"/>
  <c r="BW173" i="14"/>
  <c r="CH173" i="14" s="1"/>
  <c r="BJ231" i="14"/>
  <c r="AC230" i="14"/>
  <c r="BH248" i="14"/>
  <c r="Z248" i="14"/>
  <c r="AA247" i="14"/>
  <c r="E258" i="14"/>
  <c r="AX201" i="14"/>
  <c r="F200" i="14"/>
  <c r="BW273" i="14"/>
  <c r="CH273" i="14" s="1"/>
  <c r="CS273" i="14" s="1"/>
  <c r="BK158" i="14"/>
  <c r="AD157" i="14"/>
  <c r="AC158" i="14"/>
  <c r="BW198" i="14"/>
  <c r="CH198" i="14" s="1"/>
  <c r="CS198" i="14" s="1"/>
  <c r="BU247" i="14"/>
  <c r="CF247" i="14" s="1"/>
  <c r="D319" i="14"/>
  <c r="AA49" i="14"/>
  <c r="BT277" i="14"/>
  <c r="CE277" i="14" s="1"/>
  <c r="CP277" i="14" s="1"/>
  <c r="BT323" i="14"/>
  <c r="CE323" i="14" s="1"/>
  <c r="BW305" i="14"/>
  <c r="CH305" i="14" s="1"/>
  <c r="CS246" i="14"/>
  <c r="BI201" i="14"/>
  <c r="AB200" i="14"/>
  <c r="R274" i="14"/>
  <c r="AY275" i="14"/>
  <c r="AA318" i="14"/>
  <c r="AC314" i="14" s="1"/>
  <c r="BJ321" i="14"/>
  <c r="AN320" i="14"/>
  <c r="O141" i="14"/>
  <c r="BH217" i="14"/>
  <c r="AA216" i="14"/>
  <c r="AM35" i="14"/>
  <c r="BI36" i="14"/>
  <c r="AO319" i="14"/>
  <c r="BK320" i="14"/>
  <c r="R68" i="14"/>
  <c r="AZ68" i="14"/>
  <c r="BV68" i="14" s="1"/>
  <c r="CG68" i="14" s="1"/>
  <c r="S67" i="14"/>
  <c r="BS278" i="14"/>
  <c r="CD278" i="14" s="1"/>
  <c r="CO278" i="14" s="1"/>
  <c r="AP303" i="14"/>
  <c r="BL303" i="14" s="1"/>
  <c r="BL304" i="14"/>
  <c r="AX232" i="14"/>
  <c r="F231" i="14"/>
  <c r="AB231" i="14"/>
  <c r="BI232" i="14"/>
  <c r="Z65" i="14"/>
  <c r="BW245" i="14"/>
  <c r="CH245" i="14" s="1"/>
  <c r="AK277" i="14"/>
  <c r="BG278" i="14"/>
  <c r="F184" i="14"/>
  <c r="AX185" i="14"/>
  <c r="BK245" i="14"/>
  <c r="AD244" i="14"/>
  <c r="AY109" i="14"/>
  <c r="G108" i="14"/>
  <c r="AY108" i="14" s="1"/>
  <c r="AW308" i="14"/>
  <c r="O308" i="14"/>
  <c r="P307" i="14"/>
  <c r="AN64" i="14"/>
  <c r="BJ65" i="14"/>
  <c r="AX216" i="14"/>
  <c r="F215" i="14"/>
  <c r="E185" i="14"/>
  <c r="AW186" i="14"/>
  <c r="Z319" i="14"/>
  <c r="Z186" i="14"/>
  <c r="BG187" i="14"/>
  <c r="BG293" i="14"/>
  <c r="AK292" i="14"/>
  <c r="AY290" i="14"/>
  <c r="R289" i="14"/>
  <c r="AN289" i="14"/>
  <c r="BJ290" i="14"/>
  <c r="BH202" i="14"/>
  <c r="AA201" i="14"/>
  <c r="O108" i="14"/>
  <c r="R103" i="14"/>
  <c r="R105" i="14" s="1"/>
  <c r="AD5" i="15" s="1"/>
  <c r="S82" i="14"/>
  <c r="AZ83" i="14"/>
  <c r="BV83" i="14" s="1"/>
  <c r="CG83" i="14" s="1"/>
  <c r="R83" i="14"/>
  <c r="BW158" i="14"/>
  <c r="CH158" i="14" s="1"/>
  <c r="CP218" i="14"/>
  <c r="AM259" i="14"/>
  <c r="BI260" i="14"/>
  <c r="BV200" i="14"/>
  <c r="CG200" i="14" s="1"/>
  <c r="CR200" i="14" s="1"/>
  <c r="O292" i="14"/>
  <c r="AV293" i="14"/>
  <c r="BK199" i="14"/>
  <c r="AD198" i="14"/>
  <c r="BK198" i="14" s="1"/>
  <c r="Z304" i="14"/>
  <c r="F109" i="14"/>
  <c r="AX110" i="14"/>
  <c r="BA172" i="14"/>
  <c r="I171" i="14"/>
  <c r="AB246" i="14"/>
  <c r="BI247" i="14"/>
  <c r="O261" i="14"/>
  <c r="AV262" i="14"/>
  <c r="G183" i="14"/>
  <c r="AY183" i="14" s="1"/>
  <c r="AY184" i="14"/>
  <c r="BA229" i="14"/>
  <c r="I228" i="14"/>
  <c r="BA228" i="14" s="1"/>
  <c r="AA64" i="14"/>
  <c r="H213" i="14"/>
  <c r="AZ213" i="14" s="1"/>
  <c r="AZ214" i="14"/>
  <c r="BA52" i="14"/>
  <c r="BW52" i="14" s="1"/>
  <c r="CH52" i="14" s="1"/>
  <c r="CS52" i="14" s="1"/>
  <c r="T51" i="14"/>
  <c r="BK64" i="14"/>
  <c r="AO63" i="14"/>
  <c r="BK63" i="14" s="1"/>
  <c r="BL319" i="14"/>
  <c r="AP318" i="14"/>
  <c r="BL318" i="14" s="1"/>
  <c r="D217" i="14"/>
  <c r="AV218" i="14"/>
  <c r="BV306" i="14"/>
  <c r="CG306" i="14" s="1"/>
  <c r="BT292" i="14"/>
  <c r="CE292" i="14" s="1"/>
  <c r="CP292" i="14" s="1"/>
  <c r="CR291" i="14"/>
  <c r="R98" i="14"/>
  <c r="S97" i="14"/>
  <c r="AZ98" i="14"/>
  <c r="BV98" i="14" s="1"/>
  <c r="CG98" i="14" s="1"/>
  <c r="Z289" i="14"/>
  <c r="AX276" i="14"/>
  <c r="Q275" i="14"/>
  <c r="E273" i="14"/>
  <c r="G269" i="14" s="1"/>
  <c r="AW202" i="14"/>
  <c r="E201" i="14"/>
  <c r="BH308" i="14"/>
  <c r="AL307" i="14"/>
  <c r="AK308" i="14"/>
  <c r="BU276" i="14"/>
  <c r="CF276" i="14" s="1"/>
  <c r="CQ276" i="14" s="1"/>
  <c r="BG53" i="14"/>
  <c r="AK52" i="14"/>
  <c r="AD229" i="14"/>
  <c r="BK230" i="14"/>
  <c r="BJ200" i="14"/>
  <c r="AC199" i="14"/>
  <c r="BU307" i="14"/>
  <c r="CF307" i="14" s="1"/>
  <c r="AN274" i="14"/>
  <c r="BJ275" i="14"/>
  <c r="AE140" i="14"/>
  <c r="BL141" i="14"/>
  <c r="AN223" i="14"/>
  <c r="BV290" i="14"/>
  <c r="CG290" i="14" s="1"/>
  <c r="AA273" i="14"/>
  <c r="AC269" i="14" s="1"/>
  <c r="BH186" i="14"/>
  <c r="AA185" i="14"/>
  <c r="E232" i="14"/>
  <c r="D233" i="14"/>
  <c r="AW233" i="14"/>
  <c r="AK323" i="14"/>
  <c r="AL322" i="14"/>
  <c r="BH323" i="14"/>
  <c r="AL276" i="14"/>
  <c r="BH277" i="14"/>
  <c r="BI216" i="14"/>
  <c r="AB215" i="14"/>
  <c r="AL36" i="14"/>
  <c r="BH37" i="14"/>
  <c r="AW248" i="14"/>
  <c r="E247" i="14"/>
  <c r="D248" i="14"/>
  <c r="BK142" i="14"/>
  <c r="AD141" i="14"/>
  <c r="E110" i="14"/>
  <c r="AW111" i="14"/>
  <c r="BH67" i="14"/>
  <c r="AL66" i="14"/>
  <c r="E318" i="14"/>
  <c r="G314" i="14" s="1"/>
  <c r="BK96" i="14"/>
  <c r="BJ246" i="14"/>
  <c r="AC245" i="14"/>
  <c r="H244" i="14"/>
  <c r="AZ245" i="14"/>
  <c r="T81" i="14"/>
  <c r="BA82" i="14"/>
  <c r="BW82" i="14" s="1"/>
  <c r="CH82" i="14" s="1"/>
  <c r="AO33" i="14"/>
  <c r="BK33" i="14" s="1"/>
  <c r="BK34" i="14"/>
  <c r="CQ308" i="14"/>
  <c r="AB63" i="14"/>
  <c r="BL244" i="14"/>
  <c r="AE243" i="14"/>
  <c r="BL243" i="14" s="1"/>
  <c r="BS293" i="14"/>
  <c r="CD293" i="14" s="1"/>
  <c r="AM65" i="14"/>
  <c r="BI66" i="14"/>
  <c r="AL260" i="14"/>
  <c r="BH261" i="14"/>
  <c r="AB78" i="14"/>
  <c r="AZ173" i="14"/>
  <c r="G173" i="14"/>
  <c r="H172" i="14"/>
  <c r="BI98" i="14"/>
  <c r="AL98" i="14"/>
  <c r="I126" i="14"/>
  <c r="BA127" i="14"/>
  <c r="BW127" i="14" s="1"/>
  <c r="CH127" i="14" s="1"/>
  <c r="CS127" i="14" s="1"/>
  <c r="CQ217" i="14"/>
  <c r="AE156" i="14"/>
  <c r="BL157" i="14"/>
  <c r="AZ305" i="14"/>
  <c r="S304" i="14"/>
  <c r="AX291" i="14"/>
  <c r="Q290" i="14"/>
  <c r="BK305" i="14"/>
  <c r="AO304" i="14"/>
  <c r="AX322" i="14"/>
  <c r="Q321" i="14"/>
  <c r="AV203" i="14"/>
  <c r="D202" i="14"/>
  <c r="D304" i="14"/>
  <c r="AO288" i="14"/>
  <c r="BK288" i="14" s="1"/>
  <c r="BK289" i="14"/>
  <c r="BH52" i="14"/>
  <c r="AL51" i="14"/>
  <c r="R305" i="14"/>
  <c r="AY306" i="14"/>
  <c r="E303" i="14"/>
  <c r="G299" i="14" s="1"/>
  <c r="AZ289" i="14"/>
  <c r="S288" i="14"/>
  <c r="AZ288" i="14" s="1"/>
  <c r="E49" i="14"/>
  <c r="E48" i="14" s="1"/>
  <c r="G44" i="14" s="1"/>
  <c r="Q259" i="14"/>
  <c r="AX260" i="14"/>
  <c r="P276" i="14"/>
  <c r="AW277" i="14"/>
  <c r="BI322" i="14"/>
  <c r="AM321" i="14"/>
  <c r="AM50" i="14"/>
  <c r="BI51" i="14"/>
  <c r="BL172" i="14"/>
  <c r="AE171" i="14"/>
  <c r="Q306" i="14"/>
  <c r="AX307" i="14"/>
  <c r="AK37" i="14"/>
  <c r="BG38" i="14"/>
  <c r="F246" i="14"/>
  <c r="AX247" i="14"/>
  <c r="T318" i="14"/>
  <c r="BA318" i="14" s="1"/>
  <c r="BA319" i="14"/>
  <c r="S273" i="14"/>
  <c r="AZ273" i="14" s="1"/>
  <c r="AZ274" i="14"/>
  <c r="P260" i="14"/>
  <c r="AW261" i="14"/>
  <c r="AN305" i="14"/>
  <c r="BJ306" i="14"/>
  <c r="BG203" i="14"/>
  <c r="Z202" i="14"/>
  <c r="BV246" i="14"/>
  <c r="CG246" i="14" s="1"/>
  <c r="AY215" i="14"/>
  <c r="G214" i="14"/>
  <c r="AZ158" i="14"/>
  <c r="G158" i="14"/>
  <c r="H157" i="14"/>
  <c r="Z35" i="14"/>
  <c r="I141" i="14"/>
  <c r="BA142" i="14"/>
  <c r="BW142" i="14" s="1"/>
  <c r="CH142" i="14" s="1"/>
  <c r="R258" i="14"/>
  <c r="AY258" i="14" s="1"/>
  <c r="AY259" i="14"/>
  <c r="BL95" i="14"/>
  <c r="BJ215" i="14"/>
  <c r="AC214" i="14"/>
  <c r="AD213" i="14"/>
  <c r="BK213" i="14" s="1"/>
  <c r="BK214" i="14"/>
  <c r="Z50" i="14"/>
  <c r="BJ184" i="14"/>
  <c r="AC183" i="14"/>
  <c r="BJ183" i="14" s="1"/>
  <c r="AY321" i="14"/>
  <c r="R320" i="14"/>
  <c r="AY231" i="14"/>
  <c r="G230" i="14"/>
  <c r="BJ97" i="14"/>
  <c r="AN96" i="14"/>
  <c r="AE228" i="14"/>
  <c r="BL228" i="14" s="1"/>
  <c r="BL229" i="14"/>
  <c r="AZ128" i="14"/>
  <c r="BV128" i="14" s="1"/>
  <c r="CG128" i="14" s="1"/>
  <c r="CR128" i="14" s="1"/>
  <c r="G128" i="14"/>
  <c r="H127" i="14"/>
  <c r="BW274" i="14"/>
  <c r="CH274" i="14" s="1"/>
  <c r="CS274" i="14" s="1"/>
  <c r="AM275" i="14"/>
  <c r="BI276" i="14"/>
  <c r="R53" i="14"/>
  <c r="S52" i="14"/>
  <c r="AZ53" i="14"/>
  <c r="BV53" i="14" s="1"/>
  <c r="CG53" i="14" s="1"/>
  <c r="CR53" i="14" s="1"/>
  <c r="G245" i="14"/>
  <c r="AY246" i="14"/>
  <c r="AW217" i="14"/>
  <c r="E216" i="14"/>
  <c r="D65" i="14"/>
  <c r="AO273" i="14"/>
  <c r="BK273" i="14" s="1"/>
  <c r="BK274" i="14"/>
  <c r="AV112" i="14"/>
  <c r="D111" i="14"/>
  <c r="AK261" i="14"/>
  <c r="BG262" i="14"/>
  <c r="D289" i="14"/>
  <c r="BA97" i="14"/>
  <c r="BW97" i="14" s="1"/>
  <c r="CH97" i="14" s="1"/>
  <c r="T96" i="14"/>
  <c r="AM290" i="14"/>
  <c r="BI291" i="14"/>
  <c r="O323" i="14"/>
  <c r="P322" i="14"/>
  <c r="AW323" i="14"/>
  <c r="BA304" i="14"/>
  <c r="T303" i="14"/>
  <c r="BA303" i="14" s="1"/>
  <c r="CS215" i="14"/>
  <c r="BS203" i="14"/>
  <c r="CD203" i="14" s="1"/>
  <c r="CO203" i="14" s="1"/>
  <c r="AM306" i="14"/>
  <c r="BI307" i="14"/>
  <c r="D274" i="14"/>
  <c r="Z259" i="14"/>
  <c r="BG218" i="14"/>
  <c r="Z217" i="14"/>
  <c r="BJ50" i="14"/>
  <c r="AN49" i="14"/>
  <c r="AV187" i="14"/>
  <c r="D186" i="14"/>
  <c r="AO48" i="14"/>
  <c r="BK48" i="14" s="1"/>
  <c r="BK49" i="14"/>
  <c r="F236" i="7"/>
  <c r="O241" i="7"/>
  <c r="F235" i="7"/>
  <c r="F237" i="7"/>
  <c r="F238" i="7"/>
  <c r="F263" i="7"/>
  <c r="O268" i="7"/>
  <c r="F264" i="7"/>
  <c r="E94" i="14" l="1"/>
  <c r="O243" i="14"/>
  <c r="R237" i="14" s="1"/>
  <c r="AY36" i="14"/>
  <c r="R35" i="14"/>
  <c r="S34" i="14"/>
  <c r="AZ35" i="14"/>
  <c r="BK110" i="14"/>
  <c r="AD109" i="14"/>
  <c r="Z128" i="14"/>
  <c r="BH128" i="14"/>
  <c r="AA127" i="14"/>
  <c r="BI127" i="14"/>
  <c r="AB126" i="14"/>
  <c r="AC125" i="14"/>
  <c r="BJ126" i="14"/>
  <c r="AM97" i="14"/>
  <c r="BA34" i="14"/>
  <c r="T33" i="14"/>
  <c r="BA33" i="14" s="1"/>
  <c r="BI112" i="14"/>
  <c r="AB111" i="14"/>
  <c r="BL124" i="14"/>
  <c r="AE123" i="14"/>
  <c r="BL123" i="14" s="1"/>
  <c r="AA112" i="14"/>
  <c r="Z113" i="14"/>
  <c r="BH113" i="14"/>
  <c r="BL109" i="14"/>
  <c r="AE108" i="14"/>
  <c r="BL108" i="14" s="1"/>
  <c r="Q36" i="14"/>
  <c r="AX37" i="14"/>
  <c r="BJ111" i="14"/>
  <c r="AC110" i="14"/>
  <c r="BK125" i="14"/>
  <c r="AD124" i="14"/>
  <c r="P37" i="14"/>
  <c r="O38" i="14"/>
  <c r="AW38" i="14"/>
  <c r="O258" i="6"/>
  <c r="Q252" i="6" s="1"/>
  <c r="F254" i="6" s="1"/>
  <c r="F14" i="16"/>
  <c r="T8" i="15"/>
  <c r="AK228" i="14"/>
  <c r="AN222" i="14" s="1"/>
  <c r="AN208" i="14"/>
  <c r="AN210" i="14" s="1"/>
  <c r="AI13" i="15" s="1"/>
  <c r="AL154" i="14"/>
  <c r="AL153" i="14" s="1"/>
  <c r="AN149" i="14" s="1"/>
  <c r="AP79" i="14"/>
  <c r="BL80" i="14"/>
  <c r="AL83" i="14"/>
  <c r="AL97" i="14" s="1"/>
  <c r="BI83" i="14"/>
  <c r="AM82" i="14"/>
  <c r="BJ82" i="14"/>
  <c r="AN81" i="14"/>
  <c r="AO95" i="14"/>
  <c r="AK243" i="14"/>
  <c r="AN237" i="14" s="1"/>
  <c r="CQ216" i="14"/>
  <c r="BK81" i="14"/>
  <c r="AO80" i="14"/>
  <c r="AP94" i="14"/>
  <c r="CP217" i="14"/>
  <c r="BS217" i="14"/>
  <c r="CD217" i="14" s="1"/>
  <c r="AK140" i="14"/>
  <c r="AK139" i="14" s="1"/>
  <c r="AK138" i="14" s="1"/>
  <c r="AN132" i="14" s="1"/>
  <c r="CR231" i="14"/>
  <c r="BV173" i="14"/>
  <c r="CG173" i="14" s="1"/>
  <c r="AK155" i="14"/>
  <c r="CP308" i="14"/>
  <c r="CR246" i="14"/>
  <c r="J45" i="1"/>
  <c r="I45" i="1" s="1"/>
  <c r="CQ232" i="14"/>
  <c r="CR290" i="14"/>
  <c r="CS230" i="14"/>
  <c r="BV288" i="14"/>
  <c r="CG288" i="14" s="1"/>
  <c r="BS202" i="14"/>
  <c r="CD202" i="14" s="1"/>
  <c r="CO202" i="14" s="1"/>
  <c r="BR293" i="14"/>
  <c r="CC293" i="14" s="1"/>
  <c r="AM168" i="14"/>
  <c r="CS305" i="14"/>
  <c r="BV158" i="14"/>
  <c r="CG158" i="14" s="1"/>
  <c r="R118" i="14"/>
  <c r="R120" i="14" s="1"/>
  <c r="AD9" i="15" s="1"/>
  <c r="G27" i="14"/>
  <c r="CS158" i="14"/>
  <c r="AL169" i="14"/>
  <c r="CO293" i="14"/>
  <c r="O140" i="14"/>
  <c r="O139" i="14" s="1"/>
  <c r="O138" i="14" s="1"/>
  <c r="J4" i="6"/>
  <c r="J5" i="6" s="1"/>
  <c r="J5" i="3"/>
  <c r="F100" i="3"/>
  <c r="J4" i="7"/>
  <c r="J5" i="7" s="1"/>
  <c r="E88" i="3"/>
  <c r="CP323" i="14"/>
  <c r="Q185" i="6"/>
  <c r="F336" i="7"/>
  <c r="O37" i="3"/>
  <c r="D36" i="3" s="1"/>
  <c r="O35" i="3" s="1"/>
  <c r="D34" i="3" s="1"/>
  <c r="F28" i="3" s="1"/>
  <c r="Q30" i="3" s="1"/>
  <c r="N53" i="5"/>
  <c r="CI33" i="4"/>
  <c r="CJ32" i="4"/>
  <c r="O26" i="5" s="1"/>
  <c r="O53" i="5" s="1"/>
  <c r="BU231" i="14"/>
  <c r="CF231" i="14" s="1"/>
  <c r="Q227" i="7"/>
  <c r="Q254" i="7" s="1"/>
  <c r="D257" i="7"/>
  <c r="BW304" i="14"/>
  <c r="CH304" i="14" s="1"/>
  <c r="CS83" i="14"/>
  <c r="O257" i="7"/>
  <c r="G281" i="7"/>
  <c r="G254" i="7"/>
  <c r="Q32" i="6"/>
  <c r="F30" i="6"/>
  <c r="S392" i="7"/>
  <c r="F282" i="7"/>
  <c r="Q158" i="7"/>
  <c r="O173" i="7"/>
  <c r="Q170" i="7" s="1"/>
  <c r="R393" i="7"/>
  <c r="G379" i="7"/>
  <c r="P186" i="6"/>
  <c r="F227" i="7"/>
  <c r="F281" i="7" s="1"/>
  <c r="I125" i="4"/>
  <c r="I126" i="4" s="1"/>
  <c r="J124" i="4"/>
  <c r="E337" i="7"/>
  <c r="P323" i="7"/>
  <c r="H379" i="7"/>
  <c r="H392" i="7" s="1"/>
  <c r="S393" i="7"/>
  <c r="P214" i="7"/>
  <c r="P227" i="7" s="1"/>
  <c r="P281" i="7" s="1"/>
  <c r="E256" i="7"/>
  <c r="E283" i="7"/>
  <c r="CG124" i="4"/>
  <c r="CF125" i="4"/>
  <c r="Q336" i="7"/>
  <c r="Q395" i="7"/>
  <c r="F381" i="7"/>
  <c r="Q28" i="3"/>
  <c r="F30" i="3" s="1"/>
  <c r="D33" i="3"/>
  <c r="Q59" i="6"/>
  <c r="N32" i="4"/>
  <c r="E26" i="5" s="1"/>
  <c r="M33" i="4"/>
  <c r="F57" i="6"/>
  <c r="I226" i="4"/>
  <c r="I227" i="4" s="1"/>
  <c r="J225" i="4"/>
  <c r="I151" i="4"/>
  <c r="I152" i="4" s="1"/>
  <c r="J150" i="4"/>
  <c r="G351" i="7"/>
  <c r="G364" i="7" s="1"/>
  <c r="R365" i="7"/>
  <c r="D187" i="7"/>
  <c r="Q182" i="7"/>
  <c r="O201" i="7"/>
  <c r="CE112" i="4"/>
  <c r="CF111" i="4"/>
  <c r="E101" i="6" s="1"/>
  <c r="P396" i="7"/>
  <c r="E382" i="7"/>
  <c r="P228" i="7"/>
  <c r="P282" i="7" s="1"/>
  <c r="E214" i="7"/>
  <c r="G365" i="7"/>
  <c r="R351" i="7"/>
  <c r="R364" i="7" s="1"/>
  <c r="CF226" i="4"/>
  <c r="CG225" i="4"/>
  <c r="L68" i="4"/>
  <c r="L69" i="4" s="1"/>
  <c r="D32" i="6" s="1"/>
  <c r="M67" i="4"/>
  <c r="I137" i="4"/>
  <c r="J136" i="4"/>
  <c r="E212" i="6"/>
  <c r="F212" i="6" s="1"/>
  <c r="F185" i="6"/>
  <c r="P200" i="7"/>
  <c r="Q183" i="7"/>
  <c r="P395" i="7"/>
  <c r="E381" i="7"/>
  <c r="R394" i="7"/>
  <c r="G380" i="7"/>
  <c r="O296" i="7"/>
  <c r="D310" i="7"/>
  <c r="K39" i="1"/>
  <c r="G14" i="16" s="1"/>
  <c r="E14" i="16"/>
  <c r="P154" i="14"/>
  <c r="P153" i="14" s="1"/>
  <c r="R149" i="14" s="1"/>
  <c r="P169" i="14"/>
  <c r="CE101" i="4"/>
  <c r="CE102" i="4" s="1"/>
  <c r="CF100" i="4"/>
  <c r="Q255" i="7"/>
  <c r="O202" i="7"/>
  <c r="D188" i="7"/>
  <c r="E127" i="6"/>
  <c r="F127" i="6" s="1"/>
  <c r="D83" i="1" s="1"/>
  <c r="E56" i="1"/>
  <c r="F100" i="6"/>
  <c r="D338" i="7"/>
  <c r="O324" i="7"/>
  <c r="O396" i="7"/>
  <c r="D382" i="7"/>
  <c r="R281" i="7"/>
  <c r="I113" i="4"/>
  <c r="I114" i="4" s="1"/>
  <c r="J112" i="4"/>
  <c r="O368" i="7"/>
  <c r="D354" i="7"/>
  <c r="P201" i="7"/>
  <c r="E187" i="7"/>
  <c r="CE150" i="4"/>
  <c r="CF149" i="4"/>
  <c r="E186" i="6" s="1"/>
  <c r="E228" i="7"/>
  <c r="E255" i="7" s="1"/>
  <c r="O229" i="7"/>
  <c r="D215" i="7"/>
  <c r="D368" i="7"/>
  <c r="O354" i="7"/>
  <c r="CE138" i="4"/>
  <c r="CE139" i="4" s="1"/>
  <c r="CF137" i="4"/>
  <c r="Q366" i="7"/>
  <c r="F352" i="7"/>
  <c r="P337" i="7"/>
  <c r="E323" i="7"/>
  <c r="Q394" i="7"/>
  <c r="F380" i="7"/>
  <c r="E353" i="7"/>
  <c r="P367" i="7"/>
  <c r="D296" i="7"/>
  <c r="E295" i="7"/>
  <c r="P309" i="7"/>
  <c r="O397" i="7"/>
  <c r="D383" i="7"/>
  <c r="E309" i="7"/>
  <c r="P295" i="7"/>
  <c r="CJ68" i="4"/>
  <c r="CI69" i="4"/>
  <c r="CI70" i="4" s="1"/>
  <c r="O34" i="6" s="1"/>
  <c r="E367" i="7"/>
  <c r="P353" i="7"/>
  <c r="P101" i="6"/>
  <c r="I100" i="4"/>
  <c r="J99" i="4"/>
  <c r="O215" i="7"/>
  <c r="D256" i="7"/>
  <c r="O338" i="7"/>
  <c r="D324" i="7"/>
  <c r="F366" i="7"/>
  <c r="Q352" i="7"/>
  <c r="E78" i="14"/>
  <c r="G74" i="14" s="1"/>
  <c r="D94" i="14"/>
  <c r="G88" i="14" s="1"/>
  <c r="CS213" i="14"/>
  <c r="BS248" i="14"/>
  <c r="CD248" i="14" s="1"/>
  <c r="Z273" i="14"/>
  <c r="AC267" i="14" s="1"/>
  <c r="CR215" i="14"/>
  <c r="CQ307" i="14"/>
  <c r="CR321" i="14"/>
  <c r="E93" i="14"/>
  <c r="G89" i="14" s="1"/>
  <c r="BW319" i="14"/>
  <c r="CH319" i="14" s="1"/>
  <c r="BU321" i="14"/>
  <c r="CF321" i="14" s="1"/>
  <c r="BT247" i="14"/>
  <c r="CE247" i="14" s="1"/>
  <c r="BS233" i="14"/>
  <c r="CD233" i="14" s="1"/>
  <c r="BU290" i="14"/>
  <c r="CF290" i="14" s="1"/>
  <c r="BT201" i="14"/>
  <c r="CE201" i="14" s="1"/>
  <c r="CP201" i="14" s="1"/>
  <c r="AK170" i="14"/>
  <c r="BS323" i="14"/>
  <c r="CD323" i="14" s="1"/>
  <c r="Z94" i="14"/>
  <c r="AC88" i="14" s="1"/>
  <c r="BS308" i="14"/>
  <c r="CD308" i="14" s="1"/>
  <c r="CO308" i="14" s="1"/>
  <c r="AA93" i="14"/>
  <c r="AC89" i="14" s="1"/>
  <c r="CS142" i="14"/>
  <c r="O155" i="14"/>
  <c r="CS173" i="14"/>
  <c r="BU246" i="14"/>
  <c r="CF246" i="14" s="1"/>
  <c r="CS289" i="14"/>
  <c r="CQ322" i="14"/>
  <c r="BV213" i="14"/>
  <c r="CG213" i="14" s="1"/>
  <c r="CP248" i="14"/>
  <c r="CS214" i="14"/>
  <c r="Z79" i="14"/>
  <c r="BW303" i="14"/>
  <c r="CH303" i="14" s="1"/>
  <c r="BW318" i="14"/>
  <c r="CH318" i="14" s="1"/>
  <c r="BR203" i="14"/>
  <c r="CC203" i="14" s="1"/>
  <c r="CN203" i="14" s="1"/>
  <c r="AA78" i="14"/>
  <c r="AC74" i="14" s="1"/>
  <c r="BT232" i="14"/>
  <c r="CE232" i="14" s="1"/>
  <c r="CP232" i="14" s="1"/>
  <c r="BR278" i="14"/>
  <c r="CC278" i="14" s="1"/>
  <c r="CN278" i="14" s="1"/>
  <c r="Q168" i="14"/>
  <c r="AN48" i="14"/>
  <c r="BJ48" i="14" s="1"/>
  <c r="BJ49" i="14"/>
  <c r="G268" i="14"/>
  <c r="D273" i="14"/>
  <c r="G267" i="14" s="1"/>
  <c r="P321" i="14"/>
  <c r="AW322" i="14"/>
  <c r="T95" i="14"/>
  <c r="BA96" i="14"/>
  <c r="BW96" i="14" s="1"/>
  <c r="CH96" i="14" s="1"/>
  <c r="AK260" i="14"/>
  <c r="BG261" i="14"/>
  <c r="BI275" i="14"/>
  <c r="AM274" i="14"/>
  <c r="Z201" i="14"/>
  <c r="BG202" i="14"/>
  <c r="BV274" i="14"/>
  <c r="CG274" i="14" s="1"/>
  <c r="CR274" i="14" s="1"/>
  <c r="BT307" i="14"/>
  <c r="CE307" i="14" s="1"/>
  <c r="CP307" i="14" s="1"/>
  <c r="AX321" i="14"/>
  <c r="Q320" i="14"/>
  <c r="S303" i="14"/>
  <c r="AZ303" i="14" s="1"/>
  <c r="AZ304" i="14"/>
  <c r="BL156" i="14"/>
  <c r="AE155" i="14"/>
  <c r="BA126" i="14"/>
  <c r="BW126" i="14" s="1"/>
  <c r="CH126" i="14" s="1"/>
  <c r="CS126" i="14" s="1"/>
  <c r="I125" i="14"/>
  <c r="AM96" i="14"/>
  <c r="BI97" i="14"/>
  <c r="AL259" i="14"/>
  <c r="BH260" i="14"/>
  <c r="BA81" i="14"/>
  <c r="BW81" i="14" s="1"/>
  <c r="CH81" i="14" s="1"/>
  <c r="T80" i="14"/>
  <c r="AL65" i="14"/>
  <c r="BH66" i="14"/>
  <c r="AD140" i="14"/>
  <c r="BK141" i="14"/>
  <c r="AB214" i="14"/>
  <c r="BI215" i="14"/>
  <c r="AL275" i="14"/>
  <c r="BH276" i="14"/>
  <c r="BH185" i="14"/>
  <c r="AA184" i="14"/>
  <c r="AN273" i="14"/>
  <c r="BJ273" i="14" s="1"/>
  <c r="BJ274" i="14"/>
  <c r="AC198" i="14"/>
  <c r="BJ198" i="14" s="1"/>
  <c r="BJ199" i="14"/>
  <c r="AK51" i="14"/>
  <c r="BG52" i="14"/>
  <c r="AL306" i="14"/>
  <c r="BH307" i="14"/>
  <c r="BR218" i="14"/>
  <c r="CC218" i="14" s="1"/>
  <c r="T50" i="14"/>
  <c r="BA51" i="14"/>
  <c r="BW51" i="14" s="1"/>
  <c r="CH51" i="14" s="1"/>
  <c r="CS51" i="14" s="1"/>
  <c r="AA63" i="14"/>
  <c r="AC59" i="14" s="1"/>
  <c r="AB245" i="14"/>
  <c r="BI246" i="14"/>
  <c r="F108" i="14"/>
  <c r="AX108" i="14" s="1"/>
  <c r="AX109" i="14"/>
  <c r="AX215" i="14"/>
  <c r="F214" i="14"/>
  <c r="AW307" i="14"/>
  <c r="P306" i="14"/>
  <c r="AX184" i="14"/>
  <c r="F183" i="14"/>
  <c r="AX183" i="14" s="1"/>
  <c r="Z64" i="14"/>
  <c r="AA215" i="14"/>
  <c r="BH216" i="14"/>
  <c r="BI200" i="14"/>
  <c r="AB199" i="14"/>
  <c r="AA48" i="14"/>
  <c r="AB158" i="14"/>
  <c r="AC157" i="14"/>
  <c r="BJ158" i="14"/>
  <c r="G254" i="14"/>
  <c r="BS292" i="14"/>
  <c r="CD292" i="14" s="1"/>
  <c r="AA33" i="14"/>
  <c r="AZ142" i="14"/>
  <c r="BV142" i="14" s="1"/>
  <c r="CG142" i="14" s="1"/>
  <c r="H141" i="14"/>
  <c r="AL290" i="14"/>
  <c r="BH291" i="14"/>
  <c r="AA143" i="14"/>
  <c r="BI143" i="14"/>
  <c r="AB142" i="14"/>
  <c r="BV320" i="14"/>
  <c r="CG320" i="14" s="1"/>
  <c r="CS288" i="14"/>
  <c r="CP233" i="14"/>
  <c r="BU200" i="14"/>
  <c r="CF200" i="14" s="1"/>
  <c r="CQ200" i="14" s="1"/>
  <c r="AV323" i="14"/>
  <c r="O322" i="14"/>
  <c r="D110" i="14"/>
  <c r="AV111" i="14"/>
  <c r="D64" i="14"/>
  <c r="G244" i="14"/>
  <c r="AY245" i="14"/>
  <c r="S51" i="14"/>
  <c r="AZ52" i="14"/>
  <c r="BV52" i="14" s="1"/>
  <c r="CG52" i="14" s="1"/>
  <c r="CR52" i="14" s="1"/>
  <c r="BJ96" i="14"/>
  <c r="R319" i="14"/>
  <c r="AY320" i="14"/>
  <c r="Z49" i="14"/>
  <c r="Z34" i="14"/>
  <c r="AY214" i="14"/>
  <c r="G213" i="14"/>
  <c r="AY213" i="14" s="1"/>
  <c r="P259" i="14"/>
  <c r="AW260" i="14"/>
  <c r="BV273" i="14"/>
  <c r="CG273" i="14" s="1"/>
  <c r="CR273" i="14" s="1"/>
  <c r="T9" i="15"/>
  <c r="R117" i="14"/>
  <c r="AX246" i="14"/>
  <c r="F245" i="14"/>
  <c r="Q305" i="14"/>
  <c r="AX306" i="14"/>
  <c r="BI50" i="14"/>
  <c r="AM49" i="14"/>
  <c r="BS277" i="14"/>
  <c r="CD277" i="14" s="1"/>
  <c r="CO277" i="14" s="1"/>
  <c r="Q258" i="14"/>
  <c r="AX258" i="14" s="1"/>
  <c r="AX259" i="14"/>
  <c r="BV289" i="14"/>
  <c r="CG289" i="14" s="1"/>
  <c r="BU306" i="14"/>
  <c r="CF306" i="14" s="1"/>
  <c r="BH51" i="14"/>
  <c r="AL50" i="14"/>
  <c r="D303" i="14"/>
  <c r="G297" i="14" s="1"/>
  <c r="G298" i="14"/>
  <c r="BT322" i="14"/>
  <c r="CE322" i="14" s="1"/>
  <c r="BV305" i="14"/>
  <c r="CG305" i="14" s="1"/>
  <c r="AZ172" i="14"/>
  <c r="H171" i="14"/>
  <c r="E63" i="14"/>
  <c r="G59" i="14" s="1"/>
  <c r="BV245" i="14"/>
  <c r="CG245" i="14" s="1"/>
  <c r="AV233" i="14"/>
  <c r="D232" i="14"/>
  <c r="AX275" i="14"/>
  <c r="Q274" i="14"/>
  <c r="S96" i="14"/>
  <c r="AZ97" i="14"/>
  <c r="BV97" i="14" s="1"/>
  <c r="CG97" i="14" s="1"/>
  <c r="CR306" i="14"/>
  <c r="D216" i="14"/>
  <c r="AV217" i="14"/>
  <c r="BW228" i="14"/>
  <c r="CH228" i="14" s="1"/>
  <c r="BA171" i="14"/>
  <c r="I170" i="14"/>
  <c r="Z303" i="14"/>
  <c r="AC297" i="14" s="1"/>
  <c r="AC298" i="14"/>
  <c r="O291" i="14"/>
  <c r="AV292" i="14"/>
  <c r="Q83" i="14"/>
  <c r="AY83" i="14"/>
  <c r="BU83" i="14" s="1"/>
  <c r="CF83" i="14" s="1"/>
  <c r="R82" i="14"/>
  <c r="R102" i="14"/>
  <c r="T5" i="15"/>
  <c r="AN288" i="14"/>
  <c r="BJ288" i="14" s="1"/>
  <c r="BJ289" i="14"/>
  <c r="AY289" i="14"/>
  <c r="R288" i="14"/>
  <c r="AY288" i="14" s="1"/>
  <c r="BT216" i="14"/>
  <c r="CE216" i="14" s="1"/>
  <c r="AV308" i="14"/>
  <c r="O307" i="14"/>
  <c r="AD243" i="14"/>
  <c r="BK243" i="14" s="1"/>
  <c r="BK244" i="14"/>
  <c r="S66" i="14"/>
  <c r="AZ67" i="14"/>
  <c r="BV67" i="14" s="1"/>
  <c r="CG67" i="14" s="1"/>
  <c r="AO318" i="14"/>
  <c r="BK318" i="14" s="1"/>
  <c r="BK319" i="14"/>
  <c r="G313" i="14"/>
  <c r="D318" i="14"/>
  <c r="G312" i="14" s="1"/>
  <c r="AD156" i="14"/>
  <c r="BK157" i="14"/>
  <c r="BJ230" i="14"/>
  <c r="AC229" i="14"/>
  <c r="BV199" i="14"/>
  <c r="CG199" i="14" s="1"/>
  <c r="CR199" i="14" s="1"/>
  <c r="F143" i="14"/>
  <c r="AY143" i="14"/>
  <c r="BU143" i="14" s="1"/>
  <c r="CF143" i="14" s="1"/>
  <c r="G142" i="14"/>
  <c r="I155" i="14"/>
  <c r="BA156" i="14"/>
  <c r="AN33" i="14"/>
  <c r="BJ33" i="14" s="1"/>
  <c r="BJ34" i="14"/>
  <c r="CQ291" i="14"/>
  <c r="AZ229" i="14"/>
  <c r="H228" i="14"/>
  <c r="AZ228" i="14" s="1"/>
  <c r="BJ173" i="14"/>
  <c r="AB173" i="14"/>
  <c r="AC172" i="14"/>
  <c r="S318" i="14"/>
  <c r="AZ318" i="14" s="1"/>
  <c r="AZ319" i="14"/>
  <c r="AV277" i="14"/>
  <c r="O276" i="14"/>
  <c r="CS67" i="14"/>
  <c r="CS97" i="14" s="1"/>
  <c r="AV186" i="14"/>
  <c r="D185" i="14"/>
  <c r="BG217" i="14"/>
  <c r="Z216" i="14"/>
  <c r="AM305" i="14"/>
  <c r="BI306" i="14"/>
  <c r="D288" i="14"/>
  <c r="G282" i="14" s="1"/>
  <c r="G283" i="14"/>
  <c r="E215" i="14"/>
  <c r="AW216" i="14"/>
  <c r="R52" i="14"/>
  <c r="Q53" i="14"/>
  <c r="AY53" i="14"/>
  <c r="BU53" i="14" s="1"/>
  <c r="CF53" i="14" s="1"/>
  <c r="CQ53" i="14" s="1"/>
  <c r="AZ127" i="14"/>
  <c r="BV127" i="14" s="1"/>
  <c r="CG127" i="14" s="1"/>
  <c r="CR127" i="14" s="1"/>
  <c r="H126" i="14"/>
  <c r="BJ214" i="14"/>
  <c r="AC213" i="14"/>
  <c r="BJ213" i="14" s="1"/>
  <c r="BL94" i="14"/>
  <c r="AP93" i="14"/>
  <c r="BL93" i="14" s="1"/>
  <c r="AZ157" i="14"/>
  <c r="H156" i="14"/>
  <c r="BU215" i="14"/>
  <c r="CF215" i="14" s="1"/>
  <c r="CQ215" i="14" s="1"/>
  <c r="BL171" i="14"/>
  <c r="AE170" i="14"/>
  <c r="AM320" i="14"/>
  <c r="BI321" i="14"/>
  <c r="P275" i="14"/>
  <c r="AW276" i="14"/>
  <c r="R304" i="14"/>
  <c r="AY305" i="14"/>
  <c r="AV202" i="14"/>
  <c r="D201" i="14"/>
  <c r="AO303" i="14"/>
  <c r="BK303" i="14" s="1"/>
  <c r="BK304" i="14"/>
  <c r="Q289" i="14"/>
  <c r="AX290" i="14"/>
  <c r="CO218" i="14"/>
  <c r="BH98" i="14"/>
  <c r="G172" i="14"/>
  <c r="F173" i="14"/>
  <c r="AY173" i="14"/>
  <c r="AM64" i="14"/>
  <c r="BI65" i="14"/>
  <c r="H243" i="14"/>
  <c r="AZ243" i="14" s="1"/>
  <c r="AZ244" i="14"/>
  <c r="AV248" i="14"/>
  <c r="D247" i="14"/>
  <c r="AL35" i="14"/>
  <c r="BH36" i="14"/>
  <c r="BH322" i="14"/>
  <c r="AL321" i="14"/>
  <c r="E231" i="14"/>
  <c r="AW232" i="14"/>
  <c r="BL140" i="14"/>
  <c r="AE139" i="14"/>
  <c r="E200" i="14"/>
  <c r="AW201" i="14"/>
  <c r="BT276" i="14"/>
  <c r="CE276" i="14" s="1"/>
  <c r="CP276" i="14" s="1"/>
  <c r="R97" i="14"/>
  <c r="Q98" i="14"/>
  <c r="AY98" i="14"/>
  <c r="BU98" i="14" s="1"/>
  <c r="CF98" i="14" s="1"/>
  <c r="BV214" i="14"/>
  <c r="CG214" i="14" s="1"/>
  <c r="BW229" i="14"/>
  <c r="CH229" i="14" s="1"/>
  <c r="O260" i="14"/>
  <c r="AV261" i="14"/>
  <c r="BW172" i="14"/>
  <c r="CH172" i="14" s="1"/>
  <c r="AM258" i="14"/>
  <c r="BI258" i="14" s="1"/>
  <c r="BI259" i="14"/>
  <c r="BH201" i="14"/>
  <c r="AA200" i="14"/>
  <c r="Z185" i="14"/>
  <c r="BG186" i="14"/>
  <c r="AK276" i="14"/>
  <c r="BG277" i="14"/>
  <c r="AB230" i="14"/>
  <c r="BI231" i="14"/>
  <c r="CR68" i="14"/>
  <c r="BU275" i="14"/>
  <c r="CF275" i="14" s="1"/>
  <c r="CQ275" i="14" s="1"/>
  <c r="CQ247" i="14"/>
  <c r="F199" i="14"/>
  <c r="AX200" i="14"/>
  <c r="BH247" i="14"/>
  <c r="AA246" i="14"/>
  <c r="AC254" i="14"/>
  <c r="BV198" i="14"/>
  <c r="CG198" i="14" s="1"/>
  <c r="CR198" i="14" s="1"/>
  <c r="BW157" i="14"/>
  <c r="CH157" i="14" s="1"/>
  <c r="AB183" i="14"/>
  <c r="BI183" i="14" s="1"/>
  <c r="BI184" i="14"/>
  <c r="O170" i="14"/>
  <c r="BV230" i="14"/>
  <c r="CG230" i="14" s="1"/>
  <c r="AK66" i="14"/>
  <c r="BG67" i="14"/>
  <c r="CS320" i="14"/>
  <c r="D258" i="14"/>
  <c r="G253" i="14"/>
  <c r="BW243" i="14"/>
  <c r="CH243" i="14" s="1"/>
  <c r="AA231" i="14"/>
  <c r="BH232" i="14"/>
  <c r="T65" i="14"/>
  <c r="BA66" i="14"/>
  <c r="BW66" i="14" s="1"/>
  <c r="CH66" i="14" s="1"/>
  <c r="Z258" i="14"/>
  <c r="AC253" i="14"/>
  <c r="AM289" i="14"/>
  <c r="BI290" i="14"/>
  <c r="AY128" i="14"/>
  <c r="BU128" i="14" s="1"/>
  <c r="CF128" i="14" s="1"/>
  <c r="CQ128" i="14" s="1"/>
  <c r="G127" i="14"/>
  <c r="F128" i="14"/>
  <c r="G229" i="14"/>
  <c r="AY230" i="14"/>
  <c r="I140" i="14"/>
  <c r="BA141" i="14"/>
  <c r="BW141" i="14" s="1"/>
  <c r="CH141" i="14" s="1"/>
  <c r="F158" i="14"/>
  <c r="G157" i="14"/>
  <c r="AY158" i="14"/>
  <c r="BJ305" i="14"/>
  <c r="AN304" i="14"/>
  <c r="AN240" i="14"/>
  <c r="AI21" i="15" s="1"/>
  <c r="AK36" i="14"/>
  <c r="BG37" i="14"/>
  <c r="BT291" i="14"/>
  <c r="CE291" i="14" s="1"/>
  <c r="BJ245" i="14"/>
  <c r="AC244" i="14"/>
  <c r="AW110" i="14"/>
  <c r="E109" i="14"/>
  <c r="AW247" i="14"/>
  <c r="E246" i="14"/>
  <c r="D49" i="14"/>
  <c r="AK322" i="14"/>
  <c r="BG323" i="14"/>
  <c r="AN225" i="14"/>
  <c r="AI17" i="15" s="1"/>
  <c r="BK229" i="14"/>
  <c r="AD228" i="14"/>
  <c r="BK228" i="14" s="1"/>
  <c r="BG308" i="14"/>
  <c r="AK307" i="14"/>
  <c r="Z288" i="14"/>
  <c r="AC282" i="14" s="1"/>
  <c r="AC283" i="14"/>
  <c r="S81" i="14"/>
  <c r="AZ82" i="14"/>
  <c r="BV82" i="14" s="1"/>
  <c r="CG82" i="14" s="1"/>
  <c r="AK291" i="14"/>
  <c r="BG292" i="14"/>
  <c r="Z318" i="14"/>
  <c r="AC312" i="14" s="1"/>
  <c r="AC313" i="14"/>
  <c r="AW185" i="14"/>
  <c r="E184" i="14"/>
  <c r="AN63" i="14"/>
  <c r="BJ63" i="14" s="1"/>
  <c r="BJ64" i="14"/>
  <c r="CS245" i="14"/>
  <c r="AX231" i="14"/>
  <c r="F230" i="14"/>
  <c r="R67" i="14"/>
  <c r="AY68" i="14"/>
  <c r="BU68" i="14" s="1"/>
  <c r="CF68" i="14" s="1"/>
  <c r="Q68" i="14"/>
  <c r="AM34" i="14"/>
  <c r="BI35" i="14"/>
  <c r="AN319" i="14"/>
  <c r="BJ320" i="14"/>
  <c r="R273" i="14"/>
  <c r="AY273" i="14" s="1"/>
  <c r="AY274" i="14"/>
  <c r="Z247" i="14"/>
  <c r="BG248" i="14"/>
  <c r="P290" i="14"/>
  <c r="AW291" i="14"/>
  <c r="CR143" i="14"/>
  <c r="AC141" i="14"/>
  <c r="BJ142" i="14"/>
  <c r="AD171" i="14"/>
  <c r="BK172" i="14"/>
  <c r="BW244" i="14"/>
  <c r="CH244" i="14" s="1"/>
  <c r="BG233" i="14"/>
  <c r="Z232" i="14"/>
  <c r="AY199" i="14"/>
  <c r="G198" i="14"/>
  <c r="AY198" i="14" s="1"/>
  <c r="D79" i="14"/>
  <c r="Q265" i="7"/>
  <c r="Q262" i="7"/>
  <c r="Q238" i="7"/>
  <c r="Q235" i="7"/>
  <c r="AW37" i="14" l="1"/>
  <c r="P36" i="14"/>
  <c r="AD123" i="14"/>
  <c r="BK123" i="14" s="1"/>
  <c r="BK124" i="14"/>
  <c r="BG128" i="14"/>
  <c r="Z127" i="14"/>
  <c r="Z112" i="14"/>
  <c r="BG113" i="14"/>
  <c r="AD108" i="14"/>
  <c r="BK108" i="14" s="1"/>
  <c r="BK109" i="14"/>
  <c r="BJ110" i="14"/>
  <c r="AC109" i="14"/>
  <c r="BH112" i="14"/>
  <c r="AA111" i="14"/>
  <c r="AC124" i="14"/>
  <c r="BJ125" i="14"/>
  <c r="BI126" i="14"/>
  <c r="AB125" i="14"/>
  <c r="S33" i="14"/>
  <c r="AZ33" i="14" s="1"/>
  <c r="AZ34" i="14"/>
  <c r="D257" i="6"/>
  <c r="F251" i="6" s="1"/>
  <c r="Q35" i="14"/>
  <c r="AX36" i="14"/>
  <c r="AB110" i="14"/>
  <c r="BI111" i="14"/>
  <c r="AY35" i="14"/>
  <c r="R34" i="14"/>
  <c r="AV38" i="14"/>
  <c r="O37" i="14"/>
  <c r="BH127" i="14"/>
  <c r="AA126" i="14"/>
  <c r="CS229" i="14"/>
  <c r="CR173" i="14"/>
  <c r="CQ231" i="14"/>
  <c r="AK98" i="14"/>
  <c r="AN95" i="14"/>
  <c r="BK95" i="14"/>
  <c r="CS228" i="14"/>
  <c r="AO94" i="14"/>
  <c r="BK94" i="14" s="1"/>
  <c r="AN80" i="14"/>
  <c r="BJ81" i="14"/>
  <c r="AK154" i="14"/>
  <c r="AN148" i="14" s="1"/>
  <c r="AM81" i="14"/>
  <c r="BI82" i="14"/>
  <c r="AN133" i="14"/>
  <c r="AN135" i="14" s="1"/>
  <c r="AD12" i="15" s="1"/>
  <c r="T12" i="15"/>
  <c r="AO79" i="14"/>
  <c r="BK80" i="14"/>
  <c r="AK83" i="14"/>
  <c r="AL82" i="14"/>
  <c r="BH83" i="14"/>
  <c r="AP78" i="14"/>
  <c r="BL78" i="14" s="1"/>
  <c r="BL79" i="14"/>
  <c r="R133" i="14"/>
  <c r="R135" i="14" s="1"/>
  <c r="AD13" i="15" s="1"/>
  <c r="F30" i="16"/>
  <c r="O33" i="3"/>
  <c r="Q27" i="3" s="1"/>
  <c r="AC255" i="14"/>
  <c r="CQ246" i="14"/>
  <c r="AL168" i="14"/>
  <c r="AN164" i="14" s="1"/>
  <c r="AC270" i="14"/>
  <c r="AN6" i="15" s="1"/>
  <c r="CO217" i="14"/>
  <c r="AK169" i="14"/>
  <c r="AN163" i="14" s="1"/>
  <c r="CR305" i="14"/>
  <c r="CS319" i="14"/>
  <c r="BR202" i="14"/>
  <c r="CC202" i="14" s="1"/>
  <c r="CN202" i="14" s="1"/>
  <c r="CS304" i="14"/>
  <c r="O103" i="6"/>
  <c r="O130" i="6" s="1"/>
  <c r="BS247" i="14"/>
  <c r="CD247" i="14" s="1"/>
  <c r="CR67" i="14"/>
  <c r="CR82" i="14" s="1"/>
  <c r="CR230" i="14"/>
  <c r="CQ68" i="14"/>
  <c r="CQ98" i="14" s="1"/>
  <c r="O188" i="6"/>
  <c r="O215" i="6" s="1"/>
  <c r="CO248" i="14"/>
  <c r="O154" i="14"/>
  <c r="P53" i="5"/>
  <c r="CJ33" i="4"/>
  <c r="CI34" i="4"/>
  <c r="CI35" i="4" s="1"/>
  <c r="N28" i="5" s="1"/>
  <c r="BU158" i="14"/>
  <c r="CF158" i="14" s="1"/>
  <c r="P26" i="5"/>
  <c r="CS303" i="14"/>
  <c r="Q281" i="7"/>
  <c r="F254" i="7"/>
  <c r="BU230" i="14"/>
  <c r="CF230" i="14" s="1"/>
  <c r="CQ230" i="14" s="1"/>
  <c r="BW156" i="14"/>
  <c r="CH156" i="14" s="1"/>
  <c r="K45" i="1"/>
  <c r="G30" i="16" s="1"/>
  <c r="E30" i="16"/>
  <c r="I101" i="4"/>
  <c r="I102" i="4" s="1"/>
  <c r="J100" i="4"/>
  <c r="O61" i="6"/>
  <c r="O382" i="7"/>
  <c r="D396" i="7"/>
  <c r="D309" i="7"/>
  <c r="F290" i="7"/>
  <c r="E213" i="6"/>
  <c r="F213" i="6" s="1"/>
  <c r="F186" i="6"/>
  <c r="D367" i="7"/>
  <c r="O353" i="7"/>
  <c r="O187" i="7"/>
  <c r="F182" i="7"/>
  <c r="D201" i="7"/>
  <c r="D59" i="6"/>
  <c r="E395" i="7"/>
  <c r="P381" i="7"/>
  <c r="Q210" i="7"/>
  <c r="P254" i="7"/>
  <c r="Q365" i="7"/>
  <c r="F351" i="7"/>
  <c r="F364" i="7" s="1"/>
  <c r="P128" i="6"/>
  <c r="Q128" i="6" s="1"/>
  <c r="Q101" i="6"/>
  <c r="CJ69" i="4"/>
  <c r="CK68" i="4"/>
  <c r="P34" i="6" s="1"/>
  <c r="P61" i="6" s="1"/>
  <c r="E336" i="7"/>
  <c r="F319" i="7"/>
  <c r="CG137" i="4"/>
  <c r="CF138" i="4"/>
  <c r="D228" i="7"/>
  <c r="O214" i="7"/>
  <c r="F209" i="7"/>
  <c r="CE151" i="4"/>
  <c r="CE152" i="4" s="1"/>
  <c r="D188" i="6" s="1"/>
  <c r="CF150" i="4"/>
  <c r="D395" i="7"/>
  <c r="O381" i="7"/>
  <c r="E394" i="7"/>
  <c r="P380" i="7"/>
  <c r="F210" i="7"/>
  <c r="E227" i="7"/>
  <c r="F184" i="7"/>
  <c r="F197" i="7" s="1"/>
  <c r="J151" i="4"/>
  <c r="K150" i="4"/>
  <c r="J2" i="3"/>
  <c r="J2" i="4"/>
  <c r="F27" i="3"/>
  <c r="E282" i="7"/>
  <c r="J125" i="4"/>
  <c r="K124" i="4"/>
  <c r="Q186" i="6"/>
  <c r="P213" i="6"/>
  <c r="Q213" i="6" s="1"/>
  <c r="P168" i="14"/>
  <c r="R164" i="14" s="1"/>
  <c r="J7" i="6"/>
  <c r="J7" i="7"/>
  <c r="J7" i="4"/>
  <c r="Q209" i="7"/>
  <c r="D214" i="7"/>
  <c r="D227" i="7" s="1"/>
  <c r="O228" i="7"/>
  <c r="O282" i="7" s="1"/>
  <c r="P366" i="7"/>
  <c r="E352" i="7"/>
  <c r="P308" i="7"/>
  <c r="Q291" i="7"/>
  <c r="E366" i="7"/>
  <c r="P352" i="7"/>
  <c r="O256" i="7"/>
  <c r="O283" i="7"/>
  <c r="E200" i="7"/>
  <c r="F183" i="7"/>
  <c r="K112" i="4"/>
  <c r="J113" i="4"/>
  <c r="Q290" i="7"/>
  <c r="O309" i="7"/>
  <c r="D295" i="7"/>
  <c r="I138" i="4"/>
  <c r="I139" i="4" s="1"/>
  <c r="J137" i="4"/>
  <c r="CF227" i="4"/>
  <c r="CF228" i="4" s="1"/>
  <c r="CG226" i="4"/>
  <c r="P255" i="7"/>
  <c r="E57" i="1"/>
  <c r="E128" i="6"/>
  <c r="F128" i="6" s="1"/>
  <c r="D84" i="1" s="1"/>
  <c r="F101" i="6"/>
  <c r="D200" i="7"/>
  <c r="F196" i="7" s="1"/>
  <c r="F181" i="7"/>
  <c r="N33" i="4"/>
  <c r="M34" i="4"/>
  <c r="M35" i="4" s="1"/>
  <c r="D28" i="5" s="1"/>
  <c r="D55" i="5" s="1"/>
  <c r="J6" i="6"/>
  <c r="J6" i="4"/>
  <c r="E11" i="16"/>
  <c r="E12" i="16" s="1"/>
  <c r="J6" i="7"/>
  <c r="G392" i="7"/>
  <c r="D337" i="7"/>
  <c r="F318" i="7"/>
  <c r="O323" i="7"/>
  <c r="O295" i="7"/>
  <c r="F291" i="7"/>
  <c r="Q292" i="7" s="1"/>
  <c r="Q305" i="7" s="1"/>
  <c r="E308" i="7"/>
  <c r="F393" i="7"/>
  <c r="Q379" i="7"/>
  <c r="F365" i="7"/>
  <c r="Q351" i="7"/>
  <c r="Q364" i="7" s="1"/>
  <c r="D353" i="7"/>
  <c r="O367" i="7"/>
  <c r="Q318" i="7"/>
  <c r="D323" i="7"/>
  <c r="O337" i="7"/>
  <c r="CF101" i="4"/>
  <c r="CG100" i="4"/>
  <c r="G393" i="7"/>
  <c r="R379" i="7"/>
  <c r="R392" i="7" s="1"/>
  <c r="N67" i="4"/>
  <c r="E32" i="6" s="1"/>
  <c r="E59" i="6" s="1"/>
  <c r="M68" i="4"/>
  <c r="CE113" i="4"/>
  <c r="CE114" i="4" s="1"/>
  <c r="D103" i="6" s="1"/>
  <c r="CF112" i="4"/>
  <c r="K225" i="4"/>
  <c r="J226" i="4"/>
  <c r="E53" i="5"/>
  <c r="F53" i="5" s="1"/>
  <c r="F26" i="5"/>
  <c r="F394" i="7"/>
  <c r="Q380" i="7"/>
  <c r="CF126" i="4"/>
  <c r="CG125" i="4"/>
  <c r="P336" i="7"/>
  <c r="Q319" i="7"/>
  <c r="CS157" i="14"/>
  <c r="CQ321" i="14"/>
  <c r="CR214" i="14"/>
  <c r="BU173" i="14"/>
  <c r="CF173" i="14" s="1"/>
  <c r="BV318" i="14"/>
  <c r="CG318" i="14" s="1"/>
  <c r="BT275" i="14"/>
  <c r="CE275" i="14" s="1"/>
  <c r="CP275" i="14" s="1"/>
  <c r="CR289" i="14"/>
  <c r="D93" i="14"/>
  <c r="G87" i="14" s="1"/>
  <c r="BU198" i="14"/>
  <c r="CF198" i="14" s="1"/>
  <c r="CQ198" i="14" s="1"/>
  <c r="CS141" i="14"/>
  <c r="CS66" i="14"/>
  <c r="CS96" i="14" s="1"/>
  <c r="BV243" i="14"/>
  <c r="CG243" i="14" s="1"/>
  <c r="CP216" i="14"/>
  <c r="CP247" i="14"/>
  <c r="BU274" i="14"/>
  <c r="CF274" i="14" s="1"/>
  <c r="CQ274" i="14" s="1"/>
  <c r="BT200" i="14"/>
  <c r="CE200" i="14" s="1"/>
  <c r="CP200" i="14" s="1"/>
  <c r="CR213" i="14"/>
  <c r="BS201" i="14"/>
  <c r="CD201" i="14" s="1"/>
  <c r="CO201" i="14" s="1"/>
  <c r="BT246" i="14"/>
  <c r="CE246" i="14" s="1"/>
  <c r="BS291" i="14"/>
  <c r="CD291" i="14" s="1"/>
  <c r="O169" i="14"/>
  <c r="R163" i="14" s="1"/>
  <c r="BS276" i="14"/>
  <c r="CD276" i="14" s="1"/>
  <c r="CO276" i="14" s="1"/>
  <c r="BU199" i="14"/>
  <c r="CF199" i="14" s="1"/>
  <c r="CQ199" i="14" s="1"/>
  <c r="AC315" i="14"/>
  <c r="AN18" i="15" s="1"/>
  <c r="CP322" i="14"/>
  <c r="BS307" i="14"/>
  <c r="CD307" i="14" s="1"/>
  <c r="Z78" i="14"/>
  <c r="O15" i="15" s="1"/>
  <c r="CS82" i="14"/>
  <c r="CN293" i="14"/>
  <c r="CO323" i="14"/>
  <c r="G255" i="14"/>
  <c r="AN3" i="15" s="1"/>
  <c r="BT215" i="14"/>
  <c r="CE215" i="14" s="1"/>
  <c r="CN218" i="14"/>
  <c r="Z93" i="14"/>
  <c r="AC87" i="14" s="1"/>
  <c r="AC73" i="14"/>
  <c r="BU273" i="14"/>
  <c r="CF273" i="14" s="1"/>
  <c r="CQ273" i="14" s="1"/>
  <c r="AC285" i="14"/>
  <c r="AN10" i="15" s="1"/>
  <c r="CS318" i="14"/>
  <c r="BS216" i="14"/>
  <c r="CD216" i="14" s="1"/>
  <c r="BU288" i="14"/>
  <c r="CF288" i="14" s="1"/>
  <c r="AK153" i="14"/>
  <c r="BT231" i="14"/>
  <c r="CE231" i="14" s="1"/>
  <c r="CP291" i="14"/>
  <c r="CS243" i="14"/>
  <c r="BV244" i="14"/>
  <c r="CG244" i="14" s="1"/>
  <c r="BV157" i="14"/>
  <c r="CG157" i="14" s="1"/>
  <c r="BV319" i="14"/>
  <c r="CG319" i="14" s="1"/>
  <c r="BU289" i="14"/>
  <c r="CF289" i="14" s="1"/>
  <c r="CS244" i="14"/>
  <c r="BG232" i="14"/>
  <c r="Z231" i="14"/>
  <c r="BK171" i="14"/>
  <c r="AD170" i="14"/>
  <c r="BG247" i="14"/>
  <c r="Z246" i="14"/>
  <c r="AM33" i="14"/>
  <c r="BI33" i="14" s="1"/>
  <c r="BI34" i="14"/>
  <c r="AX230" i="14"/>
  <c r="F229" i="14"/>
  <c r="AK321" i="14"/>
  <c r="BG322" i="14"/>
  <c r="AW109" i="14"/>
  <c r="E108" i="14"/>
  <c r="AN303" i="14"/>
  <c r="BJ303" i="14" s="1"/>
  <c r="BJ304" i="14"/>
  <c r="F157" i="14"/>
  <c r="AX158" i="14"/>
  <c r="E158" i="14"/>
  <c r="AN2" i="15"/>
  <c r="AK65" i="14"/>
  <c r="BG66" i="14"/>
  <c r="Z184" i="14"/>
  <c r="BG185" i="14"/>
  <c r="AA199" i="14"/>
  <c r="BH200" i="14"/>
  <c r="CS172" i="14"/>
  <c r="AX98" i="14"/>
  <c r="BT98" i="14" s="1"/>
  <c r="CE98" i="14" s="1"/>
  <c r="P98" i="14"/>
  <c r="Q97" i="14"/>
  <c r="AW200" i="14"/>
  <c r="E199" i="14"/>
  <c r="AL34" i="14"/>
  <c r="BH35" i="14"/>
  <c r="AM63" i="14"/>
  <c r="BI63" i="14" s="1"/>
  <c r="BI64" i="14"/>
  <c r="R303" i="14"/>
  <c r="AY303" i="14" s="1"/>
  <c r="AY304" i="14"/>
  <c r="BI320" i="14"/>
  <c r="AM319" i="14"/>
  <c r="P53" i="14"/>
  <c r="Q52" i="14"/>
  <c r="AX53" i="14"/>
  <c r="BT53" i="14" s="1"/>
  <c r="CE53" i="14" s="1"/>
  <c r="CP53" i="14" s="1"/>
  <c r="G285" i="14"/>
  <c r="AN11" i="15" s="1"/>
  <c r="Z215" i="14"/>
  <c r="BG216" i="14"/>
  <c r="BV228" i="14"/>
  <c r="CG228" i="14" s="1"/>
  <c r="CQ143" i="14"/>
  <c r="G315" i="14"/>
  <c r="AN19" i="15" s="1"/>
  <c r="S65" i="14"/>
  <c r="AZ66" i="14"/>
  <c r="BV66" i="14" s="1"/>
  <c r="CG66" i="14" s="1"/>
  <c r="BR308" i="14"/>
  <c r="CC308" i="14" s="1"/>
  <c r="R81" i="14"/>
  <c r="AY82" i="14"/>
  <c r="BU82" i="14" s="1"/>
  <c r="CF82" i="14" s="1"/>
  <c r="O290" i="14"/>
  <c r="AV291" i="14"/>
  <c r="BW171" i="14"/>
  <c r="CH171" i="14" s="1"/>
  <c r="BR233" i="14"/>
  <c r="CC233" i="14" s="1"/>
  <c r="BV172" i="14"/>
  <c r="CG172" i="14" s="1"/>
  <c r="BI49" i="14"/>
  <c r="AM48" i="14"/>
  <c r="BI48" i="14" s="1"/>
  <c r="AX245" i="14"/>
  <c r="F244" i="14"/>
  <c r="BU214" i="14"/>
  <c r="CF214" i="14" s="1"/>
  <c r="AC43" i="14"/>
  <c r="Z48" i="14"/>
  <c r="BJ95" i="14"/>
  <c r="AY244" i="14"/>
  <c r="G243" i="14"/>
  <c r="AY243" i="14" s="1"/>
  <c r="Z143" i="14"/>
  <c r="AA142" i="14"/>
  <c r="BH143" i="14"/>
  <c r="AL289" i="14"/>
  <c r="BH290" i="14"/>
  <c r="AC29" i="14"/>
  <c r="AA214" i="14"/>
  <c r="BH215" i="14"/>
  <c r="AW306" i="14"/>
  <c r="P305" i="14"/>
  <c r="AA183" i="14"/>
  <c r="BH184" i="14"/>
  <c r="AL274" i="14"/>
  <c r="BH275" i="14"/>
  <c r="T79" i="14"/>
  <c r="BA80" i="14"/>
  <c r="BW80" i="14" s="1"/>
  <c r="CH80" i="14" s="1"/>
  <c r="BL155" i="14"/>
  <c r="AE154" i="14"/>
  <c r="CR288" i="14"/>
  <c r="AM273" i="14"/>
  <c r="BI273" i="14" s="1"/>
  <c r="BI274" i="14"/>
  <c r="G73" i="14"/>
  <c r="D78" i="14"/>
  <c r="Q67" i="14"/>
  <c r="P68" i="14"/>
  <c r="AX68" i="14"/>
  <c r="BT68" i="14" s="1"/>
  <c r="CE68" i="14" s="1"/>
  <c r="E183" i="14"/>
  <c r="AW184" i="14"/>
  <c r="G43" i="14"/>
  <c r="G45" i="14" s="1"/>
  <c r="Y6" i="15" s="1"/>
  <c r="D48" i="14"/>
  <c r="AY229" i="14"/>
  <c r="G228" i="14"/>
  <c r="AY228" i="14" s="1"/>
  <c r="AC252" i="14"/>
  <c r="AA230" i="14"/>
  <c r="BH231" i="14"/>
  <c r="G252" i="14"/>
  <c r="CR98" i="14"/>
  <c r="CR83" i="14"/>
  <c r="BG276" i="14"/>
  <c r="AK275" i="14"/>
  <c r="CQ290" i="14"/>
  <c r="R96" i="14"/>
  <c r="AY97" i="14"/>
  <c r="BU97" i="14" s="1"/>
  <c r="CF97" i="14" s="1"/>
  <c r="BS232" i="14"/>
  <c r="CD232" i="14" s="1"/>
  <c r="AV247" i="14"/>
  <c r="D246" i="14"/>
  <c r="BG98" i="14"/>
  <c r="BT290" i="14"/>
  <c r="CE290" i="14" s="1"/>
  <c r="AV201" i="14"/>
  <c r="D200" i="14"/>
  <c r="BL170" i="14"/>
  <c r="AE169" i="14"/>
  <c r="H155" i="14"/>
  <c r="AZ156" i="14"/>
  <c r="AZ126" i="14"/>
  <c r="BV126" i="14" s="1"/>
  <c r="CG126" i="14" s="1"/>
  <c r="CR126" i="14" s="1"/>
  <c r="H125" i="14"/>
  <c r="AY52" i="14"/>
  <c r="BU52" i="14" s="1"/>
  <c r="CF52" i="14" s="1"/>
  <c r="CQ52" i="14" s="1"/>
  <c r="R51" i="14"/>
  <c r="O275" i="14"/>
  <c r="AV276" i="14"/>
  <c r="BJ172" i="14"/>
  <c r="AC171" i="14"/>
  <c r="BV229" i="14"/>
  <c r="CG229" i="14" s="1"/>
  <c r="AX143" i="14"/>
  <c r="BT143" i="14" s="1"/>
  <c r="CE143" i="14" s="1"/>
  <c r="E143" i="14"/>
  <c r="F142" i="14"/>
  <c r="AC300" i="14"/>
  <c r="AN14" i="15" s="1"/>
  <c r="CR245" i="14"/>
  <c r="AL49" i="14"/>
  <c r="BH50" i="14"/>
  <c r="BU320" i="14"/>
  <c r="CF320" i="14" s="1"/>
  <c r="G58" i="14"/>
  <c r="D63" i="14"/>
  <c r="O321" i="14"/>
  <c r="AV322" i="14"/>
  <c r="CR320" i="14"/>
  <c r="AZ141" i="14"/>
  <c r="BV141" i="14" s="1"/>
  <c r="CG141" i="14" s="1"/>
  <c r="H140" i="14"/>
  <c r="CO292" i="14"/>
  <c r="AC156" i="14"/>
  <c r="BJ157" i="14"/>
  <c r="BI199" i="14"/>
  <c r="AB198" i="14"/>
  <c r="BI198" i="14" s="1"/>
  <c r="AC58" i="14"/>
  <c r="Z63" i="14"/>
  <c r="AL305" i="14"/>
  <c r="BH306" i="14"/>
  <c r="AD139" i="14"/>
  <c r="BK140" i="14"/>
  <c r="BI96" i="14"/>
  <c r="T94" i="14"/>
  <c r="BA95" i="14"/>
  <c r="BW95" i="14" s="1"/>
  <c r="CH95" i="14" s="1"/>
  <c r="G270" i="14"/>
  <c r="AN7" i="15" s="1"/>
  <c r="AC140" i="14"/>
  <c r="BJ141" i="14"/>
  <c r="P289" i="14"/>
  <c r="AW290" i="14"/>
  <c r="AN318" i="14"/>
  <c r="BJ318" i="14" s="1"/>
  <c r="BJ319" i="14"/>
  <c r="AK290" i="14"/>
  <c r="BG291" i="14"/>
  <c r="S80" i="14"/>
  <c r="AZ81" i="14"/>
  <c r="BV81" i="14" s="1"/>
  <c r="CG81" i="14" s="1"/>
  <c r="AK306" i="14"/>
  <c r="BG307" i="14"/>
  <c r="AW246" i="14"/>
  <c r="E245" i="14"/>
  <c r="AC243" i="14"/>
  <c r="BJ243" i="14" s="1"/>
  <c r="BJ244" i="14"/>
  <c r="BA140" i="14"/>
  <c r="BW140" i="14" s="1"/>
  <c r="CH140" i="14" s="1"/>
  <c r="I139" i="14"/>
  <c r="AX128" i="14"/>
  <c r="BT128" i="14" s="1"/>
  <c r="CE128" i="14" s="1"/>
  <c r="CP128" i="14" s="1"/>
  <c r="E128" i="14"/>
  <c r="F127" i="14"/>
  <c r="AM288" i="14"/>
  <c r="BI288" i="14" s="1"/>
  <c r="BI289" i="14"/>
  <c r="AX199" i="14"/>
  <c r="F198" i="14"/>
  <c r="AX198" i="14" s="1"/>
  <c r="O259" i="14"/>
  <c r="AV260" i="14"/>
  <c r="E230" i="14"/>
  <c r="AW231" i="14"/>
  <c r="BR248" i="14"/>
  <c r="CC248" i="14" s="1"/>
  <c r="E173" i="14"/>
  <c r="F172" i="14"/>
  <c r="AX173" i="14"/>
  <c r="BH97" i="14"/>
  <c r="AX289" i="14"/>
  <c r="Q288" i="14"/>
  <c r="AX288" i="14" s="1"/>
  <c r="P274" i="14"/>
  <c r="AW275" i="14"/>
  <c r="AV185" i="14"/>
  <c r="D184" i="14"/>
  <c r="BR277" i="14"/>
  <c r="CC277" i="14" s="1"/>
  <c r="CN277" i="14" s="1"/>
  <c r="AA173" i="14"/>
  <c r="BI173" i="14"/>
  <c r="AB172" i="14"/>
  <c r="I154" i="14"/>
  <c r="BA155" i="14"/>
  <c r="AD155" i="14"/>
  <c r="BK156" i="14"/>
  <c r="Q82" i="14"/>
  <c r="AX83" i="14"/>
  <c r="BT83" i="14" s="1"/>
  <c r="CE83" i="14" s="1"/>
  <c r="P83" i="14"/>
  <c r="BR217" i="14"/>
  <c r="CC217" i="14" s="1"/>
  <c r="CN217" i="14" s="1"/>
  <c r="S95" i="14"/>
  <c r="AZ96" i="14"/>
  <c r="BV96" i="14" s="1"/>
  <c r="CG96" i="14" s="1"/>
  <c r="BT306" i="14"/>
  <c r="CE306" i="14" s="1"/>
  <c r="P258" i="14"/>
  <c r="AW259" i="14"/>
  <c r="AC28" i="14"/>
  <c r="Z33" i="14"/>
  <c r="R318" i="14"/>
  <c r="AY318" i="14" s="1"/>
  <c r="AY319" i="14"/>
  <c r="S50" i="14"/>
  <c r="AZ51" i="14"/>
  <c r="BV51" i="14" s="1"/>
  <c r="CG51" i="14" s="1"/>
  <c r="CR51" i="14" s="1"/>
  <c r="BR323" i="14"/>
  <c r="CC323" i="14" s="1"/>
  <c r="BI142" i="14"/>
  <c r="AB141" i="14"/>
  <c r="CR142" i="14"/>
  <c r="AB157" i="14"/>
  <c r="AA158" i="14"/>
  <c r="BI158" i="14"/>
  <c r="F213" i="14"/>
  <c r="AX213" i="14" s="1"/>
  <c r="AX214" i="14"/>
  <c r="T49" i="14"/>
  <c r="BA50" i="14"/>
  <c r="BW50" i="14" s="1"/>
  <c r="CH50" i="14" s="1"/>
  <c r="CS50" i="14" s="1"/>
  <c r="CO233" i="14"/>
  <c r="BI214" i="14"/>
  <c r="AB213" i="14"/>
  <c r="BI213" i="14" s="1"/>
  <c r="BA125" i="14"/>
  <c r="BW125" i="14" s="1"/>
  <c r="CH125" i="14" s="1"/>
  <c r="CS125" i="14" s="1"/>
  <c r="I124" i="14"/>
  <c r="BV304" i="14"/>
  <c r="CG304" i="14" s="1"/>
  <c r="AX320" i="14"/>
  <c r="Q319" i="14"/>
  <c r="BG201" i="14"/>
  <c r="Z200" i="14"/>
  <c r="BS322" i="14"/>
  <c r="CD322" i="14" s="1"/>
  <c r="R66" i="14"/>
  <c r="AY67" i="14"/>
  <c r="BU67" i="14" s="1"/>
  <c r="CF67" i="14" s="1"/>
  <c r="AK35" i="14"/>
  <c r="BG36" i="14"/>
  <c r="AY157" i="14"/>
  <c r="G156" i="14"/>
  <c r="AY127" i="14"/>
  <c r="BU127" i="14" s="1"/>
  <c r="CF127" i="14" s="1"/>
  <c r="CQ127" i="14" s="1"/>
  <c r="G126" i="14"/>
  <c r="BA65" i="14"/>
  <c r="BW65" i="14" s="1"/>
  <c r="CH65" i="14" s="1"/>
  <c r="T64" i="14"/>
  <c r="BH246" i="14"/>
  <c r="AA245" i="14"/>
  <c r="T13" i="15"/>
  <c r="R132" i="14"/>
  <c r="AB229" i="14"/>
  <c r="BI230" i="14"/>
  <c r="AE138" i="14"/>
  <c r="BL138" i="14" s="1"/>
  <c r="BL139" i="14"/>
  <c r="AL320" i="14"/>
  <c r="BH321" i="14"/>
  <c r="G171" i="14"/>
  <c r="AY172" i="14"/>
  <c r="BU305" i="14"/>
  <c r="CF305" i="14" s="1"/>
  <c r="AW215" i="14"/>
  <c r="E214" i="14"/>
  <c r="AM304" i="14"/>
  <c r="BI305" i="14"/>
  <c r="AY142" i="14"/>
  <c r="BU142" i="14" s="1"/>
  <c r="CF142" i="14" s="1"/>
  <c r="G141" i="14"/>
  <c r="BJ229" i="14"/>
  <c r="AC228" i="14"/>
  <c r="BJ228" i="14" s="1"/>
  <c r="O306" i="14"/>
  <c r="AV307" i="14"/>
  <c r="BR292" i="14"/>
  <c r="CC292" i="14" s="1"/>
  <c r="I169" i="14"/>
  <c r="BA170" i="14"/>
  <c r="AV216" i="14"/>
  <c r="D215" i="14"/>
  <c r="Q273" i="14"/>
  <c r="AX273" i="14" s="1"/>
  <c r="AX274" i="14"/>
  <c r="AV232" i="14"/>
  <c r="D231" i="14"/>
  <c r="H170" i="14"/>
  <c r="AZ171" i="14"/>
  <c r="G300" i="14"/>
  <c r="AN15" i="15" s="1"/>
  <c r="CQ306" i="14"/>
  <c r="Q304" i="14"/>
  <c r="AX305" i="14"/>
  <c r="BU213" i="14"/>
  <c r="CF213" i="14" s="1"/>
  <c r="BU245" i="14"/>
  <c r="CF245" i="14" s="1"/>
  <c r="AV110" i="14"/>
  <c r="D109" i="14"/>
  <c r="AC44" i="14"/>
  <c r="BI245" i="14"/>
  <c r="AB244" i="14"/>
  <c r="BG51" i="14"/>
  <c r="AK50" i="14"/>
  <c r="AL64" i="14"/>
  <c r="BH65" i="14"/>
  <c r="AL258" i="14"/>
  <c r="BH259" i="14"/>
  <c r="BV303" i="14"/>
  <c r="CG303" i="14" s="1"/>
  <c r="BT321" i="14"/>
  <c r="CE321" i="14" s="1"/>
  <c r="CR158" i="14"/>
  <c r="AK259" i="14"/>
  <c r="BG260" i="14"/>
  <c r="P320" i="14"/>
  <c r="AW321" i="14"/>
  <c r="O18" i="15"/>
  <c r="BI110" i="14" l="1"/>
  <c r="AB109" i="14"/>
  <c r="BH126" i="14"/>
  <c r="AA125" i="14"/>
  <c r="BJ124" i="14"/>
  <c r="AC123" i="14"/>
  <c r="BJ123" i="14" s="1"/>
  <c r="BG112" i="14"/>
  <c r="Z111" i="14"/>
  <c r="AX35" i="14"/>
  <c r="Q34" i="14"/>
  <c r="BH111" i="14"/>
  <c r="AA110" i="14"/>
  <c r="BG127" i="14"/>
  <c r="Z126" i="14"/>
  <c r="AV37" i="14"/>
  <c r="O36" i="14"/>
  <c r="AC108" i="14"/>
  <c r="BJ108" i="14" s="1"/>
  <c r="BJ109" i="14"/>
  <c r="R33" i="14"/>
  <c r="AY33" i="14" s="1"/>
  <c r="AY34" i="14"/>
  <c r="AK97" i="14"/>
  <c r="BI125" i="14"/>
  <c r="AB124" i="14"/>
  <c r="AW36" i="14"/>
  <c r="P35" i="14"/>
  <c r="AN150" i="14"/>
  <c r="AD16" i="15" s="1"/>
  <c r="AN94" i="14"/>
  <c r="BJ94" i="14" s="1"/>
  <c r="AL96" i="14"/>
  <c r="AM95" i="14"/>
  <c r="AO93" i="14"/>
  <c r="BK93" i="14" s="1"/>
  <c r="AM80" i="14"/>
  <c r="BI81" i="14"/>
  <c r="AL81" i="14"/>
  <c r="BH82" i="14"/>
  <c r="AK82" i="14"/>
  <c r="BG83" i="14"/>
  <c r="AN79" i="14"/>
  <c r="BJ80" i="14"/>
  <c r="AO78" i="14"/>
  <c r="BK78" i="14" s="1"/>
  <c r="BK79" i="14"/>
  <c r="CO232" i="14"/>
  <c r="CQ158" i="14"/>
  <c r="CQ83" i="14"/>
  <c r="CP290" i="14"/>
  <c r="CS156" i="14"/>
  <c r="CR97" i="14"/>
  <c r="AK168" i="14"/>
  <c r="T20" i="15" s="1"/>
  <c r="CO216" i="14"/>
  <c r="CR304" i="14"/>
  <c r="BR232" i="14"/>
  <c r="CC232" i="14" s="1"/>
  <c r="CN232" i="14" s="1"/>
  <c r="CQ289" i="14"/>
  <c r="O19" i="15"/>
  <c r="CS81" i="14"/>
  <c r="CQ245" i="14"/>
  <c r="BT273" i="14"/>
  <c r="CE273" i="14" s="1"/>
  <c r="CP273" i="14" s="1"/>
  <c r="BS275" i="14"/>
  <c r="CD275" i="14" s="1"/>
  <c r="CO275" i="14" s="1"/>
  <c r="Q320" i="7"/>
  <c r="Q333" i="7" s="1"/>
  <c r="CP246" i="14"/>
  <c r="AC72" i="14"/>
  <c r="CQ213" i="14"/>
  <c r="BR216" i="14"/>
  <c r="CC216" i="14" s="1"/>
  <c r="BU172" i="14"/>
  <c r="CF172" i="14" s="1"/>
  <c r="CR228" i="14"/>
  <c r="CQ67" i="14"/>
  <c r="CQ97" i="14" s="1"/>
  <c r="O168" i="14"/>
  <c r="T21" i="15" s="1"/>
  <c r="BR322" i="14"/>
  <c r="CC322" i="14" s="1"/>
  <c r="BS231" i="14"/>
  <c r="CD231" i="14" s="1"/>
  <c r="CO231" i="14" s="1"/>
  <c r="F211" i="7"/>
  <c r="F224" i="7" s="1"/>
  <c r="AC30" i="14"/>
  <c r="Y3" i="15" s="1"/>
  <c r="CR229" i="14"/>
  <c r="F292" i="7"/>
  <c r="F305" i="7" s="1"/>
  <c r="O153" i="14"/>
  <c r="R148" i="14"/>
  <c r="R150" i="14" s="1"/>
  <c r="AD17" i="15" s="1"/>
  <c r="O255" i="7"/>
  <c r="BS215" i="14"/>
  <c r="CD215" i="14" s="1"/>
  <c r="BU157" i="14"/>
  <c r="CF157" i="14" s="1"/>
  <c r="N55" i="5"/>
  <c r="CQ305" i="14"/>
  <c r="CO307" i="14"/>
  <c r="CJ34" i="4"/>
  <c r="CK33" i="4"/>
  <c r="O28" i="5" s="1"/>
  <c r="O55" i="5" s="1"/>
  <c r="G60" i="14"/>
  <c r="Y10" i="15" s="1"/>
  <c r="CP231" i="14"/>
  <c r="F223" i="7"/>
  <c r="D281" i="7"/>
  <c r="F277" i="7" s="1"/>
  <c r="BU318" i="14"/>
  <c r="CF318" i="14" s="1"/>
  <c r="CO322" i="14"/>
  <c r="CS171" i="14"/>
  <c r="P103" i="6"/>
  <c r="P130" i="6" s="1"/>
  <c r="Q130" i="6" s="1"/>
  <c r="CQ173" i="14"/>
  <c r="Q393" i="7"/>
  <c r="F379" i="7"/>
  <c r="F392" i="7" s="1"/>
  <c r="K226" i="4"/>
  <c r="J227" i="4"/>
  <c r="J228" i="4" s="1"/>
  <c r="N68" i="4"/>
  <c r="M69" i="4"/>
  <c r="M70" i="4" s="1"/>
  <c r="D34" i="6" s="1"/>
  <c r="F320" i="7"/>
  <c r="F365" i="4"/>
  <c r="F342" i="4"/>
  <c r="F293" i="4"/>
  <c r="F316" i="4"/>
  <c r="CH226" i="4"/>
  <c r="CG227" i="4"/>
  <c r="D308" i="7"/>
  <c r="F304" i="7" s="1"/>
  <c r="F289" i="7"/>
  <c r="J152" i="4"/>
  <c r="J153" i="4" s="1"/>
  <c r="K151" i="4"/>
  <c r="P393" i="7"/>
  <c r="E379" i="7"/>
  <c r="CF151" i="4"/>
  <c r="CG150" i="4"/>
  <c r="E188" i="6" s="1"/>
  <c r="E215" i="6" s="1"/>
  <c r="D255" i="7"/>
  <c r="D282" i="7"/>
  <c r="F59" i="6"/>
  <c r="D352" i="7"/>
  <c r="O366" i="7"/>
  <c r="Q34" i="6"/>
  <c r="CF102" i="4"/>
  <c r="CG101" i="4"/>
  <c r="Q392" i="7"/>
  <c r="Q289" i="7"/>
  <c r="O308" i="7"/>
  <c r="Q304" i="7" s="1"/>
  <c r="E351" i="7"/>
  <c r="P365" i="7"/>
  <c r="P351" i="7"/>
  <c r="E365" i="7"/>
  <c r="F208" i="7"/>
  <c r="D254" i="7"/>
  <c r="F250" i="7" s="1"/>
  <c r="D386" i="4"/>
  <c r="D387" i="4" s="1"/>
  <c r="D388" i="4" s="1"/>
  <c r="D321" i="4"/>
  <c r="D322" i="4" s="1"/>
  <c r="D323" i="4" s="1"/>
  <c r="D298" i="4"/>
  <c r="D299" i="4" s="1"/>
  <c r="J3" i="4"/>
  <c r="D355" i="4"/>
  <c r="D337" i="4"/>
  <c r="D338" i="4" s="1"/>
  <c r="D339" i="4" s="1"/>
  <c r="D361" i="4"/>
  <c r="D362" i="4" s="1"/>
  <c r="D306" i="4"/>
  <c r="D312" i="4"/>
  <c r="D313" i="4" s="1"/>
  <c r="D330" i="4"/>
  <c r="D331" i="4" s="1"/>
  <c r="D379" i="4"/>
  <c r="D380" i="4" s="1"/>
  <c r="D370" i="4"/>
  <c r="D371" i="4" s="1"/>
  <c r="D372" i="4" s="1"/>
  <c r="D347" i="4"/>
  <c r="D348" i="4" s="1"/>
  <c r="D215" i="6"/>
  <c r="CF139" i="4"/>
  <c r="CF140" i="4" s="1"/>
  <c r="CG138" i="4"/>
  <c r="P394" i="7"/>
  <c r="E380" i="7"/>
  <c r="Q61" i="6"/>
  <c r="CF113" i="4"/>
  <c r="CG112" i="4"/>
  <c r="E103" i="6" s="1"/>
  <c r="F103" i="6" s="1"/>
  <c r="D366" i="7"/>
  <c r="O352" i="7"/>
  <c r="O336" i="7"/>
  <c r="Q332" i="7" s="1"/>
  <c r="Q317" i="7"/>
  <c r="J138" i="4"/>
  <c r="K137" i="4"/>
  <c r="K125" i="4"/>
  <c r="J126" i="4"/>
  <c r="J2" i="6"/>
  <c r="J2" i="7"/>
  <c r="J3" i="3"/>
  <c r="E65" i="3" s="1"/>
  <c r="E64" i="3" s="1"/>
  <c r="F59" i="3" s="1"/>
  <c r="E254" i="7"/>
  <c r="E281" i="7"/>
  <c r="D380" i="7"/>
  <c r="O394" i="7"/>
  <c r="Q211" i="7"/>
  <c r="CK69" i="4"/>
  <c r="CJ70" i="4"/>
  <c r="CJ71" i="4" s="1"/>
  <c r="O36" i="6" s="1"/>
  <c r="Q184" i="7"/>
  <c r="Q197" i="7" s="1"/>
  <c r="J101" i="4"/>
  <c r="K100" i="4"/>
  <c r="D59" i="1"/>
  <c r="D130" i="6"/>
  <c r="F317" i="7"/>
  <c r="D336" i="7"/>
  <c r="F332" i="7" s="1"/>
  <c r="N34" i="4"/>
  <c r="O33" i="4"/>
  <c r="E28" i="5" s="1"/>
  <c r="K113" i="4"/>
  <c r="J114" i="4"/>
  <c r="F294" i="4"/>
  <c r="F343" i="4"/>
  <c r="F366" i="4"/>
  <c r="F317" i="4"/>
  <c r="P188" i="6"/>
  <c r="O227" i="7"/>
  <c r="Q208" i="7"/>
  <c r="F32" i="6"/>
  <c r="Q181" i="7"/>
  <c r="O200" i="7"/>
  <c r="Q196" i="7" s="1"/>
  <c r="O395" i="7"/>
  <c r="D381" i="7"/>
  <c r="CP215" i="14"/>
  <c r="CO291" i="14"/>
  <c r="BT274" i="14"/>
  <c r="CE274" i="14" s="1"/>
  <c r="CP274" i="14" s="1"/>
  <c r="BR307" i="14"/>
  <c r="CC307" i="14" s="1"/>
  <c r="CQ214" i="14"/>
  <c r="BT288" i="14"/>
  <c r="CE288" i="14" s="1"/>
  <c r="BR247" i="14"/>
  <c r="CC247" i="14" s="1"/>
  <c r="CQ288" i="14"/>
  <c r="CN292" i="14"/>
  <c r="CO247" i="14"/>
  <c r="BT289" i="14"/>
  <c r="CE289" i="14" s="1"/>
  <c r="CP289" i="14" s="1"/>
  <c r="BS321" i="14"/>
  <c r="CD321" i="14" s="1"/>
  <c r="AC90" i="14"/>
  <c r="Y19" i="15" s="1"/>
  <c r="BT320" i="14"/>
  <c r="CE320" i="14" s="1"/>
  <c r="BU319" i="14"/>
  <c r="CF319" i="14" s="1"/>
  <c r="BW155" i="14"/>
  <c r="CH155" i="14" s="1"/>
  <c r="CN233" i="14"/>
  <c r="BT305" i="14"/>
  <c r="CE305" i="14" s="1"/>
  <c r="BV171" i="14"/>
  <c r="CG171" i="14" s="1"/>
  <c r="BW170" i="14"/>
  <c r="CH170" i="14" s="1"/>
  <c r="CN323" i="14"/>
  <c r="CN248" i="14"/>
  <c r="CN308" i="14"/>
  <c r="CR319" i="14"/>
  <c r="T16" i="15"/>
  <c r="AN147" i="14"/>
  <c r="CR303" i="14"/>
  <c r="CQ142" i="14"/>
  <c r="BS246" i="14"/>
  <c r="CD246" i="14" s="1"/>
  <c r="BT213" i="14"/>
  <c r="CE213" i="14" s="1"/>
  <c r="CR172" i="14"/>
  <c r="CP306" i="14"/>
  <c r="CR243" i="14"/>
  <c r="BT198" i="14"/>
  <c r="CE198" i="14" s="1"/>
  <c r="CP198" i="14" s="1"/>
  <c r="BS290" i="14"/>
  <c r="CD290" i="14" s="1"/>
  <c r="CP143" i="14"/>
  <c r="BU303" i="14"/>
  <c r="CF303" i="14" s="1"/>
  <c r="BS200" i="14"/>
  <c r="CD200" i="14" s="1"/>
  <c r="CO200" i="14" s="1"/>
  <c r="AN165" i="14"/>
  <c r="AD20" i="15" s="1"/>
  <c r="BT173" i="14"/>
  <c r="CE173" i="14" s="1"/>
  <c r="BT199" i="14"/>
  <c r="CE199" i="14" s="1"/>
  <c r="CP199" i="14" s="1"/>
  <c r="BR291" i="14"/>
  <c r="CC291" i="14" s="1"/>
  <c r="P319" i="14"/>
  <c r="AW320" i="14"/>
  <c r="CP321" i="14"/>
  <c r="AB243" i="14"/>
  <c r="BI243" i="14" s="1"/>
  <c r="BI244" i="14"/>
  <c r="AL319" i="14"/>
  <c r="BH320" i="14"/>
  <c r="CS65" i="14"/>
  <c r="CS95" i="14" s="1"/>
  <c r="AK34" i="14"/>
  <c r="BG35" i="14"/>
  <c r="BA124" i="14"/>
  <c r="BW124" i="14" s="1"/>
  <c r="CH124" i="14" s="1"/>
  <c r="CS124" i="14" s="1"/>
  <c r="I123" i="14"/>
  <c r="BA123" i="14" s="1"/>
  <c r="BW123" i="14" s="1"/>
  <c r="CH123" i="14" s="1"/>
  <c r="CS123" i="14" s="1"/>
  <c r="R254" i="14"/>
  <c r="AW258" i="14"/>
  <c r="BA154" i="14"/>
  <c r="I153" i="14"/>
  <c r="BA153" i="14" s="1"/>
  <c r="CR157" i="14"/>
  <c r="F171" i="14"/>
  <c r="AX172" i="14"/>
  <c r="AX127" i="14"/>
  <c r="BT127" i="14" s="1"/>
  <c r="CE127" i="14" s="1"/>
  <c r="CP127" i="14" s="1"/>
  <c r="F126" i="14"/>
  <c r="CS140" i="14"/>
  <c r="E244" i="14"/>
  <c r="AW245" i="14"/>
  <c r="AL304" i="14"/>
  <c r="BH305" i="14"/>
  <c r="CQ320" i="14"/>
  <c r="BR276" i="14"/>
  <c r="CC276" i="14" s="1"/>
  <c r="CN276" i="14" s="1"/>
  <c r="AZ125" i="14"/>
  <c r="BV125" i="14" s="1"/>
  <c r="CG125" i="14" s="1"/>
  <c r="CR125" i="14" s="1"/>
  <c r="H124" i="14"/>
  <c r="AE168" i="14"/>
  <c r="BL168" i="14" s="1"/>
  <c r="BL169" i="14"/>
  <c r="CR244" i="14"/>
  <c r="R95" i="14"/>
  <c r="AY96" i="14"/>
  <c r="BU96" i="14" s="1"/>
  <c r="CF96" i="14" s="1"/>
  <c r="AK274" i="14"/>
  <c r="BG275" i="14"/>
  <c r="O6" i="15"/>
  <c r="G42" i="14"/>
  <c r="CP68" i="14"/>
  <c r="CP83" i="14" s="1"/>
  <c r="O14" i="15"/>
  <c r="G72" i="14"/>
  <c r="AE153" i="14"/>
  <c r="BL153" i="14" s="1"/>
  <c r="BL154" i="14"/>
  <c r="P304" i="14"/>
  <c r="AW305" i="14"/>
  <c r="BU244" i="14"/>
  <c r="CF244" i="14" s="1"/>
  <c r="AC45" i="14"/>
  <c r="R80" i="14"/>
  <c r="AY81" i="14"/>
  <c r="BU81" i="14" s="1"/>
  <c r="CF81" i="14" s="1"/>
  <c r="AX52" i="14"/>
  <c r="BT52" i="14" s="1"/>
  <c r="CE52" i="14" s="1"/>
  <c r="CP52" i="14" s="1"/>
  <c r="Q51" i="14"/>
  <c r="BU304" i="14"/>
  <c r="CF304" i="14" s="1"/>
  <c r="E198" i="14"/>
  <c r="AW199" i="14"/>
  <c r="CP98" i="14"/>
  <c r="E157" i="14"/>
  <c r="AW158" i="14"/>
  <c r="D158" i="14"/>
  <c r="BH64" i="14"/>
  <c r="AL63" i="14"/>
  <c r="G103" i="14"/>
  <c r="D108" i="14"/>
  <c r="AV109" i="14"/>
  <c r="AY141" i="14"/>
  <c r="BU141" i="14" s="1"/>
  <c r="CF141" i="14" s="1"/>
  <c r="G140" i="14"/>
  <c r="BI304" i="14"/>
  <c r="AM303" i="14"/>
  <c r="BI303" i="14" s="1"/>
  <c r="BH245" i="14"/>
  <c r="AA244" i="14"/>
  <c r="AY126" i="14"/>
  <c r="BU126" i="14" s="1"/>
  <c r="CF126" i="14" s="1"/>
  <c r="CQ126" i="14" s="1"/>
  <c r="G125" i="14"/>
  <c r="BG200" i="14"/>
  <c r="Z199" i="14"/>
  <c r="Q318" i="14"/>
  <c r="AX318" i="14" s="1"/>
  <c r="AX319" i="14"/>
  <c r="AB140" i="14"/>
  <c r="BI141" i="14"/>
  <c r="S49" i="14"/>
  <c r="AZ50" i="14"/>
  <c r="BV50" i="14" s="1"/>
  <c r="CG50" i="14" s="1"/>
  <c r="CR50" i="14" s="1"/>
  <c r="AC27" i="14"/>
  <c r="O3" i="15"/>
  <c r="P82" i="14"/>
  <c r="AW83" i="14"/>
  <c r="BS83" i="14" s="1"/>
  <c r="CD83" i="14" s="1"/>
  <c r="O83" i="14"/>
  <c r="BI172" i="14"/>
  <c r="AB171" i="14"/>
  <c r="G178" i="14"/>
  <c r="AV184" i="14"/>
  <c r="D183" i="14"/>
  <c r="AW173" i="14"/>
  <c r="D173" i="14"/>
  <c r="E172" i="14"/>
  <c r="O258" i="14"/>
  <c r="R253" i="14"/>
  <c r="AV259" i="14"/>
  <c r="AW128" i="14"/>
  <c r="BS128" i="14" s="1"/>
  <c r="CD128" i="14" s="1"/>
  <c r="CO128" i="14" s="1"/>
  <c r="D128" i="14"/>
  <c r="E127" i="14"/>
  <c r="AZ80" i="14"/>
  <c r="BV80" i="14" s="1"/>
  <c r="CG80" i="14" s="1"/>
  <c r="S79" i="14"/>
  <c r="BJ140" i="14"/>
  <c r="AC139" i="14"/>
  <c r="T93" i="14"/>
  <c r="BA93" i="14" s="1"/>
  <c r="BW93" i="14" s="1"/>
  <c r="CH93" i="14" s="1"/>
  <c r="BA94" i="14"/>
  <c r="BW94" i="14" s="1"/>
  <c r="CH94" i="14" s="1"/>
  <c r="AZ140" i="14"/>
  <c r="BV140" i="14" s="1"/>
  <c r="CG140" i="14" s="1"/>
  <c r="H139" i="14"/>
  <c r="O320" i="14"/>
  <c r="AV321" i="14"/>
  <c r="F141" i="14"/>
  <c r="AX142" i="14"/>
  <c r="BT142" i="14" s="1"/>
  <c r="CE142" i="14" s="1"/>
  <c r="O274" i="14"/>
  <c r="AV275" i="14"/>
  <c r="AV246" i="14"/>
  <c r="D245" i="14"/>
  <c r="AW68" i="14"/>
  <c r="BS68" i="14" s="1"/>
  <c r="CD68" i="14" s="1"/>
  <c r="P67" i="14"/>
  <c r="O68" i="14"/>
  <c r="G75" i="14"/>
  <c r="Y14" i="15" s="1"/>
  <c r="AL273" i="14"/>
  <c r="BH274" i="14"/>
  <c r="BS306" i="14"/>
  <c r="CD306" i="14" s="1"/>
  <c r="AA141" i="14"/>
  <c r="BH142" i="14"/>
  <c r="BG215" i="14"/>
  <c r="Z214" i="14"/>
  <c r="O53" i="14"/>
  <c r="AW53" i="14"/>
  <c r="BS53" i="14" s="1"/>
  <c r="CD53" i="14" s="1"/>
  <c r="CO53" i="14" s="1"/>
  <c r="P52" i="14"/>
  <c r="Z183" i="14"/>
  <c r="BG184" i="14"/>
  <c r="AC178" i="14"/>
  <c r="AK64" i="14"/>
  <c r="BG65" i="14"/>
  <c r="BT158" i="14"/>
  <c r="CE158" i="14" s="1"/>
  <c r="AX229" i="14"/>
  <c r="F228" i="14"/>
  <c r="AX228" i="14" s="1"/>
  <c r="BG246" i="14"/>
  <c r="Z245" i="14"/>
  <c r="BG231" i="14"/>
  <c r="Z230" i="14"/>
  <c r="AN253" i="14"/>
  <c r="AK258" i="14"/>
  <c r="BG259" i="14"/>
  <c r="AK49" i="14"/>
  <c r="BG50" i="14"/>
  <c r="AX304" i="14"/>
  <c r="Q303" i="14"/>
  <c r="AX303" i="14" s="1"/>
  <c r="AZ170" i="14"/>
  <c r="H169" i="14"/>
  <c r="I168" i="14"/>
  <c r="BA168" i="14" s="1"/>
  <c r="BA169" i="14"/>
  <c r="AV306" i="14"/>
  <c r="O305" i="14"/>
  <c r="E213" i="14"/>
  <c r="AW214" i="14"/>
  <c r="AY171" i="14"/>
  <c r="G170" i="14"/>
  <c r="AB228" i="14"/>
  <c r="BI228" i="14" s="1"/>
  <c r="BI229" i="14"/>
  <c r="BA49" i="14"/>
  <c r="BW49" i="14" s="1"/>
  <c r="CH49" i="14" s="1"/>
  <c r="CS49" i="14" s="1"/>
  <c r="T48" i="14"/>
  <c r="BA48" i="14" s="1"/>
  <c r="BW48" i="14" s="1"/>
  <c r="CH48" i="14" s="1"/>
  <c r="CS48" i="14" s="1"/>
  <c r="BH158" i="14"/>
  <c r="AA157" i="14"/>
  <c r="Z158" i="14"/>
  <c r="AD154" i="14"/>
  <c r="BK155" i="14"/>
  <c r="P273" i="14"/>
  <c r="AW274" i="14"/>
  <c r="BH96" i="14"/>
  <c r="G90" i="14"/>
  <c r="Y18" i="15" s="1"/>
  <c r="AD138" i="14"/>
  <c r="BK138" i="14" s="1"/>
  <c r="BK139" i="14"/>
  <c r="O11" i="15"/>
  <c r="AC57" i="14"/>
  <c r="CR141" i="14"/>
  <c r="G57" i="14"/>
  <c r="O10" i="15"/>
  <c r="AW143" i="14"/>
  <c r="BS143" i="14" s="1"/>
  <c r="CD143" i="14" s="1"/>
  <c r="E142" i="14"/>
  <c r="D143" i="14"/>
  <c r="AC170" i="14"/>
  <c r="BJ171" i="14"/>
  <c r="AY51" i="14"/>
  <c r="BU51" i="14" s="1"/>
  <c r="CF51" i="14" s="1"/>
  <c r="CQ51" i="14" s="1"/>
  <c r="R50" i="14"/>
  <c r="BV156" i="14"/>
  <c r="CG156" i="14" s="1"/>
  <c r="AV200" i="14"/>
  <c r="D199" i="14"/>
  <c r="BG97" i="14"/>
  <c r="BU228" i="14"/>
  <c r="CF228" i="14" s="1"/>
  <c r="AX67" i="14"/>
  <c r="BT67" i="14" s="1"/>
  <c r="CE67" i="14" s="1"/>
  <c r="Q66" i="14"/>
  <c r="Z142" i="14"/>
  <c r="BG143" i="14"/>
  <c r="F243" i="14"/>
  <c r="AX243" i="14" s="1"/>
  <c r="AX244" i="14"/>
  <c r="AV290" i="14"/>
  <c r="O289" i="14"/>
  <c r="CR66" i="14"/>
  <c r="AM318" i="14"/>
  <c r="BI318" i="14" s="1"/>
  <c r="BI319" i="14"/>
  <c r="Q96" i="14"/>
  <c r="AX97" i="14"/>
  <c r="BT97" i="14" s="1"/>
  <c r="CE97" i="14" s="1"/>
  <c r="AX157" i="14"/>
  <c r="F156" i="14"/>
  <c r="AK320" i="14"/>
  <c r="BG321" i="14"/>
  <c r="BT230" i="14"/>
  <c r="CE230" i="14" s="1"/>
  <c r="AN254" i="14"/>
  <c r="BH258" i="14"/>
  <c r="AV231" i="14"/>
  <c r="D230" i="14"/>
  <c r="AV215" i="14"/>
  <c r="D214" i="14"/>
  <c r="BA64" i="14"/>
  <c r="BW64" i="14" s="1"/>
  <c r="CH64" i="14" s="1"/>
  <c r="T63" i="14"/>
  <c r="BA63" i="14" s="1"/>
  <c r="BW63" i="14" s="1"/>
  <c r="CH63" i="14" s="1"/>
  <c r="AY156" i="14"/>
  <c r="G155" i="14"/>
  <c r="R65" i="14"/>
  <c r="AY66" i="14"/>
  <c r="BU66" i="14" s="1"/>
  <c r="CF66" i="14" s="1"/>
  <c r="BT214" i="14"/>
  <c r="CE214" i="14" s="1"/>
  <c r="AB156" i="14"/>
  <c r="BI157" i="14"/>
  <c r="S94" i="14"/>
  <c r="AZ95" i="14"/>
  <c r="BV95" i="14" s="1"/>
  <c r="CG95" i="14" s="1"/>
  <c r="Q81" i="14"/>
  <c r="AX82" i="14"/>
  <c r="BT82" i="14" s="1"/>
  <c r="CE82" i="14" s="1"/>
  <c r="Z173" i="14"/>
  <c r="BH173" i="14"/>
  <c r="AA172" i="14"/>
  <c r="E229" i="14"/>
  <c r="AW230" i="14"/>
  <c r="I138" i="14"/>
  <c r="BA138" i="14" s="1"/>
  <c r="BW138" i="14" s="1"/>
  <c r="CH138" i="14" s="1"/>
  <c r="BA139" i="14"/>
  <c r="BW139" i="14" s="1"/>
  <c r="CH139" i="14" s="1"/>
  <c r="BG306" i="14"/>
  <c r="AK305" i="14"/>
  <c r="AK289" i="14"/>
  <c r="BG290" i="14"/>
  <c r="AW289" i="14"/>
  <c r="P288" i="14"/>
  <c r="BI95" i="14"/>
  <c r="AC60" i="14"/>
  <c r="Y11" i="15" s="1"/>
  <c r="AC155" i="14"/>
  <c r="BJ156" i="14"/>
  <c r="AL48" i="14"/>
  <c r="BH49" i="14"/>
  <c r="AZ155" i="14"/>
  <c r="H154" i="14"/>
  <c r="BR201" i="14"/>
  <c r="CC201" i="14" s="1"/>
  <c r="CN201" i="14" s="1"/>
  <c r="BH230" i="14"/>
  <c r="AA229" i="14"/>
  <c r="BU229" i="14"/>
  <c r="CF229" i="14" s="1"/>
  <c r="AW183" i="14"/>
  <c r="G179" i="14"/>
  <c r="T78" i="14"/>
  <c r="BA78" i="14" s="1"/>
  <c r="BW78" i="14" s="1"/>
  <c r="CH78" i="14" s="1"/>
  <c r="BA79" i="14"/>
  <c r="BW79" i="14" s="1"/>
  <c r="CH79" i="14" s="1"/>
  <c r="AC179" i="14"/>
  <c r="BH183" i="14"/>
  <c r="BH214" i="14"/>
  <c r="AA213" i="14"/>
  <c r="BH289" i="14"/>
  <c r="AL288" i="14"/>
  <c r="BU243" i="14"/>
  <c r="CF243" i="14" s="1"/>
  <c r="O7" i="15"/>
  <c r="AC42" i="14"/>
  <c r="BT245" i="14"/>
  <c r="CE245" i="14" s="1"/>
  <c r="AZ65" i="14"/>
  <c r="BV65" i="14" s="1"/>
  <c r="CG65" i="14" s="1"/>
  <c r="S64" i="14"/>
  <c r="CR318" i="14"/>
  <c r="AL33" i="14"/>
  <c r="BH34" i="14"/>
  <c r="P97" i="14"/>
  <c r="AW98" i="14"/>
  <c r="BS98" i="14" s="1"/>
  <c r="CD98" i="14" s="1"/>
  <c r="O98" i="14"/>
  <c r="BH199" i="14"/>
  <c r="AA198" i="14"/>
  <c r="G104" i="14"/>
  <c r="AW108" i="14"/>
  <c r="BK170" i="14"/>
  <c r="AD169" i="14"/>
  <c r="AC75" i="14"/>
  <c r="Y15" i="15" s="1"/>
  <c r="AV36" i="14" l="1"/>
  <c r="O35" i="14"/>
  <c r="Z110" i="14"/>
  <c r="BG111" i="14"/>
  <c r="AB123" i="14"/>
  <c r="BI123" i="14" s="1"/>
  <c r="BI124" i="14"/>
  <c r="BG126" i="14"/>
  <c r="Z125" i="14"/>
  <c r="AA109" i="14"/>
  <c r="BH110" i="14"/>
  <c r="BH125" i="14"/>
  <c r="AA124" i="14"/>
  <c r="AX34" i="14"/>
  <c r="Q33" i="14"/>
  <c r="AX33" i="14" s="1"/>
  <c r="AB108" i="14"/>
  <c r="BI108" i="14" s="1"/>
  <c r="BI109" i="14"/>
  <c r="P34" i="14"/>
  <c r="AW35" i="14"/>
  <c r="AL95" i="14"/>
  <c r="AN162" i="14"/>
  <c r="CP288" i="14"/>
  <c r="AK96" i="14"/>
  <c r="CQ228" i="14"/>
  <c r="CP305" i="14"/>
  <c r="AN93" i="14"/>
  <c r="BJ93" i="14" s="1"/>
  <c r="AM94" i="14"/>
  <c r="AN78" i="14"/>
  <c r="BJ78" i="14" s="1"/>
  <c r="BJ79" i="14"/>
  <c r="BG82" i="14"/>
  <c r="AK81" i="14"/>
  <c r="AL80" i="14"/>
  <c r="BH81" i="14"/>
  <c r="BI80" i="14"/>
  <c r="AM79" i="14"/>
  <c r="CQ82" i="14"/>
  <c r="R162" i="14"/>
  <c r="CO246" i="14"/>
  <c r="CQ304" i="14"/>
  <c r="CN247" i="14"/>
  <c r="I11" i="16"/>
  <c r="CO290" i="14"/>
  <c r="O190" i="6"/>
  <c r="O217" i="6" s="1"/>
  <c r="F333" i="7"/>
  <c r="CO306" i="14"/>
  <c r="CQ172" i="14"/>
  <c r="O104" i="6"/>
  <c r="O131" i="6" s="1"/>
  <c r="T17" i="15"/>
  <c r="R147" i="14"/>
  <c r="R165" i="14"/>
  <c r="AD21" i="15" s="1"/>
  <c r="CQ229" i="14"/>
  <c r="CP230" i="14"/>
  <c r="BW169" i="14"/>
  <c r="CH169" i="14" s="1"/>
  <c r="CS155" i="14"/>
  <c r="F251" i="7"/>
  <c r="L39" i="1" s="1"/>
  <c r="F278" i="7"/>
  <c r="M39" i="1" s="1"/>
  <c r="CQ318" i="14"/>
  <c r="CS80" i="14"/>
  <c r="P104" i="6"/>
  <c r="P131" i="6" s="1"/>
  <c r="E361" i="4"/>
  <c r="E362" i="4" s="1"/>
  <c r="F77" i="3"/>
  <c r="E77" i="3" s="1"/>
  <c r="D77" i="3" s="1"/>
  <c r="P55" i="5"/>
  <c r="P28" i="5"/>
  <c r="CJ35" i="4"/>
  <c r="CJ36" i="4" s="1"/>
  <c r="N30" i="5" s="1"/>
  <c r="CK34" i="4"/>
  <c r="BT244" i="14"/>
  <c r="CE244" i="14" s="1"/>
  <c r="E87" i="3"/>
  <c r="F82" i="3" s="1"/>
  <c r="F188" i="6"/>
  <c r="F99" i="3"/>
  <c r="F98" i="3" s="1"/>
  <c r="D267" i="6"/>
  <c r="D294" i="6" s="1"/>
  <c r="D321" i="6"/>
  <c r="D348" i="6" s="1"/>
  <c r="D430" i="6"/>
  <c r="D457" i="6" s="1"/>
  <c r="D65" i="3"/>
  <c r="D64" i="3" s="1"/>
  <c r="F57" i="3" s="1"/>
  <c r="D88" i="3"/>
  <c r="F81" i="3" s="1"/>
  <c r="F215" i="6"/>
  <c r="Q103" i="6"/>
  <c r="E337" i="4"/>
  <c r="E338" i="4" s="1"/>
  <c r="E339" i="4" s="1"/>
  <c r="E312" i="4"/>
  <c r="E313" i="4" s="1"/>
  <c r="Q224" i="7"/>
  <c r="D376" i="6"/>
  <c r="D403" i="6" s="1"/>
  <c r="BR275" i="14"/>
  <c r="CC275" i="14" s="1"/>
  <c r="CN275" i="14" s="1"/>
  <c r="P215" i="6"/>
  <c r="Q215" i="6" s="1"/>
  <c r="Q188" i="6"/>
  <c r="N35" i="4"/>
  <c r="N36" i="4" s="1"/>
  <c r="D30" i="5" s="1"/>
  <c r="D57" i="5" s="1"/>
  <c r="O34" i="4"/>
  <c r="CF114" i="4"/>
  <c r="D104" i="6" s="1"/>
  <c r="CG113" i="4"/>
  <c r="E104" i="6" s="1"/>
  <c r="CG139" i="4"/>
  <c r="CH138" i="4"/>
  <c r="E386" i="4"/>
  <c r="E387" i="4" s="1"/>
  <c r="E388" i="4" s="1"/>
  <c r="O430" i="6"/>
  <c r="O457" i="6" s="1"/>
  <c r="P364" i="7"/>
  <c r="Q347" i="7"/>
  <c r="D365" i="7"/>
  <c r="O351" i="7"/>
  <c r="F346" i="7"/>
  <c r="K152" i="4"/>
  <c r="L151" i="4"/>
  <c r="L226" i="4"/>
  <c r="K227" i="4"/>
  <c r="O380" i="7"/>
  <c r="D394" i="7"/>
  <c r="O63" i="6"/>
  <c r="O379" i="7"/>
  <c r="D393" i="7"/>
  <c r="F374" i="7"/>
  <c r="J3" i="7"/>
  <c r="F549" i="7" s="1"/>
  <c r="O365" i="7"/>
  <c r="D351" i="7"/>
  <c r="Q346" i="7"/>
  <c r="O376" i="6"/>
  <c r="O403" i="6" s="1"/>
  <c r="CG151" i="4"/>
  <c r="CF152" i="4"/>
  <c r="CF153" i="4" s="1"/>
  <c r="D190" i="6" s="1"/>
  <c r="D61" i="6"/>
  <c r="CP245" i="14"/>
  <c r="CK70" i="4"/>
  <c r="CL69" i="4"/>
  <c r="P36" i="6" s="1"/>
  <c r="P63" i="6" s="1"/>
  <c r="E100" i="3"/>
  <c r="J3" i="6"/>
  <c r="F505" i="6" s="1"/>
  <c r="F504" i="6" s="1"/>
  <c r="J139" i="4"/>
  <c r="J140" i="4" s="1"/>
  <c r="K138" i="4"/>
  <c r="P379" i="7"/>
  <c r="E393" i="7"/>
  <c r="O321" i="6"/>
  <c r="O348" i="6" s="1"/>
  <c r="F347" i="7"/>
  <c r="E364" i="7"/>
  <c r="F375" i="7"/>
  <c r="E392" i="7"/>
  <c r="CH227" i="4"/>
  <c r="CG228" i="4"/>
  <c r="CG229" i="4" s="1"/>
  <c r="O68" i="4"/>
  <c r="E34" i="6" s="1"/>
  <c r="E61" i="6" s="1"/>
  <c r="N69" i="4"/>
  <c r="Q223" i="7"/>
  <c r="O281" i="7"/>
  <c r="Q277" i="7" s="1"/>
  <c r="O254" i="7"/>
  <c r="Q250" i="7" s="1"/>
  <c r="E55" i="5"/>
  <c r="F55" i="5" s="1"/>
  <c r="F28" i="5"/>
  <c r="J102" i="4"/>
  <c r="K101" i="4"/>
  <c r="E130" i="6"/>
  <c r="F130" i="6" s="1"/>
  <c r="D86" i="1" s="1"/>
  <c r="E59" i="1"/>
  <c r="E297" i="4"/>
  <c r="F336" i="4"/>
  <c r="E377" i="4"/>
  <c r="E378" i="4" s="1"/>
  <c r="E379" i="4" s="1"/>
  <c r="E380" i="4" s="1"/>
  <c r="E353" i="4"/>
  <c r="E354" i="4" s="1"/>
  <c r="F360" i="4"/>
  <c r="E304" i="4"/>
  <c r="E305" i="4" s="1"/>
  <c r="E306" i="4" s="1"/>
  <c r="E320" i="4"/>
  <c r="E321" i="4" s="1"/>
  <c r="E322" i="4" s="1"/>
  <c r="E323" i="4" s="1"/>
  <c r="E369" i="4"/>
  <c r="E370" i="4" s="1"/>
  <c r="E371" i="4" s="1"/>
  <c r="E372" i="4" s="1"/>
  <c r="F311" i="4"/>
  <c r="E346" i="4"/>
  <c r="E347" i="4" s="1"/>
  <c r="E328" i="4"/>
  <c r="E329" i="4" s="1"/>
  <c r="E330" i="4" s="1"/>
  <c r="E331" i="4" s="1"/>
  <c r="F385" i="4"/>
  <c r="O267" i="6"/>
  <c r="O294" i="6" s="1"/>
  <c r="CQ319" i="14"/>
  <c r="CN322" i="14"/>
  <c r="CP214" i="14"/>
  <c r="CQ303" i="14"/>
  <c r="CP320" i="14"/>
  <c r="CN307" i="14"/>
  <c r="CR65" i="14"/>
  <c r="CR95" i="14" s="1"/>
  <c r="BR215" i="14"/>
  <c r="CC215" i="14" s="1"/>
  <c r="CP173" i="14"/>
  <c r="CS170" i="14"/>
  <c r="CQ243" i="14"/>
  <c r="CS138" i="14"/>
  <c r="CQ66" i="14"/>
  <c r="CQ96" i="14" s="1"/>
  <c r="CS63" i="14"/>
  <c r="CS78" i="14" s="1"/>
  <c r="BR200" i="14"/>
  <c r="CC200" i="14" s="1"/>
  <c r="CN200" i="14" s="1"/>
  <c r="CO143" i="14"/>
  <c r="BT304" i="14"/>
  <c r="CE304" i="14" s="1"/>
  <c r="CP304" i="14" s="1"/>
  <c r="CP158" i="14"/>
  <c r="CQ141" i="14"/>
  <c r="BS320" i="14"/>
  <c r="CD320" i="14" s="1"/>
  <c r="CS64" i="14"/>
  <c r="CS94" i="14" s="1"/>
  <c r="BT243" i="14"/>
  <c r="CE243" i="14" s="1"/>
  <c r="BS274" i="14"/>
  <c r="CD274" i="14" s="1"/>
  <c r="CO274" i="14" s="1"/>
  <c r="CP213" i="14"/>
  <c r="CP67" i="14"/>
  <c r="CP97" i="14" s="1"/>
  <c r="CQ157" i="14"/>
  <c r="CO215" i="14"/>
  <c r="BT303" i="14"/>
  <c r="CE303" i="14" s="1"/>
  <c r="CP303" i="14" s="1"/>
  <c r="AC180" i="14"/>
  <c r="AI3" i="15" s="1"/>
  <c r="CP142" i="14"/>
  <c r="CS139" i="14"/>
  <c r="BW168" i="14"/>
  <c r="CH168" i="14" s="1"/>
  <c r="AC194" i="14"/>
  <c r="BH198" i="14"/>
  <c r="P96" i="14"/>
  <c r="AW97" i="14"/>
  <c r="BS97" i="14" s="1"/>
  <c r="CD97" i="14" s="1"/>
  <c r="S63" i="14"/>
  <c r="AZ63" i="14" s="1"/>
  <c r="BV63" i="14" s="1"/>
  <c r="CG63" i="14" s="1"/>
  <c r="AZ64" i="14"/>
  <c r="BV64" i="14" s="1"/>
  <c r="CG64" i="14" s="1"/>
  <c r="BH288" i="14"/>
  <c r="AN284" i="14"/>
  <c r="BV155" i="14"/>
  <c r="CG155" i="14" s="1"/>
  <c r="AC154" i="14"/>
  <c r="BJ155" i="14"/>
  <c r="AW288" i="14"/>
  <c r="R284" i="14"/>
  <c r="BG305" i="14"/>
  <c r="AK304" i="14"/>
  <c r="BS230" i="14"/>
  <c r="CD230" i="14" s="1"/>
  <c r="AX81" i="14"/>
  <c r="BT81" i="14" s="1"/>
  <c r="CE81" i="14" s="1"/>
  <c r="Q80" i="14"/>
  <c r="BI156" i="14"/>
  <c r="AB155" i="14"/>
  <c r="AY155" i="14"/>
  <c r="G154" i="14"/>
  <c r="AV230" i="14"/>
  <c r="D229" i="14"/>
  <c r="CO321" i="14"/>
  <c r="CR96" i="14"/>
  <c r="CR81" i="14"/>
  <c r="BG142" i="14"/>
  <c r="Z141" i="14"/>
  <c r="Q65" i="14"/>
  <c r="AX66" i="14"/>
  <c r="BT66" i="14" s="1"/>
  <c r="CE66" i="14" s="1"/>
  <c r="BG96" i="14"/>
  <c r="CR156" i="14"/>
  <c r="AC169" i="14"/>
  <c r="BJ170" i="14"/>
  <c r="AY170" i="14"/>
  <c r="G169" i="14"/>
  <c r="AV305" i="14"/>
  <c r="O304" i="14"/>
  <c r="H168" i="14"/>
  <c r="AZ168" i="14" s="1"/>
  <c r="AZ169" i="14"/>
  <c r="AN252" i="14"/>
  <c r="BG258" i="14"/>
  <c r="BG245" i="14"/>
  <c r="Z244" i="14"/>
  <c r="CN291" i="14"/>
  <c r="AW67" i="14"/>
  <c r="BS67" i="14" s="1"/>
  <c r="CD67" i="14" s="1"/>
  <c r="P66" i="14"/>
  <c r="D244" i="14"/>
  <c r="AV245" i="14"/>
  <c r="AZ139" i="14"/>
  <c r="BV139" i="14" s="1"/>
  <c r="CG139" i="14" s="1"/>
  <c r="H138" i="14"/>
  <c r="AZ138" i="14" s="1"/>
  <c r="BV138" i="14" s="1"/>
  <c r="CG138" i="14" s="1"/>
  <c r="BJ139" i="14"/>
  <c r="AC138" i="14"/>
  <c r="BJ138" i="14" s="1"/>
  <c r="D172" i="14"/>
  <c r="AV173" i="14"/>
  <c r="G180" i="14"/>
  <c r="BI140" i="14"/>
  <c r="AB139" i="14"/>
  <c r="CR171" i="14"/>
  <c r="AN59" i="14"/>
  <c r="BH63" i="14"/>
  <c r="D157" i="14"/>
  <c r="AV158" i="14"/>
  <c r="BS199" i="14"/>
  <c r="CD199" i="14" s="1"/>
  <c r="CO199" i="14" s="1"/>
  <c r="CQ244" i="14"/>
  <c r="AX126" i="14"/>
  <c r="BT126" i="14" s="1"/>
  <c r="CE126" i="14" s="1"/>
  <c r="CP126" i="14" s="1"/>
  <c r="F125" i="14"/>
  <c r="BT172" i="14"/>
  <c r="CE172" i="14" s="1"/>
  <c r="BW153" i="14"/>
  <c r="CH153" i="14" s="1"/>
  <c r="CS153" i="14" s="1"/>
  <c r="BS289" i="14"/>
  <c r="CD289" i="14" s="1"/>
  <c r="E228" i="14"/>
  <c r="AW229" i="14"/>
  <c r="BG173" i="14"/>
  <c r="Z172" i="14"/>
  <c r="BU156" i="14"/>
  <c r="CF156" i="14" s="1"/>
  <c r="BR231" i="14"/>
  <c r="CC231" i="14" s="1"/>
  <c r="Q95" i="14"/>
  <c r="AX96" i="14"/>
  <c r="BT96" i="14" s="1"/>
  <c r="CE96" i="14" s="1"/>
  <c r="AV289" i="14"/>
  <c r="R283" i="14"/>
  <c r="O288" i="14"/>
  <c r="R49" i="14"/>
  <c r="AY50" i="14"/>
  <c r="BU50" i="14" s="1"/>
  <c r="CF50" i="14" s="1"/>
  <c r="CQ50" i="14" s="1"/>
  <c r="AV143" i="14"/>
  <c r="BR143" i="14" s="1"/>
  <c r="CC143" i="14" s="1"/>
  <c r="D142" i="14"/>
  <c r="R269" i="14"/>
  <c r="AW273" i="14"/>
  <c r="BU171" i="14"/>
  <c r="CF171" i="14" s="1"/>
  <c r="BR306" i="14"/>
  <c r="CC306" i="14" s="1"/>
  <c r="BV170" i="14"/>
  <c r="CG170" i="14" s="1"/>
  <c r="AN255" i="14"/>
  <c r="BG183" i="14"/>
  <c r="AC177" i="14"/>
  <c r="O52" i="14"/>
  <c r="AV53" i="14"/>
  <c r="BR53" i="14" s="1"/>
  <c r="CC53" i="14" s="1"/>
  <c r="CN53" i="14" s="1"/>
  <c r="BH273" i="14"/>
  <c r="AN269" i="14"/>
  <c r="CO68" i="14"/>
  <c r="BR246" i="14"/>
  <c r="CC246" i="14" s="1"/>
  <c r="F140" i="14"/>
  <c r="AX141" i="14"/>
  <c r="BT141" i="14" s="1"/>
  <c r="CE141" i="14" s="1"/>
  <c r="CR140" i="14"/>
  <c r="AW127" i="14"/>
  <c r="BS127" i="14" s="1"/>
  <c r="CD127" i="14" s="1"/>
  <c r="CO127" i="14" s="1"/>
  <c r="E126" i="14"/>
  <c r="R255" i="14"/>
  <c r="BS173" i="14"/>
  <c r="CD173" i="14" s="1"/>
  <c r="BI171" i="14"/>
  <c r="AB170" i="14"/>
  <c r="P81" i="14"/>
  <c r="AW82" i="14"/>
  <c r="BS82" i="14" s="1"/>
  <c r="CD82" i="14" s="1"/>
  <c r="BT319" i="14"/>
  <c r="CE319" i="14" s="1"/>
  <c r="AA243" i="14"/>
  <c r="BH244" i="14"/>
  <c r="AY140" i="14"/>
  <c r="BU140" i="14" s="1"/>
  <c r="CF140" i="14" s="1"/>
  <c r="G139" i="14"/>
  <c r="BS158" i="14"/>
  <c r="CD158" i="14" s="1"/>
  <c r="G194" i="14"/>
  <c r="AW198" i="14"/>
  <c r="BS305" i="14"/>
  <c r="CD305" i="14" s="1"/>
  <c r="R94" i="14"/>
  <c r="AY95" i="14"/>
  <c r="BU95" i="14" s="1"/>
  <c r="CF95" i="14" s="1"/>
  <c r="AZ124" i="14"/>
  <c r="BV124" i="14" s="1"/>
  <c r="CG124" i="14" s="1"/>
  <c r="CR124" i="14" s="1"/>
  <c r="H123" i="14"/>
  <c r="AZ123" i="14" s="1"/>
  <c r="BV123" i="14" s="1"/>
  <c r="CG123" i="14" s="1"/>
  <c r="CR123" i="14" s="1"/>
  <c r="BS245" i="14"/>
  <c r="CD245" i="14" s="1"/>
  <c r="F170" i="14"/>
  <c r="AX171" i="14"/>
  <c r="BW154" i="14"/>
  <c r="CH154" i="14" s="1"/>
  <c r="AN28" i="14"/>
  <c r="AK33" i="14"/>
  <c r="BG34" i="14"/>
  <c r="AL318" i="14"/>
  <c r="BH319" i="14"/>
  <c r="BK169" i="14"/>
  <c r="AD168" i="14"/>
  <c r="BK168" i="14" s="1"/>
  <c r="O97" i="14"/>
  <c r="AV98" i="14"/>
  <c r="BR98" i="14" s="1"/>
  <c r="CC98" i="14" s="1"/>
  <c r="AN29" i="14"/>
  <c r="BH33" i="14"/>
  <c r="AC209" i="14"/>
  <c r="BH213" i="14"/>
  <c r="AN44" i="14"/>
  <c r="BH48" i="14"/>
  <c r="S93" i="14"/>
  <c r="AZ93" i="14" s="1"/>
  <c r="BV93" i="14" s="1"/>
  <c r="CG93" i="14" s="1"/>
  <c r="AZ94" i="14"/>
  <c r="BV94" i="14" s="1"/>
  <c r="CG94" i="14" s="1"/>
  <c r="D213" i="14"/>
  <c r="G208" i="14"/>
  <c r="AV214" i="14"/>
  <c r="AX156" i="14"/>
  <c r="F155" i="14"/>
  <c r="BR290" i="14"/>
  <c r="CC290" i="14" s="1"/>
  <c r="AV199" i="14"/>
  <c r="G193" i="14"/>
  <c r="D198" i="14"/>
  <c r="AW142" i="14"/>
  <c r="BS142" i="14" s="1"/>
  <c r="CD142" i="14" s="1"/>
  <c r="E141" i="14"/>
  <c r="Z157" i="14"/>
  <c r="BG158" i="14"/>
  <c r="BS214" i="14"/>
  <c r="CD214" i="14" s="1"/>
  <c r="BG49" i="14"/>
  <c r="AK48" i="14"/>
  <c r="AN43" i="14"/>
  <c r="BG230" i="14"/>
  <c r="Z229" i="14"/>
  <c r="BT228" i="14"/>
  <c r="CE228" i="14" s="1"/>
  <c r="AK63" i="14"/>
  <c r="BG64" i="14"/>
  <c r="AN58" i="14"/>
  <c r="Z213" i="14"/>
  <c r="BG214" i="14"/>
  <c r="AC208" i="14"/>
  <c r="AA140" i="14"/>
  <c r="BH141" i="14"/>
  <c r="BR321" i="14"/>
  <c r="CC321" i="14" s="1"/>
  <c r="AZ79" i="14"/>
  <c r="BV79" i="14" s="1"/>
  <c r="CG79" i="14" s="1"/>
  <c r="S78" i="14"/>
  <c r="AZ78" i="14" s="1"/>
  <c r="BV78" i="14" s="1"/>
  <c r="CG78" i="14" s="1"/>
  <c r="D127" i="14"/>
  <c r="AV128" i="14"/>
  <c r="BR128" i="14" s="1"/>
  <c r="CC128" i="14" s="1"/>
  <c r="CN128" i="14" s="1"/>
  <c r="R252" i="14"/>
  <c r="AV258" i="14"/>
  <c r="AV183" i="14"/>
  <c r="G177" i="14"/>
  <c r="AZ49" i="14"/>
  <c r="BV49" i="14" s="1"/>
  <c r="CG49" i="14" s="1"/>
  <c r="CR49" i="14" s="1"/>
  <c r="S48" i="14"/>
  <c r="AZ48" i="14" s="1"/>
  <c r="BV48" i="14" s="1"/>
  <c r="CG48" i="14" s="1"/>
  <c r="CR48" i="14" s="1"/>
  <c r="BT318" i="14"/>
  <c r="CE318" i="14" s="1"/>
  <c r="AV108" i="14"/>
  <c r="G102" i="14"/>
  <c r="T3" i="15"/>
  <c r="AW157" i="14"/>
  <c r="E156" i="14"/>
  <c r="R79" i="14"/>
  <c r="AY80" i="14"/>
  <c r="BU80" i="14" s="1"/>
  <c r="CF80" i="14" s="1"/>
  <c r="P303" i="14"/>
  <c r="AW304" i="14"/>
  <c r="E243" i="14"/>
  <c r="AW244" i="14"/>
  <c r="CN216" i="14"/>
  <c r="AA228" i="14"/>
  <c r="BH229" i="14"/>
  <c r="AZ154" i="14"/>
  <c r="H153" i="14"/>
  <c r="AZ153" i="14" s="1"/>
  <c r="AM93" i="14"/>
  <c r="BI93" i="14" s="1"/>
  <c r="BI94" i="14"/>
  <c r="BG289" i="14"/>
  <c r="AN283" i="14"/>
  <c r="AK288" i="14"/>
  <c r="BH172" i="14"/>
  <c r="AA171" i="14"/>
  <c r="R64" i="14"/>
  <c r="AY65" i="14"/>
  <c r="BU65" i="14" s="1"/>
  <c r="CF65" i="14" s="1"/>
  <c r="BG320" i="14"/>
  <c r="AK319" i="14"/>
  <c r="BT157" i="14"/>
  <c r="CE157" i="14" s="1"/>
  <c r="BH95" i="14"/>
  <c r="AD153" i="14"/>
  <c r="BK153" i="14" s="1"/>
  <c r="BK154" i="14"/>
  <c r="AA156" i="14"/>
  <c r="BH157" i="14"/>
  <c r="AW213" i="14"/>
  <c r="G209" i="14"/>
  <c r="BT229" i="14"/>
  <c r="CE229" i="14" s="1"/>
  <c r="P51" i="14"/>
  <c r="AW52" i="14"/>
  <c r="BS52" i="14" s="1"/>
  <c r="CD52" i="14" s="1"/>
  <c r="CO52" i="14" s="1"/>
  <c r="O67" i="14"/>
  <c r="AV68" i="14"/>
  <c r="BR68" i="14" s="1"/>
  <c r="CC68" i="14" s="1"/>
  <c r="O273" i="14"/>
  <c r="AV274" i="14"/>
  <c r="R268" i="14"/>
  <c r="O319" i="14"/>
  <c r="AV320" i="14"/>
  <c r="E171" i="14"/>
  <c r="AW172" i="14"/>
  <c r="O82" i="14"/>
  <c r="AV83" i="14"/>
  <c r="BR83" i="14" s="1"/>
  <c r="CC83" i="14" s="1"/>
  <c r="BG199" i="14"/>
  <c r="AC193" i="14"/>
  <c r="Z198" i="14"/>
  <c r="G124" i="14"/>
  <c r="AY125" i="14"/>
  <c r="BU125" i="14" s="1"/>
  <c r="CF125" i="14" s="1"/>
  <c r="CQ125" i="14" s="1"/>
  <c r="G105" i="14"/>
  <c r="AX51" i="14"/>
  <c r="BT51" i="14" s="1"/>
  <c r="CE51" i="14" s="1"/>
  <c r="CP51" i="14" s="1"/>
  <c r="Q50" i="14"/>
  <c r="Y7" i="15"/>
  <c r="BG274" i="14"/>
  <c r="AN268" i="14"/>
  <c r="AK273" i="14"/>
  <c r="BH304" i="14"/>
  <c r="AL303" i="14"/>
  <c r="AW319" i="14"/>
  <c r="P318" i="14"/>
  <c r="Z124" i="14" l="1"/>
  <c r="BG125" i="14"/>
  <c r="BH124" i="14"/>
  <c r="AA123" i="14"/>
  <c r="BG110" i="14"/>
  <c r="Z109" i="14"/>
  <c r="O34" i="14"/>
  <c r="AV35" i="14"/>
  <c r="P33" i="14"/>
  <c r="AW34" i="14"/>
  <c r="BH109" i="14"/>
  <c r="AA108" i="14"/>
  <c r="AK95" i="14"/>
  <c r="CO305" i="14"/>
  <c r="AM78" i="14"/>
  <c r="BI78" i="14" s="1"/>
  <c r="BI79" i="14"/>
  <c r="AL94" i="14"/>
  <c r="BH80" i="14"/>
  <c r="AL79" i="14"/>
  <c r="AK80" i="14"/>
  <c r="BG81" i="14"/>
  <c r="CO158" i="14"/>
  <c r="Q104" i="6"/>
  <c r="CO142" i="14"/>
  <c r="Q131" i="6"/>
  <c r="F361" i="4"/>
  <c r="G195" i="14"/>
  <c r="AI6" i="15" s="1"/>
  <c r="CS93" i="14"/>
  <c r="CP229" i="14"/>
  <c r="BS319" i="14"/>
  <c r="CD319" i="14" s="1"/>
  <c r="CP318" i="14"/>
  <c r="CP228" i="14"/>
  <c r="F58" i="3"/>
  <c r="F61" i="3" s="1"/>
  <c r="CN290" i="14"/>
  <c r="AN270" i="14"/>
  <c r="AN8" i="15" s="1"/>
  <c r="F305" i="4"/>
  <c r="CP319" i="14"/>
  <c r="F312" i="4"/>
  <c r="F304" i="4"/>
  <c r="F386" i="4"/>
  <c r="G386" i="4" s="1"/>
  <c r="BJ178" i="14"/>
  <c r="CS79" i="14"/>
  <c r="BT156" i="14"/>
  <c r="CE156" i="14" s="1"/>
  <c r="F353" i="4"/>
  <c r="P321" i="6" s="1"/>
  <c r="M45" i="1"/>
  <c r="I30" i="16" s="1"/>
  <c r="I14" i="16"/>
  <c r="L45" i="1"/>
  <c r="H30" i="16" s="1"/>
  <c r="H14" i="16"/>
  <c r="E510" i="7"/>
  <c r="D510" i="7" s="1"/>
  <c r="E489" i="7"/>
  <c r="F484" i="7" s="1"/>
  <c r="CO289" i="14"/>
  <c r="F76" i="3"/>
  <c r="F75" i="3" s="1"/>
  <c r="CO214" i="14"/>
  <c r="CS154" i="14"/>
  <c r="BR305" i="14"/>
  <c r="CC305" i="14" s="1"/>
  <c r="D492" i="6"/>
  <c r="F483" i="6" s="1"/>
  <c r="CN215" i="14"/>
  <c r="P190" i="6"/>
  <c r="P217" i="6" s="1"/>
  <c r="Q217" i="6" s="1"/>
  <c r="E516" i="6"/>
  <c r="F511" i="6" s="1"/>
  <c r="D409" i="7"/>
  <c r="D419" i="7" s="1"/>
  <c r="N57" i="5"/>
  <c r="F328" i="4"/>
  <c r="F329" i="4" s="1"/>
  <c r="E550" i="7"/>
  <c r="E549" i="7" s="1"/>
  <c r="D87" i="3"/>
  <c r="F80" i="3" s="1"/>
  <c r="CQ81" i="14"/>
  <c r="CK35" i="4"/>
  <c r="CL34" i="4"/>
  <c r="O30" i="5" s="1"/>
  <c r="O57" i="5" s="1"/>
  <c r="BS288" i="14"/>
  <c r="CD288" i="14" s="1"/>
  <c r="F320" i="4"/>
  <c r="F321" i="4" s="1"/>
  <c r="E529" i="7"/>
  <c r="F524" i="7" s="1"/>
  <c r="E408" i="7"/>
  <c r="F403" i="7" s="1"/>
  <c r="D517" i="6"/>
  <c r="F510" i="6" s="1"/>
  <c r="BU155" i="14"/>
  <c r="CF155" i="14" s="1"/>
  <c r="F377" i="4"/>
  <c r="F378" i="4" s="1"/>
  <c r="CO230" i="14"/>
  <c r="D377" i="6"/>
  <c r="D404" i="6" s="1"/>
  <c r="F528" i="6"/>
  <c r="F527" i="6" s="1"/>
  <c r="F348" i="7"/>
  <c r="F361" i="7" s="1"/>
  <c r="D450" i="7"/>
  <c r="F443" i="7" s="1"/>
  <c r="D490" i="7"/>
  <c r="F483" i="7" s="1"/>
  <c r="Q36" i="6"/>
  <c r="Q278" i="7"/>
  <c r="Q251" i="7"/>
  <c r="F548" i="7"/>
  <c r="BS198" i="14"/>
  <c r="CD198" i="14" s="1"/>
  <c r="CO198" i="14" s="1"/>
  <c r="G385" i="4"/>
  <c r="F369" i="4"/>
  <c r="F297" i="4"/>
  <c r="E298" i="4"/>
  <c r="F298" i="4" s="1"/>
  <c r="O69" i="4"/>
  <c r="N70" i="4"/>
  <c r="N71" i="4" s="1"/>
  <c r="D36" i="6" s="1"/>
  <c r="E529" i="6"/>
  <c r="F34" i="6"/>
  <c r="E430" i="7"/>
  <c r="D430" i="7" s="1"/>
  <c r="F469" i="7"/>
  <c r="D530" i="7"/>
  <c r="O392" i="7"/>
  <c r="Q388" i="7" s="1"/>
  <c r="Q373" i="7"/>
  <c r="O364" i="7"/>
  <c r="Q360" i="7" s="1"/>
  <c r="Q345" i="7"/>
  <c r="E60" i="1"/>
  <c r="E131" i="6"/>
  <c r="O35" i="4"/>
  <c r="P34" i="4"/>
  <c r="E30" i="5" s="1"/>
  <c r="E267" i="6"/>
  <c r="P267" i="6"/>
  <c r="E355" i="4"/>
  <c r="F354" i="4"/>
  <c r="E506" i="6"/>
  <c r="E505" i="6" s="1"/>
  <c r="E504" i="6" s="1"/>
  <c r="F497" i="6" s="1"/>
  <c r="CK71" i="4"/>
  <c r="CK72" i="4" s="1"/>
  <c r="O38" i="6" s="1"/>
  <c r="CL70" i="4"/>
  <c r="F61" i="6"/>
  <c r="D364" i="7"/>
  <c r="F360" i="7" s="1"/>
  <c r="F345" i="7"/>
  <c r="E418" i="7"/>
  <c r="F84" i="3"/>
  <c r="F83" i="3"/>
  <c r="F104" i="6"/>
  <c r="D131" i="6"/>
  <c r="D60" i="1"/>
  <c r="F346" i="4"/>
  <c r="O377" i="6"/>
  <c r="O404" i="6" s="1"/>
  <c r="D431" i="6"/>
  <c r="D458" i="6" s="1"/>
  <c r="O431" i="6"/>
  <c r="O458" i="6" s="1"/>
  <c r="P392" i="7"/>
  <c r="Q375" i="7"/>
  <c r="E491" i="6"/>
  <c r="F484" i="6" s="1"/>
  <c r="D100" i="3"/>
  <c r="E99" i="3"/>
  <c r="D217" i="6"/>
  <c r="F429" i="7"/>
  <c r="E470" i="7"/>
  <c r="E449" i="7"/>
  <c r="Q376" i="7"/>
  <c r="Q63" i="6"/>
  <c r="Q374" i="7"/>
  <c r="O393" i="7"/>
  <c r="D379" i="7"/>
  <c r="K153" i="4"/>
  <c r="K154" i="4" s="1"/>
  <c r="L152" i="4"/>
  <c r="F347" i="4"/>
  <c r="E348" i="4"/>
  <c r="O268" i="6"/>
  <c r="D268" i="6"/>
  <c r="G336" i="4"/>
  <c r="F337" i="4"/>
  <c r="CH228" i="4"/>
  <c r="CI227" i="4"/>
  <c r="K139" i="4"/>
  <c r="L138" i="4"/>
  <c r="CG152" i="4"/>
  <c r="CH151" i="4"/>
  <c r="E190" i="6" s="1"/>
  <c r="E217" i="6" s="1"/>
  <c r="F509" i="7"/>
  <c r="F508" i="7" s="1"/>
  <c r="K228" i="4"/>
  <c r="K229" i="4" s="1"/>
  <c r="L227" i="4"/>
  <c r="Q348" i="7"/>
  <c r="Q361" i="7" s="1"/>
  <c r="CG140" i="4"/>
  <c r="CH139" i="4"/>
  <c r="AC195" i="14"/>
  <c r="BJ193" i="14" s="1"/>
  <c r="BS273" i="14"/>
  <c r="CD273" i="14" s="1"/>
  <c r="CO273" i="14" s="1"/>
  <c r="BR245" i="14"/>
  <c r="CC245" i="14" s="1"/>
  <c r="CS168" i="14"/>
  <c r="BS213" i="14"/>
  <c r="CD213" i="14" s="1"/>
  <c r="BS244" i="14"/>
  <c r="CD244" i="14" s="1"/>
  <c r="CN321" i="14"/>
  <c r="AN45" i="14"/>
  <c r="Y9" i="15" s="1"/>
  <c r="CO173" i="14"/>
  <c r="CQ156" i="14"/>
  <c r="CR80" i="14"/>
  <c r="AN30" i="14"/>
  <c r="BJ28" i="14" s="1"/>
  <c r="CQ171" i="14"/>
  <c r="BR274" i="14"/>
  <c r="CC274" i="14" s="1"/>
  <c r="CN274" i="14" s="1"/>
  <c r="CP244" i="14"/>
  <c r="CO320" i="14"/>
  <c r="BT171" i="14"/>
  <c r="CE171" i="14" s="1"/>
  <c r="CN68" i="14"/>
  <c r="CN83" i="14" s="1"/>
  <c r="CQ65" i="14"/>
  <c r="CQ95" i="14" s="1"/>
  <c r="CP82" i="14"/>
  <c r="BR320" i="14"/>
  <c r="CC320" i="14" s="1"/>
  <c r="CP157" i="14"/>
  <c r="CO245" i="14"/>
  <c r="R270" i="14"/>
  <c r="AY268" i="14" s="1"/>
  <c r="AN299" i="14"/>
  <c r="BH303" i="14"/>
  <c r="BG198" i="14"/>
  <c r="AC192" i="14"/>
  <c r="AV82" i="14"/>
  <c r="BR82" i="14" s="1"/>
  <c r="CC82" i="14" s="1"/>
  <c r="O81" i="14"/>
  <c r="R313" i="14"/>
  <c r="AV319" i="14"/>
  <c r="O318" i="14"/>
  <c r="O66" i="14"/>
  <c r="AV67" i="14"/>
  <c r="BR67" i="14" s="1"/>
  <c r="CC67" i="14" s="1"/>
  <c r="AN313" i="14"/>
  <c r="AK318" i="14"/>
  <c r="BG319" i="14"/>
  <c r="R63" i="14"/>
  <c r="AY63" i="14" s="1"/>
  <c r="BU63" i="14" s="1"/>
  <c r="CF63" i="14" s="1"/>
  <c r="AY64" i="14"/>
  <c r="BU64" i="14" s="1"/>
  <c r="CF64" i="14" s="1"/>
  <c r="AN285" i="14"/>
  <c r="BV153" i="14"/>
  <c r="CG153" i="14" s="1"/>
  <c r="BS304" i="14"/>
  <c r="CD304" i="14" s="1"/>
  <c r="E155" i="14"/>
  <c r="AW156" i="14"/>
  <c r="J4" i="15"/>
  <c r="AA41" i="15" s="1"/>
  <c r="AY252" i="14"/>
  <c r="BH140" i="14"/>
  <c r="AA139" i="14"/>
  <c r="AN60" i="14"/>
  <c r="Z228" i="14"/>
  <c r="BG229" i="14"/>
  <c r="AC223" i="14"/>
  <c r="Z156" i="14"/>
  <c r="BG157" i="14"/>
  <c r="AN27" i="14"/>
  <c r="O5" i="15"/>
  <c r="BG33" i="14"/>
  <c r="F169" i="14"/>
  <c r="AX170" i="14"/>
  <c r="AW81" i="14"/>
  <c r="BS81" i="14" s="1"/>
  <c r="CD81" i="14" s="1"/>
  <c r="P80" i="14"/>
  <c r="AN5" i="15"/>
  <c r="AY253" i="14"/>
  <c r="CP141" i="14"/>
  <c r="CN306" i="14"/>
  <c r="AV142" i="14"/>
  <c r="BR142" i="14" s="1"/>
  <c r="CC142" i="14" s="1"/>
  <c r="D141" i="14"/>
  <c r="BS229" i="14"/>
  <c r="CD229" i="14" s="1"/>
  <c r="CP172" i="14"/>
  <c r="AI2" i="15"/>
  <c r="AY178" i="14"/>
  <c r="AV244" i="14"/>
  <c r="G238" i="14"/>
  <c r="D243" i="14"/>
  <c r="Z243" i="14"/>
  <c r="AC238" i="14"/>
  <c r="BG244" i="14"/>
  <c r="BV169" i="14"/>
  <c r="CG169" i="14" s="1"/>
  <c r="AY169" i="14"/>
  <c r="G168" i="14"/>
  <c r="AY168" i="14" s="1"/>
  <c r="G223" i="14"/>
  <c r="D228" i="14"/>
  <c r="AV229" i="14"/>
  <c r="BI155" i="14"/>
  <c r="AB154" i="14"/>
  <c r="AY103" i="14"/>
  <c r="AD3" i="15"/>
  <c r="BS172" i="14"/>
  <c r="CD172" i="14" s="1"/>
  <c r="BH171" i="14"/>
  <c r="AA170" i="14"/>
  <c r="BV154" i="14"/>
  <c r="CG154" i="14" s="1"/>
  <c r="R299" i="14"/>
  <c r="AW303" i="14"/>
  <c r="BS157" i="14"/>
  <c r="CD157" i="14" s="1"/>
  <c r="CO157" i="14" s="1"/>
  <c r="AC210" i="14"/>
  <c r="CS169" i="14"/>
  <c r="AW141" i="14"/>
  <c r="BS141" i="14" s="1"/>
  <c r="CD141" i="14" s="1"/>
  <c r="E140" i="14"/>
  <c r="BR199" i="14"/>
  <c r="CC199" i="14" s="1"/>
  <c r="CN199" i="14" s="1"/>
  <c r="BR214" i="14"/>
  <c r="CC214" i="14" s="1"/>
  <c r="R93" i="14"/>
  <c r="AY93" i="14" s="1"/>
  <c r="BU93" i="14" s="1"/>
  <c r="CF93" i="14" s="1"/>
  <c r="AY94" i="14"/>
  <c r="BU94" i="14" s="1"/>
  <c r="CF94" i="14" s="1"/>
  <c r="AC239" i="14"/>
  <c r="BH243" i="14"/>
  <c r="BI170" i="14"/>
  <c r="AB169" i="14"/>
  <c r="E125" i="14"/>
  <c r="AW126" i="14"/>
  <c r="BS126" i="14" s="1"/>
  <c r="CD126" i="14" s="1"/>
  <c r="CO126" i="14" s="1"/>
  <c r="AX140" i="14"/>
  <c r="BT140" i="14" s="1"/>
  <c r="CE140" i="14" s="1"/>
  <c r="F139" i="14"/>
  <c r="BJ177" i="14"/>
  <c r="J3" i="15"/>
  <c r="T41" i="15" s="1"/>
  <c r="CN143" i="14"/>
  <c r="AV288" i="14"/>
  <c r="R282" i="14"/>
  <c r="AX95" i="14"/>
  <c r="BT95" i="14" s="1"/>
  <c r="CE95" i="14" s="1"/>
  <c r="Q94" i="14"/>
  <c r="G224" i="14"/>
  <c r="AW228" i="14"/>
  <c r="AX125" i="14"/>
  <c r="BT125" i="14" s="1"/>
  <c r="CE125" i="14" s="1"/>
  <c r="CP125" i="14" s="1"/>
  <c r="F124" i="14"/>
  <c r="BR158" i="14"/>
  <c r="CC158" i="14" s="1"/>
  <c r="BR173" i="14"/>
  <c r="CC173" i="14" s="1"/>
  <c r="CR138" i="14"/>
  <c r="AW66" i="14"/>
  <c r="BS66" i="14" s="1"/>
  <c r="CD66" i="14" s="1"/>
  <c r="P65" i="14"/>
  <c r="BV168" i="14"/>
  <c r="CG168" i="14" s="1"/>
  <c r="BU170" i="14"/>
  <c r="CF170" i="14" s="1"/>
  <c r="BJ169" i="14"/>
  <c r="AC168" i="14"/>
  <c r="BJ168" i="14" s="1"/>
  <c r="CP66" i="14"/>
  <c r="CP96" i="14" s="1"/>
  <c r="CP243" i="14"/>
  <c r="BR230" i="14"/>
  <c r="CC230" i="14" s="1"/>
  <c r="AN298" i="14"/>
  <c r="AK303" i="14"/>
  <c r="BG304" i="14"/>
  <c r="AW96" i="14"/>
  <c r="BS96" i="14" s="1"/>
  <c r="CD96" i="14" s="1"/>
  <c r="P95" i="14"/>
  <c r="R314" i="14"/>
  <c r="AW318" i="14"/>
  <c r="AN267" i="14"/>
  <c r="BG273" i="14"/>
  <c r="E170" i="14"/>
  <c r="AW171" i="14"/>
  <c r="P50" i="14"/>
  <c r="AW51" i="14"/>
  <c r="BS51" i="14" s="1"/>
  <c r="CD51" i="14" s="1"/>
  <c r="CO51" i="14" s="1"/>
  <c r="BH156" i="14"/>
  <c r="AA155" i="14"/>
  <c r="AL93" i="14"/>
  <c r="BH94" i="14"/>
  <c r="E4" i="15"/>
  <c r="AA111" i="15" s="1"/>
  <c r="AY102" i="14"/>
  <c r="BG63" i="14"/>
  <c r="O13" i="15"/>
  <c r="AN57" i="14"/>
  <c r="G210" i="14"/>
  <c r="O96" i="14"/>
  <c r="AV97" i="14"/>
  <c r="BR97" i="14" s="1"/>
  <c r="CC97" i="14" s="1"/>
  <c r="AN314" i="14"/>
  <c r="BH318" i="14"/>
  <c r="AY139" i="14"/>
  <c r="BU139" i="14" s="1"/>
  <c r="CF139" i="14" s="1"/>
  <c r="G138" i="14"/>
  <c r="AY138" i="14" s="1"/>
  <c r="BU138" i="14" s="1"/>
  <c r="CF138" i="14" s="1"/>
  <c r="CN246" i="14"/>
  <c r="AN4" i="15"/>
  <c r="BJ253" i="14"/>
  <c r="R285" i="14"/>
  <c r="CN231" i="14"/>
  <c r="Z171" i="14"/>
  <c r="BG172" i="14"/>
  <c r="AV157" i="14"/>
  <c r="D156" i="14"/>
  <c r="AB138" i="14"/>
  <c r="BI138" i="14" s="1"/>
  <c r="BI139" i="14"/>
  <c r="D171" i="14"/>
  <c r="AV172" i="14"/>
  <c r="CR139" i="14"/>
  <c r="CO67" i="14"/>
  <c r="BJ252" i="14"/>
  <c r="J5" i="15"/>
  <c r="M41" i="15" s="1"/>
  <c r="R298" i="14"/>
  <c r="O303" i="14"/>
  <c r="AV304" i="14"/>
  <c r="AX65" i="14"/>
  <c r="BT65" i="14" s="1"/>
  <c r="CE65" i="14" s="1"/>
  <c r="Q64" i="14"/>
  <c r="G153" i="14"/>
  <c r="AY153" i="14" s="1"/>
  <c r="AY154" i="14"/>
  <c r="Q79" i="14"/>
  <c r="AX80" i="14"/>
  <c r="BT80" i="14" s="1"/>
  <c r="CE80" i="14" s="1"/>
  <c r="BJ154" i="14"/>
  <c r="AC153" i="14"/>
  <c r="BJ153" i="14" s="1"/>
  <c r="CR64" i="14"/>
  <c r="CR79" i="14" s="1"/>
  <c r="Q49" i="14"/>
  <c r="AX50" i="14"/>
  <c r="BT50" i="14" s="1"/>
  <c r="CE50" i="14" s="1"/>
  <c r="CP50" i="14" s="1"/>
  <c r="AY124" i="14"/>
  <c r="BU124" i="14" s="1"/>
  <c r="CF124" i="14" s="1"/>
  <c r="CQ124" i="14" s="1"/>
  <c r="G123" i="14"/>
  <c r="AY123" i="14" s="1"/>
  <c r="BU123" i="14" s="1"/>
  <c r="CF123" i="14" s="1"/>
  <c r="CQ123" i="14" s="1"/>
  <c r="R267" i="14"/>
  <c r="AV273" i="14"/>
  <c r="BG288" i="14"/>
  <c r="AN282" i="14"/>
  <c r="AC224" i="14"/>
  <c r="BH228" i="14"/>
  <c r="G239" i="14"/>
  <c r="AW243" i="14"/>
  <c r="AY79" i="14"/>
  <c r="BU79" i="14" s="1"/>
  <c r="CF79" i="14" s="1"/>
  <c r="R78" i="14"/>
  <c r="AY78" i="14" s="1"/>
  <c r="BU78" i="14" s="1"/>
  <c r="CF78" i="14" s="1"/>
  <c r="AY177" i="14"/>
  <c r="J2" i="15"/>
  <c r="F41" i="15" s="1"/>
  <c r="AV127" i="14"/>
  <c r="BR127" i="14" s="1"/>
  <c r="CC127" i="14" s="1"/>
  <c r="CN127" i="14" s="1"/>
  <c r="D126" i="14"/>
  <c r="BG213" i="14"/>
  <c r="AC207" i="14"/>
  <c r="AN42" i="14"/>
  <c r="O9" i="15"/>
  <c r="BG48" i="14"/>
  <c r="AV198" i="14"/>
  <c r="G192" i="14"/>
  <c r="F154" i="14"/>
  <c r="AX155" i="14"/>
  <c r="AV213" i="14"/>
  <c r="G207" i="14"/>
  <c r="CQ140" i="14"/>
  <c r="CO98" i="14"/>
  <c r="CO83" i="14"/>
  <c r="AV52" i="14"/>
  <c r="BR52" i="14" s="1"/>
  <c r="CC52" i="14" s="1"/>
  <c r="CN52" i="14" s="1"/>
  <c r="O51" i="14"/>
  <c r="CR170" i="14"/>
  <c r="R48" i="14"/>
  <c r="AY48" i="14" s="1"/>
  <c r="BU48" i="14" s="1"/>
  <c r="CF48" i="14" s="1"/>
  <c r="CQ48" i="14" s="1"/>
  <c r="AY49" i="14"/>
  <c r="BU49" i="14" s="1"/>
  <c r="CF49" i="14" s="1"/>
  <c r="CQ49" i="14" s="1"/>
  <c r="BR289" i="14"/>
  <c r="CC289" i="14" s="1"/>
  <c r="AK94" i="14"/>
  <c r="BG95" i="14"/>
  <c r="BG141" i="14"/>
  <c r="Z140" i="14"/>
  <c r="CR155" i="14"/>
  <c r="CR63" i="14"/>
  <c r="R28" i="14" l="1"/>
  <c r="O33" i="14"/>
  <c r="AV34" i="14"/>
  <c r="Z108" i="14"/>
  <c r="AC103" i="14"/>
  <c r="AC105" i="14" s="1"/>
  <c r="BG109" i="14"/>
  <c r="BH108" i="14"/>
  <c r="AC104" i="14"/>
  <c r="AC119" i="14"/>
  <c r="BH123" i="14"/>
  <c r="AW33" i="14"/>
  <c r="R29" i="14"/>
  <c r="AC118" i="14"/>
  <c r="AC120" i="14" s="1"/>
  <c r="Z123" i="14"/>
  <c r="BG124" i="14"/>
  <c r="G328" i="4"/>
  <c r="AK79" i="14"/>
  <c r="BG80" i="14"/>
  <c r="AL78" i="14"/>
  <c r="BH79" i="14"/>
  <c r="CO229" i="14"/>
  <c r="CN305" i="14"/>
  <c r="AI7" i="15"/>
  <c r="BJ268" i="14"/>
  <c r="CO213" i="14"/>
  <c r="G320" i="4"/>
  <c r="AN300" i="14"/>
  <c r="P57" i="5"/>
  <c r="AY193" i="14"/>
  <c r="BU193" i="14" s="1"/>
  <c r="CF193" i="14" s="1"/>
  <c r="CQ193" i="14" s="1"/>
  <c r="CQ194" i="14" s="1"/>
  <c r="CP156" i="14"/>
  <c r="CO304" i="14"/>
  <c r="CN320" i="14"/>
  <c r="CQ155" i="14"/>
  <c r="CN230" i="14"/>
  <c r="F486" i="7"/>
  <c r="G377" i="4"/>
  <c r="E430" i="6" s="1"/>
  <c r="F60" i="3"/>
  <c r="D550" i="7"/>
  <c r="D549" i="7" s="1"/>
  <c r="P268" i="6"/>
  <c r="P295" i="6" s="1"/>
  <c r="Y5" i="15"/>
  <c r="BS303" i="14"/>
  <c r="CD303" i="14" s="1"/>
  <c r="F131" i="6"/>
  <c r="D87" i="1" s="1"/>
  <c r="D459" i="7"/>
  <c r="D499" i="7" s="1"/>
  <c r="BS171" i="14"/>
  <c r="CD171" i="14" s="1"/>
  <c r="E268" i="6"/>
  <c r="E295" i="6" s="1"/>
  <c r="D408" i="7"/>
  <c r="F387" i="4"/>
  <c r="F388" i="4" s="1"/>
  <c r="CN98" i="14"/>
  <c r="F485" i="7"/>
  <c r="CN289" i="14"/>
  <c r="D489" i="7"/>
  <c r="F482" i="7" s="1"/>
  <c r="F402" i="7"/>
  <c r="F405" i="7" s="1"/>
  <c r="F414" i="7" s="1"/>
  <c r="F376" i="7"/>
  <c r="F389" i="7" s="1"/>
  <c r="E548" i="7"/>
  <c r="F543" i="7" s="1"/>
  <c r="E321" i="6"/>
  <c r="E348" i="6" s="1"/>
  <c r="F348" i="6" s="1"/>
  <c r="E76" i="3"/>
  <c r="E75" i="3" s="1"/>
  <c r="F70" i="3" s="1"/>
  <c r="CH140" i="4"/>
  <c r="CO244" i="14"/>
  <c r="CQ80" i="14"/>
  <c r="D506" i="6"/>
  <c r="D505" i="6" s="1"/>
  <c r="Q190" i="6"/>
  <c r="CO288" i="14"/>
  <c r="D529" i="6"/>
  <c r="P30" i="5"/>
  <c r="CL35" i="4"/>
  <c r="CK36" i="4"/>
  <c r="CK37" i="4" s="1"/>
  <c r="N32" i="5" s="1"/>
  <c r="F217" i="6"/>
  <c r="E528" i="6"/>
  <c r="E527" i="6" s="1"/>
  <c r="F522" i="6" s="1"/>
  <c r="D491" i="6"/>
  <c r="F482" i="6" s="1"/>
  <c r="AN9" i="15"/>
  <c r="L228" i="4"/>
  <c r="M227" i="4"/>
  <c r="E509" i="7"/>
  <c r="D509" i="7" s="1"/>
  <c r="CH229" i="4"/>
  <c r="CH230" i="4" s="1"/>
  <c r="CI228" i="4"/>
  <c r="O295" i="6"/>
  <c r="F330" i="4"/>
  <c r="G329" i="4"/>
  <c r="D392" i="7"/>
  <c r="F388" i="7" s="1"/>
  <c r="F373" i="7"/>
  <c r="Q389" i="7"/>
  <c r="F190" i="6"/>
  <c r="O65" i="6"/>
  <c r="D516" i="6"/>
  <c r="F509" i="6" s="1"/>
  <c r="O322" i="6"/>
  <c r="D322" i="6"/>
  <c r="P348" i="6"/>
  <c r="Q348" i="6" s="1"/>
  <c r="Q321" i="6"/>
  <c r="O36" i="4"/>
  <c r="O37" i="4" s="1"/>
  <c r="D32" i="5" s="1"/>
  <c r="D59" i="5" s="1"/>
  <c r="P35" i="4"/>
  <c r="F468" i="7"/>
  <c r="F479" i="7"/>
  <c r="F519" i="7" s="1"/>
  <c r="D63" i="6"/>
  <c r="E299" i="4"/>
  <c r="G337" i="4"/>
  <c r="F338" i="4"/>
  <c r="F444" i="7"/>
  <c r="F445" i="7" s="1"/>
  <c r="E458" i="7"/>
  <c r="E538" i="7" s="1"/>
  <c r="G378" i="4"/>
  <c r="F379" i="4"/>
  <c r="D449" i="7"/>
  <c r="P294" i="6"/>
  <c r="Q294" i="6" s="1"/>
  <c r="Q267" i="6"/>
  <c r="E429" i="7"/>
  <c r="D429" i="7" s="1"/>
  <c r="E440" i="7"/>
  <c r="P69" i="4"/>
  <c r="E36" i="6" s="1"/>
  <c r="E63" i="6" s="1"/>
  <c r="O70" i="4"/>
  <c r="D440" i="7"/>
  <c r="F401" i="7"/>
  <c r="D418" i="7"/>
  <c r="F412" i="7" s="1"/>
  <c r="K140" i="4"/>
  <c r="L139" i="4"/>
  <c r="F322" i="4"/>
  <c r="G321" i="4"/>
  <c r="M152" i="4"/>
  <c r="L153" i="4"/>
  <c r="D470" i="7"/>
  <c r="E469" i="7"/>
  <c r="E480" i="7"/>
  <c r="E560" i="7" s="1"/>
  <c r="D99" i="3"/>
  <c r="E98" i="3"/>
  <c r="F93" i="3" s="1"/>
  <c r="F485" i="6"/>
  <c r="F487" i="6" s="1"/>
  <c r="F486" i="6"/>
  <c r="F488" i="6" s="1"/>
  <c r="E294" i="6"/>
  <c r="F294" i="6" s="1"/>
  <c r="F267" i="6"/>
  <c r="CG153" i="4"/>
  <c r="CG154" i="4" s="1"/>
  <c r="D192" i="6" s="1"/>
  <c r="CH152" i="4"/>
  <c r="D295" i="6"/>
  <c r="E376" i="6"/>
  <c r="P376" i="6"/>
  <c r="O192" i="6"/>
  <c r="F439" i="7"/>
  <c r="F428" i="7"/>
  <c r="F438" i="7" s="1"/>
  <c r="CL71" i="4"/>
  <c r="CM70" i="4"/>
  <c r="P38" i="6" s="1"/>
  <c r="P65" i="6" s="1"/>
  <c r="F512" i="6"/>
  <c r="F513" i="6"/>
  <c r="E322" i="6"/>
  <c r="E349" i="6" s="1"/>
  <c r="P322" i="6"/>
  <c r="P349" i="6" s="1"/>
  <c r="E57" i="5"/>
  <c r="F57" i="5" s="1"/>
  <c r="F30" i="5"/>
  <c r="D529" i="7"/>
  <c r="F522" i="7" s="1"/>
  <c r="F523" i="7"/>
  <c r="F370" i="4"/>
  <c r="G369" i="4"/>
  <c r="BJ43" i="14"/>
  <c r="CP171" i="14"/>
  <c r="R300" i="14"/>
  <c r="AY298" i="14" s="1"/>
  <c r="CN173" i="14"/>
  <c r="CN245" i="14"/>
  <c r="CO319" i="14"/>
  <c r="CR154" i="14"/>
  <c r="CR168" i="14"/>
  <c r="BT155" i="14"/>
  <c r="CE155" i="14" s="1"/>
  <c r="BS243" i="14"/>
  <c r="CD243" i="14" s="1"/>
  <c r="BR157" i="14"/>
  <c r="CC157" i="14" s="1"/>
  <c r="G225" i="14"/>
  <c r="AY223" i="14" s="1"/>
  <c r="BR319" i="14"/>
  <c r="CC319" i="14" s="1"/>
  <c r="AD6" i="15"/>
  <c r="BJ118" i="14"/>
  <c r="BR172" i="14"/>
  <c r="CC172" i="14" s="1"/>
  <c r="BU154" i="14"/>
  <c r="CF154" i="14" s="1"/>
  <c r="BR304" i="14"/>
  <c r="CC304" i="14" s="1"/>
  <c r="CO66" i="14"/>
  <c r="CN158" i="14"/>
  <c r="CP140" i="14"/>
  <c r="CR94" i="14"/>
  <c r="CO141" i="14"/>
  <c r="BR229" i="14"/>
  <c r="CC229" i="14" s="1"/>
  <c r="BU168" i="14"/>
  <c r="CF168" i="14" s="1"/>
  <c r="BR244" i="14"/>
  <c r="CC244" i="14" s="1"/>
  <c r="CP81" i="14"/>
  <c r="O50" i="14"/>
  <c r="AV51" i="14"/>
  <c r="BR51" i="14" s="1"/>
  <c r="CC51" i="14" s="1"/>
  <c r="CN51" i="14" s="1"/>
  <c r="E7" i="15"/>
  <c r="T125" i="15" s="1"/>
  <c r="BJ42" i="14"/>
  <c r="J9" i="15"/>
  <c r="T69" i="15" s="1"/>
  <c r="BJ207" i="14"/>
  <c r="Q48" i="14"/>
  <c r="AX48" i="14" s="1"/>
  <c r="BT48" i="14" s="1"/>
  <c r="CE48" i="14" s="1"/>
  <c r="CP48" i="14" s="1"/>
  <c r="AX49" i="14"/>
  <c r="BT49" i="14" s="1"/>
  <c r="CE49" i="14" s="1"/>
  <c r="CP49" i="14" s="1"/>
  <c r="Q78" i="14"/>
  <c r="AX78" i="14" s="1"/>
  <c r="BT78" i="14" s="1"/>
  <c r="CE78" i="14" s="1"/>
  <c r="AX79" i="14"/>
  <c r="BT79" i="14" s="1"/>
  <c r="CE79" i="14" s="1"/>
  <c r="CP65" i="14"/>
  <c r="AV156" i="14"/>
  <c r="D155" i="14"/>
  <c r="AA154" i="14"/>
  <c r="BH155" i="14"/>
  <c r="AW170" i="14"/>
  <c r="E169" i="14"/>
  <c r="AN297" i="14"/>
  <c r="BG303" i="14"/>
  <c r="P64" i="14"/>
  <c r="AW65" i="14"/>
  <c r="BS65" i="14" s="1"/>
  <c r="CD65" i="14" s="1"/>
  <c r="AY282" i="14"/>
  <c r="BR288" i="14"/>
  <c r="CC288" i="14" s="1"/>
  <c r="J16" i="15"/>
  <c r="AA69" i="15" s="1"/>
  <c r="AX139" i="14"/>
  <c r="BT139" i="14" s="1"/>
  <c r="CE139" i="14" s="1"/>
  <c r="F138" i="14"/>
  <c r="AX138" i="14" s="1"/>
  <c r="BT138" i="14" s="1"/>
  <c r="CE138" i="14" s="1"/>
  <c r="AB168" i="14"/>
  <c r="BI168" i="14" s="1"/>
  <c r="BI169" i="14"/>
  <c r="E139" i="14"/>
  <c r="AW140" i="14"/>
  <c r="BS140" i="14" s="1"/>
  <c r="CD140" i="14" s="1"/>
  <c r="BH170" i="14"/>
  <c r="AA169" i="14"/>
  <c r="CO172" i="14"/>
  <c r="AD2" i="15"/>
  <c r="BJ103" i="14"/>
  <c r="G240" i="14"/>
  <c r="AW80" i="14"/>
  <c r="BS80" i="14" s="1"/>
  <c r="CD80" i="14" s="1"/>
  <c r="P79" i="14"/>
  <c r="BJ27" i="14"/>
  <c r="E3" i="15"/>
  <c r="T111" i="15" s="1"/>
  <c r="E154" i="14"/>
  <c r="AW155" i="14"/>
  <c r="CQ64" i="14"/>
  <c r="CQ94" i="14" s="1"/>
  <c r="AN315" i="14"/>
  <c r="AN88" i="14"/>
  <c r="AK93" i="14"/>
  <c r="BG94" i="14"/>
  <c r="F153" i="14"/>
  <c r="AX153" i="14" s="1"/>
  <c r="AX154" i="14"/>
  <c r="AV126" i="14"/>
  <c r="BR126" i="14" s="1"/>
  <c r="CC126" i="14" s="1"/>
  <c r="CN126" i="14" s="1"/>
  <c r="D125" i="14"/>
  <c r="D170" i="14"/>
  <c r="AV171" i="14"/>
  <c r="AY283" i="14"/>
  <c r="AN13" i="15"/>
  <c r="CQ138" i="14"/>
  <c r="BJ267" i="14"/>
  <c r="J15" i="15"/>
  <c r="M55" i="15" s="1"/>
  <c r="P94" i="14"/>
  <c r="AW95" i="14"/>
  <c r="BS95" i="14" s="1"/>
  <c r="CD95" i="14" s="1"/>
  <c r="AN16" i="15"/>
  <c r="BJ298" i="14"/>
  <c r="AX124" i="14"/>
  <c r="BT124" i="14" s="1"/>
  <c r="CE124" i="14" s="1"/>
  <c r="CP124" i="14" s="1"/>
  <c r="F123" i="14"/>
  <c r="AX123" i="14" s="1"/>
  <c r="BT123" i="14" s="1"/>
  <c r="CE123" i="14" s="1"/>
  <c r="CP123" i="14" s="1"/>
  <c r="AX94" i="14"/>
  <c r="BT94" i="14" s="1"/>
  <c r="CE94" i="14" s="1"/>
  <c r="Q93" i="14"/>
  <c r="AX93" i="14" s="1"/>
  <c r="BT93" i="14" s="1"/>
  <c r="CE93" i="14" s="1"/>
  <c r="AC240" i="14"/>
  <c r="AC222" i="14"/>
  <c r="BG228" i="14"/>
  <c r="CQ63" i="14"/>
  <c r="CN67" i="14"/>
  <c r="R315" i="14"/>
  <c r="J7" i="15"/>
  <c r="T55" i="15" s="1"/>
  <c r="BJ192" i="14"/>
  <c r="CR78" i="14"/>
  <c r="CR93" i="14"/>
  <c r="BG140" i="14"/>
  <c r="Z139" i="14"/>
  <c r="J17" i="15"/>
  <c r="M69" i="15" s="1"/>
  <c r="BJ282" i="14"/>
  <c r="BU153" i="14"/>
  <c r="CF153" i="14" s="1"/>
  <c r="AV303" i="14"/>
  <c r="R297" i="14"/>
  <c r="CO82" i="14"/>
  <c r="CO97" i="14"/>
  <c r="CQ139" i="14"/>
  <c r="AV96" i="14"/>
  <c r="BR96" i="14" s="1"/>
  <c r="CC96" i="14" s="1"/>
  <c r="O95" i="14"/>
  <c r="BJ57" i="14"/>
  <c r="E9" i="15"/>
  <c r="T139" i="15" s="1"/>
  <c r="CQ170" i="14"/>
  <c r="CN214" i="14"/>
  <c r="BU268" i="14"/>
  <c r="CF268" i="14" s="1"/>
  <c r="CQ268" i="14" s="1"/>
  <c r="CQ269" i="14" s="1"/>
  <c r="G222" i="14"/>
  <c r="AV228" i="14"/>
  <c r="BU169" i="14"/>
  <c r="CF169" i="14" s="1"/>
  <c r="BG243" i="14"/>
  <c r="AC237" i="14"/>
  <c r="D140" i="14"/>
  <c r="AV141" i="14"/>
  <c r="BR141" i="14" s="1"/>
  <c r="CC141" i="14" s="1"/>
  <c r="BT170" i="14"/>
  <c r="CE170" i="14" s="1"/>
  <c r="Z155" i="14"/>
  <c r="BG156" i="14"/>
  <c r="Y13" i="15"/>
  <c r="BJ58" i="14"/>
  <c r="CR153" i="14"/>
  <c r="O65" i="14"/>
  <c r="AV66" i="14"/>
  <c r="BR66" i="14" s="1"/>
  <c r="CC66" i="14" s="1"/>
  <c r="O80" i="14"/>
  <c r="AV81" i="14"/>
  <c r="BR81" i="14" s="1"/>
  <c r="CC81" i="14" s="1"/>
  <c r="BR213" i="14"/>
  <c r="CC213" i="14" s="1"/>
  <c r="AY207" i="14"/>
  <c r="J8" i="15"/>
  <c r="F69" i="15" s="1"/>
  <c r="BR198" i="14"/>
  <c r="CC198" i="14" s="1"/>
  <c r="CN198" i="14" s="1"/>
  <c r="AY192" i="14"/>
  <c r="J6" i="15"/>
  <c r="F55" i="15" s="1"/>
  <c r="AY267" i="14"/>
  <c r="J14" i="15"/>
  <c r="AA55" i="15" s="1"/>
  <c r="BR273" i="14"/>
  <c r="CC273" i="14" s="1"/>
  <c r="CN273" i="14" s="1"/>
  <c r="Q63" i="14"/>
  <c r="AX63" i="14" s="1"/>
  <c r="BT63" i="14" s="1"/>
  <c r="CE63" i="14" s="1"/>
  <c r="AX64" i="14"/>
  <c r="BT64" i="14" s="1"/>
  <c r="CE64" i="14" s="1"/>
  <c r="Z170" i="14"/>
  <c r="BG171" i="14"/>
  <c r="AI10" i="15"/>
  <c r="AY208" i="14"/>
  <c r="AN89" i="14"/>
  <c r="BH93" i="14"/>
  <c r="P49" i="14"/>
  <c r="AW50" i="14"/>
  <c r="BS50" i="14" s="1"/>
  <c r="CD50" i="14" s="1"/>
  <c r="CO50" i="14" s="1"/>
  <c r="BS318" i="14"/>
  <c r="CD318" i="14" s="1"/>
  <c r="BS228" i="14"/>
  <c r="CD228" i="14" s="1"/>
  <c r="CO228" i="14" s="1"/>
  <c r="AW125" i="14"/>
  <c r="BS125" i="14" s="1"/>
  <c r="CD125" i="14" s="1"/>
  <c r="CO125" i="14" s="1"/>
  <c r="E124" i="14"/>
  <c r="AI11" i="15"/>
  <c r="BJ208" i="14"/>
  <c r="BI154" i="14"/>
  <c r="AB153" i="14"/>
  <c r="BI153" i="14" s="1"/>
  <c r="CR169" i="14"/>
  <c r="AV243" i="14"/>
  <c r="G237" i="14"/>
  <c r="CN142" i="14"/>
  <c r="AX169" i="14"/>
  <c r="F168" i="14"/>
  <c r="AX168" i="14" s="1"/>
  <c r="AC225" i="14"/>
  <c r="BH139" i="14"/>
  <c r="AA138" i="14"/>
  <c r="BS156" i="14"/>
  <c r="CD156" i="14" s="1"/>
  <c r="BJ283" i="14"/>
  <c r="AN12" i="15"/>
  <c r="AN312" i="14"/>
  <c r="BG318" i="14"/>
  <c r="R312" i="14"/>
  <c r="AV318" i="14"/>
  <c r="T6" i="15" l="1"/>
  <c r="BG123" i="14"/>
  <c r="AC117" i="14"/>
  <c r="T2" i="15"/>
  <c r="BG108" i="14"/>
  <c r="AC102" i="14"/>
  <c r="R27" i="14"/>
  <c r="O4" i="15"/>
  <c r="AV33" i="14"/>
  <c r="R30" i="14"/>
  <c r="P430" i="6"/>
  <c r="CP155" i="14"/>
  <c r="Q268" i="6"/>
  <c r="AN74" i="14"/>
  <c r="BH78" i="14"/>
  <c r="BG79" i="14"/>
  <c r="AK78" i="14"/>
  <c r="AN73" i="14"/>
  <c r="Q295" i="6"/>
  <c r="BS155" i="14"/>
  <c r="CD155" i="14" s="1"/>
  <c r="CN304" i="14"/>
  <c r="CN157" i="14"/>
  <c r="AN17" i="15"/>
  <c r="CO156" i="14"/>
  <c r="CO303" i="14"/>
  <c r="CN319" i="14"/>
  <c r="CO318" i="14"/>
  <c r="F268" i="6"/>
  <c r="F446" i="7"/>
  <c r="F455" i="7" s="1"/>
  <c r="F495" i="7" s="1"/>
  <c r="P192" i="6"/>
  <c r="P219" i="6" s="1"/>
  <c r="F404" i="7"/>
  <c r="F413" i="7" s="1"/>
  <c r="D76" i="3"/>
  <c r="D75" i="3" s="1"/>
  <c r="F68" i="3" s="1"/>
  <c r="F295" i="6"/>
  <c r="G387" i="4"/>
  <c r="D539" i="7"/>
  <c r="F321" i="6"/>
  <c r="D528" i="6"/>
  <c r="D527" i="6" s="1"/>
  <c r="F520" i="6" s="1"/>
  <c r="D504" i="6"/>
  <c r="F495" i="6" s="1"/>
  <c r="F496" i="6"/>
  <c r="N59" i="5"/>
  <c r="CM35" i="4"/>
  <c r="O32" i="5" s="1"/>
  <c r="O59" i="5" s="1"/>
  <c r="CL36" i="4"/>
  <c r="AI14" i="15"/>
  <c r="F559" i="7"/>
  <c r="L140" i="4"/>
  <c r="E520" i="7"/>
  <c r="F376" i="6"/>
  <c r="E403" i="6"/>
  <c r="F403" i="6" s="1"/>
  <c r="D219" i="6"/>
  <c r="F92" i="3"/>
  <c r="D98" i="3"/>
  <c r="F91" i="3" s="1"/>
  <c r="D480" i="7"/>
  <c r="D520" i="7" s="1"/>
  <c r="G322" i="4"/>
  <c r="F323" i="4"/>
  <c r="P70" i="4"/>
  <c r="O71" i="4"/>
  <c r="O72" i="4" s="1"/>
  <c r="D38" i="6" s="1"/>
  <c r="E498" i="7"/>
  <c r="F63" i="6"/>
  <c r="O349" i="6"/>
  <c r="Q349" i="6" s="1"/>
  <c r="Q322" i="6"/>
  <c r="F542" i="7"/>
  <c r="D548" i="7"/>
  <c r="F331" i="4"/>
  <c r="G330" i="4"/>
  <c r="CM71" i="4"/>
  <c r="CL72" i="4"/>
  <c r="CL73" i="4" s="1"/>
  <c r="O40" i="6" s="1"/>
  <c r="L154" i="4"/>
  <c r="L155" i="4" s="1"/>
  <c r="M153" i="4"/>
  <c r="F442" i="7"/>
  <c r="D458" i="7"/>
  <c r="D498" i="7" s="1"/>
  <c r="F493" i="7" s="1"/>
  <c r="F502" i="7"/>
  <c r="E457" i="6"/>
  <c r="F457" i="6" s="1"/>
  <c r="F430" i="6"/>
  <c r="E508" i="7"/>
  <c r="D508" i="7" s="1"/>
  <c r="L229" i="4"/>
  <c r="L230" i="4" s="1"/>
  <c r="M228" i="4"/>
  <c r="F526" i="7"/>
  <c r="F525" i="7"/>
  <c r="O219" i="6"/>
  <c r="D439" i="7"/>
  <c r="F422" i="7"/>
  <c r="F380" i="4"/>
  <c r="G379" i="4"/>
  <c r="F478" i="7"/>
  <c r="F558" i="7" s="1"/>
  <c r="Q38" i="6"/>
  <c r="P457" i="6"/>
  <c r="Q457" i="6" s="1"/>
  <c r="Q430" i="6"/>
  <c r="CQ168" i="14"/>
  <c r="F371" i="4"/>
  <c r="G370" i="4"/>
  <c r="P403" i="6"/>
  <c r="Q403" i="6" s="1"/>
  <c r="Q376" i="6"/>
  <c r="CH153" i="4"/>
  <c r="CI152" i="4"/>
  <c r="E192" i="6" s="1"/>
  <c r="E219" i="6" s="1"/>
  <c r="D469" i="7"/>
  <c r="E479" i="7"/>
  <c r="E559" i="7" s="1"/>
  <c r="E468" i="7"/>
  <c r="E439" i="7"/>
  <c r="E428" i="7"/>
  <c r="D428" i="7" s="1"/>
  <c r="E431" i="6"/>
  <c r="P431" i="6"/>
  <c r="F339" i="4"/>
  <c r="G338" i="4"/>
  <c r="F36" i="6"/>
  <c r="Q35" i="4"/>
  <c r="E32" i="5" s="1"/>
  <c r="P36" i="4"/>
  <c r="F322" i="6"/>
  <c r="D349" i="6"/>
  <c r="F349" i="6" s="1"/>
  <c r="Q65" i="6"/>
  <c r="E377" i="6"/>
  <c r="P377" i="6"/>
  <c r="CJ228" i="4"/>
  <c r="CI229" i="4"/>
  <c r="BU207" i="14"/>
  <c r="CF207" i="14" s="1"/>
  <c r="CN66" i="14"/>
  <c r="CN81" i="14" s="1"/>
  <c r="BU208" i="14"/>
  <c r="CF208" i="14" s="1"/>
  <c r="CQ208" i="14" s="1"/>
  <c r="CQ209" i="14" s="1"/>
  <c r="AA110" i="15"/>
  <c r="AB105" i="15" s="1"/>
  <c r="CP170" i="14"/>
  <c r="CQ169" i="14"/>
  <c r="CQ154" i="14"/>
  <c r="Z111" i="15"/>
  <c r="AB104" i="15" s="1"/>
  <c r="BU267" i="14"/>
  <c r="CF267" i="14" s="1"/>
  <c r="CQ267" i="14" s="1"/>
  <c r="BT168" i="14"/>
  <c r="CE168" i="14" s="1"/>
  <c r="CP63" i="14"/>
  <c r="CP78" i="14" s="1"/>
  <c r="AH69" i="15"/>
  <c r="AV69" i="15" s="1"/>
  <c r="CN244" i="14"/>
  <c r="BS170" i="14"/>
  <c r="CD170" i="14" s="1"/>
  <c r="CP64" i="14"/>
  <c r="CP79" i="14" s="1"/>
  <c r="BR171" i="14"/>
  <c r="CC171" i="14" s="1"/>
  <c r="CO81" i="14"/>
  <c r="CO96" i="14"/>
  <c r="BT169" i="14"/>
  <c r="CE169" i="14" s="1"/>
  <c r="AO69" i="15"/>
  <c r="BC69" i="15" s="1"/>
  <c r="BU298" i="14"/>
  <c r="CF298" i="14" s="1"/>
  <c r="AO55" i="15"/>
  <c r="BC55" i="15" s="1"/>
  <c r="BQ55" i="15" s="1"/>
  <c r="CQ153" i="14"/>
  <c r="BU283" i="14"/>
  <c r="CF283" i="14" s="1"/>
  <c r="CQ283" i="14" s="1"/>
  <c r="CQ284" i="14" s="1"/>
  <c r="CP139" i="14"/>
  <c r="AC134" i="14"/>
  <c r="BH138" i="14"/>
  <c r="AY237" i="14"/>
  <c r="BR243" i="14"/>
  <c r="CC243" i="14" s="1"/>
  <c r="J12" i="15"/>
  <c r="F97" i="15" s="1"/>
  <c r="AW124" i="14"/>
  <c r="BS124" i="14" s="1"/>
  <c r="CD124" i="14" s="1"/>
  <c r="CO124" i="14" s="1"/>
  <c r="E123" i="14"/>
  <c r="P48" i="14"/>
  <c r="AW49" i="14"/>
  <c r="BS49" i="14" s="1"/>
  <c r="CD49" i="14" s="1"/>
  <c r="CO49" i="14" s="1"/>
  <c r="AH55" i="15"/>
  <c r="AV55" i="15" s="1"/>
  <c r="BJ55" i="15" s="1"/>
  <c r="CN141" i="14"/>
  <c r="AY222" i="14"/>
  <c r="BR228" i="14"/>
  <c r="CC228" i="14" s="1"/>
  <c r="J10" i="15"/>
  <c r="F83" i="15" s="1"/>
  <c r="Z138" i="14"/>
  <c r="AC133" i="14"/>
  <c r="BG139" i="14"/>
  <c r="CQ79" i="14"/>
  <c r="AY313" i="14"/>
  <c r="AN21" i="15"/>
  <c r="CN229" i="14"/>
  <c r="AV170" i="14"/>
  <c r="D169" i="14"/>
  <c r="BT154" i="14"/>
  <c r="CE154" i="14" s="1"/>
  <c r="AN90" i="14"/>
  <c r="P78" i="14"/>
  <c r="AW79" i="14"/>
  <c r="BS79" i="14" s="1"/>
  <c r="CD79" i="14" s="1"/>
  <c r="CN288" i="14"/>
  <c r="BJ297" i="14"/>
  <c r="J19" i="15"/>
  <c r="M83" i="15" s="1"/>
  <c r="CN172" i="14"/>
  <c r="BR318" i="14"/>
  <c r="CC318" i="14" s="1"/>
  <c r="J20" i="15"/>
  <c r="AA97" i="15" s="1"/>
  <c r="AY312" i="14"/>
  <c r="BU192" i="14"/>
  <c r="CF192" i="14" s="1"/>
  <c r="CQ192" i="14" s="1"/>
  <c r="CN213" i="14"/>
  <c r="AV65" i="14"/>
  <c r="BR65" i="14" s="1"/>
  <c r="CC65" i="14" s="1"/>
  <c r="O64" i="14"/>
  <c r="AV140" i="14"/>
  <c r="BR140" i="14" s="1"/>
  <c r="CC140" i="14" s="1"/>
  <c r="D139" i="14"/>
  <c r="AV95" i="14"/>
  <c r="BR95" i="14" s="1"/>
  <c r="CC95" i="14" s="1"/>
  <c r="O94" i="14"/>
  <c r="T110" i="15"/>
  <c r="CN97" i="14"/>
  <c r="CN82" i="14"/>
  <c r="CO243" i="14"/>
  <c r="BT153" i="14"/>
  <c r="CE153" i="14" s="1"/>
  <c r="E153" i="14"/>
  <c r="AW154" i="14"/>
  <c r="CO140" i="14"/>
  <c r="CP138" i="14"/>
  <c r="BU282" i="14"/>
  <c r="CF282" i="14" s="1"/>
  <c r="BH154" i="14"/>
  <c r="AA153" i="14"/>
  <c r="CP95" i="14"/>
  <c r="CP80" i="14"/>
  <c r="O49" i="14"/>
  <c r="AV50" i="14"/>
  <c r="BR50" i="14" s="1"/>
  <c r="CC50" i="14" s="1"/>
  <c r="CN50" i="14" s="1"/>
  <c r="AI15" i="15"/>
  <c r="BJ223" i="14"/>
  <c r="BU223" i="14" s="1"/>
  <c r="CF223" i="14" s="1"/>
  <c r="CO171" i="14"/>
  <c r="BG170" i="14"/>
  <c r="Z169" i="14"/>
  <c r="BG155" i="14"/>
  <c r="Z154" i="14"/>
  <c r="BJ237" i="14"/>
  <c r="J13" i="15"/>
  <c r="T97" i="15" s="1"/>
  <c r="CQ93" i="14"/>
  <c r="CQ78" i="14"/>
  <c r="AI19" i="15"/>
  <c r="BJ238" i="14"/>
  <c r="AW94" i="14"/>
  <c r="BS94" i="14" s="1"/>
  <c r="CD94" i="14" s="1"/>
  <c r="P93" i="14"/>
  <c r="AV125" i="14"/>
  <c r="BR125" i="14" s="1"/>
  <c r="CC125" i="14" s="1"/>
  <c r="CN125" i="14" s="1"/>
  <c r="D124" i="14"/>
  <c r="AN20" i="15"/>
  <c r="BJ313" i="14"/>
  <c r="AW139" i="14"/>
  <c r="BS139" i="14" s="1"/>
  <c r="CD139" i="14" s="1"/>
  <c r="E138" i="14"/>
  <c r="CO65" i="14"/>
  <c r="CO95" i="14" s="1"/>
  <c r="E168" i="14"/>
  <c r="AW169" i="14"/>
  <c r="AV155" i="14"/>
  <c r="D154" i="14"/>
  <c r="BJ312" i="14"/>
  <c r="J21" i="15"/>
  <c r="M97" i="15" s="1"/>
  <c r="O79" i="14"/>
  <c r="AV80" i="14"/>
  <c r="BR80" i="14" s="1"/>
  <c r="CC80" i="14" s="1"/>
  <c r="AY297" i="14"/>
  <c r="J18" i="15"/>
  <c r="AA83" i="15" s="1"/>
  <c r="BR303" i="14"/>
  <c r="CC303" i="14" s="1"/>
  <c r="J11" i="15"/>
  <c r="T83" i="15" s="1"/>
  <c r="BJ222" i="14"/>
  <c r="AN87" i="14"/>
  <c r="BG93" i="14"/>
  <c r="O21" i="15"/>
  <c r="AY238" i="14"/>
  <c r="AI18" i="15"/>
  <c r="AA168" i="14"/>
  <c r="BH169" i="14"/>
  <c r="P63" i="14"/>
  <c r="AW64" i="14"/>
  <c r="BS64" i="14" s="1"/>
  <c r="CD64" i="14" s="1"/>
  <c r="BR156" i="14"/>
  <c r="CC156" i="14" s="1"/>
  <c r="AN75" i="14" l="1"/>
  <c r="BJ73" i="14" s="1"/>
  <c r="Q219" i="6"/>
  <c r="E5" i="15"/>
  <c r="M111" i="15" s="1"/>
  <c r="BJ102" i="14"/>
  <c r="M40" i="15"/>
  <c r="N35" i="15" s="1"/>
  <c r="Z41" i="15"/>
  <c r="AB34" i="15" s="1"/>
  <c r="AA40" i="15"/>
  <c r="AB35" i="15" s="1"/>
  <c r="L41" i="15"/>
  <c r="N34" i="15" s="1"/>
  <c r="Y4" i="15"/>
  <c r="AY28" i="14"/>
  <c r="BJ117" i="14"/>
  <c r="E15" i="15"/>
  <c r="M125" i="15" s="1"/>
  <c r="AY27" i="14"/>
  <c r="E2" i="15"/>
  <c r="F111" i="15" s="1"/>
  <c r="Q192" i="6"/>
  <c r="S41" i="15"/>
  <c r="F40" i="15"/>
  <c r="E41" i="15"/>
  <c r="T40" i="15"/>
  <c r="S111" i="15"/>
  <c r="U104" i="15" s="1"/>
  <c r="Y17" i="15"/>
  <c r="BG78" i="14"/>
  <c r="O17" i="15"/>
  <c r="AN72" i="14"/>
  <c r="CO155" i="14"/>
  <c r="CO64" i="14"/>
  <c r="CO79" i="14" s="1"/>
  <c r="F521" i="6"/>
  <c r="F523" i="6" s="1"/>
  <c r="J40" i="1" s="1"/>
  <c r="F69" i="3"/>
  <c r="F71" i="3" s="1"/>
  <c r="F11" i="16" s="1"/>
  <c r="F535" i="7"/>
  <c r="F454" i="7"/>
  <c r="F494" i="7" s="1"/>
  <c r="CP153" i="14"/>
  <c r="BR155" i="14"/>
  <c r="CC155" i="14" s="1"/>
  <c r="BU297" i="14"/>
  <c r="CF297" i="14" s="1"/>
  <c r="F499" i="6"/>
  <c r="F501" i="6" s="1"/>
  <c r="F498" i="6"/>
  <c r="F500" i="6" s="1"/>
  <c r="H40" i="1" s="1"/>
  <c r="H46" i="1" s="1"/>
  <c r="CQ298" i="14"/>
  <c r="CQ299" i="14" s="1"/>
  <c r="CO139" i="14"/>
  <c r="CM36" i="4"/>
  <c r="CL37" i="4"/>
  <c r="CL38" i="4" s="1"/>
  <c r="N34" i="5" s="1"/>
  <c r="P32" i="5"/>
  <c r="P59" i="5"/>
  <c r="F219" i="6"/>
  <c r="CN96" i="14"/>
  <c r="CP154" i="14"/>
  <c r="F421" i="7"/>
  <c r="D438" i="7"/>
  <c r="F433" i="7" s="1"/>
  <c r="F501" i="7"/>
  <c r="E404" i="6"/>
  <c r="F404" i="6" s="1"/>
  <c r="F377" i="6"/>
  <c r="P37" i="4"/>
  <c r="P38" i="4" s="1"/>
  <c r="D34" i="5" s="1"/>
  <c r="D61" i="5" s="1"/>
  <c r="Q36" i="4"/>
  <c r="N228" i="4"/>
  <c r="M229" i="4"/>
  <c r="N153" i="4"/>
  <c r="M154" i="4"/>
  <c r="CM72" i="4"/>
  <c r="CN71" i="4"/>
  <c r="P40" i="6" s="1"/>
  <c r="P67" i="6" s="1"/>
  <c r="F541" i="7"/>
  <c r="D65" i="6"/>
  <c r="D560" i="7"/>
  <c r="F192" i="6"/>
  <c r="CI230" i="4"/>
  <c r="CI231" i="4" s="1"/>
  <c r="CJ229" i="4"/>
  <c r="E59" i="5"/>
  <c r="F59" i="5" s="1"/>
  <c r="F32" i="5"/>
  <c r="P458" i="6"/>
  <c r="Q458" i="6" s="1"/>
  <c r="Q431" i="6"/>
  <c r="D468" i="7"/>
  <c r="F463" i="7"/>
  <c r="E478" i="7"/>
  <c r="E558" i="7" s="1"/>
  <c r="CH154" i="4"/>
  <c r="CH155" i="4" s="1"/>
  <c r="D194" i="6" s="1"/>
  <c r="CI153" i="4"/>
  <c r="G371" i="4"/>
  <c r="F372" i="4"/>
  <c r="P432" i="6"/>
  <c r="P459" i="6" s="1"/>
  <c r="E432" i="6"/>
  <c r="E459" i="6" s="1"/>
  <c r="O194" i="6"/>
  <c r="E378" i="6"/>
  <c r="E405" i="6" s="1"/>
  <c r="P378" i="6"/>
  <c r="P405" i="6" s="1"/>
  <c r="F544" i="7"/>
  <c r="F545" i="7"/>
  <c r="P71" i="4"/>
  <c r="Q70" i="4"/>
  <c r="E38" i="6" s="1"/>
  <c r="E65" i="6" s="1"/>
  <c r="CQ282" i="14"/>
  <c r="E458" i="6"/>
  <c r="F458" i="6" s="1"/>
  <c r="F431" i="6"/>
  <c r="O432" i="6"/>
  <c r="D432" i="6"/>
  <c r="E519" i="7"/>
  <c r="D538" i="7"/>
  <c r="F533" i="7" s="1"/>
  <c r="F453" i="7"/>
  <c r="F518" i="7"/>
  <c r="O378" i="6"/>
  <c r="D378" i="6"/>
  <c r="P404" i="6"/>
  <c r="Q404" i="6" s="1"/>
  <c r="Q377" i="6"/>
  <c r="E438" i="7"/>
  <c r="F423" i="7"/>
  <c r="F424" i="7" s="1"/>
  <c r="F434" i="7" s="1"/>
  <c r="F462" i="7"/>
  <c r="D479" i="7"/>
  <c r="D559" i="7" s="1"/>
  <c r="F503" i="7"/>
  <c r="F505" i="7" s="1"/>
  <c r="O67" i="6"/>
  <c r="F524" i="6"/>
  <c r="F94" i="3"/>
  <c r="F95" i="3"/>
  <c r="CP168" i="14"/>
  <c r="CP94" i="14"/>
  <c r="CN156" i="14"/>
  <c r="S110" i="15"/>
  <c r="CP169" i="14"/>
  <c r="CP93" i="14"/>
  <c r="BJ69" i="15"/>
  <c r="AO97" i="15"/>
  <c r="BC97" i="15" s="1"/>
  <c r="CQ223" i="14"/>
  <c r="CQ224" i="14" s="1"/>
  <c r="CO80" i="14"/>
  <c r="CN243" i="14"/>
  <c r="BQ69" i="15"/>
  <c r="CO170" i="14"/>
  <c r="AC164" i="14"/>
  <c r="BH168" i="14"/>
  <c r="BJ87" i="14"/>
  <c r="E13" i="15"/>
  <c r="T167" i="15" s="1"/>
  <c r="G148" i="14"/>
  <c r="AV154" i="14"/>
  <c r="D153" i="14"/>
  <c r="AV124" i="14"/>
  <c r="BR124" i="14" s="1"/>
  <c r="CC124" i="14" s="1"/>
  <c r="CN124" i="14" s="1"/>
  <c r="G118" i="14"/>
  <c r="D123" i="14"/>
  <c r="BU238" i="14"/>
  <c r="CF238" i="14" s="1"/>
  <c r="CQ238" i="14" s="1"/>
  <c r="CQ239" i="14" s="1"/>
  <c r="U105" i="15"/>
  <c r="T109" i="15"/>
  <c r="AA109" i="15"/>
  <c r="O63" i="14"/>
  <c r="AV64" i="14"/>
  <c r="BR64" i="14" s="1"/>
  <c r="CC64" i="14" s="1"/>
  <c r="R58" i="14"/>
  <c r="CN318" i="14"/>
  <c r="BR170" i="14"/>
  <c r="CC170" i="14" s="1"/>
  <c r="CQ207" i="14"/>
  <c r="AW123" i="14"/>
  <c r="BS123" i="14" s="1"/>
  <c r="CD123" i="14" s="1"/>
  <c r="CO123" i="14" s="1"/>
  <c r="G119" i="14"/>
  <c r="BU237" i="14"/>
  <c r="CF237" i="14" s="1"/>
  <c r="G134" i="14"/>
  <c r="AW138" i="14"/>
  <c r="BS138" i="14" s="1"/>
  <c r="CD138" i="14" s="1"/>
  <c r="BG169" i="14"/>
  <c r="AC163" i="14"/>
  <c r="Z168" i="14"/>
  <c r="BH153" i="14"/>
  <c r="AC149" i="14"/>
  <c r="R88" i="14"/>
  <c r="O93" i="14"/>
  <c r="AV94" i="14"/>
  <c r="BR94" i="14" s="1"/>
  <c r="CC94" i="14" s="1"/>
  <c r="CN65" i="14"/>
  <c r="CN95" i="14" s="1"/>
  <c r="Y21" i="15"/>
  <c r="BJ88" i="14"/>
  <c r="AH83" i="15"/>
  <c r="AV83" i="15" s="1"/>
  <c r="AW63" i="14"/>
  <c r="BS63" i="14" s="1"/>
  <c r="CD63" i="14" s="1"/>
  <c r="R59" i="14"/>
  <c r="CN171" i="14"/>
  <c r="CN303" i="14"/>
  <c r="O78" i="14"/>
  <c r="AV79" i="14"/>
  <c r="BR79" i="14" s="1"/>
  <c r="CC79" i="14" s="1"/>
  <c r="R73" i="14"/>
  <c r="BS169" i="14"/>
  <c r="CD169" i="14" s="1"/>
  <c r="BU313" i="14"/>
  <c r="CF313" i="14" s="1"/>
  <c r="CQ313" i="14" s="1"/>
  <c r="CQ314" i="14" s="1"/>
  <c r="AW93" i="14"/>
  <c r="BS93" i="14" s="1"/>
  <c r="CD93" i="14" s="1"/>
  <c r="R89" i="14"/>
  <c r="Z153" i="14"/>
  <c r="BG154" i="14"/>
  <c r="AC148" i="14"/>
  <c r="O48" i="14"/>
  <c r="R43" i="14"/>
  <c r="AV49" i="14"/>
  <c r="BR49" i="14" s="1"/>
  <c r="CC49" i="14" s="1"/>
  <c r="CN49" i="14" s="1"/>
  <c r="BS154" i="14"/>
  <c r="CD154" i="14" s="1"/>
  <c r="D138" i="14"/>
  <c r="G133" i="14"/>
  <c r="AV139" i="14"/>
  <c r="BR139" i="14" s="1"/>
  <c r="CC139" i="14" s="1"/>
  <c r="BU312" i="14"/>
  <c r="CF312" i="14" s="1"/>
  <c r="AC135" i="14"/>
  <c r="CN228" i="14"/>
  <c r="AH97" i="15"/>
  <c r="AV97" i="15" s="1"/>
  <c r="AW168" i="14"/>
  <c r="G164" i="14"/>
  <c r="AW153" i="14"/>
  <c r="G149" i="14"/>
  <c r="CN140" i="14"/>
  <c r="AO83" i="15"/>
  <c r="BC83" i="15" s="1"/>
  <c r="AW78" i="14"/>
  <c r="BS78" i="14" s="1"/>
  <c r="CD78" i="14" s="1"/>
  <c r="R74" i="14"/>
  <c r="D168" i="14"/>
  <c r="AV169" i="14"/>
  <c r="G163" i="14"/>
  <c r="AC132" i="14"/>
  <c r="T10" i="15"/>
  <c r="BG138" i="14"/>
  <c r="BU222" i="14"/>
  <c r="CF222" i="14" s="1"/>
  <c r="AW48" i="14"/>
  <c r="BS48" i="14" s="1"/>
  <c r="CD48" i="14" s="1"/>
  <c r="CO48" i="14" s="1"/>
  <c r="R44" i="14"/>
  <c r="M39" i="15" l="1"/>
  <c r="F39" i="15"/>
  <c r="G35" i="15"/>
  <c r="Y41" i="15"/>
  <c r="S40" i="15"/>
  <c r="Z40" i="15"/>
  <c r="U34" i="15"/>
  <c r="R41" i="15"/>
  <c r="AB106" i="15"/>
  <c r="Z110" i="15"/>
  <c r="M110" i="15"/>
  <c r="N105" i="15" s="1"/>
  <c r="E111" i="15"/>
  <c r="L111" i="15"/>
  <c r="N104" i="15" s="1"/>
  <c r="F110" i="15"/>
  <c r="R111" i="15"/>
  <c r="Y111" i="15"/>
  <c r="U35" i="15"/>
  <c r="T39" i="15"/>
  <c r="AA39" i="15"/>
  <c r="D41" i="15"/>
  <c r="K41" i="15"/>
  <c r="L40" i="15"/>
  <c r="E40" i="15"/>
  <c r="G34" i="15"/>
  <c r="CO94" i="14"/>
  <c r="F72" i="3"/>
  <c r="BJ72" i="14"/>
  <c r="E11" i="15"/>
  <c r="T153" i="15" s="1"/>
  <c r="Q40" i="6"/>
  <c r="CQ297" i="14"/>
  <c r="Q67" i="6"/>
  <c r="F534" i="7"/>
  <c r="BQ83" i="15"/>
  <c r="CN155" i="14"/>
  <c r="CQ312" i="14"/>
  <c r="CO154" i="14"/>
  <c r="BJ83" i="15"/>
  <c r="E518" i="7"/>
  <c r="CQ222" i="14"/>
  <c r="D519" i="7"/>
  <c r="N61" i="5"/>
  <c r="CM37" i="4"/>
  <c r="CN36" i="4"/>
  <c r="O34" i="5" s="1"/>
  <c r="O61" i="5" s="1"/>
  <c r="F425" i="7"/>
  <c r="F435" i="7" s="1"/>
  <c r="P194" i="6"/>
  <c r="P221" i="6" s="1"/>
  <c r="F465" i="7"/>
  <c r="Q378" i="6"/>
  <c r="O405" i="6"/>
  <c r="Q405" i="6" s="1"/>
  <c r="M155" i="4"/>
  <c r="M156" i="4" s="1"/>
  <c r="N154" i="4"/>
  <c r="F432" i="6"/>
  <c r="D459" i="6"/>
  <c r="F459" i="6" s="1"/>
  <c r="CJ153" i="4"/>
  <c r="E194" i="6" s="1"/>
  <c r="E221" i="6" s="1"/>
  <c r="CI154" i="4"/>
  <c r="F461" i="7"/>
  <c r="D478" i="7"/>
  <c r="O221" i="6"/>
  <c r="M230" i="4"/>
  <c r="M231" i="4" s="1"/>
  <c r="N229" i="4"/>
  <c r="Q37" i="4"/>
  <c r="R36" i="4"/>
  <c r="E34" i="5" s="1"/>
  <c r="J46" i="1"/>
  <c r="I46" i="1" s="1"/>
  <c r="K46" i="1" s="1"/>
  <c r="I40" i="1"/>
  <c r="K40" i="1" s="1"/>
  <c r="F464" i="7"/>
  <c r="F474" i="7" s="1"/>
  <c r="Q432" i="6"/>
  <c r="O459" i="6"/>
  <c r="Q459" i="6" s="1"/>
  <c r="D221" i="6"/>
  <c r="CK229" i="4"/>
  <c r="CJ230" i="4"/>
  <c r="F38" i="6"/>
  <c r="F504" i="7"/>
  <c r="D405" i="6"/>
  <c r="F405" i="6" s="1"/>
  <c r="F378" i="6"/>
  <c r="Q71" i="4"/>
  <c r="P72" i="4"/>
  <c r="P73" i="4" s="1"/>
  <c r="D40" i="6" s="1"/>
  <c r="F65" i="6"/>
  <c r="CM73" i="4"/>
  <c r="CM74" i="4" s="1"/>
  <c r="O42" i="6" s="1"/>
  <c r="CN72" i="4"/>
  <c r="F12" i="16"/>
  <c r="I5" i="16" s="1"/>
  <c r="I2" i="16"/>
  <c r="BS153" i="14"/>
  <c r="CD153" i="14" s="1"/>
  <c r="BS168" i="14"/>
  <c r="CD168" i="14" s="1"/>
  <c r="CN139" i="14"/>
  <c r="Z109" i="15"/>
  <c r="AB102" i="15" s="1"/>
  <c r="S109" i="15"/>
  <c r="U102" i="15" s="1"/>
  <c r="CO138" i="14"/>
  <c r="BJ97" i="15"/>
  <c r="BR169" i="14"/>
  <c r="CC169" i="14" s="1"/>
  <c r="U106" i="15"/>
  <c r="G165" i="14"/>
  <c r="G135" i="14"/>
  <c r="R45" i="14"/>
  <c r="BG153" i="14"/>
  <c r="T14" i="15"/>
  <c r="AC147" i="14"/>
  <c r="CO169" i="14"/>
  <c r="R90" i="14"/>
  <c r="AC165" i="14"/>
  <c r="CN170" i="14"/>
  <c r="AV63" i="14"/>
  <c r="R57" i="14"/>
  <c r="O12" i="15"/>
  <c r="G120" i="14"/>
  <c r="T15" i="15"/>
  <c r="G147" i="14"/>
  <c r="AV153" i="14"/>
  <c r="BJ132" i="14"/>
  <c r="E17" i="15"/>
  <c r="M139" i="15" s="1"/>
  <c r="BJ133" i="14"/>
  <c r="AD10" i="15"/>
  <c r="AV138" i="14"/>
  <c r="G132" i="14"/>
  <c r="T11" i="15"/>
  <c r="O8" i="15"/>
  <c r="R42" i="14"/>
  <c r="AV48" i="14"/>
  <c r="R75" i="14"/>
  <c r="BR154" i="14"/>
  <c r="CC154" i="14" s="1"/>
  <c r="AV168" i="14"/>
  <c r="G162" i="14"/>
  <c r="T19" i="15"/>
  <c r="BQ97" i="15"/>
  <c r="AC150" i="14"/>
  <c r="CQ237" i="14"/>
  <c r="R60" i="14"/>
  <c r="G150" i="14"/>
  <c r="CN80" i="14"/>
  <c r="AV78" i="14"/>
  <c r="R72" i="14"/>
  <c r="O16" i="15"/>
  <c r="CO63" i="14"/>
  <c r="O20" i="15"/>
  <c r="R87" i="14"/>
  <c r="AV93" i="14"/>
  <c r="BG168" i="14"/>
  <c r="AC162" i="14"/>
  <c r="T18" i="15"/>
  <c r="CN64" i="14"/>
  <c r="CN94" i="14" s="1"/>
  <c r="AV123" i="14"/>
  <c r="T7" i="15"/>
  <c r="G117" i="14"/>
  <c r="R110" i="15" l="1"/>
  <c r="U101" i="15" s="1"/>
  <c r="Y110" i="15"/>
  <c r="AB101" i="15" s="1"/>
  <c r="G36" i="15"/>
  <c r="N36" i="15"/>
  <c r="R40" i="15"/>
  <c r="Y40" i="15"/>
  <c r="AB31" i="15" s="1"/>
  <c r="AB36" i="15"/>
  <c r="U36" i="15"/>
  <c r="F109" i="15"/>
  <c r="M109" i="15"/>
  <c r="G105" i="15"/>
  <c r="S39" i="15"/>
  <c r="U32" i="15" s="1"/>
  <c r="Z39" i="15"/>
  <c r="AB32" i="15" s="1"/>
  <c r="E39" i="15"/>
  <c r="G32" i="15" s="1"/>
  <c r="L39" i="15"/>
  <c r="N32" i="15" s="1"/>
  <c r="D40" i="15"/>
  <c r="K40" i="15"/>
  <c r="N31" i="15" s="1"/>
  <c r="K111" i="15"/>
  <c r="E110" i="15"/>
  <c r="D111" i="15"/>
  <c r="G104" i="15"/>
  <c r="L110" i="15"/>
  <c r="F221" i="6"/>
  <c r="F514" i="7"/>
  <c r="L40" i="1" s="1"/>
  <c r="L46" i="1" s="1"/>
  <c r="P61" i="5"/>
  <c r="CO168" i="14"/>
  <c r="CM38" i="4"/>
  <c r="CM39" i="4" s="1"/>
  <c r="N36" i="5" s="1"/>
  <c r="CN37" i="4"/>
  <c r="P34" i="5"/>
  <c r="Y109" i="15"/>
  <c r="AB100" i="15" s="1"/>
  <c r="CO153" i="14"/>
  <c r="Q194" i="6"/>
  <c r="CN154" i="14"/>
  <c r="Q221" i="6"/>
  <c r="F475" i="7"/>
  <c r="F555" i="7" s="1"/>
  <c r="F554" i="7"/>
  <c r="M40" i="1" s="1"/>
  <c r="M46" i="1" s="1"/>
  <c r="R71" i="4"/>
  <c r="E40" i="6" s="1"/>
  <c r="E67" i="6" s="1"/>
  <c r="Q72" i="4"/>
  <c r="N155" i="4"/>
  <c r="O154" i="4"/>
  <c r="O69" i="6"/>
  <c r="CJ231" i="4"/>
  <c r="CJ232" i="4" s="1"/>
  <c r="CK230" i="4"/>
  <c r="F473" i="7"/>
  <c r="D558" i="7"/>
  <c r="F553" i="7" s="1"/>
  <c r="D518" i="7"/>
  <c r="F513" i="7" s="1"/>
  <c r="O196" i="6"/>
  <c r="CN73" i="4"/>
  <c r="CO72" i="4"/>
  <c r="P42" i="6" s="1"/>
  <c r="P69" i="6" s="1"/>
  <c r="E61" i="5"/>
  <c r="F61" i="5" s="1"/>
  <c r="F34" i="5"/>
  <c r="N230" i="4"/>
  <c r="O229" i="4"/>
  <c r="D67" i="6"/>
  <c r="F194" i="6"/>
  <c r="R37" i="4"/>
  <c r="Q38" i="4"/>
  <c r="Q39" i="4" s="1"/>
  <c r="D36" i="5" s="1"/>
  <c r="D63" i="5" s="1"/>
  <c r="CI155" i="4"/>
  <c r="CI156" i="4" s="1"/>
  <c r="D196" i="6" s="1"/>
  <c r="CJ154" i="4"/>
  <c r="R109" i="15"/>
  <c r="U100" i="15" s="1"/>
  <c r="U103" i="15"/>
  <c r="AB103" i="15"/>
  <c r="E10" i="15"/>
  <c r="F153" i="15" s="1"/>
  <c r="AY72" i="14"/>
  <c r="BU72" i="14" s="1"/>
  <c r="CF72" i="14" s="1"/>
  <c r="BR78" i="14"/>
  <c r="CC78" i="14" s="1"/>
  <c r="BR168" i="14"/>
  <c r="CC168" i="14" s="1"/>
  <c r="E20" i="15"/>
  <c r="AA167" i="15" s="1"/>
  <c r="AY162" i="14"/>
  <c r="F54" i="15"/>
  <c r="S83" i="15"/>
  <c r="E97" i="15"/>
  <c r="F82" i="15"/>
  <c r="S55" i="15"/>
  <c r="T82" i="15"/>
  <c r="S97" i="15"/>
  <c r="T68" i="15"/>
  <c r="E83" i="15"/>
  <c r="E69" i="15"/>
  <c r="T96" i="15"/>
  <c r="F68" i="15"/>
  <c r="E55" i="15"/>
  <c r="S69" i="15"/>
  <c r="F96" i="15"/>
  <c r="T54" i="15"/>
  <c r="AY118" i="14"/>
  <c r="BU118" i="14" s="1"/>
  <c r="CF118" i="14" s="1"/>
  <c r="CQ118" i="14" s="1"/>
  <c r="CQ119" i="14" s="1"/>
  <c r="AD7" i="15"/>
  <c r="Y20" i="15"/>
  <c r="AY88" i="14"/>
  <c r="BU88" i="14" s="1"/>
  <c r="CF88" i="14" s="1"/>
  <c r="E19" i="15"/>
  <c r="M153" i="15" s="1"/>
  <c r="BJ147" i="14"/>
  <c r="BJ162" i="14"/>
  <c r="E21" i="15"/>
  <c r="M167" i="15" s="1"/>
  <c r="CO78" i="14"/>
  <c r="CO93" i="14"/>
  <c r="Y16" i="15"/>
  <c r="AY73" i="14"/>
  <c r="BU73" i="14" s="1"/>
  <c r="CF73" i="14" s="1"/>
  <c r="AY147" i="14"/>
  <c r="E18" i="15"/>
  <c r="AA153" i="15" s="1"/>
  <c r="BR153" i="14"/>
  <c r="CC153" i="14" s="1"/>
  <c r="Y8" i="15"/>
  <c r="AY43" i="14"/>
  <c r="BU43" i="14" s="1"/>
  <c r="CF43" i="14" s="1"/>
  <c r="CQ43" i="14" s="1"/>
  <c r="CQ44" i="14" s="1"/>
  <c r="H47" i="1" s="1"/>
  <c r="C171" i="15" s="1"/>
  <c r="L69" i="15"/>
  <c r="M82" i="15"/>
  <c r="M68" i="15"/>
  <c r="Z69" i="15"/>
  <c r="AB62" i="15" s="1"/>
  <c r="L83" i="15"/>
  <c r="AA54" i="15"/>
  <c r="AB49" i="15" s="1"/>
  <c r="Z55" i="15"/>
  <c r="AB48" i="15" s="1"/>
  <c r="L97" i="15"/>
  <c r="AA68" i="15"/>
  <c r="AB63" i="15" s="1"/>
  <c r="M96" i="15"/>
  <c r="L55" i="15"/>
  <c r="AA82" i="15"/>
  <c r="AB77" i="15" s="1"/>
  <c r="Z97" i="15"/>
  <c r="AB90" i="15" s="1"/>
  <c r="M54" i="15"/>
  <c r="Z83" i="15"/>
  <c r="AB76" i="15" s="1"/>
  <c r="AA96" i="15"/>
  <c r="AB91" i="15" s="1"/>
  <c r="AY87" i="14"/>
  <c r="BU87" i="14" s="1"/>
  <c r="CF87" i="14" s="1"/>
  <c r="E12" i="15"/>
  <c r="F167" i="15" s="1"/>
  <c r="BR93" i="14"/>
  <c r="CC93" i="14" s="1"/>
  <c r="AD15" i="15"/>
  <c r="AY148" i="14"/>
  <c r="CN79" i="14"/>
  <c r="BR48" i="14"/>
  <c r="CC48" i="14" s="1"/>
  <c r="CN48" i="14" s="1"/>
  <c r="AY42" i="14"/>
  <c r="BU42" i="14" s="1"/>
  <c r="CF42" i="14" s="1"/>
  <c r="CQ42" i="14" s="1"/>
  <c r="E6" i="15"/>
  <c r="F125" i="15" s="1"/>
  <c r="CN169" i="14"/>
  <c r="AD11" i="15"/>
  <c r="AY133" i="14"/>
  <c r="BU133" i="14" s="1"/>
  <c r="CF133" i="14" s="1"/>
  <c r="AY117" i="14"/>
  <c r="BU117" i="14" s="1"/>
  <c r="CF117" i="14" s="1"/>
  <c r="CQ117" i="14" s="1"/>
  <c r="E14" i="15"/>
  <c r="AA125" i="15" s="1"/>
  <c r="BR123" i="14"/>
  <c r="CC123" i="14" s="1"/>
  <c r="CN123" i="14" s="1"/>
  <c r="Y12" i="15"/>
  <c r="AY58" i="14"/>
  <c r="BU58" i="14" s="1"/>
  <c r="CF58" i="14" s="1"/>
  <c r="CQ58" i="14" s="1"/>
  <c r="CQ59" i="14" s="1"/>
  <c r="J47" i="1" s="1"/>
  <c r="I47" i="1" s="1"/>
  <c r="C172" i="15" s="1"/>
  <c r="B656" i="15" s="1"/>
  <c r="AD14" i="15"/>
  <c r="BJ148" i="14"/>
  <c r="AY132" i="14"/>
  <c r="BU132" i="14" s="1"/>
  <c r="CF132" i="14" s="1"/>
  <c r="E16" i="15"/>
  <c r="AA139" i="15" s="1"/>
  <c r="AO139" i="15" s="1"/>
  <c r="BC139" i="15" s="1"/>
  <c r="BR138" i="14"/>
  <c r="CC138" i="14" s="1"/>
  <c r="E8" i="15"/>
  <c r="F139" i="15" s="1"/>
  <c r="AY57" i="14"/>
  <c r="BU57" i="14" s="1"/>
  <c r="CF57" i="14" s="1"/>
  <c r="CQ57" i="14" s="1"/>
  <c r="CQ72" i="14" s="1"/>
  <c r="BR63" i="14"/>
  <c r="CC63" i="14" s="1"/>
  <c r="AD18" i="15"/>
  <c r="BJ163" i="14"/>
  <c r="AY163" i="14"/>
  <c r="AD19" i="15"/>
  <c r="K39" i="15" l="1"/>
  <c r="N30" i="15" s="1"/>
  <c r="D39" i="15"/>
  <c r="G30" i="15" s="1"/>
  <c r="G31" i="15"/>
  <c r="G106" i="15"/>
  <c r="N106" i="15"/>
  <c r="R39" i="15"/>
  <c r="U30" i="15" s="1"/>
  <c r="U31" i="15"/>
  <c r="Y39" i="15"/>
  <c r="AB30" i="15" s="1"/>
  <c r="K110" i="15"/>
  <c r="N101" i="15" s="1"/>
  <c r="D110" i="15"/>
  <c r="L109" i="15"/>
  <c r="N102" i="15" s="1"/>
  <c r="E109" i="15"/>
  <c r="G102" i="15" s="1"/>
  <c r="F40" i="6"/>
  <c r="B440" i="15"/>
  <c r="B396" i="15"/>
  <c r="B993" i="15"/>
  <c r="B1399" i="15"/>
  <c r="F67" i="6"/>
  <c r="B424" i="15"/>
  <c r="B1312" i="15"/>
  <c r="B739" i="15"/>
  <c r="B729" i="15"/>
  <c r="B1221" i="15"/>
  <c r="B1192" i="15"/>
  <c r="B404" i="15"/>
  <c r="B267" i="15"/>
  <c r="B1277" i="15"/>
  <c r="B197" i="15"/>
  <c r="B413" i="15"/>
  <c r="B1147" i="15"/>
  <c r="B1240" i="15"/>
  <c r="B384" i="15"/>
  <c r="B939" i="15"/>
  <c r="B1154" i="15"/>
  <c r="B393" i="15"/>
  <c r="B320" i="15"/>
  <c r="B805" i="15"/>
  <c r="B535" i="15"/>
  <c r="B1423" i="15"/>
  <c r="B365" i="15"/>
  <c r="B503" i="15"/>
  <c r="B659" i="15"/>
  <c r="B386" i="15"/>
  <c r="B520" i="15"/>
  <c r="B1193" i="15"/>
  <c r="B1090" i="15"/>
  <c r="B1139" i="15"/>
  <c r="B1006" i="15"/>
  <c r="B566" i="15"/>
  <c r="B838" i="15"/>
  <c r="B1106" i="15"/>
  <c r="B1319" i="15"/>
  <c r="B1076" i="15"/>
  <c r="B275" i="15"/>
  <c r="B194" i="15"/>
  <c r="B1253" i="15"/>
  <c r="B1314" i="15"/>
  <c r="B463" i="15"/>
  <c r="B293" i="15"/>
  <c r="B709" i="15"/>
  <c r="B1164" i="15"/>
  <c r="B923" i="15"/>
  <c r="B798" i="15"/>
  <c r="B414" i="15"/>
  <c r="B1327" i="15"/>
  <c r="B851" i="15"/>
  <c r="B1276" i="15"/>
  <c r="B663" i="15"/>
  <c r="B283" i="15"/>
  <c r="B646" i="15"/>
  <c r="B639" i="15"/>
  <c r="B314" i="15"/>
  <c r="B479" i="15"/>
  <c r="B601" i="15"/>
  <c r="B762" i="15"/>
  <c r="B755" i="15"/>
  <c r="B466" i="15"/>
  <c r="B1145" i="15"/>
  <c r="B1424" i="15"/>
  <c r="B292" i="15"/>
  <c r="B1361" i="15"/>
  <c r="B619" i="15"/>
  <c r="B609" i="15"/>
  <c r="B578" i="15"/>
  <c r="B633" i="15"/>
  <c r="B615" i="15"/>
  <c r="B1062" i="15"/>
  <c r="B1025" i="15"/>
  <c r="B1186" i="15"/>
  <c r="B1038" i="15"/>
  <c r="B1323" i="15"/>
  <c r="B1245" i="15"/>
  <c r="B1391" i="15"/>
  <c r="B1160" i="15"/>
  <c r="B1405" i="15"/>
  <c r="B1388" i="15"/>
  <c r="B289" i="15"/>
  <c r="B892" i="15"/>
  <c r="B1093" i="15"/>
  <c r="B1246" i="15"/>
  <c r="B1239" i="15"/>
  <c r="B800" i="15"/>
  <c r="B866" i="15"/>
  <c r="B262" i="15"/>
  <c r="B409" i="15"/>
  <c r="B477" i="15"/>
  <c r="B710" i="15"/>
  <c r="B703" i="15"/>
  <c r="B378" i="15"/>
  <c r="B564" i="15"/>
  <c r="B673" i="15"/>
  <c r="B826" i="15"/>
  <c r="B819" i="15"/>
  <c r="B277" i="15"/>
  <c r="B1305" i="15"/>
  <c r="B1101" i="15"/>
  <c r="B1016" i="15"/>
  <c r="B880" i="15"/>
  <c r="B1077" i="15"/>
  <c r="B818" i="15"/>
  <c r="B797" i="15"/>
  <c r="B943" i="15"/>
  <c r="B712" i="15"/>
  <c r="B1066" i="15"/>
  <c r="B297" i="15"/>
  <c r="B478" i="15"/>
  <c r="B700" i="15"/>
  <c r="B901" i="15"/>
  <c r="B1054" i="15"/>
  <c r="B1047" i="15"/>
  <c r="B468" i="15"/>
  <c r="B1401" i="15"/>
  <c r="B1339" i="15"/>
  <c r="B269" i="15"/>
  <c r="B1188" i="15"/>
  <c r="B373" i="15"/>
  <c r="B859" i="15"/>
  <c r="B825" i="15"/>
  <c r="B273" i="15"/>
  <c r="B759" i="15"/>
  <c r="B766" i="15"/>
  <c r="B607" i="15"/>
  <c r="B484" i="15"/>
  <c r="B318" i="15"/>
  <c r="B603" i="15"/>
  <c r="B380" i="15"/>
  <c r="B899" i="15"/>
  <c r="B906" i="15"/>
  <c r="B753" i="15"/>
  <c r="B1300" i="15"/>
  <c r="B256" i="15"/>
  <c r="B1084" i="15"/>
  <c r="B1136" i="15"/>
  <c r="B749" i="15"/>
  <c r="B902" i="15"/>
  <c r="B895" i="15"/>
  <c r="B570" i="15"/>
  <c r="B664" i="15"/>
  <c r="B865" i="15"/>
  <c r="B1018" i="15"/>
  <c r="B1011" i="15"/>
  <c r="B285" i="15"/>
  <c r="B834" i="15"/>
  <c r="B430" i="15"/>
  <c r="B389" i="15"/>
  <c r="B725" i="15"/>
  <c r="B878" i="15"/>
  <c r="B871" i="15"/>
  <c r="B551" i="15"/>
  <c r="B1049" i="15"/>
  <c r="B550" i="15"/>
  <c r="B1055" i="15"/>
  <c r="B1178" i="15"/>
  <c r="B590" i="15"/>
  <c r="B1031" i="15"/>
  <c r="B248" i="15"/>
  <c r="B886" i="15"/>
  <c r="B554" i="15"/>
  <c r="B849" i="15"/>
  <c r="B995" i="15"/>
  <c r="B802" i="15"/>
  <c r="B216" i="15"/>
  <c r="B1148" i="15"/>
  <c r="B1385" i="15"/>
  <c r="B1353" i="15"/>
  <c r="B1412" i="15"/>
  <c r="B1216" i="15"/>
  <c r="B1362" i="15"/>
  <c r="B518" i="15"/>
  <c r="B605" i="15"/>
  <c r="B813" i="15"/>
  <c r="B966" i="15"/>
  <c r="B959" i="15"/>
  <c r="B181" i="15"/>
  <c r="B728" i="15"/>
  <c r="B929" i="15"/>
  <c r="B1082" i="15"/>
  <c r="B1075" i="15"/>
  <c r="B340" i="15"/>
  <c r="B962" i="15"/>
  <c r="B1254" i="15"/>
  <c r="B1217" i="15"/>
  <c r="B301" i="15"/>
  <c r="B1230" i="15"/>
  <c r="B246" i="15"/>
  <c r="B1309" i="15"/>
  <c r="B1308" i="15"/>
  <c r="B1224" i="15"/>
  <c r="B451" i="15"/>
  <c r="B612" i="15"/>
  <c r="B375" i="15"/>
  <c r="B956" i="15"/>
  <c r="B1157" i="15"/>
  <c r="B1310" i="15"/>
  <c r="B1303" i="15"/>
  <c r="B928" i="15"/>
  <c r="B978" i="15"/>
  <c r="B326" i="15"/>
  <c r="B495" i="15"/>
  <c r="B617" i="15"/>
  <c r="B774" i="15"/>
  <c r="B1426" i="15"/>
  <c r="B1328" i="15"/>
  <c r="B1425" i="15"/>
  <c r="B333" i="15"/>
  <c r="B352" i="15"/>
  <c r="B1180" i="15"/>
  <c r="B259" i="15"/>
  <c r="B1227" i="15"/>
  <c r="B905" i="15"/>
  <c r="B338" i="15"/>
  <c r="B643" i="15"/>
  <c r="B650" i="15"/>
  <c r="B317" i="15"/>
  <c r="B1056" i="15"/>
  <c r="B1206" i="15"/>
  <c r="B371" i="15"/>
  <c r="B713" i="15"/>
  <c r="B1005" i="15"/>
  <c r="B1158" i="15"/>
  <c r="B1151" i="15"/>
  <c r="B327" i="15"/>
  <c r="B920" i="15"/>
  <c r="B1121" i="15"/>
  <c r="B1274" i="15"/>
  <c r="B1267" i="15"/>
  <c r="B688" i="15"/>
  <c r="B1346" i="15"/>
  <c r="B251" i="15"/>
  <c r="B780" i="15"/>
  <c r="B981" i="15"/>
  <c r="B1134" i="15"/>
  <c r="B1127" i="15"/>
  <c r="B485" i="15"/>
  <c r="B624" i="15"/>
  <c r="B708" i="15"/>
  <c r="B199" i="15"/>
  <c r="B1171" i="15"/>
  <c r="B684" i="15"/>
  <c r="B425" i="15"/>
  <c r="B1044" i="15"/>
  <c r="B1398" i="15"/>
  <c r="B232" i="15"/>
  <c r="B299" i="15"/>
  <c r="B1349" i="15"/>
  <c r="B843" i="15"/>
  <c r="B441" i="15"/>
  <c r="B541" i="15"/>
  <c r="B734" i="15"/>
  <c r="B727" i="15"/>
  <c r="B188" i="15"/>
  <c r="B777" i="15"/>
  <c r="B811" i="15"/>
  <c r="B257" i="15"/>
  <c r="B868" i="15"/>
  <c r="B1069" i="15"/>
  <c r="B1222" i="15"/>
  <c r="B1215" i="15"/>
  <c r="B412" i="15"/>
  <c r="B984" i="15"/>
  <c r="B1185" i="15"/>
  <c r="B1338" i="15"/>
  <c r="B1331" i="15"/>
  <c r="B816" i="15"/>
  <c r="B300" i="15"/>
  <c r="B1247" i="15"/>
  <c r="B1370" i="15"/>
  <c r="B268" i="15"/>
  <c r="B1223" i="15"/>
  <c r="B388" i="15"/>
  <c r="B950" i="15"/>
  <c r="B618" i="15"/>
  <c r="B913" i="15"/>
  <c r="B1059" i="15"/>
  <c r="B914" i="15"/>
  <c r="B185" i="15"/>
  <c r="B1212" i="15"/>
  <c r="B437" i="15"/>
  <c r="B419" i="15"/>
  <c r="B434" i="15"/>
  <c r="B296" i="15"/>
  <c r="B1416" i="15"/>
  <c r="B582" i="15"/>
  <c r="B676" i="15"/>
  <c r="B877" i="15"/>
  <c r="B1030" i="15"/>
  <c r="B930" i="15"/>
  <c r="B864" i="15"/>
  <c r="B1271" i="15"/>
  <c r="B1278" i="15"/>
  <c r="B1125" i="15"/>
  <c r="B924" i="15"/>
  <c r="B332" i="15"/>
  <c r="B593" i="15"/>
  <c r="B976" i="15"/>
  <c r="B1411" i="15"/>
  <c r="B1418" i="15"/>
  <c r="B1265" i="15"/>
  <c r="B1064" i="15"/>
  <c r="B452" i="15"/>
  <c r="B1261" i="15"/>
  <c r="B1176" i="15"/>
  <c r="B339" i="15"/>
  <c r="B1237" i="15"/>
  <c r="B1122" i="15"/>
  <c r="B885" i="15"/>
  <c r="B648" i="15"/>
  <c r="B636" i="15"/>
  <c r="B319" i="15"/>
  <c r="B1124" i="15"/>
  <c r="B223" i="15"/>
  <c r="B258" i="15"/>
  <c r="B1363" i="15"/>
  <c r="B1336" i="15"/>
  <c r="B1019" i="15"/>
  <c r="B791" i="15"/>
  <c r="B343" i="15"/>
  <c r="B1289" i="15"/>
  <c r="B869" i="15"/>
  <c r="B575" i="15"/>
  <c r="B808" i="15"/>
  <c r="B288" i="15"/>
  <c r="B1039" i="15"/>
  <c r="B1046" i="15"/>
  <c r="B893" i="15"/>
  <c r="B692" i="15"/>
  <c r="B598" i="15"/>
  <c r="B1394" i="15"/>
  <c r="B704" i="15"/>
  <c r="B807" i="15"/>
  <c r="B309" i="15"/>
  <c r="B844" i="15"/>
  <c r="B366" i="15"/>
  <c r="B944" i="15"/>
  <c r="B1402" i="15"/>
  <c r="B1048" i="15"/>
  <c r="B1279" i="15"/>
  <c r="B996" i="15"/>
  <c r="B529" i="15"/>
  <c r="B347" i="15"/>
  <c r="B457" i="15"/>
  <c r="B1196" i="15"/>
  <c r="B747" i="15"/>
  <c r="B745" i="15"/>
  <c r="B235" i="15"/>
  <c r="B695" i="15"/>
  <c r="B702" i="15"/>
  <c r="B456" i="15"/>
  <c r="B399" i="15"/>
  <c r="B254" i="15"/>
  <c r="B1345" i="15"/>
  <c r="B209" i="15"/>
  <c r="B835" i="15"/>
  <c r="B842" i="15"/>
  <c r="B689" i="15"/>
  <c r="B244" i="15"/>
  <c r="B1396" i="15"/>
  <c r="B1428" i="15"/>
  <c r="B1357" i="15"/>
  <c r="B1140" i="15"/>
  <c r="B205" i="15"/>
  <c r="B1169" i="15"/>
  <c r="B1414" i="15"/>
  <c r="B341" i="15"/>
  <c r="B891" i="15"/>
  <c r="B1390" i="15"/>
  <c r="B909" i="15"/>
  <c r="B1321" i="15"/>
  <c r="B1002" i="15"/>
  <c r="B837" i="15"/>
  <c r="B1241" i="15"/>
  <c r="B1325" i="15"/>
  <c r="B1248" i="15"/>
  <c r="B649" i="15"/>
  <c r="B876" i="15"/>
  <c r="B201" i="15"/>
  <c r="B527" i="15"/>
  <c r="B359" i="15"/>
  <c r="B932" i="15"/>
  <c r="B383" i="15"/>
  <c r="B668" i="15"/>
  <c r="B1155" i="15"/>
  <c r="B464" i="15"/>
  <c r="B458" i="15"/>
  <c r="B783" i="15"/>
  <c r="B790" i="15"/>
  <c r="B637" i="15"/>
  <c r="B516" i="15"/>
  <c r="B342" i="15"/>
  <c r="B754" i="15"/>
  <c r="B401" i="15"/>
  <c r="B1421" i="15"/>
  <c r="B1045" i="15"/>
  <c r="B548" i="15"/>
  <c r="B1211" i="15"/>
  <c r="B337" i="15"/>
  <c r="B890" i="15"/>
  <c r="B421" i="15"/>
  <c r="B767" i="15"/>
  <c r="B428" i="15"/>
  <c r="B855" i="15"/>
  <c r="B1296" i="15"/>
  <c r="B620" i="15"/>
  <c r="B354" i="15"/>
  <c r="B1282" i="15"/>
  <c r="B1168" i="15"/>
  <c r="B1332" i="15"/>
  <c r="B1356" i="15"/>
  <c r="B1317" i="15"/>
  <c r="B1116" i="15"/>
  <c r="B588" i="15"/>
  <c r="B1083" i="15"/>
  <c r="B681" i="15"/>
  <c r="B274" i="15"/>
  <c r="B536" i="15"/>
  <c r="B555" i="15"/>
  <c r="B1304" i="15"/>
  <c r="B433" i="15"/>
  <c r="B1231" i="15"/>
  <c r="B1238" i="15"/>
  <c r="B1085" i="15"/>
  <c r="B884" i="15"/>
  <c r="B279" i="15"/>
  <c r="B827" i="15"/>
  <c r="B1152" i="15"/>
  <c r="B1063" i="15"/>
  <c r="B750" i="15"/>
  <c r="B1100" i="15"/>
  <c r="B622" i="15"/>
  <c r="B1001" i="15"/>
  <c r="B691" i="15"/>
  <c r="B445" i="15"/>
  <c r="B250" i="15"/>
  <c r="B941" i="15"/>
  <c r="B591" i="15"/>
  <c r="B1372" i="15"/>
  <c r="B1105" i="15"/>
  <c r="B210" i="15"/>
  <c r="B196" i="15"/>
  <c r="B1067" i="15"/>
  <c r="B1065" i="15"/>
  <c r="B179" i="15"/>
  <c r="B887" i="15"/>
  <c r="B894" i="15"/>
  <c r="B741" i="15"/>
  <c r="B432" i="15"/>
  <c r="B1264" i="15"/>
  <c r="B1407" i="15"/>
  <c r="B323" i="15"/>
  <c r="B481" i="15"/>
  <c r="B1383" i="15"/>
  <c r="B824" i="15"/>
  <c r="B733" i="15"/>
  <c r="B243" i="15"/>
  <c r="B990" i="15"/>
  <c r="B1243" i="15"/>
  <c r="B1380" i="15"/>
  <c r="B512" i="15"/>
  <c r="B900" i="15"/>
  <c r="B768" i="15"/>
  <c r="B469" i="15"/>
  <c r="B645" i="15"/>
  <c r="B889" i="15"/>
  <c r="B1133" i="15"/>
  <c r="B1015" i="15"/>
  <c r="B574" i="15"/>
  <c r="B1162" i="15"/>
  <c r="B329" i="15"/>
  <c r="B202" i="15"/>
  <c r="B397" i="15"/>
  <c r="B416" i="15"/>
  <c r="B1204" i="15"/>
  <c r="B291" i="15"/>
  <c r="B1371" i="15"/>
  <c r="B921" i="15"/>
  <c r="B1365" i="15"/>
  <c r="B1198" i="15"/>
  <c r="B661" i="15"/>
  <c r="B237" i="15"/>
  <c r="B1368" i="15"/>
  <c r="B1395" i="15"/>
  <c r="B1249" i="15"/>
  <c r="B497" i="15"/>
  <c r="B1286" i="15"/>
  <c r="B1003" i="15"/>
  <c r="B862" i="15"/>
  <c r="B450" i="15"/>
  <c r="B1397" i="15"/>
  <c r="B351" i="15"/>
  <c r="B786" i="15"/>
  <c r="B736" i="15"/>
  <c r="B1207" i="15"/>
  <c r="B1214" i="15"/>
  <c r="B1061" i="15"/>
  <c r="B860" i="15"/>
  <c r="B247" i="15"/>
  <c r="B1373" i="15"/>
  <c r="B848" i="15"/>
  <c r="B1347" i="15"/>
  <c r="B1354" i="15"/>
  <c r="B1201" i="15"/>
  <c r="B1000" i="15"/>
  <c r="B203" i="15"/>
  <c r="B975" i="15"/>
  <c r="B982" i="15"/>
  <c r="B829" i="15"/>
  <c r="B627" i="15"/>
  <c r="B534" i="15"/>
  <c r="B1250" i="15"/>
  <c r="B511" i="15"/>
  <c r="B743" i="15"/>
  <c r="B1301" i="15"/>
  <c r="B716" i="15"/>
  <c r="B302" i="15"/>
  <c r="B528" i="15"/>
  <c r="B1210" i="15"/>
  <c r="B856" i="15"/>
  <c r="B1087" i="15"/>
  <c r="B740" i="15"/>
  <c r="B562" i="15"/>
  <c r="B271" i="15"/>
  <c r="B305" i="15"/>
  <c r="B280" i="15"/>
  <c r="B1179" i="15"/>
  <c r="B651" i="15"/>
  <c r="B665" i="15"/>
  <c r="B594" i="15"/>
  <c r="B631" i="15"/>
  <c r="B638" i="15"/>
  <c r="B178" i="15"/>
  <c r="B313" i="15"/>
  <c r="B308" i="15"/>
  <c r="B213" i="15"/>
  <c r="B655" i="15"/>
  <c r="B771" i="15"/>
  <c r="B190" i="15"/>
  <c r="B571" i="15"/>
  <c r="B1377" i="15"/>
  <c r="B1094" i="15"/>
  <c r="B1057" i="15"/>
  <c r="B1234" i="15"/>
  <c r="B584" i="15"/>
  <c r="B1288" i="15"/>
  <c r="B1259" i="15"/>
  <c r="B726" i="15"/>
  <c r="B945" i="15"/>
  <c r="B994" i="15"/>
  <c r="B958" i="15"/>
  <c r="B1220" i="15"/>
  <c r="B1017" i="15"/>
  <c r="B883" i="15"/>
  <c r="B814" i="15"/>
  <c r="B364" i="15"/>
  <c r="B1295" i="15"/>
  <c r="B1022" i="15"/>
  <c r="B242" i="15"/>
  <c r="B1352" i="15"/>
  <c r="B879" i="15"/>
  <c r="B1409" i="15"/>
  <c r="B737" i="15"/>
  <c r="B1302" i="15"/>
  <c r="B1138" i="15"/>
  <c r="B493" i="15"/>
  <c r="B1036" i="15"/>
  <c r="B240" i="15"/>
  <c r="B629" i="15"/>
  <c r="B1374" i="15"/>
  <c r="B355" i="15"/>
  <c r="B322" i="15"/>
  <c r="B377" i="15"/>
  <c r="B1326" i="15"/>
  <c r="B214" i="15"/>
  <c r="B349" i="15"/>
  <c r="B500" i="15"/>
  <c r="B778" i="15"/>
  <c r="B482" i="15"/>
  <c r="B796" i="15"/>
  <c r="B597" i="15"/>
  <c r="B230" i="15"/>
  <c r="B1275" i="15"/>
  <c r="B298" i="15"/>
  <c r="B460" i="15"/>
  <c r="B1367" i="15"/>
  <c r="B580" i="15"/>
  <c r="B1023" i="15"/>
  <c r="B792" i="15"/>
  <c r="B1146" i="15"/>
  <c r="B532" i="15"/>
  <c r="B238" i="15"/>
  <c r="B652" i="15"/>
  <c r="B1173" i="15"/>
  <c r="B679" i="15"/>
  <c r="B361" i="15"/>
  <c r="B1010" i="15"/>
  <c r="B470" i="15"/>
  <c r="B496" i="15"/>
  <c r="B765" i="15"/>
  <c r="B918" i="15"/>
  <c r="B911" i="15"/>
  <c r="B586" i="15"/>
  <c r="B680" i="15"/>
  <c r="B881" i="15"/>
  <c r="B1034" i="15"/>
  <c r="B1027" i="15"/>
  <c r="B212" i="15"/>
  <c r="B850" i="15"/>
  <c r="B446" i="15"/>
  <c r="B1052" i="15"/>
  <c r="B1406" i="15"/>
  <c r="B1104" i="15"/>
  <c r="B744" i="15"/>
  <c r="B1142" i="15"/>
  <c r="B587" i="15"/>
  <c r="B525" i="15"/>
  <c r="B698" i="15"/>
  <c r="B1051" i="15"/>
  <c r="B917" i="15"/>
  <c r="B231" i="15"/>
  <c r="B278" i="15"/>
  <c r="B719" i="15"/>
  <c r="B1098" i="15"/>
  <c r="B510" i="15"/>
  <c r="B951" i="15"/>
  <c r="B1381" i="15"/>
  <c r="B1197" i="15"/>
  <c r="B533" i="15"/>
  <c r="B1191" i="15"/>
  <c r="B948" i="15"/>
  <c r="B519" i="15"/>
  <c r="B1291" i="15"/>
  <c r="B1108" i="15"/>
  <c r="B184" i="15"/>
  <c r="B357" i="15"/>
  <c r="B253" i="15"/>
  <c r="B666" i="15"/>
  <c r="B1113" i="15"/>
  <c r="B390" i="15"/>
  <c r="B634" i="15"/>
  <c r="B715" i="15"/>
  <c r="B853" i="15"/>
  <c r="B1273" i="15"/>
  <c r="B345" i="15"/>
  <c r="B662" i="15"/>
  <c r="B330" i="15"/>
  <c r="B623" i="15"/>
  <c r="B1177" i="15"/>
  <c r="B1150" i="15"/>
  <c r="B660" i="15"/>
  <c r="B486" i="15"/>
  <c r="B376" i="15"/>
  <c r="B573" i="15"/>
  <c r="B1020" i="15"/>
  <c r="B1040" i="15"/>
  <c r="B685" i="15"/>
  <c r="B186" i="15"/>
  <c r="B1413" i="15"/>
  <c r="B625" i="15"/>
  <c r="B873" i="15"/>
  <c r="B558" i="15"/>
  <c r="B972" i="15"/>
  <c r="B686" i="15"/>
  <c r="B999" i="15"/>
  <c r="B960" i="15"/>
  <c r="B731" i="15"/>
  <c r="B193" i="15"/>
  <c r="B820" i="15"/>
  <c r="B1021" i="15"/>
  <c r="B1174" i="15"/>
  <c r="B1167" i="15"/>
  <c r="B348" i="15"/>
  <c r="B936" i="15"/>
  <c r="B1137" i="15"/>
  <c r="B1290" i="15"/>
  <c r="B1283" i="15"/>
  <c r="B720" i="15"/>
  <c r="B1378" i="15"/>
  <c r="B272" i="15"/>
  <c r="B997" i="15"/>
  <c r="B1143" i="15"/>
  <c r="B658" i="15"/>
  <c r="B218" i="15"/>
  <c r="B1251" i="15"/>
  <c r="B557" i="15"/>
  <c r="B241" i="15"/>
  <c r="B1203" i="15"/>
  <c r="B567" i="15"/>
  <c r="B1070" i="15"/>
  <c r="B809" i="15"/>
  <c r="B431" i="15"/>
  <c r="B394" i="15"/>
  <c r="B1091" i="15"/>
  <c r="B595" i="15"/>
  <c r="B233" i="15"/>
  <c r="B746" i="15"/>
  <c r="B442" i="15"/>
  <c r="B225" i="15"/>
  <c r="B1236" i="15"/>
  <c r="B1149" i="15"/>
  <c r="B1009" i="15"/>
  <c r="B907" i="15"/>
  <c r="B455" i="15"/>
  <c r="B983" i="15"/>
  <c r="B1072" i="15"/>
  <c r="B454" i="15"/>
  <c r="B1257" i="15"/>
  <c r="B657" i="15"/>
  <c r="B694" i="15"/>
  <c r="B711" i="15"/>
  <c r="B858" i="15"/>
  <c r="B606" i="15"/>
  <c r="B443" i="15"/>
  <c r="B1297" i="15"/>
  <c r="B822" i="15"/>
  <c r="B804" i="15"/>
  <c r="B699" i="15"/>
  <c r="B626" i="15"/>
  <c r="B670" i="15"/>
  <c r="B356" i="15"/>
  <c r="B1315" i="15"/>
  <c r="B391" i="15"/>
  <c r="B852" i="15"/>
  <c r="B420" i="15"/>
  <c r="B410" i="15"/>
  <c r="B667" i="15"/>
  <c r="B1280" i="15"/>
  <c r="B1096" i="15"/>
  <c r="B577" i="15"/>
  <c r="B453" i="15"/>
  <c r="B1202" i="15"/>
  <c r="B1232" i="15"/>
  <c r="B1285" i="15"/>
  <c r="B545" i="15"/>
  <c r="B803" i="15"/>
  <c r="B362" i="15"/>
  <c r="B236" i="15"/>
  <c r="B270" i="15"/>
  <c r="B735" i="15"/>
  <c r="B1218" i="15"/>
  <c r="B1187" i="15"/>
  <c r="B561" i="15"/>
  <c r="B447" i="15"/>
  <c r="B1060" i="15"/>
  <c r="B513" i="15"/>
  <c r="B1115" i="15"/>
  <c r="B1129" i="15"/>
  <c r="B264" i="15"/>
  <c r="B919" i="15"/>
  <c r="B926" i="15"/>
  <c r="B773" i="15"/>
  <c r="B517" i="15"/>
  <c r="B222" i="15"/>
  <c r="B192" i="15"/>
  <c r="B810" i="15"/>
  <c r="B543" i="15"/>
  <c r="B687" i="15"/>
  <c r="B435" i="15"/>
  <c r="B761" i="15"/>
  <c r="B499" i="15"/>
  <c r="B252" i="15"/>
  <c r="B336" i="15"/>
  <c r="B563" i="15"/>
  <c r="B1307" i="15"/>
  <c r="B969" i="15"/>
  <c r="B370" i="15"/>
  <c r="B675" i="15"/>
  <c r="B682" i="15"/>
  <c r="B403" i="15"/>
  <c r="B372" i="15"/>
  <c r="B234" i="15"/>
  <c r="B1078" i="15"/>
  <c r="B581" i="15"/>
  <c r="B821" i="15"/>
  <c r="B861" i="15"/>
  <c r="B1194" i="15"/>
  <c r="B1041" i="15"/>
  <c r="B840" i="15"/>
  <c r="B220" i="15"/>
  <c r="B1071" i="15"/>
  <c r="B925" i="15"/>
  <c r="B1209" i="15"/>
  <c r="B1389" i="15"/>
  <c r="B307" i="15"/>
  <c r="B324" i="15"/>
  <c r="B198" i="15"/>
  <c r="B722" i="15"/>
  <c r="B672" i="15"/>
  <c r="B1175" i="15"/>
  <c r="B1182" i="15"/>
  <c r="B1029" i="15"/>
  <c r="B828" i="15"/>
  <c r="B204" i="15"/>
  <c r="B784" i="15"/>
  <c r="B1322" i="15"/>
  <c r="B968" i="15"/>
  <c r="B1199" i="15"/>
  <c r="B1053" i="15"/>
  <c r="B779" i="15"/>
  <c r="B718" i="15"/>
  <c r="B363" i="15"/>
  <c r="B705" i="15"/>
  <c r="B742" i="15"/>
  <c r="B350" i="15"/>
  <c r="B674" i="15"/>
  <c r="B465" i="15"/>
  <c r="B931" i="15"/>
  <c r="B938" i="15"/>
  <c r="B785" i="15"/>
  <c r="B549" i="15"/>
  <c r="B490" i="15"/>
  <c r="B815" i="15"/>
  <c r="B669" i="15"/>
  <c r="B967" i="15"/>
  <c r="B489" i="15"/>
  <c r="B1330" i="15"/>
  <c r="B1376" i="15"/>
  <c r="B1341" i="15"/>
  <c r="B1131" i="15"/>
  <c r="B760" i="15"/>
  <c r="B429" i="15"/>
  <c r="B1007" i="15"/>
  <c r="B492" i="15"/>
  <c r="B483" i="15"/>
  <c r="B501" i="15"/>
  <c r="B1244" i="15"/>
  <c r="B502" i="15"/>
  <c r="B1184" i="15"/>
  <c r="B1404" i="15"/>
  <c r="B1132" i="15"/>
  <c r="B290" i="15"/>
  <c r="B845" i="15"/>
  <c r="B1130" i="15"/>
  <c r="B946" i="15"/>
  <c r="B1334" i="15"/>
  <c r="B1181" i="15"/>
  <c r="B980" i="15"/>
  <c r="B1195" i="15"/>
  <c r="B276" i="15"/>
  <c r="B974" i="15"/>
  <c r="B526" i="15"/>
  <c r="B592" i="15"/>
  <c r="B542" i="15"/>
  <c r="B776" i="15"/>
  <c r="B940" i="15"/>
  <c r="B1114" i="15"/>
  <c r="B991" i="15"/>
  <c r="B358" i="15"/>
  <c r="B912" i="15"/>
  <c r="B1386" i="15"/>
  <c r="B1032" i="15"/>
  <c r="B1263" i="15"/>
  <c r="B1117" i="15"/>
  <c r="B875" i="15"/>
  <c r="B1141" i="15"/>
  <c r="B1165" i="15"/>
  <c r="B1037" i="15"/>
  <c r="B1379" i="15"/>
  <c r="B1233" i="15"/>
  <c r="B476" i="15"/>
  <c r="B1270" i="15"/>
  <c r="B916" i="15"/>
  <c r="B316" i="15"/>
  <c r="B1024" i="15"/>
  <c r="B1415" i="15"/>
  <c r="B265" i="15"/>
  <c r="B1156" i="15"/>
  <c r="B1074" i="15"/>
  <c r="B1123" i="15"/>
  <c r="B977" i="15"/>
  <c r="B245" i="15"/>
  <c r="B1014" i="15"/>
  <c r="B473" i="15"/>
  <c r="B1287" i="15"/>
  <c r="B1080" i="15"/>
  <c r="B971" i="15"/>
  <c r="B195" i="15"/>
  <c r="B793" i="15"/>
  <c r="B579" i="15"/>
  <c r="B1360" i="15"/>
  <c r="B1329" i="15"/>
  <c r="B1417" i="15"/>
  <c r="B227" i="15"/>
  <c r="B1163" i="15"/>
  <c r="B841" i="15"/>
  <c r="B306" i="15"/>
  <c r="B604" i="15"/>
  <c r="B613" i="15"/>
  <c r="B1420" i="15"/>
  <c r="B287" i="15"/>
  <c r="B1393" i="15"/>
  <c r="B312" i="15"/>
  <c r="B331" i="15"/>
  <c r="B1172" i="15"/>
  <c r="B310" i="15"/>
  <c r="B896" i="15"/>
  <c r="B1294" i="15"/>
  <c r="B635" i="15"/>
  <c r="B1281" i="15"/>
  <c r="B1318" i="15"/>
  <c r="B411" i="15"/>
  <c r="B1120" i="15"/>
  <c r="B1068" i="15"/>
  <c r="B180" i="15"/>
  <c r="B1359" i="15"/>
  <c r="B738" i="15"/>
  <c r="B1427" i="15"/>
  <c r="B540" i="15"/>
  <c r="B964" i="15"/>
  <c r="B438" i="15"/>
  <c r="B1422" i="15"/>
  <c r="B226" i="15"/>
  <c r="B693" i="15"/>
  <c r="B616" i="15"/>
  <c r="B1042" i="15"/>
  <c r="B1107" i="15"/>
  <c r="B961" i="15"/>
  <c r="B224" i="15"/>
  <c r="B998" i="15"/>
  <c r="B644" i="15"/>
  <c r="B286" i="15"/>
  <c r="B448" i="15"/>
  <c r="B295" i="15"/>
  <c r="B867" i="15"/>
  <c r="B874" i="15"/>
  <c r="B721" i="15"/>
  <c r="B379" i="15"/>
  <c r="B426" i="15"/>
  <c r="B751" i="15"/>
  <c r="B758" i="15"/>
  <c r="B596" i="15"/>
  <c r="B321" i="15"/>
  <c r="B857" i="15"/>
  <c r="B775" i="15"/>
  <c r="B353" i="15"/>
  <c r="B1256" i="15"/>
  <c r="B1311" i="15"/>
  <c r="B385" i="15"/>
  <c r="B1170" i="15"/>
  <c r="B1269" i="15"/>
  <c r="B427" i="15"/>
  <c r="B1126" i="15"/>
  <c r="B628" i="15"/>
  <c r="B334" i="15"/>
  <c r="B423" i="15"/>
  <c r="B922" i="15"/>
  <c r="B507" i="15"/>
  <c r="B799" i="15"/>
  <c r="B653" i="15"/>
  <c r="B788" i="15"/>
  <c r="B261" i="15"/>
  <c r="B690" i="15"/>
  <c r="B1159" i="15"/>
  <c r="B1013" i="15"/>
  <c r="B183" i="15"/>
  <c r="B752" i="15"/>
  <c r="B1306" i="15"/>
  <c r="B952" i="15"/>
  <c r="B1292" i="15"/>
  <c r="B985" i="15"/>
  <c r="B1089" i="15"/>
  <c r="B228" i="15"/>
  <c r="N63" i="5"/>
  <c r="B782" i="15"/>
  <c r="B505" i="15"/>
  <c r="B642" i="15"/>
  <c r="B915" i="15"/>
  <c r="B769" i="15"/>
  <c r="B474" i="15"/>
  <c r="B806" i="15"/>
  <c r="B537" i="15"/>
  <c r="B303" i="15"/>
  <c r="B182" i="15"/>
  <c r="B621" i="15"/>
  <c r="B1166" i="15"/>
  <c r="B812" i="15"/>
  <c r="B1410" i="15"/>
  <c r="B1299" i="15"/>
  <c r="B1153" i="15"/>
  <c r="B1268" i="15"/>
  <c r="B836" i="15"/>
  <c r="B748" i="15"/>
  <c r="B717" i="15"/>
  <c r="B524" i="15"/>
  <c r="B509" i="15"/>
  <c r="B408" i="15"/>
  <c r="B1208" i="15"/>
  <c r="B1183" i="15"/>
  <c r="B1252" i="15"/>
  <c r="B1235" i="15"/>
  <c r="B947" i="15"/>
  <c r="CO37" i="4"/>
  <c r="O36" i="5" s="1"/>
  <c r="O63" i="5" s="1"/>
  <c r="CN38" i="4"/>
  <c r="B369" i="15"/>
  <c r="B1190" i="15"/>
  <c r="B556" i="15"/>
  <c r="B315" i="15"/>
  <c r="B1298" i="15"/>
  <c r="B632" i="15"/>
  <c r="B772" i="15"/>
  <c r="B229" i="15"/>
  <c r="B480" i="15"/>
  <c r="B1088" i="15"/>
  <c r="F515" i="7"/>
  <c r="B1293" i="15"/>
  <c r="B215" i="15"/>
  <c r="B1102" i="15"/>
  <c r="B200" i="15"/>
  <c r="B284" i="15"/>
  <c r="B965" i="15"/>
  <c r="B504" i="15"/>
  <c r="B1348" i="15"/>
  <c r="B263" i="15"/>
  <c r="B1228" i="15"/>
  <c r="B530" i="15"/>
  <c r="B207" i="15"/>
  <c r="B1112" i="15"/>
  <c r="B1092" i="15"/>
  <c r="B407" i="15"/>
  <c r="B839" i="15"/>
  <c r="B398" i="15"/>
  <c r="B986" i="15"/>
  <c r="B863" i="15"/>
  <c r="B422" i="15"/>
  <c r="B449" i="15"/>
  <c r="B459" i="15"/>
  <c r="B417" i="15"/>
  <c r="B732" i="15"/>
  <c r="P196" i="6"/>
  <c r="P223" i="6" s="1"/>
  <c r="BU147" i="14"/>
  <c r="CF147" i="14" s="1"/>
  <c r="O155" i="4"/>
  <c r="N156" i="4"/>
  <c r="N157" i="4" s="1"/>
  <c r="D223" i="6"/>
  <c r="CK231" i="4"/>
  <c r="CL230" i="4"/>
  <c r="B763" i="15"/>
  <c r="B523" i="15"/>
  <c r="B789" i="15"/>
  <c r="B937" i="15"/>
  <c r="S37" i="4"/>
  <c r="E36" i="5" s="1"/>
  <c r="R38" i="4"/>
  <c r="Q42" i="6"/>
  <c r="R72" i="4"/>
  <c r="Q73" i="4"/>
  <c r="Q74" i="4" s="1"/>
  <c r="D42" i="6" s="1"/>
  <c r="O223" i="6"/>
  <c r="Q223" i="6" s="1"/>
  <c r="B904" i="15"/>
  <c r="B955" i="15"/>
  <c r="CJ155" i="4"/>
  <c r="CK154" i="4"/>
  <c r="E196" i="6" s="1"/>
  <c r="E223" i="6" s="1"/>
  <c r="N231" i="4"/>
  <c r="N232" i="4" s="1"/>
  <c r="O230" i="4"/>
  <c r="CN74" i="4"/>
  <c r="CN75" i="4" s="1"/>
  <c r="CO73" i="4"/>
  <c r="Q69" i="6"/>
  <c r="B1366" i="15"/>
  <c r="B1111" i="15"/>
  <c r="B1103" i="15"/>
  <c r="B572" i="15"/>
  <c r="BU163" i="14"/>
  <c r="CF163" i="14" s="1"/>
  <c r="AO167" i="15"/>
  <c r="BC167" i="15" s="1"/>
  <c r="B1387" i="15"/>
  <c r="B187" i="15"/>
  <c r="B494" i="15"/>
  <c r="B854" i="15"/>
  <c r="CQ87" i="14"/>
  <c r="B953" i="15"/>
  <c r="B701" i="15"/>
  <c r="CN138" i="14"/>
  <c r="CN63" i="14"/>
  <c r="CN93" i="14" s="1"/>
  <c r="BU148" i="14"/>
  <c r="CF148" i="14" s="1"/>
  <c r="B1099" i="15"/>
  <c r="B1097" i="15"/>
  <c r="B221" i="15"/>
  <c r="B903" i="15"/>
  <c r="B910" i="15"/>
  <c r="B757" i="15"/>
  <c r="B475" i="15"/>
  <c r="B462" i="15"/>
  <c r="B882" i="15"/>
  <c r="B255" i="15"/>
  <c r="B1043" i="15"/>
  <c r="B1050" i="15"/>
  <c r="B897" i="15"/>
  <c r="B696" i="15"/>
  <c r="B602" i="15"/>
  <c r="B927" i="15"/>
  <c r="B934" i="15"/>
  <c r="B781" i="15"/>
  <c r="B539" i="15"/>
  <c r="B294" i="15"/>
  <c r="B987" i="15"/>
  <c r="B487" i="15"/>
  <c r="B846" i="15"/>
  <c r="B304" i="15"/>
  <c r="B770" i="15"/>
  <c r="B979" i="15"/>
  <c r="B833" i="15"/>
  <c r="B538" i="15"/>
  <c r="B870" i="15"/>
  <c r="B368" i="15"/>
  <c r="B576" i="15"/>
  <c r="B942" i="15"/>
  <c r="B400" i="15"/>
  <c r="B568" i="15"/>
  <c r="B707" i="15"/>
  <c r="B1335" i="15"/>
  <c r="B1392" i="15"/>
  <c r="B406" i="15"/>
  <c r="B1284" i="15"/>
  <c r="B1340" i="15"/>
  <c r="B553" i="15"/>
  <c r="B1219" i="15"/>
  <c r="B325" i="15"/>
  <c r="B1343" i="15"/>
  <c r="B830" i="15"/>
  <c r="B817" i="15"/>
  <c r="B191" i="15"/>
  <c r="B683" i="15"/>
  <c r="B697" i="15"/>
  <c r="B610" i="15"/>
  <c r="B647" i="15"/>
  <c r="B654" i="15"/>
  <c r="B328" i="15"/>
  <c r="B335" i="15"/>
  <c r="B206" i="15"/>
  <c r="B1225" i="15"/>
  <c r="B514" i="15"/>
  <c r="B787" i="15"/>
  <c r="B794" i="15"/>
  <c r="B641" i="15"/>
  <c r="B521" i="15"/>
  <c r="B346" i="15"/>
  <c r="B671" i="15"/>
  <c r="B678" i="15"/>
  <c r="B392" i="15"/>
  <c r="B367" i="15"/>
  <c r="B217" i="15"/>
  <c r="B491" i="15"/>
  <c r="B1095" i="15"/>
  <c r="B949" i="15"/>
  <c r="B208" i="15"/>
  <c r="B640" i="15"/>
  <c r="B1242" i="15"/>
  <c r="B888" i="15"/>
  <c r="B1119" i="15"/>
  <c r="B973" i="15"/>
  <c r="B614" i="15"/>
  <c r="B801" i="15"/>
  <c r="B1035" i="15"/>
  <c r="K47" i="1"/>
  <c r="C173" i="15" s="1"/>
  <c r="B219" i="15"/>
  <c r="B415" i="15"/>
  <c r="B1342" i="15"/>
  <c r="B1337" i="15"/>
  <c r="B1161" i="15"/>
  <c r="B1118" i="15"/>
  <c r="B498" i="15"/>
  <c r="B1079" i="15"/>
  <c r="B1226" i="15"/>
  <c r="B1384" i="15"/>
  <c r="B239" i="15"/>
  <c r="B677" i="15"/>
  <c r="B611" i="15"/>
  <c r="B1262" i="15"/>
  <c r="B1344" i="15"/>
  <c r="B724" i="15"/>
  <c r="B630" i="15"/>
  <c r="B472" i="15"/>
  <c r="B552" i="15"/>
  <c r="B546" i="15"/>
  <c r="B547" i="15"/>
  <c r="B565" i="15"/>
  <c r="B1316" i="15"/>
  <c r="B249" i="15"/>
  <c r="B1419" i="15"/>
  <c r="B1081" i="15"/>
  <c r="B418" i="15"/>
  <c r="B723" i="15"/>
  <c r="B730" i="15"/>
  <c r="B531" i="15"/>
  <c r="B436" i="15"/>
  <c r="B282" i="15"/>
  <c r="B599" i="15"/>
  <c r="B608" i="15"/>
  <c r="B1400" i="15"/>
  <c r="B281" i="15"/>
  <c r="B1324" i="15"/>
  <c r="B544" i="15"/>
  <c r="B706" i="15"/>
  <c r="B1255" i="15"/>
  <c r="B1012" i="15"/>
  <c r="CQ73" i="14"/>
  <c r="CQ74" i="14" s="1"/>
  <c r="L47" i="1" s="1"/>
  <c r="C174" i="15" s="1"/>
  <c r="B402" i="15"/>
  <c r="B560" i="15"/>
  <c r="B1260" i="15"/>
  <c r="B585" i="15"/>
  <c r="B1026" i="15"/>
  <c r="B1189" i="15"/>
  <c r="B1200" i="15"/>
  <c r="B1128" i="15"/>
  <c r="B1213" i="15"/>
  <c r="B935" i="15"/>
  <c r="B954" i="15"/>
  <c r="B1135" i="15"/>
  <c r="B714" i="15"/>
  <c r="B515" i="15"/>
  <c r="B1403" i="15"/>
  <c r="B1086" i="15"/>
  <c r="B1266" i="15"/>
  <c r="B1073" i="15"/>
  <c r="B1110" i="15"/>
  <c r="B832" i="15"/>
  <c r="B508" i="15"/>
  <c r="B764" i="15"/>
  <c r="B444" i="15"/>
  <c r="B569" i="15"/>
  <c r="B963" i="15"/>
  <c r="B522" i="15"/>
  <c r="B260" i="15"/>
  <c r="B908" i="15"/>
  <c r="B831" i="15"/>
  <c r="B360" i="15"/>
  <c r="AH139" i="15"/>
  <c r="AV139" i="15" s="1"/>
  <c r="E139" i="15"/>
  <c r="F138" i="15"/>
  <c r="M138" i="15"/>
  <c r="L139" i="15"/>
  <c r="CQ132" i="14"/>
  <c r="CQ133" i="14"/>
  <c r="CQ134" i="14" s="1"/>
  <c r="N48" i="15"/>
  <c r="AN55" i="15"/>
  <c r="BB55" i="15" s="1"/>
  <c r="BP55" i="15" s="1"/>
  <c r="N63" i="15"/>
  <c r="AO68" i="15"/>
  <c r="BC68" i="15" s="1"/>
  <c r="AA53" i="15"/>
  <c r="U49" i="15"/>
  <c r="T53" i="15"/>
  <c r="G63" i="15"/>
  <c r="F67" i="15"/>
  <c r="AH68" i="15"/>
  <c r="AV68" i="15" s="1"/>
  <c r="M67" i="15"/>
  <c r="AA67" i="15"/>
  <c r="T67" i="15"/>
  <c r="U63" i="15"/>
  <c r="AH82" i="15"/>
  <c r="AV82" i="15" s="1"/>
  <c r="G77" i="15"/>
  <c r="F81" i="15"/>
  <c r="M81" i="15"/>
  <c r="BU162" i="14"/>
  <c r="CF162" i="14" s="1"/>
  <c r="B559" i="15"/>
  <c r="B374" i="15"/>
  <c r="B1058" i="15"/>
  <c r="B1008" i="15"/>
  <c r="B1351" i="15"/>
  <c r="B1358" i="15"/>
  <c r="B1205" i="15"/>
  <c r="B1004" i="15"/>
  <c r="B439" i="15"/>
  <c r="B795" i="15"/>
  <c r="B1272" i="15"/>
  <c r="B1408" i="15"/>
  <c r="B1333" i="15"/>
  <c r="B1369" i="15"/>
  <c r="B1144" i="15"/>
  <c r="B211" i="15"/>
  <c r="B1375" i="15"/>
  <c r="B1382" i="15"/>
  <c r="B1229" i="15"/>
  <c r="B1028" i="15"/>
  <c r="B471" i="15"/>
  <c r="B1258" i="15"/>
  <c r="B506" i="15"/>
  <c r="B311" i="15"/>
  <c r="B381" i="15"/>
  <c r="B989" i="15"/>
  <c r="CQ88" i="14"/>
  <c r="CQ89" i="14" s="1"/>
  <c r="M47" i="1" s="1"/>
  <c r="C175" i="15" s="1"/>
  <c r="B387" i="15"/>
  <c r="B488" i="15"/>
  <c r="B1350" i="15"/>
  <c r="B1033" i="15"/>
  <c r="B898" i="15"/>
  <c r="B992" i="15"/>
  <c r="B988" i="15"/>
  <c r="B1364" i="15"/>
  <c r="B189" i="15"/>
  <c r="B756" i="15"/>
  <c r="B1109" i="15"/>
  <c r="B583" i="15"/>
  <c r="B467" i="15"/>
  <c r="B266" i="15"/>
  <c r="B589" i="15"/>
  <c r="B405" i="15"/>
  <c r="B933" i="15"/>
  <c r="B600" i="15"/>
  <c r="B872" i="15"/>
  <c r="B957" i="15"/>
  <c r="B461" i="15"/>
  <c r="B1313" i="15"/>
  <c r="B395" i="15"/>
  <c r="B823" i="15"/>
  <c r="B382" i="15"/>
  <c r="B970" i="15"/>
  <c r="B847" i="15"/>
  <c r="B344" i="15"/>
  <c r="B1355" i="15"/>
  <c r="N49" i="15"/>
  <c r="AO54" i="15"/>
  <c r="BC54" i="15" s="1"/>
  <c r="BQ54" i="15" s="1"/>
  <c r="N91" i="15"/>
  <c r="AO96" i="15"/>
  <c r="BC96" i="15" s="1"/>
  <c r="N77" i="15"/>
  <c r="AO82" i="15"/>
  <c r="BC82" i="15" s="1"/>
  <c r="M95" i="15"/>
  <c r="G91" i="15"/>
  <c r="AH96" i="15"/>
  <c r="AV96" i="15" s="1"/>
  <c r="F95" i="15"/>
  <c r="T95" i="15"/>
  <c r="U91" i="15"/>
  <c r="AA95" i="15"/>
  <c r="R97" i="15"/>
  <c r="Z96" i="15"/>
  <c r="U90" i="15"/>
  <c r="Y97" i="15"/>
  <c r="S96" i="15"/>
  <c r="AG97" i="15"/>
  <c r="AU97" i="15" s="1"/>
  <c r="K97" i="15"/>
  <c r="G90" i="15"/>
  <c r="L96" i="15"/>
  <c r="D97" i="15"/>
  <c r="E96" i="15"/>
  <c r="S167" i="15"/>
  <c r="Z167" i="15"/>
  <c r="AB160" i="15" s="1"/>
  <c r="T166" i="15"/>
  <c r="AA166" i="15"/>
  <c r="AB161" i="15" s="1"/>
  <c r="L153" i="15"/>
  <c r="AH153" i="15"/>
  <c r="AV153" i="15" s="1"/>
  <c r="M152" i="15"/>
  <c r="F152" i="15"/>
  <c r="E153" i="15"/>
  <c r="B1320" i="15"/>
  <c r="AA124" i="15"/>
  <c r="AB119" i="15" s="1"/>
  <c r="Z125" i="15"/>
  <c r="AB118" i="15" s="1"/>
  <c r="T124" i="15"/>
  <c r="AO125" i="15"/>
  <c r="BC125" i="15" s="1"/>
  <c r="BQ125" i="15" s="1"/>
  <c r="S125" i="15"/>
  <c r="AH167" i="15"/>
  <c r="AV167" i="15" s="1"/>
  <c r="M166" i="15"/>
  <c r="E167" i="15"/>
  <c r="F166" i="15"/>
  <c r="L167" i="15"/>
  <c r="N76" i="15"/>
  <c r="AN83" i="15"/>
  <c r="BB83" i="15" s="1"/>
  <c r="AN69" i="15"/>
  <c r="BB69" i="15" s="1"/>
  <c r="N62" i="15"/>
  <c r="S153" i="15"/>
  <c r="AA152" i="15"/>
  <c r="AB147" i="15" s="1"/>
  <c r="Z153" i="15"/>
  <c r="AB146" i="15" s="1"/>
  <c r="T152" i="15"/>
  <c r="S68" i="15"/>
  <c r="U62" i="15"/>
  <c r="Z68" i="15"/>
  <c r="R69" i="15"/>
  <c r="Y69" i="15"/>
  <c r="G62" i="15"/>
  <c r="K69" i="15"/>
  <c r="E68" i="15"/>
  <c r="AG69" i="15"/>
  <c r="AU69" i="15" s="1"/>
  <c r="L68" i="15"/>
  <c r="D69" i="15"/>
  <c r="U77" i="15"/>
  <c r="T81" i="15"/>
  <c r="AA81" i="15"/>
  <c r="U76" i="15"/>
  <c r="Y83" i="15"/>
  <c r="R83" i="15"/>
  <c r="S82" i="15"/>
  <c r="Z82" i="15"/>
  <c r="Z139" i="15"/>
  <c r="AB132" i="15" s="1"/>
  <c r="S139" i="15"/>
  <c r="T138" i="15"/>
  <c r="AA138" i="15"/>
  <c r="AB133" i="15" s="1"/>
  <c r="AH125" i="15"/>
  <c r="AV125" i="15" s="1"/>
  <c r="BJ125" i="15" s="1"/>
  <c r="M124" i="15"/>
  <c r="E125" i="15"/>
  <c r="F124" i="15"/>
  <c r="L125" i="15"/>
  <c r="AN97" i="15"/>
  <c r="BB97" i="15" s="1"/>
  <c r="N90" i="15"/>
  <c r="AO153" i="15"/>
  <c r="BC153" i="15" s="1"/>
  <c r="D55" i="15"/>
  <c r="K55" i="15"/>
  <c r="G48" i="15"/>
  <c r="AG55" i="15"/>
  <c r="AU55" i="15" s="1"/>
  <c r="BI55" i="15" s="1"/>
  <c r="L54" i="15"/>
  <c r="E54" i="15"/>
  <c r="L82" i="15"/>
  <c r="D83" i="15"/>
  <c r="G76" i="15"/>
  <c r="AG83" i="15"/>
  <c r="AU83" i="15" s="1"/>
  <c r="K83" i="15"/>
  <c r="E82" i="15"/>
  <c r="U48" i="15"/>
  <c r="S54" i="15"/>
  <c r="R55" i="15"/>
  <c r="Y55" i="15"/>
  <c r="Z54" i="15"/>
  <c r="F53" i="15"/>
  <c r="M53" i="15"/>
  <c r="G49" i="15"/>
  <c r="AH54" i="15"/>
  <c r="AV54" i="15" s="1"/>
  <c r="BJ54" i="15" s="1"/>
  <c r="U33" i="15" l="1"/>
  <c r="AB33" i="15"/>
  <c r="N33" i="15"/>
  <c r="G33" i="15"/>
  <c r="K109" i="15"/>
  <c r="N100" i="15" s="1"/>
  <c r="G101" i="15"/>
  <c r="D109" i="15"/>
  <c r="G100" i="15" s="1"/>
  <c r="C1107" i="15"/>
  <c r="D1107" i="15" s="1"/>
  <c r="C382" i="15"/>
  <c r="D382" i="15" s="1"/>
  <c r="C954" i="15"/>
  <c r="D954" i="15" s="1"/>
  <c r="CN78" i="14"/>
  <c r="C1292" i="15"/>
  <c r="D1292" i="15" s="1"/>
  <c r="C1193" i="15"/>
  <c r="D1193" i="15" s="1"/>
  <c r="C260" i="15"/>
  <c r="D260" i="15" s="1"/>
  <c r="C1012" i="15"/>
  <c r="D1012" i="15" s="1"/>
  <c r="C547" i="15"/>
  <c r="D547" i="15" s="1"/>
  <c r="C1088" i="15"/>
  <c r="D1088" i="15" s="1"/>
  <c r="C1122" i="15"/>
  <c r="D1122" i="15" s="1"/>
  <c r="C1229" i="15"/>
  <c r="D1229" i="15" s="1"/>
  <c r="C1281" i="15"/>
  <c r="D1281" i="15" s="1"/>
  <c r="C1263" i="15"/>
  <c r="D1263" i="15" s="1"/>
  <c r="C656" i="15"/>
  <c r="D656" i="15" s="1"/>
  <c r="C1145" i="15"/>
  <c r="D1145" i="15" s="1"/>
  <c r="C189" i="15"/>
  <c r="D189" i="15" s="1"/>
  <c r="C406" i="15"/>
  <c r="D406" i="15" s="1"/>
  <c r="C653" i="15"/>
  <c r="D653" i="15" s="1"/>
  <c r="C294" i="15"/>
  <c r="D294" i="15" s="1"/>
  <c r="C1132" i="15"/>
  <c r="D1132" i="15" s="1"/>
  <c r="C1067" i="15"/>
  <c r="D1067" i="15" s="1"/>
  <c r="C816" i="15"/>
  <c r="D816" i="15" s="1"/>
  <c r="AO53" i="15"/>
  <c r="BC53" i="15" s="1"/>
  <c r="BQ53" i="15" s="1"/>
  <c r="CQ162" i="14"/>
  <c r="CQ147" i="14"/>
  <c r="Q196" i="6"/>
  <c r="P36" i="5"/>
  <c r="CN39" i="4"/>
  <c r="CN40" i="4" s="1"/>
  <c r="CO38" i="4"/>
  <c r="P63" i="5"/>
  <c r="F223" i="6"/>
  <c r="C1058" i="15"/>
  <c r="D1058" i="15" s="1"/>
  <c r="C444" i="15"/>
  <c r="D444" i="15" s="1"/>
  <c r="C1110" i="15"/>
  <c r="D1110" i="15" s="1"/>
  <c r="C1403" i="15"/>
  <c r="D1403" i="15" s="1"/>
  <c r="C1200" i="15"/>
  <c r="D1200" i="15" s="1"/>
  <c r="C1260" i="15"/>
  <c r="D1260" i="15" s="1"/>
  <c r="C1324" i="15"/>
  <c r="D1324" i="15" s="1"/>
  <c r="C614" i="15"/>
  <c r="D614" i="15" s="1"/>
  <c r="C521" i="15"/>
  <c r="D521" i="15" s="1"/>
  <c r="C701" i="15"/>
  <c r="D701" i="15" s="1"/>
  <c r="CQ163" i="14"/>
  <c r="CQ164" i="14" s="1"/>
  <c r="C763" i="15"/>
  <c r="D763" i="15" s="1"/>
  <c r="P230" i="4"/>
  <c r="O231" i="4"/>
  <c r="E63" i="5"/>
  <c r="F63" i="5" s="1"/>
  <c r="F36" i="5"/>
  <c r="C898" i="15"/>
  <c r="D898" i="15" s="1"/>
  <c r="C903" i="15"/>
  <c r="D903" i="15" s="1"/>
  <c r="C1334" i="15"/>
  <c r="D1334" i="15" s="1"/>
  <c r="C973" i="15"/>
  <c r="D973" i="15" s="1"/>
  <c r="C640" i="15"/>
  <c r="D640" i="15" s="1"/>
  <c r="C1225" i="15"/>
  <c r="D1225" i="15" s="1"/>
  <c r="C1343" i="15"/>
  <c r="D1343" i="15" s="1"/>
  <c r="C1335" i="15"/>
  <c r="D1335" i="15" s="1"/>
  <c r="C304" i="15"/>
  <c r="D304" i="15" s="1"/>
  <c r="C927" i="15"/>
  <c r="D927" i="15" s="1"/>
  <c r="C1050" i="15"/>
  <c r="D1050" i="15" s="1"/>
  <c r="C462" i="15"/>
  <c r="D462" i="15" s="1"/>
  <c r="CQ148" i="14"/>
  <c r="CQ149" i="14" s="1"/>
  <c r="C953" i="15"/>
  <c r="D953" i="15" s="1"/>
  <c r="S72" i="4"/>
  <c r="E42" i="6" s="1"/>
  <c r="E69" i="6" s="1"/>
  <c r="R73" i="4"/>
  <c r="O198" i="6"/>
  <c r="C568" i="15"/>
  <c r="D568" i="15" s="1"/>
  <c r="C1333" i="15"/>
  <c r="D1333" i="15" s="1"/>
  <c r="C334" i="15"/>
  <c r="D334" i="15" s="1"/>
  <c r="C682" i="15"/>
  <c r="D682" i="15" s="1"/>
  <c r="C490" i="15"/>
  <c r="D490" i="15" s="1"/>
  <c r="C259" i="15"/>
  <c r="D259" i="15" s="1"/>
  <c r="C477" i="15"/>
  <c r="D477" i="15" s="1"/>
  <c r="C1219" i="15"/>
  <c r="D1219" i="15" s="1"/>
  <c r="C933" i="15"/>
  <c r="D933" i="15" s="1"/>
  <c r="C492" i="15"/>
  <c r="D492" i="15" s="1"/>
  <c r="C1004" i="15"/>
  <c r="D1004" i="15" s="1"/>
  <c r="C436" i="15"/>
  <c r="D436" i="15" s="1"/>
  <c r="C758" i="15"/>
  <c r="D758" i="15" s="1"/>
  <c r="C1141" i="15"/>
  <c r="D1141" i="15" s="1"/>
  <c r="C215" i="15"/>
  <c r="D215" i="15" s="1"/>
  <c r="C1276" i="15"/>
  <c r="D1276" i="15" s="1"/>
  <c r="C499" i="15"/>
  <c r="D499" i="15" s="1"/>
  <c r="C269" i="15"/>
  <c r="D269" i="15" s="1"/>
  <c r="C1048" i="15"/>
  <c r="D1048" i="15" s="1"/>
  <c r="CO74" i="4"/>
  <c r="CP73" i="4"/>
  <c r="CK232" i="4"/>
  <c r="CK233" i="4" s="1"/>
  <c r="CL231" i="4"/>
  <c r="O156" i="4"/>
  <c r="P155" i="4"/>
  <c r="D69" i="6"/>
  <c r="C817" i="15"/>
  <c r="D817" i="15" s="1"/>
  <c r="C461" i="15"/>
  <c r="D461" i="15" s="1"/>
  <c r="C538" i="15"/>
  <c r="D538" i="15" s="1"/>
  <c r="C408" i="15"/>
  <c r="D408" i="15" s="1"/>
  <c r="C367" i="15"/>
  <c r="D367" i="15" s="1"/>
  <c r="C889" i="15"/>
  <c r="D889" i="15" s="1"/>
  <c r="C1103" i="15"/>
  <c r="D1103" i="15" s="1"/>
  <c r="C530" i="15"/>
  <c r="D530" i="15" s="1"/>
  <c r="C1228" i="15"/>
  <c r="D1228" i="15" s="1"/>
  <c r="F198" i="15" s="1"/>
  <c r="C387" i="15"/>
  <c r="D387" i="15" s="1"/>
  <c r="C979" i="15"/>
  <c r="D979" i="15" s="1"/>
  <c r="C1068" i="15"/>
  <c r="D1068" i="15" s="1"/>
  <c r="C904" i="15"/>
  <c r="D904" i="15" s="1"/>
  <c r="C449" i="15"/>
  <c r="D449" i="15" s="1"/>
  <c r="C1340" i="15"/>
  <c r="D1340" i="15" s="1"/>
  <c r="C1355" i="15"/>
  <c r="D1355" i="15" s="1"/>
  <c r="C467" i="15"/>
  <c r="D467" i="15" s="1"/>
  <c r="C487" i="15"/>
  <c r="D487" i="15" s="1"/>
  <c r="C1080" i="15"/>
  <c r="D1080" i="15" s="1"/>
  <c r="C438" i="15"/>
  <c r="D438" i="15" s="1"/>
  <c r="C1081" i="15"/>
  <c r="D1081" i="15" s="1"/>
  <c r="C610" i="15"/>
  <c r="D610" i="15" s="1"/>
  <c r="C867" i="15"/>
  <c r="D867" i="15" s="1"/>
  <c r="C1130" i="15"/>
  <c r="D1130" i="15" s="1"/>
  <c r="C812" i="15"/>
  <c r="D812" i="15" s="1"/>
  <c r="C708" i="15"/>
  <c r="D708" i="15" s="1"/>
  <c r="C1036" i="15"/>
  <c r="D1036" i="15" s="1"/>
  <c r="C1210" i="15"/>
  <c r="D1210" i="15" s="1"/>
  <c r="C1320" i="15"/>
  <c r="D1320" i="15" s="1"/>
  <c r="C311" i="15"/>
  <c r="D311" i="15" s="1"/>
  <c r="C1028" i="15"/>
  <c r="D1028" i="15" s="1"/>
  <c r="F194" i="15" s="1"/>
  <c r="C211" i="15"/>
  <c r="D211" i="15" s="1"/>
  <c r="C1408" i="15"/>
  <c r="D1408" i="15" s="1"/>
  <c r="C1008" i="15"/>
  <c r="D1008" i="15" s="1"/>
  <c r="CJ156" i="4"/>
  <c r="CJ157" i="4" s="1"/>
  <c r="D198" i="6" s="1"/>
  <c r="CK155" i="4"/>
  <c r="R39" i="4"/>
  <c r="R40" i="4" s="1"/>
  <c r="S38" i="4"/>
  <c r="F196" i="6"/>
  <c r="C908" i="15"/>
  <c r="D908" i="15" s="1"/>
  <c r="C569" i="15"/>
  <c r="D569" i="15" s="1"/>
  <c r="C832" i="15"/>
  <c r="D832" i="15" s="1"/>
  <c r="C1086" i="15"/>
  <c r="D1086" i="15" s="1"/>
  <c r="C1135" i="15"/>
  <c r="D1135" i="15" s="1"/>
  <c r="C1128" i="15"/>
  <c r="D1128" i="15" s="1"/>
  <c r="F196" i="15" s="1"/>
  <c r="C585" i="15"/>
  <c r="D585" i="15" s="1"/>
  <c r="C544" i="15"/>
  <c r="D544" i="15" s="1"/>
  <c r="C608" i="15"/>
  <c r="D608" i="15" s="1"/>
  <c r="C531" i="15"/>
  <c r="D531" i="15" s="1"/>
  <c r="C565" i="15"/>
  <c r="D565" i="15" s="1"/>
  <c r="C472" i="15"/>
  <c r="D472" i="15" s="1"/>
  <c r="C1262" i="15"/>
  <c r="D1262" i="15" s="1"/>
  <c r="C1384" i="15"/>
  <c r="D1384" i="15" s="1"/>
  <c r="C1118" i="15"/>
  <c r="D1118" i="15" s="1"/>
  <c r="C415" i="15"/>
  <c r="D415" i="15" s="1"/>
  <c r="C801" i="15"/>
  <c r="D801" i="15" s="1"/>
  <c r="C346" i="15"/>
  <c r="D346" i="15" s="1"/>
  <c r="C787" i="15"/>
  <c r="D787" i="15" s="1"/>
  <c r="C335" i="15"/>
  <c r="D335" i="15" s="1"/>
  <c r="C368" i="15"/>
  <c r="D368" i="15" s="1"/>
  <c r="C781" i="15"/>
  <c r="D781" i="15" s="1"/>
  <c r="C696" i="15"/>
  <c r="D696" i="15" s="1"/>
  <c r="C255" i="15"/>
  <c r="D255" i="15" s="1"/>
  <c r="C757" i="15"/>
  <c r="D757" i="15" s="1"/>
  <c r="C1097" i="15"/>
  <c r="D1097" i="15" s="1"/>
  <c r="C854" i="15"/>
  <c r="D854" i="15" s="1"/>
  <c r="C918" i="15"/>
  <c r="D918" i="15" s="1"/>
  <c r="C652" i="15"/>
  <c r="D652" i="15" s="1"/>
  <c r="C354" i="15"/>
  <c r="D354" i="15" s="1"/>
  <c r="C759" i="15"/>
  <c r="D759" i="15" s="1"/>
  <c r="C962" i="15"/>
  <c r="D962" i="15" s="1"/>
  <c r="C551" i="15"/>
  <c r="D551" i="15" s="1"/>
  <c r="C694" i="15"/>
  <c r="D694" i="15" s="1"/>
  <c r="C635" i="15"/>
  <c r="D635" i="15" s="1"/>
  <c r="C1021" i="15"/>
  <c r="D1021" i="15" s="1"/>
  <c r="C293" i="15"/>
  <c r="D293" i="15" s="1"/>
  <c r="C1106" i="15"/>
  <c r="D1106" i="15" s="1"/>
  <c r="C629" i="15"/>
  <c r="D629" i="15" s="1"/>
  <c r="C214" i="15"/>
  <c r="D214" i="15" s="1"/>
  <c r="C658" i="15"/>
  <c r="D658" i="15" s="1"/>
  <c r="C241" i="15"/>
  <c r="D241" i="15" s="1"/>
  <c r="C1259" i="15"/>
  <c r="D1259" i="15" s="1"/>
  <c r="C1345" i="15"/>
  <c r="D1345" i="15" s="1"/>
  <c r="C1196" i="15"/>
  <c r="D1196" i="15" s="1"/>
  <c r="C944" i="15"/>
  <c r="D944" i="15" s="1"/>
  <c r="C1039" i="15"/>
  <c r="D1039" i="15" s="1"/>
  <c r="C668" i="15"/>
  <c r="D668" i="15" s="1"/>
  <c r="C442" i="15"/>
  <c r="D442" i="15" s="1"/>
  <c r="C1236" i="15"/>
  <c r="D1236" i="15" s="1"/>
  <c r="C1064" i="15"/>
  <c r="D1064" i="15" s="1"/>
  <c r="C332" i="15"/>
  <c r="D332" i="15" s="1"/>
  <c r="C1133" i="15"/>
  <c r="D1133" i="15" s="1"/>
  <c r="C645" i="15"/>
  <c r="D645" i="15" s="1"/>
  <c r="C1108" i="15"/>
  <c r="D1108" i="15" s="1"/>
  <c r="C649" i="15"/>
  <c r="D649" i="15" s="1"/>
  <c r="C1325" i="15"/>
  <c r="D1325" i="15" s="1"/>
  <c r="C990" i="15"/>
  <c r="D990" i="15" s="1"/>
  <c r="C648" i="15"/>
  <c r="D648" i="15" s="1"/>
  <c r="C824" i="15"/>
  <c r="D824" i="15" s="1"/>
  <c r="C1390" i="15"/>
  <c r="D1390" i="15" s="1"/>
  <c r="C778" i="15"/>
  <c r="D778" i="15" s="1"/>
  <c r="F189" i="15" s="1"/>
  <c r="C178" i="15"/>
  <c r="D178" i="15" s="1"/>
  <c r="C651" i="15"/>
  <c r="D651" i="15" s="1"/>
  <c r="C562" i="15"/>
  <c r="D562" i="15" s="1"/>
  <c r="C302" i="15"/>
  <c r="D302" i="15" s="1"/>
  <c r="C1250" i="15"/>
  <c r="D1250" i="15" s="1"/>
  <c r="C975" i="15"/>
  <c r="D975" i="15" s="1"/>
  <c r="C848" i="15"/>
  <c r="D848" i="15" s="1"/>
  <c r="C1214" i="15"/>
  <c r="D1214" i="15" s="1"/>
  <c r="C1397" i="15"/>
  <c r="D1397" i="15" s="1"/>
  <c r="C1047" i="15"/>
  <c r="D1047" i="15" s="1"/>
  <c r="C297" i="15"/>
  <c r="D297" i="15" s="1"/>
  <c r="C818" i="15"/>
  <c r="D818" i="15" s="1"/>
  <c r="C277" i="15"/>
  <c r="D277" i="15" s="1"/>
  <c r="C378" i="15"/>
  <c r="D378" i="15" s="1"/>
  <c r="F181" i="15" s="1"/>
  <c r="C262" i="15"/>
  <c r="D262" i="15" s="1"/>
  <c r="C892" i="15"/>
  <c r="D892" i="15" s="1"/>
  <c r="C1391" i="15"/>
  <c r="D1391" i="15" s="1"/>
  <c r="C1025" i="15"/>
  <c r="D1025" i="15" s="1"/>
  <c r="C619" i="15"/>
  <c r="D619" i="15" s="1"/>
  <c r="C466" i="15"/>
  <c r="D466" i="15" s="1"/>
  <c r="C314" i="15"/>
  <c r="D314" i="15" s="1"/>
  <c r="C722" i="15"/>
  <c r="D722" i="15" s="1"/>
  <c r="C828" i="15"/>
  <c r="D828" i="15" s="1"/>
  <c r="F190" i="15" s="1"/>
  <c r="C1199" i="15"/>
  <c r="D1199" i="15" s="1"/>
  <c r="C742" i="15"/>
  <c r="D742" i="15" s="1"/>
  <c r="C1409" i="15"/>
  <c r="D1409" i="15" s="1"/>
  <c r="C1407" i="15"/>
  <c r="D1407" i="15" s="1"/>
  <c r="C1129" i="15"/>
  <c r="D1129" i="15" s="1"/>
  <c r="C517" i="15"/>
  <c r="D517" i="15" s="1"/>
  <c r="C687" i="15"/>
  <c r="D687" i="15" s="1"/>
  <c r="C862" i="15"/>
  <c r="D862" i="15" s="1"/>
  <c r="C1395" i="15"/>
  <c r="D1395" i="15" s="1"/>
  <c r="C1365" i="15"/>
  <c r="D1365" i="15" s="1"/>
  <c r="C397" i="15"/>
  <c r="D397" i="15" s="1"/>
  <c r="C643" i="15"/>
  <c r="D643" i="15" s="1"/>
  <c r="C1180" i="15"/>
  <c r="D1180" i="15" s="1"/>
  <c r="C1030" i="15"/>
  <c r="D1030" i="15" s="1"/>
  <c r="C296" i="15"/>
  <c r="D296" i="15" s="1"/>
  <c r="C185" i="15"/>
  <c r="D185" i="15" s="1"/>
  <c r="C388" i="15"/>
  <c r="D388" i="15" s="1"/>
  <c r="C300" i="15"/>
  <c r="D300" i="15" s="1"/>
  <c r="C984" i="15"/>
  <c r="D984" i="15" s="1"/>
  <c r="C257" i="15"/>
  <c r="D257" i="15" s="1"/>
  <c r="C734" i="15"/>
  <c r="D734" i="15" s="1"/>
  <c r="C299" i="15"/>
  <c r="D299" i="15" s="1"/>
  <c r="C1171" i="15"/>
  <c r="D1171" i="15" s="1"/>
  <c r="C1127" i="15"/>
  <c r="D1127" i="15" s="1"/>
  <c r="C1346" i="15"/>
  <c r="D1346" i="15" s="1"/>
  <c r="C327" i="15"/>
  <c r="D327" i="15" s="1"/>
  <c r="C283" i="15"/>
  <c r="D283" i="15" s="1"/>
  <c r="C881" i="15"/>
  <c r="D881" i="15" s="1"/>
  <c r="C1100" i="15"/>
  <c r="D1100" i="15" s="1"/>
  <c r="C428" i="15"/>
  <c r="D428" i="15" s="1"/>
  <c r="F182" i="15" s="1"/>
  <c r="C273" i="15"/>
  <c r="D273" i="15" s="1"/>
  <c r="C959" i="15"/>
  <c r="D959" i="15" s="1"/>
  <c r="C871" i="15"/>
  <c r="D871" i="15" s="1"/>
  <c r="C270" i="15"/>
  <c r="D270" i="15" s="1"/>
  <c r="C1417" i="15"/>
  <c r="D1417" i="15" s="1"/>
  <c r="C503" i="15"/>
  <c r="D503" i="15" s="1"/>
  <c r="C945" i="15"/>
  <c r="D945" i="15" s="1"/>
  <c r="C1319" i="15"/>
  <c r="D1319" i="15" s="1"/>
  <c r="C1374" i="15"/>
  <c r="D1374" i="15" s="1"/>
  <c r="C349" i="15"/>
  <c r="D349" i="15" s="1"/>
  <c r="C1377" i="15"/>
  <c r="D1377" i="15" s="1"/>
  <c r="C1234" i="15"/>
  <c r="D1234" i="15" s="1"/>
  <c r="C1428" i="15"/>
  <c r="D1428" i="15" s="1"/>
  <c r="F202" i="15" s="1"/>
  <c r="C254" i="15"/>
  <c r="D254" i="15" s="1"/>
  <c r="C347" i="15"/>
  <c r="D347" i="15" s="1"/>
  <c r="C807" i="15"/>
  <c r="D807" i="15" s="1"/>
  <c r="C1009" i="15"/>
  <c r="D1009" i="15" s="1"/>
  <c r="C1022" i="15"/>
  <c r="D1022" i="15" s="1"/>
  <c r="C883" i="15"/>
  <c r="D883" i="15" s="1"/>
  <c r="C364" i="15"/>
  <c r="D364" i="15" s="1"/>
  <c r="C1265" i="15"/>
  <c r="D1265" i="15" s="1"/>
  <c r="C1125" i="15"/>
  <c r="D1125" i="15" s="1"/>
  <c r="C907" i="15"/>
  <c r="D907" i="15" s="1"/>
  <c r="C527" i="15"/>
  <c r="D527" i="15" s="1"/>
  <c r="C768" i="15"/>
  <c r="D768" i="15" s="1"/>
  <c r="C512" i="15"/>
  <c r="D512" i="15" s="1"/>
  <c r="C184" i="15"/>
  <c r="D184" i="15" s="1"/>
  <c r="C837" i="15"/>
  <c r="D837" i="15" s="1"/>
  <c r="C1065" i="15"/>
  <c r="D1065" i="15" s="1"/>
  <c r="C555" i="15"/>
  <c r="D555" i="15" s="1"/>
  <c r="C342" i="15"/>
  <c r="D342" i="15" s="1"/>
  <c r="C956" i="15"/>
  <c r="D956" i="15" s="1"/>
  <c r="C1385" i="15"/>
  <c r="D1385" i="15" s="1"/>
  <c r="C895" i="15"/>
  <c r="D895" i="15" s="1"/>
  <c r="C840" i="15"/>
  <c r="D840" i="15" s="1"/>
  <c r="C604" i="15"/>
  <c r="D604" i="15" s="1"/>
  <c r="C685" i="15"/>
  <c r="D685" i="15" s="1"/>
  <c r="C681" i="15"/>
  <c r="D681" i="15" s="1"/>
  <c r="C454" i="15"/>
  <c r="D454" i="15" s="1"/>
  <c r="C873" i="15"/>
  <c r="D873" i="15" s="1"/>
  <c r="C1017" i="15"/>
  <c r="D1017" i="15" s="1"/>
  <c r="C377" i="15"/>
  <c r="D377" i="15" s="1"/>
  <c r="C1094" i="15"/>
  <c r="D1094" i="15" s="1"/>
  <c r="C689" i="15"/>
  <c r="D689" i="15" s="1"/>
  <c r="C1402" i="15"/>
  <c r="D1402" i="15" s="1"/>
  <c r="C574" i="15"/>
  <c r="D574" i="15" s="1"/>
  <c r="C814" i="15"/>
  <c r="D814" i="15" s="1"/>
  <c r="C593" i="15"/>
  <c r="D593" i="15" s="1"/>
  <c r="C359" i="15"/>
  <c r="D359" i="15" s="1"/>
  <c r="C900" i="15"/>
  <c r="D900" i="15" s="1"/>
  <c r="C983" i="15"/>
  <c r="D983" i="15" s="1"/>
  <c r="C1321" i="15"/>
  <c r="D1321" i="15" s="1"/>
  <c r="C1383" i="15"/>
  <c r="D1383" i="15" s="1"/>
  <c r="C482" i="15"/>
  <c r="D482" i="15" s="1"/>
  <c r="C631" i="15"/>
  <c r="D631" i="15" s="1"/>
  <c r="C271" i="15"/>
  <c r="D271" i="15" s="1"/>
  <c r="C716" i="15"/>
  <c r="D716" i="15" s="1"/>
  <c r="C829" i="15"/>
  <c r="D829" i="15" s="1"/>
  <c r="C1354" i="15"/>
  <c r="D1354" i="15" s="1"/>
  <c r="C1207" i="15"/>
  <c r="D1207" i="15" s="1"/>
  <c r="C1339" i="15"/>
  <c r="D1339" i="15" s="1"/>
  <c r="C478" i="15"/>
  <c r="D478" i="15" s="1"/>
  <c r="F183" i="15" s="1"/>
  <c r="C880" i="15"/>
  <c r="D880" i="15" s="1"/>
  <c r="C826" i="15"/>
  <c r="D826" i="15" s="1"/>
  <c r="C409" i="15"/>
  <c r="D409" i="15" s="1"/>
  <c r="C289" i="15"/>
  <c r="D289" i="15" s="1"/>
  <c r="C1038" i="15"/>
  <c r="D1038" i="15" s="1"/>
  <c r="C578" i="15"/>
  <c r="D578" i="15" s="1"/>
  <c r="F185" i="15" s="1"/>
  <c r="C755" i="15"/>
  <c r="D755" i="15" s="1"/>
  <c r="C307" i="15"/>
  <c r="D307" i="15" s="1"/>
  <c r="C1029" i="15"/>
  <c r="D1029" i="15" s="1"/>
  <c r="C779" i="15"/>
  <c r="D779" i="15" s="1"/>
  <c r="C481" i="15"/>
  <c r="D481" i="15" s="1"/>
  <c r="C253" i="15"/>
  <c r="D253" i="15" s="1"/>
  <c r="C264" i="15"/>
  <c r="D264" i="15" s="1"/>
  <c r="C810" i="15"/>
  <c r="D810" i="15" s="1"/>
  <c r="C252" i="15"/>
  <c r="D252" i="15" s="1"/>
  <c r="C1368" i="15"/>
  <c r="D1368" i="15" s="1"/>
  <c r="C291" i="15"/>
  <c r="D291" i="15" s="1"/>
  <c r="C650" i="15"/>
  <c r="D650" i="15" s="1"/>
  <c r="C333" i="15"/>
  <c r="D333" i="15" s="1"/>
  <c r="C676" i="15"/>
  <c r="D676" i="15" s="1"/>
  <c r="C1212" i="15"/>
  <c r="D1212" i="15" s="1"/>
  <c r="C1223" i="15"/>
  <c r="D1223" i="15" s="1"/>
  <c r="C1338" i="15"/>
  <c r="D1338" i="15" s="1"/>
  <c r="C1069" i="15"/>
  <c r="D1069" i="15" s="1"/>
  <c r="C541" i="15"/>
  <c r="D541" i="15" s="1"/>
  <c r="C1044" i="15"/>
  <c r="D1044" i="15" s="1"/>
  <c r="C485" i="15"/>
  <c r="D485" i="15" s="1"/>
  <c r="C1267" i="15"/>
  <c r="D1267" i="15" s="1"/>
  <c r="C1158" i="15"/>
  <c r="D1158" i="15" s="1"/>
  <c r="C663" i="15"/>
  <c r="D663" i="15" s="1"/>
  <c r="C1315" i="15"/>
  <c r="D1315" i="15" s="1"/>
  <c r="C420" i="15"/>
  <c r="D420" i="15" s="1"/>
  <c r="C1056" i="15"/>
  <c r="D1056" i="15" s="1"/>
  <c r="C931" i="15"/>
  <c r="D931" i="15" s="1"/>
  <c r="C822" i="15"/>
  <c r="D822" i="15" s="1"/>
  <c r="C821" i="15"/>
  <c r="D821" i="15" s="1"/>
  <c r="C991" i="15"/>
  <c r="D991" i="15" s="1"/>
  <c r="C1386" i="15"/>
  <c r="D1386" i="15" s="1"/>
  <c r="C1270" i="15"/>
  <c r="D1270" i="15" s="1"/>
  <c r="C782" i="15"/>
  <c r="D782" i="15" s="1"/>
  <c r="C806" i="15"/>
  <c r="D806" i="15" s="1"/>
  <c r="C621" i="15"/>
  <c r="D621" i="15" s="1"/>
  <c r="C183" i="15"/>
  <c r="D183" i="15" s="1"/>
  <c r="C952" i="15"/>
  <c r="D952" i="15" s="1"/>
  <c r="C836" i="15"/>
  <c r="D836" i="15" s="1"/>
  <c r="C315" i="15"/>
  <c r="D315" i="15" s="1"/>
  <c r="C1298" i="15"/>
  <c r="D1298" i="15" s="1"/>
  <c r="C370" i="15"/>
  <c r="D370" i="15" s="1"/>
  <c r="C483" i="15"/>
  <c r="D483" i="15" s="1"/>
  <c r="C1404" i="15"/>
  <c r="D1404" i="15" s="1"/>
  <c r="C265" i="15"/>
  <c r="D265" i="15" s="1"/>
  <c r="C1123" i="15"/>
  <c r="D1123" i="15" s="1"/>
  <c r="C1007" i="15"/>
  <c r="D1007" i="15" s="1"/>
  <c r="C1287" i="15"/>
  <c r="D1287" i="15" s="1"/>
  <c r="C1300" i="15"/>
  <c r="D1300" i="15" s="1"/>
  <c r="C1327" i="15"/>
  <c r="D1327" i="15" s="1"/>
  <c r="C1195" i="15"/>
  <c r="D1195" i="15" s="1"/>
  <c r="C1042" i="15"/>
  <c r="D1042" i="15" s="1"/>
  <c r="C998" i="15"/>
  <c r="D998" i="15" s="1"/>
  <c r="C295" i="15"/>
  <c r="D295" i="15" s="1"/>
  <c r="C379" i="15"/>
  <c r="D379" i="15" s="1"/>
  <c r="C596" i="15"/>
  <c r="D596" i="15" s="1"/>
  <c r="C628" i="15"/>
  <c r="D628" i="15" s="1"/>
  <c r="F186" i="15" s="1"/>
  <c r="C507" i="15"/>
  <c r="D507" i="15" s="1"/>
  <c r="C261" i="15"/>
  <c r="D261" i="15" s="1"/>
  <c r="C647" i="15"/>
  <c r="D647" i="15" s="1"/>
  <c r="C206" i="15"/>
  <c r="D206" i="15" s="1"/>
  <c r="C794" i="15"/>
  <c r="D794" i="15" s="1"/>
  <c r="C671" i="15"/>
  <c r="D671" i="15" s="1"/>
  <c r="C724" i="15"/>
  <c r="D724" i="15" s="1"/>
  <c r="C546" i="15"/>
  <c r="D546" i="15" s="1"/>
  <c r="C249" i="15"/>
  <c r="D249" i="15" s="1"/>
  <c r="C723" i="15"/>
  <c r="D723" i="15" s="1"/>
  <c r="C282" i="15"/>
  <c r="D282" i="15" s="1"/>
  <c r="C281" i="15"/>
  <c r="D281" i="15" s="1"/>
  <c r="C1255" i="15"/>
  <c r="D1255" i="15" s="1"/>
  <c r="C1318" i="15"/>
  <c r="D1318" i="15" s="1"/>
  <c r="C1170" i="15"/>
  <c r="D1170" i="15" s="1"/>
  <c r="C1269" i="15"/>
  <c r="D1269" i="15" s="1"/>
  <c r="C509" i="15"/>
  <c r="D509" i="15" s="1"/>
  <c r="C1208" i="15"/>
  <c r="D1208" i="15" s="1"/>
  <c r="C1293" i="15"/>
  <c r="D1293" i="15" s="1"/>
  <c r="C374" i="15"/>
  <c r="D374" i="15" s="1"/>
  <c r="C1358" i="15"/>
  <c r="D1358" i="15" s="1"/>
  <c r="C795" i="15"/>
  <c r="D795" i="15" s="1"/>
  <c r="C1369" i="15"/>
  <c r="D1369" i="15" s="1"/>
  <c r="C1382" i="15"/>
  <c r="D1382" i="15" s="1"/>
  <c r="C1258" i="15"/>
  <c r="D1258" i="15" s="1"/>
  <c r="C458" i="15"/>
  <c r="D458" i="15" s="1"/>
  <c r="C925" i="15"/>
  <c r="D925" i="15" s="1"/>
  <c r="C525" i="15"/>
  <c r="D525" i="15" s="1"/>
  <c r="C1192" i="15"/>
  <c r="D1192" i="15" s="1"/>
  <c r="C720" i="15"/>
  <c r="D720" i="15" s="1"/>
  <c r="C584" i="15"/>
  <c r="D584" i="15" s="1"/>
  <c r="C702" i="15"/>
  <c r="D702" i="15" s="1"/>
  <c r="C1394" i="15"/>
  <c r="D1394" i="15" s="1"/>
  <c r="C1291" i="15"/>
  <c r="D1291" i="15" s="1"/>
  <c r="C1149" i="15"/>
  <c r="D1149" i="15" s="1"/>
  <c r="C1271" i="15"/>
  <c r="D1271" i="15" s="1"/>
  <c r="C242" i="15"/>
  <c r="D242" i="15" s="1"/>
  <c r="C1248" i="15"/>
  <c r="D1248" i="15" s="1"/>
  <c r="C243" i="15"/>
  <c r="D243" i="15" s="1"/>
  <c r="C885" i="15"/>
  <c r="D885" i="15" s="1"/>
  <c r="C1237" i="15"/>
  <c r="D1237" i="15" s="1"/>
  <c r="C1177" i="15"/>
  <c r="D1177" i="15" s="1"/>
  <c r="C665" i="15"/>
  <c r="D665" i="15" s="1"/>
  <c r="C1087" i="15"/>
  <c r="D1087" i="15" s="1"/>
  <c r="C1301" i="15"/>
  <c r="D1301" i="15" s="1"/>
  <c r="C982" i="15"/>
  <c r="D982" i="15" s="1"/>
  <c r="C1373" i="15"/>
  <c r="D1373" i="15" s="1"/>
  <c r="C786" i="15"/>
  <c r="D786" i="15" s="1"/>
  <c r="C1401" i="15"/>
  <c r="D1401" i="15" s="1"/>
  <c r="C1066" i="15"/>
  <c r="D1066" i="15" s="1"/>
  <c r="C1016" i="15"/>
  <c r="D1016" i="15" s="1"/>
  <c r="C564" i="15"/>
  <c r="D564" i="15" s="1"/>
  <c r="C800" i="15"/>
  <c r="D800" i="15" s="1"/>
  <c r="C1388" i="15"/>
  <c r="D1388" i="15" s="1"/>
  <c r="C1186" i="15"/>
  <c r="D1186" i="15" s="1"/>
  <c r="C1361" i="15"/>
  <c r="D1361" i="15" s="1"/>
  <c r="C601" i="15"/>
  <c r="D601" i="15" s="1"/>
  <c r="C324" i="15"/>
  <c r="D324" i="15" s="1"/>
  <c r="C204" i="15"/>
  <c r="D204" i="15" s="1"/>
  <c r="C718" i="15"/>
  <c r="D718" i="15" s="1"/>
  <c r="C339" i="15"/>
  <c r="D339" i="15" s="1"/>
  <c r="C1261" i="15"/>
  <c r="D1261" i="15" s="1"/>
  <c r="C919" i="15"/>
  <c r="D919" i="15" s="1"/>
  <c r="C543" i="15"/>
  <c r="D543" i="15" s="1"/>
  <c r="C1003" i="15"/>
  <c r="D1003" i="15" s="1"/>
  <c r="C661" i="15"/>
  <c r="D661" i="15" s="1"/>
  <c r="C1204" i="15"/>
  <c r="D1204" i="15" s="1"/>
  <c r="C338" i="15"/>
  <c r="D338" i="15" s="1"/>
  <c r="C1425" i="15"/>
  <c r="D1425" i="15" s="1"/>
  <c r="C1416" i="15"/>
  <c r="D1416" i="15" s="1"/>
  <c r="C1059" i="15"/>
  <c r="D1059" i="15" s="1"/>
  <c r="C268" i="15"/>
  <c r="D268" i="15" s="1"/>
  <c r="C1185" i="15"/>
  <c r="D1185" i="15" s="1"/>
  <c r="C811" i="15"/>
  <c r="D811" i="15" s="1"/>
  <c r="C843" i="15"/>
  <c r="D843" i="15" s="1"/>
  <c r="C425" i="15"/>
  <c r="D425" i="15" s="1"/>
  <c r="C1134" i="15"/>
  <c r="D1134" i="15" s="1"/>
  <c r="C1274" i="15"/>
  <c r="D1274" i="15" s="1"/>
  <c r="C804" i="15"/>
  <c r="D804" i="15" s="1"/>
  <c r="C670" i="15"/>
  <c r="D670" i="15" s="1"/>
  <c r="C391" i="15"/>
  <c r="D391" i="15" s="1"/>
  <c r="C851" i="15"/>
  <c r="D851" i="15" s="1"/>
  <c r="C1280" i="15"/>
  <c r="D1280" i="15" s="1"/>
  <c r="C785" i="15"/>
  <c r="D785" i="15" s="1"/>
  <c r="C669" i="15"/>
  <c r="D669" i="15" s="1"/>
  <c r="C526" i="15"/>
  <c r="D526" i="15" s="1"/>
  <c r="C358" i="15"/>
  <c r="D358" i="15" s="1"/>
  <c r="C1233" i="15"/>
  <c r="D1233" i="15" s="1"/>
  <c r="C1117" i="15"/>
  <c r="D1117" i="15" s="1"/>
  <c r="C642" i="15"/>
  <c r="D642" i="15" s="1"/>
  <c r="C537" i="15"/>
  <c r="D537" i="15" s="1"/>
  <c r="C1159" i="15"/>
  <c r="D1159" i="15" s="1"/>
  <c r="C752" i="15"/>
  <c r="D752" i="15" s="1"/>
  <c r="C451" i="15"/>
  <c r="D451" i="15" s="1"/>
  <c r="C1051" i="15"/>
  <c r="D1051" i="15" s="1"/>
  <c r="C194" i="15"/>
  <c r="D194" i="15" s="1"/>
  <c r="C796" i="15"/>
  <c r="D796" i="15" s="1"/>
  <c r="C809" i="15"/>
  <c r="D809" i="15" s="1"/>
  <c r="C745" i="15"/>
  <c r="D745" i="15" s="1"/>
  <c r="C692" i="15"/>
  <c r="D692" i="15" s="1"/>
  <c r="C373" i="15"/>
  <c r="D373" i="15" s="1"/>
  <c r="C1302" i="15"/>
  <c r="D1302" i="15" s="1"/>
  <c r="C930" i="15"/>
  <c r="D930" i="15" s="1"/>
  <c r="C201" i="15"/>
  <c r="D201" i="15" s="1"/>
  <c r="C1352" i="15"/>
  <c r="D1352" i="15" s="1"/>
  <c r="C1002" i="15"/>
  <c r="D1002" i="15" s="1"/>
  <c r="C909" i="15"/>
  <c r="D909" i="15" s="1"/>
  <c r="C500" i="15"/>
  <c r="D500" i="15" s="1"/>
  <c r="C190" i="15"/>
  <c r="D190" i="15" s="1"/>
  <c r="C1179" i="15"/>
  <c r="D1179" i="15" s="1"/>
  <c r="C856" i="15"/>
  <c r="D856" i="15" s="1"/>
  <c r="C511" i="15"/>
  <c r="D511" i="15" s="1"/>
  <c r="C1000" i="15"/>
  <c r="D1000" i="15" s="1"/>
  <c r="C247" i="15"/>
  <c r="D247" i="15" s="1"/>
  <c r="C351" i="15"/>
  <c r="D351" i="15" s="1"/>
  <c r="C1054" i="15"/>
  <c r="D1054" i="15" s="1"/>
  <c r="C943" i="15"/>
  <c r="D943" i="15" s="1"/>
  <c r="C1101" i="15"/>
  <c r="D1101" i="15" s="1"/>
  <c r="C703" i="15"/>
  <c r="D703" i="15" s="1"/>
  <c r="C1239" i="15"/>
  <c r="D1239" i="15" s="1"/>
  <c r="C1160" i="15"/>
  <c r="D1160" i="15" s="1"/>
  <c r="C615" i="15"/>
  <c r="D615" i="15" s="1"/>
  <c r="C292" i="15"/>
  <c r="D292" i="15" s="1"/>
  <c r="C479" i="15"/>
  <c r="D479" i="15" s="1"/>
  <c r="C672" i="15"/>
  <c r="D672" i="15" s="1"/>
  <c r="C1322" i="15"/>
  <c r="D1322" i="15" s="1"/>
  <c r="C363" i="15"/>
  <c r="D363" i="15" s="1"/>
  <c r="C323" i="15"/>
  <c r="D323" i="15" s="1"/>
  <c r="C1060" i="15"/>
  <c r="D1060" i="15" s="1"/>
  <c r="C773" i="15"/>
  <c r="D773" i="15" s="1"/>
  <c r="C761" i="15"/>
  <c r="D761" i="15" s="1"/>
  <c r="C1286" i="15"/>
  <c r="D1286" i="15" s="1"/>
  <c r="C1198" i="15"/>
  <c r="D1198" i="15" s="1"/>
  <c r="C202" i="15"/>
  <c r="D202" i="15" s="1"/>
  <c r="C1227" i="15"/>
  <c r="D1227" i="15" s="1"/>
  <c r="C1328" i="15"/>
  <c r="D1328" i="15" s="1"/>
  <c r="F200" i="15" s="1"/>
  <c r="C434" i="15"/>
  <c r="D434" i="15" s="1"/>
  <c r="C913" i="15"/>
  <c r="D913" i="15" s="1"/>
  <c r="C1247" i="15"/>
  <c r="D1247" i="15" s="1"/>
  <c r="C1215" i="15"/>
  <c r="D1215" i="15" s="1"/>
  <c r="C777" i="15"/>
  <c r="D777" i="15" s="1"/>
  <c r="C1349" i="15"/>
  <c r="D1349" i="15" s="1"/>
  <c r="C199" i="15"/>
  <c r="D199" i="15" s="1"/>
  <c r="C780" i="15"/>
  <c r="D780" i="15" s="1"/>
  <c r="C1121" i="15"/>
  <c r="D1121" i="15" s="1"/>
  <c r="C699" i="15"/>
  <c r="D699" i="15" s="1"/>
  <c r="C356" i="15"/>
  <c r="D356" i="15" s="1"/>
  <c r="C1206" i="15"/>
  <c r="D1206" i="15" s="1"/>
  <c r="C410" i="15"/>
  <c r="D410" i="15" s="1"/>
  <c r="C674" i="15"/>
  <c r="D674" i="15" s="1"/>
  <c r="C549" i="15"/>
  <c r="D549" i="15" s="1"/>
  <c r="C577" i="15"/>
  <c r="D577" i="15" s="1"/>
  <c r="C1114" i="15"/>
  <c r="D1114" i="15" s="1"/>
  <c r="C429" i="15"/>
  <c r="D429" i="15" s="1"/>
  <c r="C1032" i="15"/>
  <c r="D1032" i="15" s="1"/>
  <c r="C875" i="15"/>
  <c r="D875" i="15" s="1"/>
  <c r="C915" i="15"/>
  <c r="D915" i="15" s="1"/>
  <c r="C303" i="15"/>
  <c r="D303" i="15" s="1"/>
  <c r="C1013" i="15"/>
  <c r="D1013" i="15" s="1"/>
  <c r="C1299" i="15"/>
  <c r="D1299" i="15" s="1"/>
  <c r="C1183" i="15"/>
  <c r="D1183" i="15" s="1"/>
  <c r="C1252" i="15"/>
  <c r="D1252" i="15" s="1"/>
  <c r="C1235" i="15"/>
  <c r="D1235" i="15" s="1"/>
  <c r="C1307" i="15"/>
  <c r="D1307" i="15" s="1"/>
  <c r="C403" i="15"/>
  <c r="D403" i="15" s="1"/>
  <c r="C1244" i="15"/>
  <c r="D1244" i="15" s="1"/>
  <c r="C290" i="15"/>
  <c r="D290" i="15" s="1"/>
  <c r="C542" i="15"/>
  <c r="D542" i="15" s="1"/>
  <c r="C977" i="15"/>
  <c r="D977" i="15" s="1"/>
  <c r="C473" i="15"/>
  <c r="D473" i="15" s="1"/>
  <c r="C353" i="15"/>
  <c r="D353" i="15" s="1"/>
  <c r="C1096" i="15"/>
  <c r="D1096" i="15" s="1"/>
  <c r="C1181" i="15"/>
  <c r="D1181" i="15" s="1"/>
  <c r="C974" i="15"/>
  <c r="D974" i="15" s="1"/>
  <c r="C961" i="15"/>
  <c r="D961" i="15" s="1"/>
  <c r="C286" i="15"/>
  <c r="D286" i="15" s="1"/>
  <c r="C874" i="15"/>
  <c r="D874" i="15" s="1"/>
  <c r="C888" i="15"/>
  <c r="D888" i="15" s="1"/>
  <c r="C360" i="15"/>
  <c r="D360" i="15" s="1"/>
  <c r="C522" i="15"/>
  <c r="D522" i="15" s="1"/>
  <c r="C764" i="15"/>
  <c r="D764" i="15" s="1"/>
  <c r="C1073" i="15"/>
  <c r="D1073" i="15" s="1"/>
  <c r="C515" i="15"/>
  <c r="D515" i="15" s="1"/>
  <c r="C935" i="15"/>
  <c r="D935" i="15" s="1"/>
  <c r="C1189" i="15"/>
  <c r="D1189" i="15" s="1"/>
  <c r="C560" i="15"/>
  <c r="D560" i="15" s="1"/>
  <c r="C937" i="15"/>
  <c r="D937" i="15" s="1"/>
  <c r="C611" i="15"/>
  <c r="D611" i="15" s="1"/>
  <c r="C239" i="15"/>
  <c r="D239" i="15" s="1"/>
  <c r="C1226" i="15"/>
  <c r="D1226" i="15" s="1"/>
  <c r="C498" i="15"/>
  <c r="D498" i="15" s="1"/>
  <c r="C1161" i="15"/>
  <c r="D1161" i="15" s="1"/>
  <c r="C1342" i="15"/>
  <c r="D1342" i="15" s="1"/>
  <c r="C219" i="15"/>
  <c r="D219" i="15" s="1"/>
  <c r="C942" i="15"/>
  <c r="D942" i="15" s="1"/>
  <c r="C738" i="15"/>
  <c r="D738" i="15" s="1"/>
  <c r="C789" i="15"/>
  <c r="D789" i="15" s="1"/>
  <c r="C732" i="15"/>
  <c r="D732" i="15" s="1"/>
  <c r="C523" i="15"/>
  <c r="D523" i="15" s="1"/>
  <c r="C1359" i="15"/>
  <c r="D1359" i="15" s="1"/>
  <c r="C480" i="15"/>
  <c r="D480" i="15" s="1"/>
  <c r="C504" i="15"/>
  <c r="D504" i="15" s="1"/>
  <c r="C344" i="15"/>
  <c r="D344" i="15" s="1"/>
  <c r="C823" i="15"/>
  <c r="D823" i="15" s="1"/>
  <c r="C957" i="15"/>
  <c r="D957" i="15" s="1"/>
  <c r="C405" i="15"/>
  <c r="D405" i="15" s="1"/>
  <c r="C583" i="15"/>
  <c r="D583" i="15" s="1"/>
  <c r="C1364" i="15"/>
  <c r="D1364" i="15" s="1"/>
  <c r="C1033" i="15"/>
  <c r="D1033" i="15" s="1"/>
  <c r="C989" i="15"/>
  <c r="D989" i="15" s="1"/>
  <c r="C870" i="15"/>
  <c r="D870" i="15" s="1"/>
  <c r="C863" i="15"/>
  <c r="D863" i="15" s="1"/>
  <c r="C632" i="15"/>
  <c r="D632" i="15" s="1"/>
  <c r="C200" i="15"/>
  <c r="D200" i="15" s="1"/>
  <c r="C693" i="15"/>
  <c r="D693" i="15" s="1"/>
  <c r="C985" i="15"/>
  <c r="D985" i="15" s="1"/>
  <c r="C539" i="15"/>
  <c r="D539" i="15" s="1"/>
  <c r="C602" i="15"/>
  <c r="D602" i="15" s="1"/>
  <c r="C1043" i="15"/>
  <c r="D1043" i="15" s="1"/>
  <c r="C475" i="15"/>
  <c r="D475" i="15" s="1"/>
  <c r="C221" i="15"/>
  <c r="D221" i="15" s="1"/>
  <c r="C385" i="15"/>
  <c r="D385" i="15" s="1"/>
  <c r="C1256" i="15"/>
  <c r="D1256" i="15" s="1"/>
  <c r="C1375" i="15"/>
  <c r="D1375" i="15" s="1"/>
  <c r="C1205" i="15"/>
  <c r="D1205" i="15" s="1"/>
  <c r="C559" i="15"/>
  <c r="D559" i="15" s="1"/>
  <c r="C1268" i="15"/>
  <c r="D1268" i="15" s="1"/>
  <c r="C226" i="15"/>
  <c r="D226" i="15" s="1"/>
  <c r="C1422" i="15"/>
  <c r="D1422" i="15" s="1"/>
  <c r="C411" i="15"/>
  <c r="D411" i="15" s="1"/>
  <c r="C1427" i="15"/>
  <c r="D1427" i="15" s="1"/>
  <c r="C1400" i="15"/>
  <c r="D1400" i="15" s="1"/>
  <c r="C1419" i="15"/>
  <c r="D1419" i="15" s="1"/>
  <c r="C552" i="15"/>
  <c r="D552" i="15" s="1"/>
  <c r="C392" i="15"/>
  <c r="D392" i="15" s="1"/>
  <c r="C641" i="15"/>
  <c r="D641" i="15" s="1"/>
  <c r="C697" i="15"/>
  <c r="D697" i="15" s="1"/>
  <c r="C799" i="15"/>
  <c r="D799" i="15" s="1"/>
  <c r="C775" i="15"/>
  <c r="D775" i="15" s="1"/>
  <c r="C751" i="15"/>
  <c r="D751" i="15" s="1"/>
  <c r="C448" i="15"/>
  <c r="D448" i="15" s="1"/>
  <c r="C616" i="15"/>
  <c r="D616" i="15" s="1"/>
  <c r="C561" i="15"/>
  <c r="D561" i="15" s="1"/>
  <c r="C946" i="15"/>
  <c r="D946" i="15" s="1"/>
  <c r="C1074" i="15"/>
  <c r="D1074" i="15" s="1"/>
  <c r="C1184" i="15"/>
  <c r="D1184" i="15" s="1"/>
  <c r="C969" i="15"/>
  <c r="D969" i="15" s="1"/>
  <c r="C748" i="15"/>
  <c r="D748" i="15" s="1"/>
  <c r="C1037" i="15"/>
  <c r="D1037" i="15" s="1"/>
  <c r="C690" i="15"/>
  <c r="D690" i="15" s="1"/>
  <c r="C912" i="15"/>
  <c r="D912" i="15" s="1"/>
  <c r="C465" i="15"/>
  <c r="D465" i="15" s="1"/>
  <c r="C626" i="15"/>
  <c r="D626" i="15" s="1"/>
  <c r="C1398" i="15"/>
  <c r="D1398" i="15" s="1"/>
  <c r="C618" i="15"/>
  <c r="D618" i="15" s="1"/>
  <c r="C329" i="15"/>
  <c r="D329" i="15" s="1"/>
  <c r="C222" i="15"/>
  <c r="D222" i="15" s="1"/>
  <c r="C968" i="15"/>
  <c r="D968" i="15" s="1"/>
  <c r="C633" i="15"/>
  <c r="D633" i="15" s="1"/>
  <c r="C819" i="15"/>
  <c r="D819" i="15" s="1"/>
  <c r="C1061" i="15"/>
  <c r="D1061" i="15" s="1"/>
  <c r="C305" i="15"/>
  <c r="D305" i="15" s="1"/>
  <c r="C733" i="15"/>
  <c r="D733" i="15" s="1"/>
  <c r="C1418" i="15"/>
  <c r="D1418" i="15" s="1"/>
  <c r="C244" i="15"/>
  <c r="D244" i="15" s="1"/>
  <c r="C940" i="15"/>
  <c r="D940" i="15" s="1"/>
  <c r="C963" i="15"/>
  <c r="D963" i="15" s="1"/>
  <c r="C714" i="15"/>
  <c r="D714" i="15" s="1"/>
  <c r="C402" i="15"/>
  <c r="D402" i="15" s="1"/>
  <c r="C494" i="15"/>
  <c r="D494" i="15" s="1"/>
  <c r="C1387" i="15"/>
  <c r="D1387" i="15" s="1"/>
  <c r="C228" i="15"/>
  <c r="D228" i="15" s="1"/>
  <c r="F178" i="15" s="1"/>
  <c r="C191" i="15"/>
  <c r="D191" i="15" s="1"/>
  <c r="C325" i="15"/>
  <c r="D325" i="15" s="1"/>
  <c r="C553" i="15"/>
  <c r="D553" i="15" s="1"/>
  <c r="C1284" i="15"/>
  <c r="D1284" i="15" s="1"/>
  <c r="C1392" i="15"/>
  <c r="D1392" i="15" s="1"/>
  <c r="C707" i="15"/>
  <c r="D707" i="15" s="1"/>
  <c r="C229" i="15"/>
  <c r="D229" i="15" s="1"/>
  <c r="C965" i="15"/>
  <c r="D965" i="15" s="1"/>
  <c r="C847" i="15"/>
  <c r="D847" i="15" s="1"/>
  <c r="C395" i="15"/>
  <c r="D395" i="15" s="1"/>
  <c r="C872" i="15"/>
  <c r="D872" i="15" s="1"/>
  <c r="C589" i="15"/>
  <c r="D589" i="15" s="1"/>
  <c r="C1109" i="15"/>
  <c r="D1109" i="15" s="1"/>
  <c r="C988" i="15"/>
  <c r="D988" i="15" s="1"/>
  <c r="C1350" i="15"/>
  <c r="D1350" i="15" s="1"/>
  <c r="C381" i="15"/>
  <c r="D381" i="15" s="1"/>
  <c r="C772" i="15"/>
  <c r="D772" i="15" s="1"/>
  <c r="C1126" i="15"/>
  <c r="D1126" i="15" s="1"/>
  <c r="C1119" i="15"/>
  <c r="D1119" i="15" s="1"/>
  <c r="C833" i="15"/>
  <c r="D833" i="15" s="1"/>
  <c r="C770" i="15"/>
  <c r="D770" i="15" s="1"/>
  <c r="C846" i="15"/>
  <c r="D846" i="15" s="1"/>
  <c r="C987" i="15"/>
  <c r="D987" i="15" s="1"/>
  <c r="C1165" i="15"/>
  <c r="D1165" i="15" s="1"/>
  <c r="C471" i="15"/>
  <c r="D471" i="15" s="1"/>
  <c r="C1272" i="15"/>
  <c r="D1272" i="15" s="1"/>
  <c r="C1351" i="15"/>
  <c r="D1351" i="15" s="1"/>
  <c r="C556" i="15"/>
  <c r="D556" i="15" s="1"/>
  <c r="C180" i="15"/>
  <c r="D180" i="15" s="1"/>
  <c r="C971" i="15"/>
  <c r="D971" i="15" s="1"/>
  <c r="C1415" i="15"/>
  <c r="D1415" i="15" s="1"/>
  <c r="C964" i="15"/>
  <c r="D964" i="15" s="1"/>
  <c r="C706" i="15"/>
  <c r="D706" i="15" s="1"/>
  <c r="C730" i="15"/>
  <c r="D730" i="15" s="1"/>
  <c r="C1316" i="15"/>
  <c r="D1316" i="15" s="1"/>
  <c r="C678" i="15"/>
  <c r="D678" i="15" s="1"/>
  <c r="F187" i="15" s="1"/>
  <c r="C328" i="15"/>
  <c r="D328" i="15" s="1"/>
  <c r="F180" i="15" s="1"/>
  <c r="C683" i="15"/>
  <c r="D683" i="15" s="1"/>
  <c r="C922" i="15"/>
  <c r="D922" i="15" s="1"/>
  <c r="C857" i="15"/>
  <c r="D857" i="15" s="1"/>
  <c r="C426" i="15"/>
  <c r="D426" i="15" s="1"/>
  <c r="C644" i="15"/>
  <c r="D644" i="15" s="1"/>
  <c r="C276" i="15"/>
  <c r="D276" i="15" s="1"/>
  <c r="C1297" i="15"/>
  <c r="D1297" i="15" s="1"/>
  <c r="C1014" i="15"/>
  <c r="D1014" i="15" s="1"/>
  <c r="C1156" i="15"/>
  <c r="D1156" i="15" s="1"/>
  <c r="C501" i="15"/>
  <c r="D501" i="15" s="1"/>
  <c r="C284" i="15"/>
  <c r="D284" i="15" s="1"/>
  <c r="C1102" i="15"/>
  <c r="D1102" i="15" s="1"/>
  <c r="C369" i="15"/>
  <c r="D369" i="15" s="1"/>
  <c r="C769" i="15"/>
  <c r="D769" i="15" s="1"/>
  <c r="C760" i="15"/>
  <c r="D760" i="15" s="1"/>
  <c r="C667" i="15"/>
  <c r="D667" i="15" s="1"/>
  <c r="C1151" i="15"/>
  <c r="D1151" i="15" s="1"/>
  <c r="C727" i="15"/>
  <c r="D727" i="15" s="1"/>
  <c r="C437" i="15"/>
  <c r="D437" i="15" s="1"/>
  <c r="C1371" i="15"/>
  <c r="D1371" i="15" s="1"/>
  <c r="C513" i="15"/>
  <c r="D513" i="15" s="1"/>
  <c r="C1175" i="15"/>
  <c r="D1175" i="15" s="1"/>
  <c r="C1245" i="15"/>
  <c r="D1245" i="15" s="1"/>
  <c r="C797" i="15"/>
  <c r="D797" i="15" s="1"/>
  <c r="C1201" i="15"/>
  <c r="D1201" i="15" s="1"/>
  <c r="C638" i="15"/>
  <c r="D638" i="15" s="1"/>
  <c r="C1243" i="15"/>
  <c r="D1243" i="15" s="1"/>
  <c r="C1164" i="15"/>
  <c r="D1164" i="15" s="1"/>
  <c r="C660" i="15"/>
  <c r="D660" i="15" s="1"/>
  <c r="C949" i="15"/>
  <c r="D949" i="15" s="1"/>
  <c r="C831" i="15"/>
  <c r="D831" i="15" s="1"/>
  <c r="C508" i="15"/>
  <c r="D508" i="15" s="1"/>
  <c r="C1266" i="15"/>
  <c r="D1266" i="15" s="1"/>
  <c r="C1213" i="15"/>
  <c r="D1213" i="15" s="1"/>
  <c r="C1026" i="15"/>
  <c r="D1026" i="15" s="1"/>
  <c r="C1112" i="15"/>
  <c r="D1112" i="15" s="1"/>
  <c r="C572" i="15"/>
  <c r="D572" i="15" s="1"/>
  <c r="C187" i="15"/>
  <c r="D187" i="15" s="1"/>
  <c r="C1366" i="15"/>
  <c r="D1366" i="15" s="1"/>
  <c r="C1348" i="15"/>
  <c r="D1348" i="15" s="1"/>
  <c r="C947" i="15"/>
  <c r="D947" i="15" s="1"/>
  <c r="C830" i="15"/>
  <c r="D830" i="15" s="1"/>
  <c r="C677" i="15"/>
  <c r="D677" i="15" s="1"/>
  <c r="C1079" i="15"/>
  <c r="D1079" i="15" s="1"/>
  <c r="C1337" i="15"/>
  <c r="D1337" i="15" s="1"/>
  <c r="C400" i="15"/>
  <c r="D400" i="15" s="1"/>
  <c r="C576" i="15"/>
  <c r="D576" i="15" s="1"/>
  <c r="C955" i="15"/>
  <c r="D955" i="15" s="1"/>
  <c r="C263" i="15"/>
  <c r="D263" i="15" s="1"/>
  <c r="C1111" i="15"/>
  <c r="D1111" i="15" s="1"/>
  <c r="C207" i="15"/>
  <c r="D207" i="15" s="1"/>
  <c r="C417" i="15"/>
  <c r="D417" i="15" s="1"/>
  <c r="C459" i="15"/>
  <c r="D459" i="15" s="1"/>
  <c r="C1035" i="15"/>
  <c r="D1035" i="15" s="1"/>
  <c r="C1344" i="15"/>
  <c r="D1344" i="15" s="1"/>
  <c r="C970" i="15"/>
  <c r="D970" i="15" s="1"/>
  <c r="C1313" i="15"/>
  <c r="D1313" i="15" s="1"/>
  <c r="C600" i="15"/>
  <c r="D600" i="15" s="1"/>
  <c r="C266" i="15"/>
  <c r="D266" i="15" s="1"/>
  <c r="C756" i="15"/>
  <c r="D756" i="15" s="1"/>
  <c r="C992" i="15"/>
  <c r="D992" i="15" s="1"/>
  <c r="C488" i="15"/>
  <c r="D488" i="15" s="1"/>
  <c r="C422" i="15"/>
  <c r="D422" i="15" s="1"/>
  <c r="C717" i="15"/>
  <c r="D717" i="15" s="1"/>
  <c r="C506" i="15"/>
  <c r="D506" i="15" s="1"/>
  <c r="C986" i="15"/>
  <c r="D986" i="15" s="1"/>
  <c r="C398" i="15"/>
  <c r="D398" i="15" s="1"/>
  <c r="C839" i="15"/>
  <c r="D839" i="15" s="1"/>
  <c r="C407" i="15"/>
  <c r="D407" i="15" s="1"/>
  <c r="C934" i="15"/>
  <c r="D934" i="15" s="1"/>
  <c r="C897" i="15"/>
  <c r="D897" i="15" s="1"/>
  <c r="C882" i="15"/>
  <c r="D882" i="15" s="1"/>
  <c r="C910" i="15"/>
  <c r="D910" i="15" s="1"/>
  <c r="C1099" i="15"/>
  <c r="D1099" i="15" s="1"/>
  <c r="C1311" i="15"/>
  <c r="D1311" i="15" s="1"/>
  <c r="C1144" i="15"/>
  <c r="D1144" i="15" s="1"/>
  <c r="C439" i="15"/>
  <c r="D439" i="15" s="1"/>
  <c r="C1092" i="15"/>
  <c r="D1092" i="15" s="1"/>
  <c r="C427" i="15"/>
  <c r="D427" i="15" s="1"/>
  <c r="C524" i="15"/>
  <c r="D524" i="15" s="1"/>
  <c r="C1120" i="15"/>
  <c r="D1120" i="15" s="1"/>
  <c r="C540" i="15"/>
  <c r="D540" i="15" s="1"/>
  <c r="C599" i="15"/>
  <c r="D599" i="15" s="1"/>
  <c r="C418" i="15"/>
  <c r="D418" i="15" s="1"/>
  <c r="C630" i="15"/>
  <c r="D630" i="15" s="1"/>
  <c r="C514" i="15"/>
  <c r="D514" i="15" s="1"/>
  <c r="C654" i="15"/>
  <c r="D654" i="15" s="1"/>
  <c r="C788" i="15"/>
  <c r="D788" i="15" s="1"/>
  <c r="C423" i="15"/>
  <c r="D423" i="15" s="1"/>
  <c r="C321" i="15"/>
  <c r="D321" i="15" s="1"/>
  <c r="C721" i="15"/>
  <c r="D721" i="15" s="1"/>
  <c r="C224" i="15"/>
  <c r="D224" i="15" s="1"/>
  <c r="C980" i="15"/>
  <c r="D980" i="15" s="1"/>
  <c r="C1024" i="15"/>
  <c r="D1024" i="15" s="1"/>
  <c r="C245" i="15"/>
  <c r="D245" i="15" s="1"/>
  <c r="C592" i="15"/>
  <c r="D592" i="15" s="1"/>
  <c r="C372" i="15"/>
  <c r="D372" i="15" s="1"/>
  <c r="C1089" i="15"/>
  <c r="D1089" i="15" s="1"/>
  <c r="C491" i="15"/>
  <c r="D491" i="15" s="1"/>
  <c r="C1306" i="15"/>
  <c r="D1306" i="15" s="1"/>
  <c r="C316" i="15"/>
  <c r="D316" i="15" s="1"/>
  <c r="C967" i="15"/>
  <c r="D967" i="15" s="1"/>
  <c r="C852" i="15"/>
  <c r="D852" i="15" s="1"/>
  <c r="C251" i="15"/>
  <c r="D251" i="15" s="1"/>
  <c r="C1222" i="15"/>
  <c r="D1222" i="15" s="1"/>
  <c r="C877" i="15"/>
  <c r="D877" i="15" s="1"/>
  <c r="C1249" i="15"/>
  <c r="D1249" i="15" s="1"/>
  <c r="C1176" i="15"/>
  <c r="D1176" i="15" s="1"/>
  <c r="C646" i="15"/>
  <c r="D646" i="15" s="1"/>
  <c r="C1246" i="15"/>
  <c r="D1246" i="15" s="1"/>
  <c r="C901" i="15"/>
  <c r="D901" i="15" s="1"/>
  <c r="C534" i="15"/>
  <c r="D534" i="15" s="1"/>
  <c r="C623" i="15"/>
  <c r="D623" i="15" s="1"/>
  <c r="C455" i="15"/>
  <c r="D455" i="15" s="1"/>
  <c r="C1162" i="15"/>
  <c r="D1162" i="15" s="1"/>
  <c r="C715" i="15"/>
  <c r="D715" i="15" s="1"/>
  <c r="C995" i="15"/>
  <c r="D995" i="15" s="1"/>
  <c r="C792" i="15"/>
  <c r="D792" i="15" s="1"/>
  <c r="C1173" i="15"/>
  <c r="D1173" i="15" s="1"/>
  <c r="C470" i="15"/>
  <c r="D470" i="15" s="1"/>
  <c r="C911" i="15"/>
  <c r="D911" i="15" s="1"/>
  <c r="C1034" i="15"/>
  <c r="D1034" i="15" s="1"/>
  <c r="C446" i="15"/>
  <c r="D446" i="15" s="1"/>
  <c r="C887" i="15"/>
  <c r="D887" i="15" s="1"/>
  <c r="C196" i="15"/>
  <c r="D196" i="15" s="1"/>
  <c r="C591" i="15"/>
  <c r="D591" i="15" s="1"/>
  <c r="C1275" i="15"/>
  <c r="D1275" i="15" s="1"/>
  <c r="C691" i="15"/>
  <c r="D691" i="15" s="1"/>
  <c r="C750" i="15"/>
  <c r="D750" i="15" s="1"/>
  <c r="C279" i="15"/>
  <c r="D279" i="15" s="1"/>
  <c r="C1231" i="15"/>
  <c r="D1231" i="15" s="1"/>
  <c r="C536" i="15"/>
  <c r="D536" i="15" s="1"/>
  <c r="C588" i="15"/>
  <c r="D588" i="15" s="1"/>
  <c r="C1332" i="15"/>
  <c r="D1332" i="15" s="1"/>
  <c r="C620" i="15"/>
  <c r="D620" i="15" s="1"/>
  <c r="C767" i="15"/>
  <c r="D767" i="15" s="1"/>
  <c r="C1211" i="15"/>
  <c r="D1211" i="15" s="1"/>
  <c r="C401" i="15"/>
  <c r="D401" i="15" s="1"/>
  <c r="C637" i="15"/>
  <c r="D637" i="15" s="1"/>
  <c r="C464" i="15"/>
  <c r="D464" i="15" s="1"/>
  <c r="C380" i="15"/>
  <c r="D380" i="15" s="1"/>
  <c r="C607" i="15"/>
  <c r="D607" i="15" s="1"/>
  <c r="C825" i="15"/>
  <c r="D825" i="15" s="1"/>
  <c r="C495" i="15"/>
  <c r="D495" i="15" s="1"/>
  <c r="C1303" i="15"/>
  <c r="D1303" i="15" s="1"/>
  <c r="C375" i="15"/>
  <c r="D375" i="15" s="1"/>
  <c r="C1308" i="15"/>
  <c r="D1308" i="15" s="1"/>
  <c r="C301" i="15"/>
  <c r="D301" i="15" s="1"/>
  <c r="C340" i="15"/>
  <c r="D340" i="15" s="1"/>
  <c r="C728" i="15"/>
  <c r="D728" i="15" s="1"/>
  <c r="F188" i="15" s="1"/>
  <c r="C813" i="15"/>
  <c r="D813" i="15" s="1"/>
  <c r="C1216" i="15"/>
  <c r="D1216" i="15" s="1"/>
  <c r="C1148" i="15"/>
  <c r="D1148" i="15" s="1"/>
  <c r="C849" i="15"/>
  <c r="D849" i="15" s="1"/>
  <c r="C1031" i="15"/>
  <c r="D1031" i="15" s="1"/>
  <c r="C550" i="15"/>
  <c r="D550" i="15" s="1"/>
  <c r="C878" i="15"/>
  <c r="D878" i="15" s="1"/>
  <c r="F191" i="15" s="1"/>
  <c r="C834" i="15"/>
  <c r="D834" i="15" s="1"/>
  <c r="C865" i="15"/>
  <c r="D865" i="15" s="1"/>
  <c r="C902" i="15"/>
  <c r="D902" i="15" s="1"/>
  <c r="C1202" i="15"/>
  <c r="D1202" i="15" s="1"/>
  <c r="C1285" i="15"/>
  <c r="D1285" i="15" s="1"/>
  <c r="C803" i="15"/>
  <c r="D803" i="15" s="1"/>
  <c r="C236" i="15"/>
  <c r="D236" i="15" s="1"/>
  <c r="C735" i="15"/>
  <c r="D735" i="15" s="1"/>
  <c r="C1187" i="15"/>
  <c r="D1187" i="15" s="1"/>
  <c r="C220" i="15"/>
  <c r="D220" i="15" s="1"/>
  <c r="C581" i="15"/>
  <c r="D581" i="15" s="1"/>
  <c r="C1341" i="15"/>
  <c r="D1341" i="15" s="1"/>
  <c r="C1360" i="15"/>
  <c r="D1360" i="15" s="1"/>
  <c r="C1163" i="15"/>
  <c r="D1163" i="15" s="1"/>
  <c r="C613" i="15"/>
  <c r="D613" i="15" s="1"/>
  <c r="C312" i="15"/>
  <c r="D312" i="15" s="1"/>
  <c r="C896" i="15"/>
  <c r="D896" i="15" s="1"/>
  <c r="C1020" i="15"/>
  <c r="D1020" i="15" s="1"/>
  <c r="C1413" i="15"/>
  <c r="D1413" i="15" s="1"/>
  <c r="C972" i="15"/>
  <c r="D972" i="15" s="1"/>
  <c r="C731" i="15"/>
  <c r="D731" i="15" s="1"/>
  <c r="C1174" i="15"/>
  <c r="D1174" i="15" s="1"/>
  <c r="C1137" i="15"/>
  <c r="D1137" i="15" s="1"/>
  <c r="C1406" i="15"/>
  <c r="D1406" i="15" s="1"/>
  <c r="C1314" i="15"/>
  <c r="D1314" i="15" s="1"/>
  <c r="C698" i="15"/>
  <c r="D698" i="15" s="1"/>
  <c r="C917" i="15"/>
  <c r="D917" i="15" s="1"/>
  <c r="C278" i="15"/>
  <c r="D278" i="15" s="1"/>
  <c r="F179" i="15" s="1"/>
  <c r="C719" i="15"/>
  <c r="D719" i="15" s="1"/>
  <c r="C1098" i="15"/>
  <c r="D1098" i="15" s="1"/>
  <c r="C510" i="15"/>
  <c r="D510" i="15" s="1"/>
  <c r="C951" i="15"/>
  <c r="D951" i="15" s="1"/>
  <c r="C1381" i="15"/>
  <c r="D1381" i="15" s="1"/>
  <c r="C230" i="15"/>
  <c r="D230" i="15" s="1"/>
  <c r="C1221" i="15"/>
  <c r="D1221" i="15" s="1"/>
  <c r="C993" i="15"/>
  <c r="D993" i="15" s="1"/>
  <c r="C413" i="15"/>
  <c r="D413" i="15" s="1"/>
  <c r="C1147" i="15"/>
  <c r="D1147" i="15" s="1"/>
  <c r="C1240" i="15"/>
  <c r="D1240" i="15" s="1"/>
  <c r="C384" i="15"/>
  <c r="D384" i="15" s="1"/>
  <c r="C1253" i="15"/>
  <c r="D1253" i="15" s="1"/>
  <c r="C393" i="15"/>
  <c r="D393" i="15" s="1"/>
  <c r="C298" i="15"/>
  <c r="D298" i="15" s="1"/>
  <c r="C1146" i="15"/>
  <c r="D1146" i="15" s="1"/>
  <c r="C679" i="15"/>
  <c r="D679" i="15" s="1"/>
  <c r="C496" i="15"/>
  <c r="D496" i="15" s="1"/>
  <c r="C586" i="15"/>
  <c r="D586" i="15" s="1"/>
  <c r="C1027" i="15"/>
  <c r="D1027" i="15" s="1"/>
  <c r="C432" i="15"/>
  <c r="D432" i="15" s="1"/>
  <c r="C179" i="15"/>
  <c r="D179" i="15" s="1"/>
  <c r="C210" i="15"/>
  <c r="D210" i="15" s="1"/>
  <c r="C941" i="15"/>
  <c r="D941" i="15" s="1"/>
  <c r="C460" i="15"/>
  <c r="D460" i="15" s="1"/>
  <c r="C1001" i="15"/>
  <c r="D1001" i="15" s="1"/>
  <c r="C1063" i="15"/>
  <c r="D1063" i="15" s="1"/>
  <c r="C884" i="15"/>
  <c r="D884" i="15" s="1"/>
  <c r="C433" i="15"/>
  <c r="D433" i="15" s="1"/>
  <c r="C274" i="15"/>
  <c r="D274" i="15" s="1"/>
  <c r="C1116" i="15"/>
  <c r="D1116" i="15" s="1"/>
  <c r="C1168" i="15"/>
  <c r="D1168" i="15" s="1"/>
  <c r="C1296" i="15"/>
  <c r="D1296" i="15" s="1"/>
  <c r="C421" i="15"/>
  <c r="D421" i="15" s="1"/>
  <c r="C548" i="15"/>
  <c r="D548" i="15" s="1"/>
  <c r="C754" i="15"/>
  <c r="D754" i="15" s="1"/>
  <c r="C790" i="15"/>
  <c r="D790" i="15" s="1"/>
  <c r="C753" i="15"/>
  <c r="D753" i="15" s="1"/>
  <c r="C603" i="15"/>
  <c r="D603" i="15" s="1"/>
  <c r="C766" i="15"/>
  <c r="D766" i="15" s="1"/>
  <c r="C859" i="15"/>
  <c r="D859" i="15" s="1"/>
  <c r="C326" i="15"/>
  <c r="D326" i="15" s="1"/>
  <c r="C1310" i="15"/>
  <c r="D1310" i="15" s="1"/>
  <c r="C612" i="15"/>
  <c r="D612" i="15" s="1"/>
  <c r="C1309" i="15"/>
  <c r="D1309" i="15" s="1"/>
  <c r="C1217" i="15"/>
  <c r="D1217" i="15" s="1"/>
  <c r="C1075" i="15"/>
  <c r="D1075" i="15" s="1"/>
  <c r="C181" i="15"/>
  <c r="D181" i="15" s="1"/>
  <c r="C605" i="15"/>
  <c r="D605" i="15" s="1"/>
  <c r="C1412" i="15"/>
  <c r="D1412" i="15" s="1"/>
  <c r="C216" i="15"/>
  <c r="D216" i="15" s="1"/>
  <c r="C554" i="15"/>
  <c r="D554" i="15" s="1"/>
  <c r="C590" i="15"/>
  <c r="D590" i="15" s="1"/>
  <c r="C1049" i="15"/>
  <c r="D1049" i="15" s="1"/>
  <c r="C725" i="15"/>
  <c r="D725" i="15" s="1"/>
  <c r="C285" i="15"/>
  <c r="D285" i="15" s="1"/>
  <c r="C664" i="15"/>
  <c r="D664" i="15" s="1"/>
  <c r="C749" i="15"/>
  <c r="D749" i="15" s="1"/>
  <c r="C1136" i="15"/>
  <c r="D1136" i="15" s="1"/>
  <c r="C1084" i="15"/>
  <c r="D1084" i="15" s="1"/>
  <c r="C657" i="15"/>
  <c r="D657" i="15" s="1"/>
  <c r="C711" i="15"/>
  <c r="D711" i="15" s="1"/>
  <c r="C606" i="15"/>
  <c r="D606" i="15" s="1"/>
  <c r="C1194" i="15"/>
  <c r="D1194" i="15" s="1"/>
  <c r="C1071" i="15"/>
  <c r="D1071" i="15" s="1"/>
  <c r="C1330" i="15"/>
  <c r="D1330" i="15" s="1"/>
  <c r="C195" i="15"/>
  <c r="D195" i="15" s="1"/>
  <c r="C1329" i="15"/>
  <c r="D1329" i="15" s="1"/>
  <c r="C841" i="15"/>
  <c r="D841" i="15" s="1"/>
  <c r="C1420" i="15"/>
  <c r="D1420" i="15" s="1"/>
  <c r="C331" i="15"/>
  <c r="D331" i="15" s="1"/>
  <c r="C1294" i="15"/>
  <c r="D1294" i="15" s="1"/>
  <c r="C240" i="15"/>
  <c r="D240" i="15" s="1"/>
  <c r="C1040" i="15"/>
  <c r="D1040" i="15" s="1"/>
  <c r="C625" i="15"/>
  <c r="D625" i="15" s="1"/>
  <c r="C686" i="15"/>
  <c r="D686" i="15" s="1"/>
  <c r="C193" i="15"/>
  <c r="D193" i="15" s="1"/>
  <c r="C1167" i="15"/>
  <c r="D1167" i="15" s="1"/>
  <c r="C424" i="15"/>
  <c r="D424" i="15" s="1"/>
  <c r="C1154" i="15"/>
  <c r="D1154" i="15" s="1"/>
  <c r="C587" i="15"/>
  <c r="D587" i="15" s="1"/>
  <c r="C386" i="15"/>
  <c r="D386" i="15" s="1"/>
  <c r="C1312" i="15"/>
  <c r="D1312" i="15" s="1"/>
  <c r="C431" i="15"/>
  <c r="D431" i="15" s="1"/>
  <c r="C394" i="15"/>
  <c r="D394" i="15" s="1"/>
  <c r="C1091" i="15"/>
  <c r="D1091" i="15" s="1"/>
  <c r="C595" i="15"/>
  <c r="D595" i="15" s="1"/>
  <c r="C233" i="15"/>
  <c r="D233" i="15" s="1"/>
  <c r="C746" i="15"/>
  <c r="D746" i="15" s="1"/>
  <c r="C440" i="15"/>
  <c r="D440" i="15" s="1"/>
  <c r="C1090" i="15"/>
  <c r="D1090" i="15" s="1"/>
  <c r="C1139" i="15"/>
  <c r="D1139" i="15" s="1"/>
  <c r="C1006" i="15"/>
  <c r="D1006" i="15" s="1"/>
  <c r="C535" i="15"/>
  <c r="D535" i="15" s="1"/>
  <c r="C1423" i="15"/>
  <c r="D1423" i="15" s="1"/>
  <c r="C365" i="15"/>
  <c r="D365" i="15" s="1"/>
  <c r="C1399" i="15"/>
  <c r="D1399" i="15" s="1"/>
  <c r="C1367" i="15"/>
  <c r="D1367" i="15" s="1"/>
  <c r="C361" i="15"/>
  <c r="D361" i="15" s="1"/>
  <c r="C680" i="15"/>
  <c r="D680" i="15" s="1"/>
  <c r="C741" i="15"/>
  <c r="D741" i="15" s="1"/>
  <c r="C1105" i="15"/>
  <c r="D1105" i="15" s="1"/>
  <c r="C580" i="15"/>
  <c r="D580" i="15" s="1"/>
  <c r="C1152" i="15"/>
  <c r="D1152" i="15" s="1"/>
  <c r="C1304" i="15"/>
  <c r="D1304" i="15" s="1"/>
  <c r="C1317" i="15"/>
  <c r="D1317" i="15" s="1"/>
  <c r="C855" i="15"/>
  <c r="D855" i="15" s="1"/>
  <c r="C1045" i="15"/>
  <c r="D1045" i="15" s="1"/>
  <c r="C783" i="15"/>
  <c r="D783" i="15" s="1"/>
  <c r="C318" i="15"/>
  <c r="D318" i="15" s="1"/>
  <c r="C774" i="15"/>
  <c r="D774" i="15" s="1"/>
  <c r="C1157" i="15"/>
  <c r="D1157" i="15" s="1"/>
  <c r="C246" i="15"/>
  <c r="D246" i="15" s="1"/>
  <c r="C1082" i="15"/>
  <c r="D1082" i="15" s="1"/>
  <c r="C518" i="15"/>
  <c r="D518" i="15" s="1"/>
  <c r="C802" i="15"/>
  <c r="D802" i="15" s="1"/>
  <c r="C1178" i="15"/>
  <c r="D1178" i="15" s="1"/>
  <c r="F197" i="15" s="1"/>
  <c r="C389" i="15"/>
  <c r="D389" i="15" s="1"/>
  <c r="C570" i="15"/>
  <c r="D570" i="15" s="1"/>
  <c r="C1232" i="15"/>
  <c r="D1232" i="15" s="1"/>
  <c r="C362" i="15"/>
  <c r="D362" i="15" s="1"/>
  <c r="C1218" i="15"/>
  <c r="D1218" i="15" s="1"/>
  <c r="C1078" i="15"/>
  <c r="D1078" i="15" s="1"/>
  <c r="F195" i="15" s="1"/>
  <c r="C793" i="15"/>
  <c r="D793" i="15" s="1"/>
  <c r="C306" i="15"/>
  <c r="D306" i="15" s="1"/>
  <c r="C1172" i="15"/>
  <c r="D1172" i="15" s="1"/>
  <c r="C186" i="15"/>
  <c r="D186" i="15" s="1"/>
  <c r="C960" i="15"/>
  <c r="D960" i="15" s="1"/>
  <c r="C936" i="15"/>
  <c r="D936" i="15" s="1"/>
  <c r="C1142" i="15"/>
  <c r="D1142" i="15" s="1"/>
  <c r="C463" i="15"/>
  <c r="D463" i="15" s="1"/>
  <c r="C726" i="15"/>
  <c r="D726" i="15" s="1"/>
  <c r="C994" i="15"/>
  <c r="D994" i="15" s="1"/>
  <c r="C1220" i="15"/>
  <c r="D1220" i="15" s="1"/>
  <c r="C739" i="15"/>
  <c r="D739" i="15" s="1"/>
  <c r="C396" i="15"/>
  <c r="D396" i="15" s="1"/>
  <c r="C1277" i="15"/>
  <c r="D1277" i="15" s="1"/>
  <c r="C939" i="15"/>
  <c r="D939" i="15" s="1"/>
  <c r="C666" i="15"/>
  <c r="D666" i="15" s="1"/>
  <c r="C390" i="15"/>
  <c r="D390" i="15" s="1"/>
  <c r="C322" i="15"/>
  <c r="D322" i="15" s="1"/>
  <c r="C1326" i="15"/>
  <c r="D1326" i="15" s="1"/>
  <c r="C345" i="15"/>
  <c r="D345" i="15" s="1"/>
  <c r="C1290" i="15"/>
  <c r="D1290" i="15" s="1"/>
  <c r="C272" i="15"/>
  <c r="D272" i="15" s="1"/>
  <c r="C1143" i="15"/>
  <c r="D1143" i="15" s="1"/>
  <c r="C218" i="15"/>
  <c r="D218" i="15" s="1"/>
  <c r="C557" i="15"/>
  <c r="D557" i="15" s="1"/>
  <c r="C1203" i="15"/>
  <c r="D1203" i="15" s="1"/>
  <c r="C1070" i="15"/>
  <c r="D1070" i="15" s="1"/>
  <c r="C205" i="15"/>
  <c r="D205" i="15" s="1"/>
  <c r="C1396" i="15"/>
  <c r="D1396" i="15" s="1"/>
  <c r="C835" i="15"/>
  <c r="D835" i="15" s="1"/>
  <c r="C399" i="15"/>
  <c r="D399" i="15" s="1"/>
  <c r="C235" i="15"/>
  <c r="D235" i="15" s="1"/>
  <c r="C457" i="15"/>
  <c r="D457" i="15" s="1"/>
  <c r="C1279" i="15"/>
  <c r="D1279" i="15" s="1"/>
  <c r="C366" i="15"/>
  <c r="D366" i="15" s="1"/>
  <c r="C704" i="15"/>
  <c r="D704" i="15" s="1"/>
  <c r="C893" i="15"/>
  <c r="D893" i="15" s="1"/>
  <c r="C808" i="15"/>
  <c r="D808" i="15" s="1"/>
  <c r="C575" i="15"/>
  <c r="D575" i="15" s="1"/>
  <c r="C869" i="15"/>
  <c r="D869" i="15" s="1"/>
  <c r="C1289" i="15"/>
  <c r="D1289" i="15" s="1"/>
  <c r="C1197" i="15"/>
  <c r="D1197" i="15" s="1"/>
  <c r="C533" i="15"/>
  <c r="D533" i="15" s="1"/>
  <c r="C1191" i="15"/>
  <c r="D1191" i="15" s="1"/>
  <c r="C948" i="15"/>
  <c r="D948" i="15" s="1"/>
  <c r="C519" i="15"/>
  <c r="D519" i="15" s="1"/>
  <c r="C1411" i="15"/>
  <c r="D1411" i="15" s="1"/>
  <c r="C924" i="15"/>
  <c r="D924" i="15" s="1"/>
  <c r="C864" i="15"/>
  <c r="D864" i="15" s="1"/>
  <c r="C343" i="15"/>
  <c r="D343" i="15" s="1"/>
  <c r="C791" i="15"/>
  <c r="D791" i="15" s="1"/>
  <c r="C1019" i="15"/>
  <c r="D1019" i="15" s="1"/>
  <c r="C1336" i="15"/>
  <c r="D1336" i="15" s="1"/>
  <c r="C1363" i="15"/>
  <c r="D1363" i="15" s="1"/>
  <c r="C258" i="15"/>
  <c r="D258" i="15" s="1"/>
  <c r="C223" i="15"/>
  <c r="D223" i="15" s="1"/>
  <c r="C1124" i="15"/>
  <c r="D1124" i="15" s="1"/>
  <c r="C319" i="15"/>
  <c r="D319" i="15" s="1"/>
  <c r="C636" i="15"/>
  <c r="D636" i="15" s="1"/>
  <c r="C1023" i="15"/>
  <c r="D1023" i="15" s="1"/>
  <c r="C765" i="15"/>
  <c r="D765" i="15" s="1"/>
  <c r="C850" i="15"/>
  <c r="D850" i="15" s="1"/>
  <c r="C1372" i="15"/>
  <c r="D1372" i="15" s="1"/>
  <c r="C622" i="15"/>
  <c r="D622" i="15" s="1"/>
  <c r="C1238" i="15"/>
  <c r="D1238" i="15" s="1"/>
  <c r="C1356" i="15"/>
  <c r="D1356" i="15" s="1"/>
  <c r="C890" i="15"/>
  <c r="D890" i="15" s="1"/>
  <c r="C516" i="15"/>
  <c r="D516" i="15" s="1"/>
  <c r="C484" i="15"/>
  <c r="D484" i="15" s="1"/>
  <c r="C978" i="15"/>
  <c r="D978" i="15" s="1"/>
  <c r="F193" i="15" s="1"/>
  <c r="C1224" i="15"/>
  <c r="D1224" i="15" s="1"/>
  <c r="C929" i="15"/>
  <c r="D929" i="15" s="1"/>
  <c r="C1353" i="15"/>
  <c r="D1353" i="15" s="1"/>
  <c r="C248" i="15"/>
  <c r="D248" i="15" s="1"/>
  <c r="C430" i="15"/>
  <c r="D430" i="15" s="1"/>
  <c r="C453" i="15"/>
  <c r="D453" i="15" s="1"/>
  <c r="C1257" i="15"/>
  <c r="D1257" i="15" s="1"/>
  <c r="C443" i="15"/>
  <c r="D443" i="15" s="1"/>
  <c r="C1376" i="15"/>
  <c r="D1376" i="15" s="1"/>
  <c r="C227" i="15"/>
  <c r="D227" i="15" s="1"/>
  <c r="C310" i="15"/>
  <c r="D310" i="15" s="1"/>
  <c r="C376" i="15"/>
  <c r="D376" i="15" s="1"/>
  <c r="C558" i="15"/>
  <c r="D558" i="15" s="1"/>
  <c r="C348" i="15"/>
  <c r="D348" i="15" s="1"/>
  <c r="C197" i="15"/>
  <c r="D197" i="15" s="1"/>
  <c r="C320" i="15"/>
  <c r="D320" i="15" s="1"/>
  <c r="C404" i="15"/>
  <c r="D404" i="15" s="1"/>
  <c r="C709" i="15"/>
  <c r="D709" i="15" s="1"/>
  <c r="C267" i="15"/>
  <c r="D267" i="15" s="1"/>
  <c r="C1076" i="15"/>
  <c r="D1076" i="15" s="1"/>
  <c r="C1104" i="15"/>
  <c r="D1104" i="15" s="1"/>
  <c r="C1113" i="15"/>
  <c r="D1113" i="15" s="1"/>
  <c r="C634" i="15"/>
  <c r="D634" i="15" s="1"/>
  <c r="C213" i="15"/>
  <c r="D213" i="15" s="1"/>
  <c r="C662" i="15"/>
  <c r="D662" i="15" s="1"/>
  <c r="C1378" i="15"/>
  <c r="D1378" i="15" s="1"/>
  <c r="F201" i="15" s="1"/>
  <c r="C571" i="15"/>
  <c r="D571" i="15" s="1"/>
  <c r="C1251" i="15"/>
  <c r="D1251" i="15" s="1"/>
  <c r="C1057" i="15"/>
  <c r="D1057" i="15" s="1"/>
  <c r="C1288" i="15"/>
  <c r="D1288" i="15" s="1"/>
  <c r="C1357" i="15"/>
  <c r="D1357" i="15" s="1"/>
  <c r="C842" i="15"/>
  <c r="D842" i="15" s="1"/>
  <c r="C456" i="15"/>
  <c r="D456" i="15" s="1"/>
  <c r="C747" i="15"/>
  <c r="D747" i="15" s="1"/>
  <c r="C996" i="15"/>
  <c r="D996" i="15" s="1"/>
  <c r="C844" i="15"/>
  <c r="D844" i="15" s="1"/>
  <c r="C598" i="15"/>
  <c r="D598" i="15" s="1"/>
  <c r="C288" i="15"/>
  <c r="D288" i="15" s="1"/>
  <c r="C1138" i="15"/>
  <c r="D1138" i="15" s="1"/>
  <c r="C1015" i="15"/>
  <c r="D1015" i="15" s="1"/>
  <c r="C1188" i="15"/>
  <c r="D1188" i="15" s="1"/>
  <c r="C225" i="15"/>
  <c r="D225" i="15" s="1"/>
  <c r="C923" i="15"/>
  <c r="D923" i="15" s="1"/>
  <c r="C1295" i="15"/>
  <c r="D1295" i="15" s="1"/>
  <c r="C976" i="15"/>
  <c r="D976" i="15" s="1"/>
  <c r="C1278" i="15"/>
  <c r="D1278" i="15" s="1"/>
  <c r="F199" i="15" s="1"/>
  <c r="C932" i="15"/>
  <c r="D932" i="15" s="1"/>
  <c r="C798" i="15"/>
  <c r="D798" i="15" s="1"/>
  <c r="C469" i="15"/>
  <c r="D469" i="15" s="1"/>
  <c r="C876" i="15"/>
  <c r="D876" i="15" s="1"/>
  <c r="C493" i="15"/>
  <c r="D493" i="15" s="1"/>
  <c r="C1380" i="15"/>
  <c r="D1380" i="15" s="1"/>
  <c r="C1241" i="15"/>
  <c r="D1241" i="15" s="1"/>
  <c r="C414" i="15"/>
  <c r="D414" i="15" s="1"/>
  <c r="C879" i="15"/>
  <c r="D879" i="15" s="1"/>
  <c r="C357" i="15"/>
  <c r="D357" i="15" s="1"/>
  <c r="C1072" i="15"/>
  <c r="D1072" i="15" s="1"/>
  <c r="C330" i="15"/>
  <c r="D330" i="15" s="1"/>
  <c r="C771" i="15"/>
  <c r="D771" i="15" s="1"/>
  <c r="C313" i="15"/>
  <c r="D313" i="15" s="1"/>
  <c r="C594" i="15"/>
  <c r="D594" i="15" s="1"/>
  <c r="C280" i="15"/>
  <c r="D280" i="15" s="1"/>
  <c r="C740" i="15"/>
  <c r="D740" i="15" s="1"/>
  <c r="C528" i="15"/>
  <c r="D528" i="15" s="1"/>
  <c r="F184" i="15" s="1"/>
  <c r="C743" i="15"/>
  <c r="D743" i="15" s="1"/>
  <c r="C627" i="15"/>
  <c r="D627" i="15" s="1"/>
  <c r="C203" i="15"/>
  <c r="D203" i="15" s="1"/>
  <c r="C1347" i="15"/>
  <c r="D1347" i="15" s="1"/>
  <c r="C860" i="15"/>
  <c r="D860" i="15" s="1"/>
  <c r="C736" i="15"/>
  <c r="D736" i="15" s="1"/>
  <c r="C450" i="15"/>
  <c r="D450" i="15" s="1"/>
  <c r="C468" i="15"/>
  <c r="D468" i="15" s="1"/>
  <c r="C700" i="15"/>
  <c r="D700" i="15" s="1"/>
  <c r="C712" i="15"/>
  <c r="D712" i="15" s="1"/>
  <c r="C1077" i="15"/>
  <c r="D1077" i="15" s="1"/>
  <c r="C1305" i="15"/>
  <c r="D1305" i="15" s="1"/>
  <c r="C673" i="15"/>
  <c r="D673" i="15" s="1"/>
  <c r="C710" i="15"/>
  <c r="D710" i="15" s="1"/>
  <c r="C866" i="15"/>
  <c r="D866" i="15" s="1"/>
  <c r="C1093" i="15"/>
  <c r="D1093" i="15" s="1"/>
  <c r="C1405" i="15"/>
  <c r="D1405" i="15" s="1"/>
  <c r="C1323" i="15"/>
  <c r="D1323" i="15" s="1"/>
  <c r="C1062" i="15"/>
  <c r="D1062" i="15" s="1"/>
  <c r="C609" i="15"/>
  <c r="D609" i="15" s="1"/>
  <c r="C1424" i="15"/>
  <c r="D1424" i="15" s="1"/>
  <c r="C762" i="15"/>
  <c r="D762" i="15" s="1"/>
  <c r="C639" i="15"/>
  <c r="D639" i="15" s="1"/>
  <c r="C198" i="15"/>
  <c r="D198" i="15" s="1"/>
  <c r="C1182" i="15"/>
  <c r="D1182" i="15" s="1"/>
  <c r="C784" i="15"/>
  <c r="D784" i="15" s="1"/>
  <c r="C1053" i="15"/>
  <c r="D1053" i="15" s="1"/>
  <c r="C705" i="15"/>
  <c r="D705" i="15" s="1"/>
  <c r="C891" i="15"/>
  <c r="D891" i="15" s="1"/>
  <c r="C341" i="15"/>
  <c r="D341" i="15" s="1"/>
  <c r="C1414" i="15"/>
  <c r="D1414" i="15" s="1"/>
  <c r="C1115" i="15"/>
  <c r="D1115" i="15" s="1"/>
  <c r="C926" i="15"/>
  <c r="D926" i="15" s="1"/>
  <c r="C192" i="15"/>
  <c r="D192" i="15" s="1"/>
  <c r="C435" i="15"/>
  <c r="D435" i="15" s="1"/>
  <c r="C336" i="15"/>
  <c r="D336" i="15" s="1"/>
  <c r="C497" i="15"/>
  <c r="D497" i="15" s="1"/>
  <c r="C237" i="15"/>
  <c r="D237" i="15" s="1"/>
  <c r="C921" i="15"/>
  <c r="D921" i="15" s="1"/>
  <c r="C416" i="15"/>
  <c r="D416" i="15" s="1"/>
  <c r="C317" i="15"/>
  <c r="D317" i="15" s="1"/>
  <c r="C905" i="15"/>
  <c r="D905" i="15" s="1"/>
  <c r="C352" i="15"/>
  <c r="D352" i="15" s="1"/>
  <c r="C1426" i="15"/>
  <c r="D1426" i="15" s="1"/>
  <c r="C582" i="15"/>
  <c r="D582" i="15" s="1"/>
  <c r="C419" i="15"/>
  <c r="D419" i="15" s="1"/>
  <c r="C914" i="15"/>
  <c r="D914" i="15" s="1"/>
  <c r="C950" i="15"/>
  <c r="D950" i="15" s="1"/>
  <c r="C1370" i="15"/>
  <c r="D1370" i="15" s="1"/>
  <c r="C1331" i="15"/>
  <c r="D1331" i="15" s="1"/>
  <c r="C412" i="15"/>
  <c r="D412" i="15" s="1"/>
  <c r="C868" i="15"/>
  <c r="D868" i="15" s="1"/>
  <c r="C188" i="15"/>
  <c r="D188" i="15" s="1"/>
  <c r="C441" i="15"/>
  <c r="D441" i="15" s="1"/>
  <c r="C232" i="15"/>
  <c r="D232" i="15" s="1"/>
  <c r="C684" i="15"/>
  <c r="D684" i="15" s="1"/>
  <c r="C624" i="15"/>
  <c r="D624" i="15" s="1"/>
  <c r="C981" i="15"/>
  <c r="D981" i="15" s="1"/>
  <c r="C688" i="15"/>
  <c r="D688" i="15" s="1"/>
  <c r="C920" i="15"/>
  <c r="D920" i="15" s="1"/>
  <c r="C1005" i="15"/>
  <c r="D1005" i="15" s="1"/>
  <c r="C713" i="15"/>
  <c r="D713" i="15" s="1"/>
  <c r="C371" i="15"/>
  <c r="D371" i="15" s="1"/>
  <c r="C1169" i="15"/>
  <c r="D1169" i="15" s="1"/>
  <c r="C256" i="15"/>
  <c r="D256" i="15" s="1"/>
  <c r="C452" i="15"/>
  <c r="D452" i="15" s="1"/>
  <c r="C350" i="15"/>
  <c r="D350" i="15" s="1"/>
  <c r="C938" i="15"/>
  <c r="D938" i="15" s="1"/>
  <c r="C815" i="15"/>
  <c r="D815" i="15" s="1"/>
  <c r="C1209" i="15"/>
  <c r="D1209" i="15" s="1"/>
  <c r="C447" i="15"/>
  <c r="D447" i="15" s="1"/>
  <c r="C845" i="15"/>
  <c r="D845" i="15" s="1"/>
  <c r="C1379" i="15"/>
  <c r="D1379" i="15" s="1"/>
  <c r="C476" i="15"/>
  <c r="D476" i="15" s="1"/>
  <c r="C916" i="15"/>
  <c r="D916" i="15" s="1"/>
  <c r="C505" i="15"/>
  <c r="D505" i="15" s="1"/>
  <c r="C474" i="15"/>
  <c r="D474" i="15" s="1"/>
  <c r="C182" i="15"/>
  <c r="D182" i="15" s="1"/>
  <c r="C1166" i="15"/>
  <c r="D1166" i="15" s="1"/>
  <c r="C1410" i="15"/>
  <c r="D1410" i="15" s="1"/>
  <c r="C1153" i="15"/>
  <c r="D1153" i="15" s="1"/>
  <c r="C1190" i="15"/>
  <c r="D1190" i="15" s="1"/>
  <c r="C217" i="15"/>
  <c r="D217" i="15" s="1"/>
  <c r="C1095" i="15"/>
  <c r="D1095" i="15" s="1"/>
  <c r="C208" i="15"/>
  <c r="D208" i="15" s="1"/>
  <c r="C1242" i="15"/>
  <c r="D1242" i="15" s="1"/>
  <c r="C563" i="15"/>
  <c r="D563" i="15" s="1"/>
  <c r="C675" i="15"/>
  <c r="D675" i="15" s="1"/>
  <c r="C234" i="15"/>
  <c r="D234" i="15" s="1"/>
  <c r="C502" i="15"/>
  <c r="D502" i="15" s="1"/>
  <c r="C1131" i="15"/>
  <c r="D1131" i="15" s="1"/>
  <c r="C1389" i="15"/>
  <c r="D1389" i="15" s="1"/>
  <c r="C489" i="15"/>
  <c r="D489" i="15" s="1"/>
  <c r="C776" i="15"/>
  <c r="D776" i="15" s="1"/>
  <c r="C861" i="15"/>
  <c r="D861" i="15" s="1"/>
  <c r="C532" i="15"/>
  <c r="D532" i="15" s="1"/>
  <c r="CN153" i="14"/>
  <c r="CN168" i="14"/>
  <c r="C737" i="15"/>
  <c r="D737" i="15" s="1"/>
  <c r="C383" i="15"/>
  <c r="D383" i="15" s="1"/>
  <c r="C1155" i="15"/>
  <c r="D1155" i="15" s="1"/>
  <c r="C1046" i="15"/>
  <c r="D1046" i="15" s="1"/>
  <c r="C309" i="15"/>
  <c r="D309" i="15" s="1"/>
  <c r="C529" i="15"/>
  <c r="D529" i="15" s="1"/>
  <c r="C695" i="15"/>
  <c r="D695" i="15" s="1"/>
  <c r="C209" i="15"/>
  <c r="D209" i="15" s="1"/>
  <c r="C1140" i="15"/>
  <c r="D1140" i="15" s="1"/>
  <c r="C567" i="15"/>
  <c r="D567" i="15" s="1"/>
  <c r="C597" i="15"/>
  <c r="D597" i="15" s="1"/>
  <c r="C1150" i="15"/>
  <c r="D1150" i="15" s="1"/>
  <c r="C1283" i="15"/>
  <c r="D1283" i="15" s="1"/>
  <c r="C1273" i="15"/>
  <c r="D1273" i="15" s="1"/>
  <c r="C308" i="15"/>
  <c r="D308" i="15" s="1"/>
  <c r="C486" i="15"/>
  <c r="D486" i="15" s="1"/>
  <c r="C275" i="15"/>
  <c r="D275" i="15" s="1"/>
  <c r="C838" i="15"/>
  <c r="D838" i="15" s="1"/>
  <c r="C958" i="15"/>
  <c r="D958" i="15" s="1"/>
  <c r="C520" i="15"/>
  <c r="D520" i="15" s="1"/>
  <c r="C659" i="15"/>
  <c r="D659" i="15" s="1"/>
  <c r="C820" i="15"/>
  <c r="D820" i="15" s="1"/>
  <c r="C573" i="15"/>
  <c r="D573" i="15" s="1"/>
  <c r="C1393" i="15"/>
  <c r="D1393" i="15" s="1"/>
  <c r="C579" i="15"/>
  <c r="D579" i="15" s="1"/>
  <c r="C1041" i="15"/>
  <c r="D1041" i="15" s="1"/>
  <c r="C545" i="15"/>
  <c r="D545" i="15" s="1"/>
  <c r="C1018" i="15"/>
  <c r="D1018" i="15" s="1"/>
  <c r="C1055" i="15"/>
  <c r="D1055" i="15" s="1"/>
  <c r="C1362" i="15"/>
  <c r="D1362" i="15" s="1"/>
  <c r="C1254" i="15"/>
  <c r="D1254" i="15" s="1"/>
  <c r="C928" i="15"/>
  <c r="D928" i="15" s="1"/>
  <c r="F192" i="15" s="1"/>
  <c r="C899" i="15"/>
  <c r="D899" i="15" s="1"/>
  <c r="C1421" i="15"/>
  <c r="D1421" i="15" s="1"/>
  <c r="C1282" i="15"/>
  <c r="D1282" i="15" s="1"/>
  <c r="C1085" i="15"/>
  <c r="D1085" i="15" s="1"/>
  <c r="C445" i="15"/>
  <c r="D445" i="15" s="1"/>
  <c r="C894" i="15"/>
  <c r="D894" i="15" s="1"/>
  <c r="C1010" i="15"/>
  <c r="D1010" i="15" s="1"/>
  <c r="C997" i="15"/>
  <c r="D997" i="15" s="1"/>
  <c r="C655" i="15"/>
  <c r="D655" i="15" s="1"/>
  <c r="C853" i="15"/>
  <c r="D853" i="15" s="1"/>
  <c r="C355" i="15"/>
  <c r="D355" i="15" s="1"/>
  <c r="C744" i="15"/>
  <c r="D744" i="15" s="1"/>
  <c r="C729" i="15"/>
  <c r="D729" i="15" s="1"/>
  <c r="C566" i="15"/>
  <c r="D566" i="15" s="1"/>
  <c r="C805" i="15"/>
  <c r="D805" i="15" s="1"/>
  <c r="C231" i="15"/>
  <c r="D231" i="15" s="1"/>
  <c r="C1052" i="15"/>
  <c r="D1052" i="15" s="1"/>
  <c r="C999" i="15"/>
  <c r="D999" i="15" s="1"/>
  <c r="C287" i="15"/>
  <c r="D287" i="15" s="1"/>
  <c r="C858" i="15"/>
  <c r="D858" i="15" s="1"/>
  <c r="C1264" i="15"/>
  <c r="D1264" i="15" s="1"/>
  <c r="C1011" i="15"/>
  <c r="D1011" i="15" s="1"/>
  <c r="C886" i="15"/>
  <c r="D886" i="15" s="1"/>
  <c r="C966" i="15"/>
  <c r="D966" i="15" s="1"/>
  <c r="C1230" i="15"/>
  <c r="D1230" i="15" s="1"/>
  <c r="C617" i="15"/>
  <c r="D617" i="15" s="1"/>
  <c r="C906" i="15"/>
  <c r="D906" i="15" s="1"/>
  <c r="C337" i="15"/>
  <c r="D337" i="15" s="1"/>
  <c r="C1083" i="15"/>
  <c r="D1083" i="15" s="1"/>
  <c r="C827" i="15"/>
  <c r="D827" i="15" s="1"/>
  <c r="C250" i="15"/>
  <c r="D250" i="15" s="1"/>
  <c r="C212" i="15"/>
  <c r="D212" i="15" s="1"/>
  <c r="C238" i="15"/>
  <c r="D238" i="15" s="1"/>
  <c r="AH53" i="15"/>
  <c r="AV53" i="15" s="1"/>
  <c r="BJ53" i="15" s="1"/>
  <c r="AM97" i="15"/>
  <c r="BA97" i="15" s="1"/>
  <c r="BP69" i="15"/>
  <c r="BP83" i="15" s="1"/>
  <c r="AM69" i="15"/>
  <c r="BA69" i="15" s="1"/>
  <c r="AO95" i="15"/>
  <c r="BC95" i="15" s="1"/>
  <c r="BQ68" i="15"/>
  <c r="BQ82" i="15" s="1"/>
  <c r="R54" i="15"/>
  <c r="Y54" i="15"/>
  <c r="AB45" i="15" s="1"/>
  <c r="AM83" i="15"/>
  <c r="BA83" i="15" s="1"/>
  <c r="AN82" i="15"/>
  <c r="BB82" i="15" s="1"/>
  <c r="G50" i="15"/>
  <c r="N50" i="15"/>
  <c r="N118" i="15"/>
  <c r="AN125" i="15"/>
  <c r="BB125" i="15" s="1"/>
  <c r="BP125" i="15" s="1"/>
  <c r="S81" i="15"/>
  <c r="U74" i="15" s="1"/>
  <c r="Z81" i="15"/>
  <c r="AB74" i="15" s="1"/>
  <c r="AN68" i="15"/>
  <c r="BB68" i="15" s="1"/>
  <c r="G64" i="15"/>
  <c r="N64" i="15"/>
  <c r="AB64" i="15"/>
  <c r="U64" i="15"/>
  <c r="G160" i="15"/>
  <c r="L166" i="15"/>
  <c r="AG167" i="15"/>
  <c r="AU167" i="15" s="1"/>
  <c r="K167" i="15"/>
  <c r="E166" i="15"/>
  <c r="D167" i="15"/>
  <c r="AN96" i="15"/>
  <c r="BB96" i="15" s="1"/>
  <c r="S95" i="15"/>
  <c r="U88" i="15" s="1"/>
  <c r="Z95" i="15"/>
  <c r="AB88" i="15" s="1"/>
  <c r="R96" i="15"/>
  <c r="Y96" i="15"/>
  <c r="AB87" i="15" s="1"/>
  <c r="AH95" i="15"/>
  <c r="AV95" i="15" s="1"/>
  <c r="AO67" i="15"/>
  <c r="BC67" i="15" s="1"/>
  <c r="AG139" i="15"/>
  <c r="AU139" i="15" s="1"/>
  <c r="L138" i="15"/>
  <c r="D139" i="15"/>
  <c r="E138" i="15"/>
  <c r="G132" i="15"/>
  <c r="K139" i="15"/>
  <c r="S53" i="15"/>
  <c r="U46" i="15" s="1"/>
  <c r="Z53" i="15"/>
  <c r="AB46" i="15" s="1"/>
  <c r="L53" i="15"/>
  <c r="AG54" i="15"/>
  <c r="AU54" i="15" s="1"/>
  <c r="BI54" i="15" s="1"/>
  <c r="E53" i="15"/>
  <c r="AM55" i="15"/>
  <c r="BA55" i="15" s="1"/>
  <c r="F123" i="15"/>
  <c r="M123" i="15"/>
  <c r="G119" i="15"/>
  <c r="AH124" i="15"/>
  <c r="AV124" i="15" s="1"/>
  <c r="BJ124" i="15" s="1"/>
  <c r="R82" i="15"/>
  <c r="Y82" i="15"/>
  <c r="AB73" i="15" s="1"/>
  <c r="BI69" i="15"/>
  <c r="S67" i="15"/>
  <c r="U60" i="15" s="1"/>
  <c r="Z67" i="15"/>
  <c r="AB60" i="15" s="1"/>
  <c r="R153" i="15"/>
  <c r="Z152" i="15"/>
  <c r="U146" i="15"/>
  <c r="Y153" i="15"/>
  <c r="S152" i="15"/>
  <c r="N161" i="15"/>
  <c r="AO166" i="15"/>
  <c r="BC166" i="15" s="1"/>
  <c r="T123" i="15"/>
  <c r="AA123" i="15"/>
  <c r="U119" i="15"/>
  <c r="AG153" i="15"/>
  <c r="AU153" i="15" s="1"/>
  <c r="L152" i="15"/>
  <c r="G146" i="15"/>
  <c r="K153" i="15"/>
  <c r="D153" i="15"/>
  <c r="E152" i="15"/>
  <c r="AN153" i="15"/>
  <c r="BB153" i="15" s="1"/>
  <c r="N146" i="15"/>
  <c r="S166" i="15"/>
  <c r="R167" i="15"/>
  <c r="Z166" i="15"/>
  <c r="U160" i="15"/>
  <c r="Y167" i="15"/>
  <c r="G92" i="15"/>
  <c r="N92" i="15"/>
  <c r="AO81" i="15"/>
  <c r="BC81" i="15" s="1"/>
  <c r="BJ68" i="15"/>
  <c r="BJ82" i="15" s="1"/>
  <c r="AN139" i="15"/>
  <c r="BB139" i="15" s="1"/>
  <c r="N132" i="15"/>
  <c r="BJ139" i="15"/>
  <c r="AB50" i="15"/>
  <c r="U50" i="15"/>
  <c r="G78" i="15"/>
  <c r="N78" i="15"/>
  <c r="AN54" i="15"/>
  <c r="BB54" i="15" s="1"/>
  <c r="BP54" i="15" s="1"/>
  <c r="AF55" i="15"/>
  <c r="AT55" i="15" s="1"/>
  <c r="BH55" i="15" s="1"/>
  <c r="D54" i="15"/>
  <c r="K54" i="15"/>
  <c r="G118" i="15"/>
  <c r="K125" i="15"/>
  <c r="AG125" i="15"/>
  <c r="AU125" i="15" s="1"/>
  <c r="BI125" i="15" s="1"/>
  <c r="L124" i="15"/>
  <c r="D125" i="15"/>
  <c r="E124" i="15"/>
  <c r="U133" i="15"/>
  <c r="AA137" i="15"/>
  <c r="T137" i="15"/>
  <c r="L67" i="15"/>
  <c r="AG68" i="15"/>
  <c r="AU68" i="15" s="1"/>
  <c r="E67" i="15"/>
  <c r="R68" i="15"/>
  <c r="Y68" i="15"/>
  <c r="AB59" i="15" s="1"/>
  <c r="U147" i="15"/>
  <c r="T151" i="15"/>
  <c r="AA151" i="15"/>
  <c r="N160" i="15"/>
  <c r="AN167" i="15"/>
  <c r="BB167" i="15" s="1"/>
  <c r="AH152" i="15"/>
  <c r="AV152" i="15" s="1"/>
  <c r="F151" i="15"/>
  <c r="M151" i="15"/>
  <c r="G147" i="15"/>
  <c r="AG96" i="15"/>
  <c r="AU96" i="15" s="1"/>
  <c r="E95" i="15"/>
  <c r="L95" i="15"/>
  <c r="AB92" i="15"/>
  <c r="U92" i="15"/>
  <c r="AH81" i="15"/>
  <c r="AV81" i="15" s="1"/>
  <c r="AH67" i="15"/>
  <c r="AV67" i="15" s="1"/>
  <c r="N133" i="15"/>
  <c r="AO138" i="15"/>
  <c r="BC138" i="15" s="1"/>
  <c r="AG82" i="15"/>
  <c r="AU82" i="15" s="1"/>
  <c r="E81" i="15"/>
  <c r="L81" i="15"/>
  <c r="K82" i="15"/>
  <c r="AF83" i="15"/>
  <c r="AT83" i="15" s="1"/>
  <c r="D82" i="15"/>
  <c r="N119" i="15"/>
  <c r="AO124" i="15"/>
  <c r="BC124" i="15" s="1"/>
  <c r="BQ124" i="15" s="1"/>
  <c r="S138" i="15"/>
  <c r="Y139" i="15"/>
  <c r="Z138" i="15"/>
  <c r="U132" i="15"/>
  <c r="R139" i="15"/>
  <c r="U78" i="15"/>
  <c r="AB78" i="15"/>
  <c r="AF69" i="15"/>
  <c r="AT69" i="15" s="1"/>
  <c r="D68" i="15"/>
  <c r="K68" i="15"/>
  <c r="G161" i="15"/>
  <c r="F165" i="15"/>
  <c r="M165" i="15"/>
  <c r="AH166" i="15"/>
  <c r="AV166" i="15" s="1"/>
  <c r="Y125" i="15"/>
  <c r="R125" i="15"/>
  <c r="S124" i="15"/>
  <c r="Z124" i="15"/>
  <c r="U118" i="15"/>
  <c r="N147" i="15"/>
  <c r="AO152" i="15"/>
  <c r="BC152" i="15" s="1"/>
  <c r="U161" i="15"/>
  <c r="T165" i="15"/>
  <c r="AA165" i="15"/>
  <c r="K96" i="15"/>
  <c r="AF97" i="15"/>
  <c r="AT97" i="15" s="1"/>
  <c r="D96" i="15"/>
  <c r="F137" i="15"/>
  <c r="AH138" i="15"/>
  <c r="AV138" i="15" s="1"/>
  <c r="M137" i="15"/>
  <c r="G133" i="15"/>
  <c r="BQ139" i="15"/>
  <c r="BQ167" i="15" s="1"/>
  <c r="N103" i="15" l="1"/>
  <c r="G103" i="15"/>
  <c r="BQ67" i="15"/>
  <c r="BQ95" i="15" s="1"/>
  <c r="BQ96" i="15"/>
  <c r="BI68" i="15"/>
  <c r="F69" i="6"/>
  <c r="P198" i="6"/>
  <c r="P225" i="6" s="1"/>
  <c r="F42" i="6"/>
  <c r="CO39" i="4"/>
  <c r="CP38" i="4"/>
  <c r="CK156" i="4"/>
  <c r="CL155" i="4"/>
  <c r="E198" i="6" s="1"/>
  <c r="E225" i="6" s="1"/>
  <c r="CM231" i="4"/>
  <c r="CL232" i="4"/>
  <c r="R74" i="4"/>
  <c r="R75" i="4" s="1"/>
  <c r="S73" i="4"/>
  <c r="D225" i="6"/>
  <c r="T38" i="4"/>
  <c r="S39" i="4"/>
  <c r="P231" i="4"/>
  <c r="O232" i="4"/>
  <c r="O233" i="4" s="1"/>
  <c r="O157" i="4"/>
  <c r="O158" i="4" s="1"/>
  <c r="P156" i="4"/>
  <c r="CO75" i="4"/>
  <c r="CO76" i="4" s="1"/>
  <c r="CP74" i="4"/>
  <c r="O225" i="6"/>
  <c r="BJ138" i="15"/>
  <c r="BJ152" i="15" s="1"/>
  <c r="BJ67" i="15"/>
  <c r="BJ95" i="15" s="1"/>
  <c r="AO137" i="15"/>
  <c r="BC137" i="15" s="1"/>
  <c r="AO165" i="15"/>
  <c r="BC165" i="15" s="1"/>
  <c r="BI139" i="15"/>
  <c r="BI167" i="15" s="1"/>
  <c r="BI82" i="15"/>
  <c r="AN166" i="15"/>
  <c r="BB166" i="15" s="1"/>
  <c r="AH151" i="15"/>
  <c r="AV151" i="15" s="1"/>
  <c r="BJ166" i="15"/>
  <c r="BP97" i="15"/>
  <c r="AI88" i="15"/>
  <c r="AW88" i="15" s="1"/>
  <c r="AN152" i="15"/>
  <c r="BB152" i="15" s="1"/>
  <c r="BH69" i="15"/>
  <c r="BH83" i="15" s="1"/>
  <c r="AM167" i="15"/>
  <c r="BA167" i="15" s="1"/>
  <c r="AI60" i="15"/>
  <c r="AW60" i="15" s="1"/>
  <c r="G88" i="15"/>
  <c r="AG95" i="15"/>
  <c r="AU95" i="15" s="1"/>
  <c r="Y67" i="15"/>
  <c r="AB58" i="15" s="1"/>
  <c r="U59" i="15"/>
  <c r="R67" i="15"/>
  <c r="U58" i="15" s="1"/>
  <c r="D124" i="15"/>
  <c r="K124" i="15"/>
  <c r="AF125" i="15"/>
  <c r="AT125" i="15" s="1"/>
  <c r="BH125" i="15" s="1"/>
  <c r="R81" i="15"/>
  <c r="U72" i="15" s="1"/>
  <c r="Y81" i="15"/>
  <c r="AB72" i="15" s="1"/>
  <c r="U73" i="15"/>
  <c r="AH123" i="15"/>
  <c r="AV123" i="15" s="1"/>
  <c r="BJ123" i="15" s="1"/>
  <c r="N46" i="15"/>
  <c r="AN53" i="15"/>
  <c r="BB53" i="15" s="1"/>
  <c r="BP53" i="15" s="1"/>
  <c r="N134" i="15"/>
  <c r="G134" i="15"/>
  <c r="N73" i="15"/>
  <c r="AM82" i="15"/>
  <c r="BA82" i="15" s="1"/>
  <c r="BQ138" i="15"/>
  <c r="BQ152" i="15" s="1"/>
  <c r="AG67" i="15"/>
  <c r="AU67" i="15" s="1"/>
  <c r="G60" i="15"/>
  <c r="AN124" i="15"/>
  <c r="BB124" i="15" s="1"/>
  <c r="BP124" i="15" s="1"/>
  <c r="N45" i="15"/>
  <c r="AM54" i="15"/>
  <c r="BA54" i="15" s="1"/>
  <c r="BO54" i="15" s="1"/>
  <c r="AP74" i="15"/>
  <c r="BD74" i="15" s="1"/>
  <c r="BJ153" i="15"/>
  <c r="BJ167" i="15"/>
  <c r="S165" i="15"/>
  <c r="U158" i="15" s="1"/>
  <c r="Z165" i="15"/>
  <c r="AB158" i="15" s="1"/>
  <c r="D152" i="15"/>
  <c r="K152" i="15"/>
  <c r="AF153" i="15"/>
  <c r="AT153" i="15" s="1"/>
  <c r="U148" i="15"/>
  <c r="AB148" i="15"/>
  <c r="BO55" i="15"/>
  <c r="BO69" i="15"/>
  <c r="AG138" i="15"/>
  <c r="AU138" i="15" s="1"/>
  <c r="E137" i="15"/>
  <c r="L137" i="15"/>
  <c r="BQ81" i="15"/>
  <c r="BP68" i="15"/>
  <c r="BP82" i="15" s="1"/>
  <c r="E151" i="15"/>
  <c r="AG152" i="15"/>
  <c r="AU152" i="15" s="1"/>
  <c r="L151" i="15"/>
  <c r="N59" i="15"/>
  <c r="AM68" i="15"/>
  <c r="BA68" i="15" s="1"/>
  <c r="AI74" i="15"/>
  <c r="AW74" i="15" s="1"/>
  <c r="G87" i="15"/>
  <c r="D95" i="15"/>
  <c r="K95" i="15"/>
  <c r="AF96" i="15"/>
  <c r="AT96" i="15" s="1"/>
  <c r="AB120" i="15"/>
  <c r="U120" i="15"/>
  <c r="U134" i="15"/>
  <c r="AB134" i="15"/>
  <c r="G120" i="15"/>
  <c r="N120" i="15"/>
  <c r="R166" i="15"/>
  <c r="Y166" i="15"/>
  <c r="AB157" i="15" s="1"/>
  <c r="AH137" i="15"/>
  <c r="AV137" i="15" s="1"/>
  <c r="BJ137" i="15" s="1"/>
  <c r="AM96" i="15"/>
  <c r="BA96" i="15" s="1"/>
  <c r="N87" i="15"/>
  <c r="Z123" i="15"/>
  <c r="AB116" i="15" s="1"/>
  <c r="S123" i="15"/>
  <c r="U116" i="15" s="1"/>
  <c r="BQ153" i="15"/>
  <c r="AN81" i="15"/>
  <c r="BB81" i="15" s="1"/>
  <c r="N74" i="15"/>
  <c r="BI96" i="15"/>
  <c r="D53" i="15"/>
  <c r="K53" i="15"/>
  <c r="G45" i="15"/>
  <c r="AF54" i="15"/>
  <c r="AT54" i="15" s="1"/>
  <c r="BH54" i="15" s="1"/>
  <c r="BJ96" i="15"/>
  <c r="U162" i="15"/>
  <c r="AB162" i="15"/>
  <c r="AM153" i="15"/>
  <c r="BA153" i="15" s="1"/>
  <c r="BI97" i="15"/>
  <c r="BI83" i="15"/>
  <c r="AG53" i="15"/>
  <c r="AU53" i="15" s="1"/>
  <c r="BI53" i="15" s="1"/>
  <c r="G46" i="15"/>
  <c r="AF139" i="15"/>
  <c r="AT139" i="15" s="1"/>
  <c r="K138" i="15"/>
  <c r="D138" i="15"/>
  <c r="U87" i="15"/>
  <c r="R95" i="15"/>
  <c r="U86" i="15" s="1"/>
  <c r="Y95" i="15"/>
  <c r="AB86" i="15" s="1"/>
  <c r="K166" i="15"/>
  <c r="AF167" i="15"/>
  <c r="AT167" i="15" s="1"/>
  <c r="D166" i="15"/>
  <c r="AP46" i="15"/>
  <c r="BD46" i="15" s="1"/>
  <c r="BR46" i="15" s="1"/>
  <c r="Y124" i="15"/>
  <c r="AB115" i="15" s="1"/>
  <c r="R124" i="15"/>
  <c r="AH165" i="15"/>
  <c r="AV165" i="15" s="1"/>
  <c r="K67" i="15"/>
  <c r="D67" i="15"/>
  <c r="G59" i="15"/>
  <c r="AF68" i="15"/>
  <c r="AT68" i="15" s="1"/>
  <c r="R138" i="15"/>
  <c r="Y138" i="15"/>
  <c r="AB129" i="15" s="1"/>
  <c r="Z137" i="15"/>
  <c r="AB130" i="15" s="1"/>
  <c r="S137" i="15"/>
  <c r="U130" i="15" s="1"/>
  <c r="K81" i="15"/>
  <c r="G73" i="15"/>
  <c r="AF82" i="15"/>
  <c r="AT82" i="15" s="1"/>
  <c r="D81" i="15"/>
  <c r="AG81" i="15"/>
  <c r="AU81" i="15" s="1"/>
  <c r="G74" i="15"/>
  <c r="BJ81" i="15"/>
  <c r="N88" i="15"/>
  <c r="AN95" i="15"/>
  <c r="BB95" i="15" s="1"/>
  <c r="AO151" i="15"/>
  <c r="BC151" i="15" s="1"/>
  <c r="N60" i="15"/>
  <c r="AN67" i="15"/>
  <c r="BB67" i="15" s="1"/>
  <c r="E123" i="15"/>
  <c r="L123" i="15"/>
  <c r="AG124" i="15"/>
  <c r="AU124" i="15" s="1"/>
  <c r="BI124" i="15" s="1"/>
  <c r="AM125" i="15"/>
  <c r="BA125" i="15" s="1"/>
  <c r="BO125" i="15" s="1"/>
  <c r="BP139" i="15"/>
  <c r="AP88" i="15"/>
  <c r="BD88" i="15" s="1"/>
  <c r="G148" i="15"/>
  <c r="N148" i="15"/>
  <c r="S151" i="15"/>
  <c r="U144" i="15" s="1"/>
  <c r="Z151" i="15"/>
  <c r="AB144" i="15" s="1"/>
  <c r="R152" i="15"/>
  <c r="Y152" i="15"/>
  <c r="AB143" i="15" s="1"/>
  <c r="AO123" i="15"/>
  <c r="BC123" i="15" s="1"/>
  <c r="BQ123" i="15" s="1"/>
  <c r="AM139" i="15"/>
  <c r="BA139" i="15" s="1"/>
  <c r="AN138" i="15"/>
  <c r="BB138" i="15" s="1"/>
  <c r="E165" i="15"/>
  <c r="L165" i="15"/>
  <c r="AG166" i="15"/>
  <c r="AU166" i="15" s="1"/>
  <c r="N162" i="15"/>
  <c r="G162" i="15"/>
  <c r="AI158" i="15" s="1"/>
  <c r="AW158" i="15" s="1"/>
  <c r="AP60" i="15"/>
  <c r="BD60" i="15" s="1"/>
  <c r="BR60" i="15" s="1"/>
  <c r="AI46" i="15"/>
  <c r="AW46" i="15" s="1"/>
  <c r="BK46" i="15" s="1"/>
  <c r="U45" i="15"/>
  <c r="R53" i="15"/>
  <c r="U44" i="15" s="1"/>
  <c r="Y53" i="15"/>
  <c r="AB44" i="15" s="1"/>
  <c r="BR74" i="15" l="1"/>
  <c r="Q198" i="6"/>
  <c r="Q225" i="6"/>
  <c r="BP138" i="15"/>
  <c r="BP152" i="15" s="1"/>
  <c r="BP67" i="15"/>
  <c r="BP81" i="15" s="1"/>
  <c r="BO68" i="15"/>
  <c r="BH97" i="15"/>
  <c r="BH139" i="15"/>
  <c r="BI153" i="15"/>
  <c r="CO40" i="4"/>
  <c r="CO41" i="4" s="1"/>
  <c r="CP39" i="4"/>
  <c r="F225" i="6"/>
  <c r="Q231" i="4"/>
  <c r="P232" i="4"/>
  <c r="F198" i="6"/>
  <c r="CM232" i="4"/>
  <c r="CL233" i="4"/>
  <c r="CL234" i="4" s="1"/>
  <c r="P157" i="4"/>
  <c r="Q156" i="4"/>
  <c r="S40" i="4"/>
  <c r="S41" i="4" s="1"/>
  <c r="T39" i="4"/>
  <c r="AP158" i="15"/>
  <c r="BD158" i="15" s="1"/>
  <c r="AI144" i="15"/>
  <c r="AW144" i="15" s="1"/>
  <c r="O200" i="6"/>
  <c r="T73" i="4"/>
  <c r="S74" i="4"/>
  <c r="CQ74" i="4"/>
  <c r="CP75" i="4"/>
  <c r="CL156" i="4"/>
  <c r="CK157" i="4"/>
  <c r="CK158" i="4" s="1"/>
  <c r="D200" i="6" s="1"/>
  <c r="BP95" i="15"/>
  <c r="AP130" i="15"/>
  <c r="BD130" i="15" s="1"/>
  <c r="BJ165" i="15"/>
  <c r="AI116" i="15"/>
  <c r="AW116" i="15" s="1"/>
  <c r="BK116" i="15" s="1"/>
  <c r="BI67" i="15"/>
  <c r="BI95" i="15" s="1"/>
  <c r="AB47" i="15"/>
  <c r="U47" i="15"/>
  <c r="U89" i="15"/>
  <c r="AB89" i="15"/>
  <c r="G89" i="15"/>
  <c r="N89" i="15"/>
  <c r="N144" i="15"/>
  <c r="AN151" i="15"/>
  <c r="BB151" i="15" s="1"/>
  <c r="AG137" i="15"/>
  <c r="AU137" i="15" s="1"/>
  <c r="G130" i="15"/>
  <c r="AF152" i="15"/>
  <c r="AT152" i="15" s="1"/>
  <c r="G143" i="15"/>
  <c r="K151" i="15"/>
  <c r="D151" i="15"/>
  <c r="AB75" i="15"/>
  <c r="U75" i="15"/>
  <c r="N115" i="15"/>
  <c r="AM124" i="15"/>
  <c r="BA124" i="15" s="1"/>
  <c r="BO124" i="15" s="1"/>
  <c r="BR88" i="15"/>
  <c r="BO139" i="15"/>
  <c r="BO167" i="15" s="1"/>
  <c r="AN123" i="15"/>
  <c r="BB123" i="15" s="1"/>
  <c r="BP123" i="15" s="1"/>
  <c r="N116" i="15"/>
  <c r="G75" i="15"/>
  <c r="N75" i="15"/>
  <c r="G58" i="15"/>
  <c r="AF67" i="15"/>
  <c r="N157" i="15"/>
  <c r="AM166" i="15"/>
  <c r="BA166" i="15" s="1"/>
  <c r="K137" i="15"/>
  <c r="D137" i="15"/>
  <c r="G129" i="15"/>
  <c r="AF138" i="15"/>
  <c r="AT138" i="15" s="1"/>
  <c r="N47" i="15"/>
  <c r="AP45" i="15" s="1"/>
  <c r="BD45" i="15" s="1"/>
  <c r="BR45" i="15" s="1"/>
  <c r="G47" i="15"/>
  <c r="BP96" i="15"/>
  <c r="BI138" i="15"/>
  <c r="BI166" i="15" s="1"/>
  <c r="D123" i="15"/>
  <c r="K123" i="15"/>
  <c r="AF124" i="15"/>
  <c r="AT124" i="15" s="1"/>
  <c r="BH124" i="15" s="1"/>
  <c r="G115" i="15"/>
  <c r="BQ166" i="15"/>
  <c r="Y123" i="15"/>
  <c r="AB114" i="15" s="1"/>
  <c r="R123" i="15"/>
  <c r="U114" i="15" s="1"/>
  <c r="U115" i="15"/>
  <c r="AN165" i="15"/>
  <c r="BB165" i="15" s="1"/>
  <c r="N158" i="15"/>
  <c r="BP153" i="15"/>
  <c r="BP167" i="15"/>
  <c r="G116" i="15"/>
  <c r="AG123" i="15"/>
  <c r="AU123" i="15" s="1"/>
  <c r="BI123" i="15" s="1"/>
  <c r="AM81" i="15"/>
  <c r="N72" i="15"/>
  <c r="R137" i="15"/>
  <c r="U128" i="15" s="1"/>
  <c r="Y137" i="15"/>
  <c r="AB128" i="15" s="1"/>
  <c r="U129" i="15"/>
  <c r="AM67" i="15"/>
  <c r="N58" i="15"/>
  <c r="AM138" i="15"/>
  <c r="BA138" i="15" s="1"/>
  <c r="BO138" i="15" s="1"/>
  <c r="N129" i="15"/>
  <c r="AM53" i="15"/>
  <c r="N44" i="15"/>
  <c r="R165" i="15"/>
  <c r="U156" i="15" s="1"/>
  <c r="U157" i="15"/>
  <c r="Y165" i="15"/>
  <c r="AB156" i="15" s="1"/>
  <c r="N86" i="15"/>
  <c r="AM95" i="15"/>
  <c r="BO82" i="15"/>
  <c r="AG151" i="15"/>
  <c r="AU151" i="15" s="1"/>
  <c r="G144" i="15"/>
  <c r="BO97" i="15"/>
  <c r="BO83" i="15"/>
  <c r="BI81" i="15"/>
  <c r="BK60" i="15"/>
  <c r="U143" i="15"/>
  <c r="R151" i="15"/>
  <c r="U142" i="15" s="1"/>
  <c r="Y151" i="15"/>
  <c r="AB142" i="15" s="1"/>
  <c r="N61" i="15"/>
  <c r="G61" i="15"/>
  <c r="G158" i="15"/>
  <c r="AG165" i="15"/>
  <c r="AU165" i="15" s="1"/>
  <c r="AP144" i="15"/>
  <c r="BD144" i="15" s="1"/>
  <c r="G72" i="15"/>
  <c r="AF81" i="15"/>
  <c r="BH68" i="15"/>
  <c r="K165" i="15"/>
  <c r="AF166" i="15"/>
  <c r="AT166" i="15" s="1"/>
  <c r="D165" i="15"/>
  <c r="G157" i="15"/>
  <c r="G44" i="15"/>
  <c r="AF53" i="15"/>
  <c r="BO96" i="15"/>
  <c r="AP116" i="15"/>
  <c r="BD116" i="15" s="1"/>
  <c r="BR116" i="15" s="1"/>
  <c r="G86" i="15"/>
  <c r="AF95" i="15"/>
  <c r="BQ137" i="15"/>
  <c r="BQ151" i="15" s="1"/>
  <c r="AN137" i="15"/>
  <c r="BB137" i="15" s="1"/>
  <c r="N130" i="15"/>
  <c r="N143" i="15"/>
  <c r="AM152" i="15"/>
  <c r="BA152" i="15" s="1"/>
  <c r="AI130" i="15"/>
  <c r="AW130" i="15" s="1"/>
  <c r="AB61" i="15"/>
  <c r="U61" i="15"/>
  <c r="BP166" i="15"/>
  <c r="BJ151" i="15"/>
  <c r="BK130" i="15" l="1"/>
  <c r="BK144" i="15" s="1"/>
  <c r="BH153" i="15"/>
  <c r="BH167" i="15"/>
  <c r="CP40" i="4"/>
  <c r="CQ39" i="4"/>
  <c r="AI73" i="15"/>
  <c r="AW73" i="15" s="1"/>
  <c r="AP87" i="15"/>
  <c r="BD87" i="15" s="1"/>
  <c r="BI152" i="15"/>
  <c r="CQ75" i="4"/>
  <c r="CP76" i="4"/>
  <c r="CP77" i="4" s="1"/>
  <c r="O227" i="6"/>
  <c r="CN232" i="4"/>
  <c r="CM233" i="4"/>
  <c r="BO152" i="15"/>
  <c r="AP73" i="15"/>
  <c r="BD73" i="15" s="1"/>
  <c r="P200" i="6"/>
  <c r="P227" i="6" s="1"/>
  <c r="Q227" i="6" s="1"/>
  <c r="D227" i="6"/>
  <c r="S75" i="4"/>
  <c r="S76" i="4" s="1"/>
  <c r="T74" i="4"/>
  <c r="Q157" i="4"/>
  <c r="P158" i="4"/>
  <c r="P159" i="4" s="1"/>
  <c r="P233" i="4"/>
  <c r="P234" i="4" s="1"/>
  <c r="Q232" i="4"/>
  <c r="CM156" i="4"/>
  <c r="E200" i="6" s="1"/>
  <c r="E227" i="6" s="1"/>
  <c r="CL157" i="4"/>
  <c r="T40" i="4"/>
  <c r="U39" i="4"/>
  <c r="U131" i="15"/>
  <c r="AB131" i="15"/>
  <c r="BA81" i="15"/>
  <c r="BD72" i="15" s="1"/>
  <c r="AP72" i="15"/>
  <c r="AI59" i="15"/>
  <c r="AW59" i="15" s="1"/>
  <c r="N114" i="15"/>
  <c r="AM123" i="15"/>
  <c r="N131" i="15"/>
  <c r="G131" i="15"/>
  <c r="AI129" i="15" s="1"/>
  <c r="AW129" i="15" s="1"/>
  <c r="N142" i="15"/>
  <c r="AM151" i="15"/>
  <c r="BI137" i="15"/>
  <c r="G156" i="15"/>
  <c r="AF165" i="15"/>
  <c r="AT81" i="15"/>
  <c r="AW72" i="15" s="1"/>
  <c r="AI72" i="15"/>
  <c r="BH138" i="15"/>
  <c r="BH152" i="15" s="1"/>
  <c r="AF151" i="15"/>
  <c r="G142" i="15"/>
  <c r="BO166" i="15"/>
  <c r="AI87" i="15"/>
  <c r="AW87" i="15" s="1"/>
  <c r="AM165" i="15"/>
  <c r="N156" i="15"/>
  <c r="AP59" i="15"/>
  <c r="BD59" i="15" s="1"/>
  <c r="BR59" i="15" s="1"/>
  <c r="BK74" i="15"/>
  <c r="BK88" i="15"/>
  <c r="AF123" i="15"/>
  <c r="G114" i="15"/>
  <c r="AI45" i="15"/>
  <c r="AW45" i="15" s="1"/>
  <c r="BK45" i="15" s="1"/>
  <c r="G128" i="15"/>
  <c r="AF137" i="15"/>
  <c r="AI58" i="15"/>
  <c r="AT67" i="15"/>
  <c r="BQ165" i="15"/>
  <c r="N145" i="15"/>
  <c r="G145" i="15"/>
  <c r="BO153" i="15"/>
  <c r="AB159" i="15"/>
  <c r="U159" i="15"/>
  <c r="AT95" i="15"/>
  <c r="AW86" i="15" s="1"/>
  <c r="AI86" i="15"/>
  <c r="AT53" i="15"/>
  <c r="AI44" i="15"/>
  <c r="U145" i="15"/>
  <c r="AB145" i="15"/>
  <c r="BA95" i="15"/>
  <c r="BD86" i="15" s="1"/>
  <c r="AP86" i="15"/>
  <c r="BP137" i="15"/>
  <c r="BP151" i="15" s="1"/>
  <c r="N159" i="15"/>
  <c r="G159" i="15"/>
  <c r="BH82" i="15"/>
  <c r="BH96" i="15"/>
  <c r="AP44" i="15"/>
  <c r="BA53" i="15"/>
  <c r="AP58" i="15"/>
  <c r="BA67" i="15"/>
  <c r="AB117" i="15"/>
  <c r="U117" i="15"/>
  <c r="N117" i="15"/>
  <c r="G117" i="15"/>
  <c r="N128" i="15"/>
  <c r="AM137" i="15"/>
  <c r="BR130" i="15"/>
  <c r="BR158" i="15" s="1"/>
  <c r="BK158" i="15"/>
  <c r="BR73" i="15" l="1"/>
  <c r="BR87" i="15"/>
  <c r="AI157" i="15"/>
  <c r="AW157" i="15" s="1"/>
  <c r="CQ40" i="4"/>
  <c r="CP41" i="4"/>
  <c r="CP42" i="4" s="1"/>
  <c r="T41" i="4"/>
  <c r="T42" i="4" s="1"/>
  <c r="U40" i="4"/>
  <c r="Q200" i="6"/>
  <c r="CM157" i="4"/>
  <c r="CL158" i="4"/>
  <c r="CL159" i="4" s="1"/>
  <c r="D202" i="6" s="1"/>
  <c r="O202" i="6"/>
  <c r="F200" i="6"/>
  <c r="Q158" i="4"/>
  <c r="R157" i="4"/>
  <c r="F227" i="6"/>
  <c r="CM234" i="4"/>
  <c r="CM235" i="4" s="1"/>
  <c r="CN233" i="4"/>
  <c r="Q233" i="4"/>
  <c r="R232" i="4"/>
  <c r="T75" i="4"/>
  <c r="U74" i="4"/>
  <c r="CQ76" i="4"/>
  <c r="CR75" i="4"/>
  <c r="AP129" i="15"/>
  <c r="BD129" i="15" s="1"/>
  <c r="BH166" i="15"/>
  <c r="AP157" i="15"/>
  <c r="BD157" i="15" s="1"/>
  <c r="BR144" i="15"/>
  <c r="AW44" i="15"/>
  <c r="BH53" i="15"/>
  <c r="BK44" i="15" s="1"/>
  <c r="BI151" i="15"/>
  <c r="BI165" i="15"/>
  <c r="AI115" i="15"/>
  <c r="AW115" i="15" s="1"/>
  <c r="BK115" i="15" s="1"/>
  <c r="H48" i="1" s="1"/>
  <c r="BO67" i="15"/>
  <c r="BO81" i="15" s="1"/>
  <c r="BR72" i="15" s="1"/>
  <c r="BD58" i="15"/>
  <c r="BH67" i="15"/>
  <c r="BK58" i="15" s="1"/>
  <c r="AW58" i="15"/>
  <c r="AP156" i="15"/>
  <c r="BA165" i="15"/>
  <c r="BD156" i="15" s="1"/>
  <c r="AP142" i="15"/>
  <c r="BA151" i="15"/>
  <c r="BD142" i="15" s="1"/>
  <c r="AP114" i="15"/>
  <c r="BA123" i="15"/>
  <c r="BH81" i="15"/>
  <c r="BK72" i="15" s="1"/>
  <c r="AP115" i="15"/>
  <c r="BD115" i="15" s="1"/>
  <c r="BR115" i="15" s="1"/>
  <c r="BP165" i="15"/>
  <c r="AI143" i="15"/>
  <c r="AW143" i="15" s="1"/>
  <c r="AI142" i="15"/>
  <c r="AT151" i="15"/>
  <c r="AI156" i="15"/>
  <c r="AT165" i="15"/>
  <c r="AW156" i="15" s="1"/>
  <c r="BA137" i="15"/>
  <c r="AP128" i="15"/>
  <c r="BD44" i="15"/>
  <c r="BO53" i="15"/>
  <c r="BR44" i="15" s="1"/>
  <c r="AP143" i="15"/>
  <c r="BD143" i="15" s="1"/>
  <c r="AT137" i="15"/>
  <c r="AI128" i="15"/>
  <c r="AI114" i="15"/>
  <c r="AT123" i="15"/>
  <c r="BK59" i="15"/>
  <c r="BK87" i="15" s="1"/>
  <c r="CQ41" i="4" l="1"/>
  <c r="CR40" i="4"/>
  <c r="Q234" i="4"/>
  <c r="Q235" i="4" s="1"/>
  <c r="R233" i="4"/>
  <c r="P202" i="6"/>
  <c r="P229" i="6" s="1"/>
  <c r="CO233" i="4"/>
  <c r="CN234" i="4"/>
  <c r="Q159" i="4"/>
  <c r="Q160" i="4" s="1"/>
  <c r="R158" i="4"/>
  <c r="CM158" i="4"/>
  <c r="CN157" i="4"/>
  <c r="E202" i="6" s="1"/>
  <c r="E229" i="6" s="1"/>
  <c r="CR76" i="4"/>
  <c r="CQ77" i="4"/>
  <c r="CQ78" i="4" s="1"/>
  <c r="D229" i="6"/>
  <c r="U75" i="4"/>
  <c r="T76" i="4"/>
  <c r="T77" i="4" s="1"/>
  <c r="O229" i="6"/>
  <c r="V40" i="4"/>
  <c r="U41" i="4"/>
  <c r="BK73" i="15"/>
  <c r="H49" i="1"/>
  <c r="Q171" i="15" s="1"/>
  <c r="J171" i="15"/>
  <c r="BH95" i="15"/>
  <c r="BK86" i="15" s="1"/>
  <c r="BK129" i="15"/>
  <c r="J48" i="1" s="1"/>
  <c r="AW128" i="15"/>
  <c r="BH137" i="15"/>
  <c r="BK128" i="15" s="1"/>
  <c r="AW142" i="15"/>
  <c r="BO123" i="15"/>
  <c r="BR114" i="15" s="1"/>
  <c r="BD114" i="15"/>
  <c r="BR129" i="15"/>
  <c r="BR143" i="15" s="1"/>
  <c r="BH123" i="15"/>
  <c r="BK114" i="15" s="1"/>
  <c r="AW114" i="15"/>
  <c r="BO137" i="15"/>
  <c r="BD128" i="15"/>
  <c r="BR58" i="15"/>
  <c r="BO95" i="15"/>
  <c r="BR86" i="15" s="1"/>
  <c r="F202" i="6" l="1"/>
  <c r="O204" i="6"/>
  <c r="O231" i="6" s="1"/>
  <c r="Q202" i="6"/>
  <c r="CR41" i="4"/>
  <c r="CQ42" i="4"/>
  <c r="CQ43" i="4" s="1"/>
  <c r="F229" i="6"/>
  <c r="CM159" i="4"/>
  <c r="CM160" i="4" s="1"/>
  <c r="D204" i="6" s="1"/>
  <c r="CN158" i="4"/>
  <c r="U42" i="4"/>
  <c r="U43" i="4" s="1"/>
  <c r="V41" i="4"/>
  <c r="R159" i="4"/>
  <c r="S158" i="4"/>
  <c r="Q229" i="6"/>
  <c r="V75" i="4"/>
  <c r="U76" i="4"/>
  <c r="CS76" i="4"/>
  <c r="CR77" i="4"/>
  <c r="R234" i="4"/>
  <c r="S233" i="4"/>
  <c r="CO234" i="4"/>
  <c r="CN235" i="4"/>
  <c r="CN236" i="4" s="1"/>
  <c r="BH151" i="15"/>
  <c r="BK142" i="15" s="1"/>
  <c r="BH165" i="15"/>
  <c r="BK156" i="15" s="1"/>
  <c r="BK157" i="15"/>
  <c r="M48" i="1" s="1"/>
  <c r="M49" i="1" s="1"/>
  <c r="Q175" i="15" s="1"/>
  <c r="I48" i="1"/>
  <c r="J49" i="1"/>
  <c r="I49" i="1" s="1"/>
  <c r="BR128" i="15"/>
  <c r="BO165" i="15"/>
  <c r="BR156" i="15" s="1"/>
  <c r="BO151" i="15"/>
  <c r="BR142" i="15" s="1"/>
  <c r="BK143" i="15"/>
  <c r="L48" i="1" s="1"/>
  <c r="BR157" i="15"/>
  <c r="CS41" i="4" l="1"/>
  <c r="CR42" i="4"/>
  <c r="D231" i="6"/>
  <c r="S234" i="4"/>
  <c r="R235" i="4"/>
  <c r="R236" i="4" s="1"/>
  <c r="W41" i="4"/>
  <c r="V42" i="4"/>
  <c r="CS77" i="4"/>
  <c r="CR78" i="4"/>
  <c r="CR79" i="4" s="1"/>
  <c r="S159" i="4"/>
  <c r="R160" i="4"/>
  <c r="R161" i="4" s="1"/>
  <c r="CP234" i="4"/>
  <c r="CO235" i="4"/>
  <c r="P204" i="6"/>
  <c r="CN159" i="4"/>
  <c r="CO158" i="4"/>
  <c r="E204" i="6" s="1"/>
  <c r="E231" i="6" s="1"/>
  <c r="V76" i="4"/>
  <c r="U77" i="4"/>
  <c r="U78" i="4" s="1"/>
  <c r="J175" i="15"/>
  <c r="J174" i="15"/>
  <c r="L49" i="1"/>
  <c r="Q174" i="15" s="1"/>
  <c r="Q172" i="15"/>
  <c r="K49" i="1"/>
  <c r="Q173" i="15" s="1"/>
  <c r="J172" i="15"/>
  <c r="K48" i="1"/>
  <c r="J173" i="15" s="1"/>
  <c r="CR43" i="4" l="1"/>
  <c r="CR44" i="4" s="1"/>
  <c r="CS42" i="4"/>
  <c r="O206" i="6"/>
  <c r="O233" i="6" s="1"/>
  <c r="F204" i="6"/>
  <c r="F231" i="6"/>
  <c r="CO159" i="4"/>
  <c r="CN160" i="4"/>
  <c r="CN161" i="4" s="1"/>
  <c r="D206" i="6" s="1"/>
  <c r="V43" i="4"/>
  <c r="V44" i="4" s="1"/>
  <c r="W42" i="4"/>
  <c r="T159" i="4"/>
  <c r="S160" i="4"/>
  <c r="V77" i="4"/>
  <c r="W76" i="4"/>
  <c r="CO236" i="4"/>
  <c r="CO237" i="4" s="1"/>
  <c r="CP235" i="4"/>
  <c r="P231" i="6"/>
  <c r="Q231" i="6" s="1"/>
  <c r="Q204" i="6"/>
  <c r="CT77" i="4"/>
  <c r="CS78" i="4"/>
  <c r="T234" i="4"/>
  <c r="S235" i="4"/>
  <c r="P393" i="15"/>
  <c r="Q393" i="15" s="1"/>
  <c r="R393" i="15" s="1"/>
  <c r="P308" i="15"/>
  <c r="Q308" i="15" s="1"/>
  <c r="R308" i="15" s="1"/>
  <c r="P1304" i="15"/>
  <c r="Q1304" i="15" s="1"/>
  <c r="R1304" i="15" s="1"/>
  <c r="P926" i="15"/>
  <c r="Q926" i="15" s="1"/>
  <c r="R926" i="15" s="1"/>
  <c r="P355" i="15"/>
  <c r="Q355" i="15" s="1"/>
  <c r="R355" i="15" s="1"/>
  <c r="P1187" i="15"/>
  <c r="Q1187" i="15" s="1"/>
  <c r="R1187" i="15" s="1"/>
  <c r="P418" i="15"/>
  <c r="Q418" i="15" s="1"/>
  <c r="R418" i="15" s="1"/>
  <c r="P1220" i="15"/>
  <c r="Q1220" i="15" s="1"/>
  <c r="R1220" i="15" s="1"/>
  <c r="P1152" i="15"/>
  <c r="Q1152" i="15" s="1"/>
  <c r="R1152" i="15" s="1"/>
  <c r="P764" i="15"/>
  <c r="Q764" i="15" s="1"/>
  <c r="R764" i="15" s="1"/>
  <c r="P505" i="15"/>
  <c r="Q505" i="15" s="1"/>
  <c r="R505" i="15" s="1"/>
  <c r="P641" i="15"/>
  <c r="Q641" i="15" s="1"/>
  <c r="R641" i="15" s="1"/>
  <c r="P1254" i="15"/>
  <c r="Q1254" i="15" s="1"/>
  <c r="R1254" i="15" s="1"/>
  <c r="P1198" i="15"/>
  <c r="Q1198" i="15" s="1"/>
  <c r="R1198" i="15" s="1"/>
  <c r="P1151" i="15"/>
  <c r="Q1151" i="15" s="1"/>
  <c r="R1151" i="15" s="1"/>
  <c r="P404" i="15"/>
  <c r="Q404" i="15" s="1"/>
  <c r="R404" i="15" s="1"/>
  <c r="P383" i="15"/>
  <c r="Q383" i="15" s="1"/>
  <c r="R383" i="15" s="1"/>
  <c r="P1267" i="15"/>
  <c r="Q1267" i="15" s="1"/>
  <c r="R1267" i="15" s="1"/>
  <c r="P935" i="15"/>
  <c r="Q935" i="15" s="1"/>
  <c r="R935" i="15" s="1"/>
  <c r="P606" i="15"/>
  <c r="Q606" i="15" s="1"/>
  <c r="R606" i="15" s="1"/>
  <c r="P580" i="15"/>
  <c r="Q580" i="15" s="1"/>
  <c r="R580" i="15" s="1"/>
  <c r="P548" i="15"/>
  <c r="Q548" i="15" s="1"/>
  <c r="R548" i="15" s="1"/>
  <c r="P800" i="15"/>
  <c r="Q800" i="15" s="1"/>
  <c r="R800" i="15" s="1"/>
  <c r="P197" i="15"/>
  <c r="Q197" i="15" s="1"/>
  <c r="R197" i="15" s="1"/>
  <c r="P813" i="15"/>
  <c r="Q813" i="15" s="1"/>
  <c r="R813" i="15" s="1"/>
  <c r="P1046" i="15"/>
  <c r="Q1046" i="15" s="1"/>
  <c r="R1046" i="15" s="1"/>
  <c r="P881" i="15"/>
  <c r="Q881" i="15" s="1"/>
  <c r="R881" i="15" s="1"/>
  <c r="P932" i="15"/>
  <c r="Q932" i="15" s="1"/>
  <c r="R932" i="15" s="1"/>
  <c r="P775" i="15"/>
  <c r="Q775" i="15" s="1"/>
  <c r="R775" i="15" s="1"/>
  <c r="P906" i="15"/>
  <c r="Q906" i="15" s="1"/>
  <c r="R906" i="15" s="1"/>
  <c r="P541" i="15"/>
  <c r="Q541" i="15" s="1"/>
  <c r="R541" i="15" s="1"/>
  <c r="P852" i="15"/>
  <c r="Q852" i="15" s="1"/>
  <c r="R852" i="15" s="1"/>
  <c r="P529" i="15"/>
  <c r="Q529" i="15" s="1"/>
  <c r="R529" i="15" s="1"/>
  <c r="P221" i="15"/>
  <c r="Q221" i="15" s="1"/>
  <c r="R221" i="15" s="1"/>
  <c r="P1365" i="15"/>
  <c r="Q1365" i="15" s="1"/>
  <c r="R1365" i="15" s="1"/>
  <c r="P1110" i="15"/>
  <c r="Q1110" i="15" s="1"/>
  <c r="R1110" i="15" s="1"/>
  <c r="P889" i="15"/>
  <c r="Q889" i="15" s="1"/>
  <c r="R889" i="15" s="1"/>
  <c r="P708" i="15"/>
  <c r="Q708" i="15" s="1"/>
  <c r="R708" i="15" s="1"/>
  <c r="P358" i="15"/>
  <c r="Q358" i="15" s="1"/>
  <c r="R358" i="15" s="1"/>
  <c r="P971" i="15"/>
  <c r="Q971" i="15" s="1"/>
  <c r="R971" i="15" s="1"/>
  <c r="P1056" i="15"/>
  <c r="Q1056" i="15" s="1"/>
  <c r="R1056" i="15" s="1"/>
  <c r="P921" i="15"/>
  <c r="Q921" i="15" s="1"/>
  <c r="R921" i="15" s="1"/>
  <c r="P803" i="15"/>
  <c r="Q803" i="15" s="1"/>
  <c r="R803" i="15" s="1"/>
  <c r="P254" i="15"/>
  <c r="Q254" i="15" s="1"/>
  <c r="R254" i="15" s="1"/>
  <c r="P219" i="15"/>
  <c r="Q219" i="15" s="1"/>
  <c r="R219" i="15" s="1"/>
  <c r="P977" i="15"/>
  <c r="Q977" i="15" s="1"/>
  <c r="R977" i="15" s="1"/>
  <c r="P1238" i="15"/>
  <c r="Q1238" i="15" s="1"/>
  <c r="R1238" i="15" s="1"/>
  <c r="P448" i="15"/>
  <c r="Q448" i="15" s="1"/>
  <c r="R448" i="15" s="1"/>
  <c r="P978" i="15"/>
  <c r="Q978" i="15" s="1"/>
  <c r="R978" i="15" s="1"/>
  <c r="P634" i="15"/>
  <c r="Q634" i="15" s="1"/>
  <c r="R634" i="15" s="1"/>
  <c r="P437" i="15"/>
  <c r="Q437" i="15" s="1"/>
  <c r="R437" i="15" s="1"/>
  <c r="P1286" i="15"/>
  <c r="Q1286" i="15" s="1"/>
  <c r="R1286" i="15" s="1"/>
  <c r="P1221" i="15"/>
  <c r="Q1221" i="15" s="1"/>
  <c r="R1221" i="15" s="1"/>
  <c r="P1006" i="15"/>
  <c r="Q1006" i="15" s="1"/>
  <c r="R1006" i="15" s="1"/>
  <c r="P774" i="15"/>
  <c r="Q774" i="15" s="1"/>
  <c r="R774" i="15" s="1"/>
  <c r="P231" i="15"/>
  <c r="Q231" i="15" s="1"/>
  <c r="R231" i="15" s="1"/>
  <c r="P1269" i="15"/>
  <c r="Q1269" i="15" s="1"/>
  <c r="R1269" i="15" s="1"/>
  <c r="P840" i="15"/>
  <c r="Q840" i="15" s="1"/>
  <c r="R840" i="15" s="1"/>
  <c r="P1021" i="15"/>
  <c r="Q1021" i="15" s="1"/>
  <c r="R1021" i="15" s="1"/>
  <c r="P396" i="15"/>
  <c r="Q396" i="15" s="1"/>
  <c r="R396" i="15" s="1"/>
  <c r="P591" i="15"/>
  <c r="Q591" i="15" s="1"/>
  <c r="R591" i="15" s="1"/>
  <c r="P1115" i="15"/>
  <c r="Q1115" i="15" s="1"/>
  <c r="R1115" i="15" s="1"/>
  <c r="P623" i="15"/>
  <c r="Q623" i="15" s="1"/>
  <c r="R623" i="15" s="1"/>
  <c r="P968" i="15"/>
  <c r="Q968" i="15" s="1"/>
  <c r="R968" i="15" s="1"/>
  <c r="P786" i="15"/>
  <c r="Q786" i="15" s="1"/>
  <c r="R786" i="15" s="1"/>
  <c r="P702" i="15"/>
  <c r="Q702" i="15" s="1"/>
  <c r="R702" i="15" s="1"/>
  <c r="P1266" i="15"/>
  <c r="Q1266" i="15" s="1"/>
  <c r="R1266" i="15" s="1"/>
  <c r="P1159" i="15"/>
  <c r="Q1159" i="15" s="1"/>
  <c r="R1159" i="15" s="1"/>
  <c r="P232" i="15"/>
  <c r="Q232" i="15" s="1"/>
  <c r="R232" i="15" s="1"/>
  <c r="P1180" i="15"/>
  <c r="Q1180" i="15" s="1"/>
  <c r="R1180" i="15" s="1"/>
  <c r="P1012" i="15"/>
  <c r="Q1012" i="15" s="1"/>
  <c r="R1012" i="15" s="1"/>
  <c r="P730" i="15"/>
  <c r="Q730" i="15" s="1"/>
  <c r="R730" i="15" s="1"/>
  <c r="P667" i="15"/>
  <c r="Q667" i="15" s="1"/>
  <c r="R667" i="15" s="1"/>
  <c r="P1326" i="15"/>
  <c r="Q1326" i="15" s="1"/>
  <c r="R1326" i="15" s="1"/>
  <c r="P1005" i="15"/>
  <c r="Q1005" i="15" s="1"/>
  <c r="R1005" i="15" s="1"/>
  <c r="P799" i="15"/>
  <c r="Q799" i="15" s="1"/>
  <c r="R799" i="15" s="1"/>
  <c r="P887" i="15"/>
  <c r="Q887" i="15" s="1"/>
  <c r="R887" i="15" s="1"/>
  <c r="P546" i="15"/>
  <c r="Q546" i="15" s="1"/>
  <c r="R546" i="15" s="1"/>
  <c r="P1407" i="15"/>
  <c r="Q1407" i="15" s="1"/>
  <c r="R1407" i="15" s="1"/>
  <c r="P929" i="15"/>
  <c r="Q929" i="15" s="1"/>
  <c r="R929" i="15" s="1"/>
  <c r="P182" i="15"/>
  <c r="Q182" i="15" s="1"/>
  <c r="R182" i="15" s="1"/>
  <c r="P399" i="15"/>
  <c r="Q399" i="15" s="1"/>
  <c r="R399" i="15" s="1"/>
  <c r="P747" i="15"/>
  <c r="Q747" i="15" s="1"/>
  <c r="R747" i="15" s="1"/>
  <c r="P1249" i="15"/>
  <c r="Q1249" i="15" s="1"/>
  <c r="R1249" i="15" s="1"/>
  <c r="P1189" i="15"/>
  <c r="Q1189" i="15" s="1"/>
  <c r="R1189" i="15" s="1"/>
  <c r="P1038" i="15"/>
  <c r="Q1038" i="15" s="1"/>
  <c r="R1038" i="15" s="1"/>
  <c r="P807" i="15"/>
  <c r="Q807" i="15" s="1"/>
  <c r="R807" i="15" s="1"/>
  <c r="P291" i="15"/>
  <c r="Q291" i="15" s="1"/>
  <c r="R291" i="15" s="1"/>
  <c r="P860" i="15"/>
  <c r="Q860" i="15" s="1"/>
  <c r="R860" i="15" s="1"/>
  <c r="P1150" i="15"/>
  <c r="Q1150" i="15" s="1"/>
  <c r="R1150" i="15" s="1"/>
  <c r="P951" i="15"/>
  <c r="Q951" i="15" s="1"/>
  <c r="R951" i="15" s="1"/>
  <c r="P717" i="15"/>
  <c r="Q717" i="15" s="1"/>
  <c r="R717" i="15" s="1"/>
  <c r="P484" i="15"/>
  <c r="Q484" i="15" s="1"/>
  <c r="R484" i="15" s="1"/>
  <c r="P269" i="15"/>
  <c r="Q269" i="15" s="1"/>
  <c r="R269" i="15" s="1"/>
  <c r="P1391" i="15"/>
  <c r="Q1391" i="15" s="1"/>
  <c r="R1391" i="15" s="1"/>
  <c r="P1205" i="15"/>
  <c r="Q1205" i="15" s="1"/>
  <c r="R1205" i="15" s="1"/>
  <c r="P471" i="15"/>
  <c r="Q471" i="15" s="1"/>
  <c r="R471" i="15" s="1"/>
  <c r="P680" i="15"/>
  <c r="Q680" i="15" s="1"/>
  <c r="R680" i="15" s="1"/>
  <c r="P742" i="15"/>
  <c r="Q742" i="15" s="1"/>
  <c r="R742" i="15" s="1"/>
  <c r="P1334" i="15"/>
  <c r="Q1334" i="15" s="1"/>
  <c r="R1334" i="15" s="1"/>
  <c r="P1179" i="15"/>
  <c r="Q1179" i="15" s="1"/>
  <c r="R1179" i="15" s="1"/>
  <c r="P1164" i="15"/>
  <c r="Q1164" i="15" s="1"/>
  <c r="R1164" i="15" s="1"/>
  <c r="P233" i="15"/>
  <c r="Q233" i="15" s="1"/>
  <c r="R233" i="15" s="1"/>
  <c r="T188" i="15" s="1"/>
  <c r="P210" i="15"/>
  <c r="Q210" i="15" s="1"/>
  <c r="R210" i="15" s="1"/>
  <c r="P1296" i="15"/>
  <c r="Q1296" i="15" s="1"/>
  <c r="R1296" i="15" s="1"/>
  <c r="P1314" i="15"/>
  <c r="Q1314" i="15" s="1"/>
  <c r="R1314" i="15" s="1"/>
  <c r="P736" i="15"/>
  <c r="Q736" i="15" s="1"/>
  <c r="R736" i="15" s="1"/>
  <c r="P568" i="15"/>
  <c r="Q568" i="15" s="1"/>
  <c r="R568" i="15" s="1"/>
  <c r="P523" i="15"/>
  <c r="Q523" i="15" s="1"/>
  <c r="R523" i="15" s="1"/>
  <c r="P1204" i="15"/>
  <c r="Q1204" i="15" s="1"/>
  <c r="R1204" i="15" s="1"/>
  <c r="P1203" i="15"/>
  <c r="Q1203" i="15" s="1"/>
  <c r="R1203" i="15" s="1"/>
  <c r="P361" i="15"/>
  <c r="Q361" i="15" s="1"/>
  <c r="R361" i="15" s="1"/>
  <c r="P433" i="15"/>
  <c r="Q433" i="15" s="1"/>
  <c r="R433" i="15" s="1"/>
  <c r="P988" i="15"/>
  <c r="Q988" i="15" s="1"/>
  <c r="R988" i="15" s="1"/>
  <c r="P773" i="15"/>
  <c r="Q773" i="15" s="1"/>
  <c r="R773" i="15" s="1"/>
  <c r="P1024" i="15"/>
  <c r="Q1024" i="15" s="1"/>
  <c r="R1024" i="15" s="1"/>
  <c r="P1080" i="15"/>
  <c r="Q1080" i="15" s="1"/>
  <c r="R1080" i="15" s="1"/>
  <c r="P369" i="15"/>
  <c r="Q369" i="15" s="1"/>
  <c r="R369" i="15" s="1"/>
  <c r="P1262" i="15"/>
  <c r="Q1262" i="15" s="1"/>
  <c r="R1262" i="15" s="1"/>
  <c r="P783" i="15"/>
  <c r="Q783" i="15" s="1"/>
  <c r="R783" i="15" s="1"/>
  <c r="P914" i="15"/>
  <c r="Q914" i="15" s="1"/>
  <c r="R914" i="15" s="1"/>
  <c r="P439" i="15"/>
  <c r="Q439" i="15" s="1"/>
  <c r="R439" i="15" s="1"/>
  <c r="P215" i="15"/>
  <c r="Q215" i="15" s="1"/>
  <c r="R215" i="15" s="1"/>
  <c r="P1287" i="15"/>
  <c r="Q1287" i="15" s="1"/>
  <c r="R1287" i="15" s="1"/>
  <c r="P1230" i="15"/>
  <c r="Q1230" i="15" s="1"/>
  <c r="R1230" i="15" s="1"/>
  <c r="P195" i="15"/>
  <c r="Q195" i="15" s="1"/>
  <c r="R195" i="15" s="1"/>
  <c r="P459" i="15"/>
  <c r="Q459" i="15" s="1"/>
  <c r="R459" i="15" s="1"/>
  <c r="P543" i="15"/>
  <c r="Q543" i="15" s="1"/>
  <c r="R543" i="15" s="1"/>
  <c r="P325" i="15"/>
  <c r="Q325" i="15" s="1"/>
  <c r="R325" i="15" s="1"/>
  <c r="P1116" i="15"/>
  <c r="Q1116" i="15" s="1"/>
  <c r="R1116" i="15" s="1"/>
  <c r="P948" i="15"/>
  <c r="Q948" i="15" s="1"/>
  <c r="R948" i="15" s="1"/>
  <c r="P613" i="15"/>
  <c r="Q613" i="15" s="1"/>
  <c r="R613" i="15" s="1"/>
  <c r="P611" i="15"/>
  <c r="Q611" i="15" s="1"/>
  <c r="R611" i="15" s="1"/>
  <c r="P1170" i="15"/>
  <c r="Q1170" i="15" s="1"/>
  <c r="R1170" i="15" s="1"/>
  <c r="P947" i="15"/>
  <c r="Q947" i="15" s="1"/>
  <c r="R947" i="15" s="1"/>
  <c r="P1135" i="15"/>
  <c r="Q1135" i="15" s="1"/>
  <c r="R1135" i="15" s="1"/>
  <c r="P793" i="15"/>
  <c r="Q793" i="15" s="1"/>
  <c r="R793" i="15" s="1"/>
  <c r="P341" i="15"/>
  <c r="Q341" i="15" s="1"/>
  <c r="R341" i="15" s="1"/>
  <c r="P1279" i="15"/>
  <c r="Q1279" i="15" s="1"/>
  <c r="R1279" i="15" s="1"/>
  <c r="P664" i="15"/>
  <c r="Q664" i="15" s="1"/>
  <c r="R664" i="15" s="1"/>
  <c r="P1145" i="15"/>
  <c r="Q1145" i="15" s="1"/>
  <c r="R1145" i="15" s="1"/>
  <c r="P763" i="15"/>
  <c r="Q763" i="15" s="1"/>
  <c r="R763" i="15" s="1"/>
  <c r="P663" i="15"/>
  <c r="Q663" i="15" s="1"/>
  <c r="R663" i="15" s="1"/>
  <c r="P751" i="15"/>
  <c r="Q751" i="15" s="1"/>
  <c r="R751" i="15" s="1"/>
  <c r="P1125" i="15"/>
  <c r="Q1125" i="15" s="1"/>
  <c r="R1125" i="15" s="1"/>
  <c r="P974" i="15"/>
  <c r="Q974" i="15" s="1"/>
  <c r="R974" i="15" s="1"/>
  <c r="P727" i="15"/>
  <c r="Q727" i="15" s="1"/>
  <c r="R727" i="15" s="1"/>
  <c r="P180" i="15"/>
  <c r="Q180" i="15" s="1"/>
  <c r="R180" i="15" s="1"/>
  <c r="P1245" i="15"/>
  <c r="Q1245" i="15" s="1"/>
  <c r="R1245" i="15" s="1"/>
  <c r="P765" i="15"/>
  <c r="Q765" i="15" s="1"/>
  <c r="R765" i="15" s="1"/>
  <c r="P301" i="15"/>
  <c r="Q301" i="15" s="1"/>
  <c r="R301" i="15" s="1"/>
  <c r="P1409" i="15"/>
  <c r="Q1409" i="15" s="1"/>
  <c r="R1409" i="15" s="1"/>
  <c r="P1242" i="15"/>
  <c r="Q1242" i="15" s="1"/>
  <c r="R1242" i="15" s="1"/>
  <c r="P321" i="15"/>
  <c r="Q321" i="15" s="1"/>
  <c r="R321" i="15" s="1"/>
  <c r="P234" i="15"/>
  <c r="Q234" i="15" s="1"/>
  <c r="R234" i="15" s="1"/>
  <c r="P199" i="15"/>
  <c r="Q199" i="15" s="1"/>
  <c r="R199" i="15" s="1"/>
  <c r="P1117" i="15"/>
  <c r="Q1117" i="15" s="1"/>
  <c r="R1117" i="15" s="1"/>
  <c r="P1153" i="15"/>
  <c r="Q1153" i="15" s="1"/>
  <c r="R1153" i="15" s="1"/>
  <c r="P891" i="15"/>
  <c r="Q891" i="15" s="1"/>
  <c r="R891" i="15" s="1"/>
  <c r="P362" i="15"/>
  <c r="Q362" i="15" s="1"/>
  <c r="R362" i="15" s="1"/>
  <c r="P299" i="15"/>
  <c r="Q299" i="15" s="1"/>
  <c r="R299" i="15" s="1"/>
  <c r="P953" i="15"/>
  <c r="Q953" i="15" s="1"/>
  <c r="R953" i="15" s="1"/>
  <c r="P629" i="15"/>
  <c r="Q629" i="15" s="1"/>
  <c r="R629" i="15" s="1"/>
  <c r="P688" i="15"/>
  <c r="Q688" i="15" s="1"/>
  <c r="R688" i="15" s="1"/>
  <c r="P582" i="15"/>
  <c r="Q582" i="15" s="1"/>
  <c r="R582" i="15" s="1"/>
  <c r="P855" i="15"/>
  <c r="Q855" i="15" s="1"/>
  <c r="R855" i="15" s="1"/>
  <c r="P918" i="15"/>
  <c r="Q918" i="15" s="1"/>
  <c r="R918" i="15" s="1"/>
  <c r="P1199" i="15"/>
  <c r="Q1199" i="15" s="1"/>
  <c r="R1199" i="15" s="1"/>
  <c r="P841" i="15"/>
  <c r="Q841" i="15" s="1"/>
  <c r="R841" i="15" s="1"/>
  <c r="P253" i="15"/>
  <c r="Q253" i="15" s="1"/>
  <c r="R253" i="15" s="1"/>
  <c r="T192" i="15" s="1"/>
  <c r="P1345" i="15"/>
  <c r="Q1345" i="15" s="1"/>
  <c r="R1345" i="15" s="1"/>
  <c r="P1124" i="15"/>
  <c r="Q1124" i="15" s="1"/>
  <c r="R1124" i="15" s="1"/>
  <c r="P899" i="15"/>
  <c r="Q899" i="15" s="1"/>
  <c r="R899" i="15" s="1"/>
  <c r="P934" i="15"/>
  <c r="Q934" i="15" s="1"/>
  <c r="R934" i="15" s="1"/>
  <c r="P683" i="15"/>
  <c r="Q683" i="15" s="1"/>
  <c r="R683" i="15" s="1"/>
  <c r="P207" i="15"/>
  <c r="Q207" i="15" s="1"/>
  <c r="R207" i="15" s="1"/>
  <c r="P1240" i="15"/>
  <c r="Q1240" i="15" s="1"/>
  <c r="R1240" i="15" s="1"/>
  <c r="P823" i="15"/>
  <c r="Q823" i="15" s="1"/>
  <c r="R823" i="15" s="1"/>
  <c r="P1008" i="15"/>
  <c r="Q1008" i="15" s="1"/>
  <c r="R1008" i="15" s="1"/>
  <c r="P902" i="15"/>
  <c r="Q902" i="15" s="1"/>
  <c r="R902" i="15" s="1"/>
  <c r="P380" i="15"/>
  <c r="Q380" i="15" s="1"/>
  <c r="R380" i="15" s="1"/>
  <c r="P1232" i="15"/>
  <c r="Q1232" i="15" s="1"/>
  <c r="R1232" i="15" s="1"/>
  <c r="P842" i="15"/>
  <c r="Q842" i="15" s="1"/>
  <c r="R842" i="15" s="1"/>
  <c r="P936" i="15"/>
  <c r="Q936" i="15" s="1"/>
  <c r="R936" i="15" s="1"/>
  <c r="P381" i="15"/>
  <c r="Q381" i="15" s="1"/>
  <c r="R381" i="15" s="1"/>
  <c r="P317" i="15"/>
  <c r="Q317" i="15" s="1"/>
  <c r="R317" i="15" s="1"/>
  <c r="P1366" i="15"/>
  <c r="Q1366" i="15" s="1"/>
  <c r="R1366" i="15" s="1"/>
  <c r="P1422" i="15"/>
  <c r="Q1422" i="15" s="1"/>
  <c r="R1422" i="15" s="1"/>
  <c r="P1178" i="15"/>
  <c r="Q1178" i="15" s="1"/>
  <c r="R1178" i="15" s="1"/>
  <c r="P530" i="15"/>
  <c r="Q530" i="15" s="1"/>
  <c r="R530" i="15" s="1"/>
  <c r="P512" i="15"/>
  <c r="Q512" i="15" s="1"/>
  <c r="R512" i="15" s="1"/>
  <c r="P709" i="15"/>
  <c r="Q709" i="15" s="1"/>
  <c r="R709" i="15" s="1"/>
  <c r="P734" i="15"/>
  <c r="Q734" i="15" s="1"/>
  <c r="R734" i="15" s="1"/>
  <c r="P222" i="15"/>
  <c r="Q222" i="15" s="1"/>
  <c r="R222" i="15" s="1"/>
  <c r="P836" i="15"/>
  <c r="Q836" i="15" s="1"/>
  <c r="R836" i="15" s="1"/>
  <c r="P1093" i="15"/>
  <c r="Q1093" i="15" s="1"/>
  <c r="R1093" i="15" s="1"/>
  <c r="P826" i="15"/>
  <c r="Q826" i="15" s="1"/>
  <c r="R826" i="15" s="1"/>
  <c r="P266" i="15"/>
  <c r="Q266" i="15" s="1"/>
  <c r="R266" i="15" s="1"/>
  <c r="P1376" i="15"/>
  <c r="Q1376" i="15" s="1"/>
  <c r="R1376" i="15" s="1"/>
  <c r="P886" i="15"/>
  <c r="Q886" i="15" s="1"/>
  <c r="R886" i="15" s="1"/>
  <c r="P1097" i="15"/>
  <c r="Q1097" i="15" s="1"/>
  <c r="R1097" i="15" s="1"/>
  <c r="P1219" i="15"/>
  <c r="Q1219" i="15" s="1"/>
  <c r="R1219" i="15" s="1"/>
  <c r="P518" i="15"/>
  <c r="Q518" i="15" s="1"/>
  <c r="R518" i="15" s="1"/>
  <c r="P1293" i="15"/>
  <c r="Q1293" i="15" s="1"/>
  <c r="R1293" i="15" s="1"/>
  <c r="P815" i="15"/>
  <c r="Q815" i="15" s="1"/>
  <c r="R815" i="15" s="1"/>
  <c r="P1074" i="15"/>
  <c r="Q1074" i="15" s="1"/>
  <c r="R1074" i="15" s="1"/>
  <c r="P570" i="15"/>
  <c r="Q570" i="15" s="1"/>
  <c r="R570" i="15" s="1"/>
  <c r="P451" i="15"/>
  <c r="Q451" i="15" s="1"/>
  <c r="R451" i="15" s="1"/>
  <c r="P878" i="15"/>
  <c r="Q878" i="15" s="1"/>
  <c r="R878" i="15" s="1"/>
  <c r="P290" i="15"/>
  <c r="Q290" i="15" s="1"/>
  <c r="R290" i="15" s="1"/>
  <c r="P374" i="15"/>
  <c r="Q374" i="15" s="1"/>
  <c r="R374" i="15" s="1"/>
  <c r="P1261" i="15"/>
  <c r="Q1261" i="15" s="1"/>
  <c r="R1261" i="15" s="1"/>
  <c r="P1082" i="15"/>
  <c r="Q1082" i="15" s="1"/>
  <c r="R1082" i="15" s="1"/>
  <c r="P564" i="15"/>
  <c r="Q564" i="15" s="1"/>
  <c r="R564" i="15" s="1"/>
  <c r="P581" i="15"/>
  <c r="Q581" i="15" s="1"/>
  <c r="R581" i="15" s="1"/>
  <c r="P658" i="15"/>
  <c r="Q658" i="15" s="1"/>
  <c r="R658" i="15" s="1"/>
  <c r="P923" i="15"/>
  <c r="Q923" i="15" s="1"/>
  <c r="R923" i="15" s="1"/>
  <c r="P1420" i="15"/>
  <c r="Q1420" i="15" s="1"/>
  <c r="R1420" i="15" s="1"/>
  <c r="P1100" i="15"/>
  <c r="Q1100" i="15" s="1"/>
  <c r="R1100" i="15" s="1"/>
  <c r="P508" i="15"/>
  <c r="Q508" i="15" s="1"/>
  <c r="R508" i="15" s="1"/>
  <c r="P490" i="15"/>
  <c r="Q490" i="15" s="1"/>
  <c r="R490" i="15" s="1"/>
  <c r="P1419" i="15"/>
  <c r="Q1419" i="15" s="1"/>
  <c r="R1419" i="15" s="1"/>
  <c r="P1252" i="15"/>
  <c r="Q1252" i="15" s="1"/>
  <c r="R1252" i="15" s="1"/>
  <c r="P616" i="15"/>
  <c r="Q616" i="15" s="1"/>
  <c r="R616" i="15" s="1"/>
  <c r="P503" i="15"/>
  <c r="Q503" i="15" s="1"/>
  <c r="R503" i="15" s="1"/>
  <c r="P455" i="15"/>
  <c r="Q455" i="15" s="1"/>
  <c r="R455" i="15" s="1"/>
  <c r="P645" i="15"/>
  <c r="Q645" i="15" s="1"/>
  <c r="R645" i="15" s="1"/>
  <c r="P453" i="15"/>
  <c r="Q453" i="15" s="1"/>
  <c r="R453" i="15" s="1"/>
  <c r="P342" i="15"/>
  <c r="Q342" i="15" s="1"/>
  <c r="R342" i="15" s="1"/>
  <c r="P1233" i="15"/>
  <c r="Q1233" i="15" s="1"/>
  <c r="R1233" i="15" s="1"/>
  <c r="P1387" i="15"/>
  <c r="Q1387" i="15" s="1"/>
  <c r="R1387" i="15" s="1"/>
  <c r="P782" i="15"/>
  <c r="Q782" i="15" s="1"/>
  <c r="R782" i="15" s="1"/>
  <c r="P669" i="15"/>
  <c r="Q669" i="15" s="1"/>
  <c r="R669" i="15" s="1"/>
  <c r="P209" i="15"/>
  <c r="Q209" i="15" s="1"/>
  <c r="R209" i="15" s="1"/>
  <c r="P1140" i="15"/>
  <c r="Q1140" i="15" s="1"/>
  <c r="R1140" i="15" s="1"/>
  <c r="P1171" i="15"/>
  <c r="Q1171" i="15" s="1"/>
  <c r="R1171" i="15" s="1"/>
  <c r="P879" i="15"/>
  <c r="Q879" i="15" s="1"/>
  <c r="R879" i="15" s="1"/>
  <c r="P1382" i="15"/>
  <c r="Q1382" i="15" s="1"/>
  <c r="R1382" i="15" s="1"/>
  <c r="P883" i="15"/>
  <c r="Q883" i="15" s="1"/>
  <c r="R883" i="15" s="1"/>
  <c r="P1119" i="15"/>
  <c r="Q1119" i="15" s="1"/>
  <c r="R1119" i="15" s="1"/>
  <c r="P824" i="15"/>
  <c r="Q824" i="15" s="1"/>
  <c r="R824" i="15" s="1"/>
  <c r="P620" i="15"/>
  <c r="Q620" i="15" s="1"/>
  <c r="R620" i="15" s="1"/>
  <c r="P1193" i="15"/>
  <c r="Q1193" i="15" s="1"/>
  <c r="R1193" i="15" s="1"/>
  <c r="P1085" i="15"/>
  <c r="Q1085" i="15" s="1"/>
  <c r="R1085" i="15" s="1"/>
  <c r="P877" i="15"/>
  <c r="Q877" i="15" s="1"/>
  <c r="R877" i="15" s="1"/>
  <c r="P769" i="15"/>
  <c r="Q769" i="15" s="1"/>
  <c r="R769" i="15" s="1"/>
  <c r="P200" i="15"/>
  <c r="Q200" i="15" s="1"/>
  <c r="R200" i="15" s="1"/>
  <c r="P1295" i="15"/>
  <c r="Q1295" i="15" s="1"/>
  <c r="R1295" i="15" s="1"/>
  <c r="P1109" i="15"/>
  <c r="Q1109" i="15" s="1"/>
  <c r="R1109" i="15" s="1"/>
  <c r="P639" i="15"/>
  <c r="Q639" i="15" s="1"/>
  <c r="R639" i="15" s="1"/>
  <c r="P698" i="15"/>
  <c r="Q698" i="15" s="1"/>
  <c r="R698" i="15" s="1"/>
  <c r="P757" i="15"/>
  <c r="Q757" i="15" s="1"/>
  <c r="R757" i="15" s="1"/>
  <c r="P1255" i="15"/>
  <c r="Q1255" i="15" s="1"/>
  <c r="R1255" i="15" s="1"/>
  <c r="P1235" i="15"/>
  <c r="Q1235" i="15" s="1"/>
  <c r="R1235" i="15" s="1"/>
  <c r="P1055" i="15"/>
  <c r="Q1055" i="15" s="1"/>
  <c r="R1055" i="15" s="1"/>
  <c r="P367" i="15"/>
  <c r="Q367" i="15" s="1"/>
  <c r="R367" i="15" s="1"/>
  <c r="P348" i="15"/>
  <c r="Q348" i="15" s="1"/>
  <c r="R348" i="15" s="1"/>
  <c r="P422" i="15"/>
  <c r="Q422" i="15" s="1"/>
  <c r="R422" i="15" s="1"/>
  <c r="P1229" i="15"/>
  <c r="Q1229" i="15" s="1"/>
  <c r="R1229" i="15" s="1"/>
  <c r="P1309" i="15"/>
  <c r="Q1309" i="15" s="1"/>
  <c r="R1309" i="15" s="1"/>
  <c r="P1015" i="15"/>
  <c r="Q1015" i="15" s="1"/>
  <c r="R1015" i="15" s="1"/>
  <c r="P847" i="15"/>
  <c r="Q847" i="15" s="1"/>
  <c r="R847" i="15" s="1"/>
  <c r="P609" i="15"/>
  <c r="Q609" i="15" s="1"/>
  <c r="R609" i="15" s="1"/>
  <c r="P364" i="15"/>
  <c r="Q364" i="15" s="1"/>
  <c r="R364" i="15" s="1"/>
  <c r="P463" i="15"/>
  <c r="Q463" i="15" s="1"/>
  <c r="R463" i="15" s="1"/>
  <c r="P808" i="15"/>
  <c r="Q808" i="15" s="1"/>
  <c r="R808" i="15" s="1"/>
  <c r="P907" i="15"/>
  <c r="Q907" i="15" s="1"/>
  <c r="R907" i="15" s="1"/>
  <c r="P754" i="15"/>
  <c r="Q754" i="15" s="1"/>
  <c r="R754" i="15" s="1"/>
  <c r="P258" i="15"/>
  <c r="Q258" i="15" s="1"/>
  <c r="R258" i="15" s="1"/>
  <c r="T193" i="15" s="1"/>
  <c r="P901" i="15"/>
  <c r="Q901" i="15" s="1"/>
  <c r="R901" i="15" s="1"/>
  <c r="P446" i="15"/>
  <c r="Q446" i="15" s="1"/>
  <c r="R446" i="15" s="1"/>
  <c r="P218" i="15"/>
  <c r="Q218" i="15" s="1"/>
  <c r="R218" i="15" s="1"/>
  <c r="T185" i="15" s="1"/>
  <c r="P309" i="15"/>
  <c r="Q309" i="15" s="1"/>
  <c r="R309" i="15" s="1"/>
  <c r="P394" i="15"/>
  <c r="Q394" i="15" s="1"/>
  <c r="R394" i="15" s="1"/>
  <c r="P1214" i="15"/>
  <c r="Q1214" i="15" s="1"/>
  <c r="R1214" i="15" s="1"/>
  <c r="P1378" i="15"/>
  <c r="Q1378" i="15" s="1"/>
  <c r="R1378" i="15" s="1"/>
  <c r="P640" i="15"/>
  <c r="Q640" i="15" s="1"/>
  <c r="R640" i="15" s="1"/>
  <c r="P630" i="15"/>
  <c r="Q630" i="15" s="1"/>
  <c r="R630" i="15" s="1"/>
  <c r="P587" i="15"/>
  <c r="Q587" i="15" s="1"/>
  <c r="R587" i="15" s="1"/>
  <c r="P1319" i="15"/>
  <c r="Q1319" i="15" s="1"/>
  <c r="R1319" i="15" s="1"/>
  <c r="P846" i="15"/>
  <c r="Q846" i="15" s="1"/>
  <c r="R846" i="15" s="1"/>
  <c r="P1342" i="15"/>
  <c r="Q1342" i="15" s="1"/>
  <c r="R1342" i="15" s="1"/>
  <c r="P392" i="15"/>
  <c r="Q392" i="15" s="1"/>
  <c r="R392" i="15" s="1"/>
  <c r="P992" i="15"/>
  <c r="Q992" i="15" s="1"/>
  <c r="R992" i="15" s="1"/>
  <c r="P821" i="15"/>
  <c r="Q821" i="15" s="1"/>
  <c r="R821" i="15" s="1"/>
  <c r="P537" i="15"/>
  <c r="Q537" i="15" s="1"/>
  <c r="R537" i="15" s="1"/>
  <c r="P1367" i="15"/>
  <c r="Q1367" i="15" s="1"/>
  <c r="R1367" i="15" s="1"/>
  <c r="P801" i="15"/>
  <c r="Q801" i="15" s="1"/>
  <c r="R801" i="15" s="1"/>
  <c r="P777" i="15"/>
  <c r="Q777" i="15" s="1"/>
  <c r="R777" i="15" s="1"/>
  <c r="P390" i="15"/>
  <c r="Q390" i="15" s="1"/>
  <c r="R390" i="15" s="1"/>
  <c r="P486" i="15"/>
  <c r="Q486" i="15" s="1"/>
  <c r="R486" i="15" s="1"/>
  <c r="P1156" i="15"/>
  <c r="Q1156" i="15" s="1"/>
  <c r="R1156" i="15" s="1"/>
  <c r="P1244" i="15"/>
  <c r="Q1244" i="15" s="1"/>
  <c r="R1244" i="15" s="1"/>
  <c r="P972" i="15"/>
  <c r="Q972" i="15" s="1"/>
  <c r="R972" i="15" s="1"/>
  <c r="P344" i="15"/>
  <c r="Q344" i="15" s="1"/>
  <c r="R344" i="15" s="1"/>
  <c r="P327" i="15"/>
  <c r="Q327" i="15" s="1"/>
  <c r="R327" i="15" s="1"/>
  <c r="P1292" i="15"/>
  <c r="Q1292" i="15" s="1"/>
  <c r="R1292" i="15" s="1"/>
  <c r="P920" i="15"/>
  <c r="Q920" i="15" s="1"/>
  <c r="R920" i="15" s="1"/>
  <c r="P252" i="15"/>
  <c r="Q252" i="15" s="1"/>
  <c r="R252" i="15" s="1"/>
  <c r="P372" i="15"/>
  <c r="Q372" i="15" s="1"/>
  <c r="R372" i="15" s="1"/>
  <c r="P312" i="15"/>
  <c r="Q312" i="15" s="1"/>
  <c r="R312" i="15" s="1"/>
  <c r="P1253" i="15"/>
  <c r="Q1253" i="15" s="1"/>
  <c r="R1253" i="15" s="1"/>
  <c r="P1131" i="15"/>
  <c r="Q1131" i="15" s="1"/>
  <c r="R1131" i="15" s="1"/>
  <c r="P1207" i="15"/>
  <c r="Q1207" i="15" s="1"/>
  <c r="R1207" i="15" s="1"/>
  <c r="P740" i="15"/>
  <c r="Q740" i="15" s="1"/>
  <c r="R740" i="15" s="1"/>
  <c r="P1209" i="15"/>
  <c r="Q1209" i="15" s="1"/>
  <c r="R1209" i="15" s="1"/>
  <c r="P615" i="15"/>
  <c r="Q615" i="15" s="1"/>
  <c r="R615" i="15" s="1"/>
  <c r="P409" i="15"/>
  <c r="Q409" i="15" s="1"/>
  <c r="R409" i="15" s="1"/>
  <c r="P677" i="15"/>
  <c r="Q677" i="15" s="1"/>
  <c r="R677" i="15" s="1"/>
  <c r="P967" i="15"/>
  <c r="Q967" i="15" s="1"/>
  <c r="R967" i="15" s="1"/>
  <c r="P316" i="15"/>
  <c r="Q316" i="15" s="1"/>
  <c r="R316" i="15" s="1"/>
  <c r="P520" i="15"/>
  <c r="Q520" i="15" s="1"/>
  <c r="R520" i="15" s="1"/>
  <c r="P514" i="15"/>
  <c r="Q514" i="15" s="1"/>
  <c r="R514" i="15" s="1"/>
  <c r="P1277" i="15"/>
  <c r="Q1277" i="15" s="1"/>
  <c r="R1277" i="15" s="1"/>
  <c r="P987" i="15"/>
  <c r="Q987" i="15" s="1"/>
  <c r="R987" i="15" s="1"/>
  <c r="P1190" i="15"/>
  <c r="Q1190" i="15" s="1"/>
  <c r="R1190" i="15" s="1"/>
  <c r="P701" i="15"/>
  <c r="Q701" i="15" s="1"/>
  <c r="R701" i="15" s="1"/>
  <c r="P323" i="15"/>
  <c r="Q323" i="15" s="1"/>
  <c r="R323" i="15" s="1"/>
  <c r="P1303" i="15"/>
  <c r="Q1303" i="15" s="1"/>
  <c r="R1303" i="15" s="1"/>
  <c r="P294" i="15"/>
  <c r="Q294" i="15" s="1"/>
  <c r="R294" i="15" s="1"/>
  <c r="P811" i="15"/>
  <c r="Q811" i="15" s="1"/>
  <c r="R811" i="15" s="1"/>
  <c r="P450" i="15"/>
  <c r="Q450" i="15" s="1"/>
  <c r="R450" i="15" s="1"/>
  <c r="P314" i="15"/>
  <c r="Q314" i="15" s="1"/>
  <c r="R314" i="15" s="1"/>
  <c r="P1076" i="15"/>
  <c r="Q1076" i="15" s="1"/>
  <c r="R1076" i="15" s="1"/>
  <c r="P1413" i="15"/>
  <c r="Q1413" i="15" s="1"/>
  <c r="R1413" i="15" s="1"/>
  <c r="P1290" i="15"/>
  <c r="Q1290" i="15" s="1"/>
  <c r="R1290" i="15" s="1"/>
  <c r="P1068" i="15"/>
  <c r="Q1068" i="15" s="1"/>
  <c r="R1068" i="15" s="1"/>
  <c r="P302" i="15"/>
  <c r="Q302" i="15" s="1"/>
  <c r="R302" i="15" s="1"/>
  <c r="P721" i="15"/>
  <c r="Q721" i="15" s="1"/>
  <c r="R721" i="15" s="1"/>
  <c r="P1257" i="15"/>
  <c r="Q1257" i="15" s="1"/>
  <c r="R1257" i="15" s="1"/>
  <c r="P797" i="15"/>
  <c r="Q797" i="15" s="1"/>
  <c r="R797" i="15" s="1"/>
  <c r="P756" i="15"/>
  <c r="Q756" i="15" s="1"/>
  <c r="R756" i="15" s="1"/>
  <c r="P235" i="15"/>
  <c r="Q235" i="15" s="1"/>
  <c r="R235" i="15" s="1"/>
  <c r="P265" i="15"/>
  <c r="Q265" i="15" s="1"/>
  <c r="R265" i="15" s="1"/>
  <c r="P1251" i="15"/>
  <c r="Q1251" i="15" s="1"/>
  <c r="R1251" i="15" s="1"/>
  <c r="P1403" i="15"/>
  <c r="Q1403" i="15" s="1"/>
  <c r="R1403" i="15" s="1"/>
  <c r="P798" i="15"/>
  <c r="Q798" i="15" s="1"/>
  <c r="R798" i="15" s="1"/>
  <c r="P693" i="15"/>
  <c r="Q693" i="15" s="1"/>
  <c r="R693" i="15" s="1"/>
  <c r="P179" i="15"/>
  <c r="Q179" i="15" s="1"/>
  <c r="R179" i="15" s="1"/>
  <c r="P990" i="15"/>
  <c r="Q990" i="15" s="1"/>
  <c r="R990" i="15" s="1"/>
  <c r="P1121" i="15"/>
  <c r="Q1121" i="15" s="1"/>
  <c r="R1121" i="15" s="1"/>
  <c r="P223" i="15"/>
  <c r="Q223" i="15" s="1"/>
  <c r="R223" i="15" s="1"/>
  <c r="T186" i="15" s="1"/>
  <c r="P481" i="15"/>
  <c r="Q481" i="15" s="1"/>
  <c r="R481" i="15" s="1"/>
  <c r="P588" i="15"/>
  <c r="Q588" i="15" s="1"/>
  <c r="R588" i="15" s="1"/>
  <c r="P1120" i="15"/>
  <c r="Q1120" i="15" s="1"/>
  <c r="R1120" i="15" s="1"/>
  <c r="P837" i="15"/>
  <c r="Q837" i="15" s="1"/>
  <c r="R837" i="15" s="1"/>
  <c r="P470" i="15"/>
  <c r="Q470" i="15" s="1"/>
  <c r="R470" i="15" s="1"/>
  <c r="P319" i="15"/>
  <c r="Q319" i="15" s="1"/>
  <c r="R319" i="15" s="1"/>
  <c r="P1395" i="15"/>
  <c r="Q1395" i="15" s="1"/>
  <c r="R1395" i="15" s="1"/>
  <c r="P1157" i="15"/>
  <c r="Q1157" i="15" s="1"/>
  <c r="R1157" i="15" s="1"/>
  <c r="P942" i="15"/>
  <c r="Q942" i="15" s="1"/>
  <c r="R942" i="15" s="1"/>
  <c r="P684" i="15"/>
  <c r="Q684" i="15" s="1"/>
  <c r="R684" i="15" s="1"/>
  <c r="P694" i="15"/>
  <c r="Q694" i="15" s="1"/>
  <c r="R694" i="15" s="1"/>
  <c r="P431" i="15"/>
  <c r="Q431" i="15" s="1"/>
  <c r="R431" i="15" s="1"/>
  <c r="P652" i="15"/>
  <c r="Q652" i="15" s="1"/>
  <c r="R652" i="15" s="1"/>
  <c r="P966" i="15"/>
  <c r="Q966" i="15" s="1"/>
  <c r="R966" i="15" s="1"/>
  <c r="P201" i="15"/>
  <c r="Q201" i="15" s="1"/>
  <c r="R201" i="15" s="1"/>
  <c r="P527" i="15"/>
  <c r="Q527" i="15" s="1"/>
  <c r="R527" i="15" s="1"/>
  <c r="P1327" i="15"/>
  <c r="Q1327" i="15" s="1"/>
  <c r="R1327" i="15" s="1"/>
  <c r="P1141" i="15"/>
  <c r="Q1141" i="15" s="1"/>
  <c r="R1141" i="15" s="1"/>
  <c r="P822" i="15"/>
  <c r="Q822" i="15" s="1"/>
  <c r="R822" i="15" s="1"/>
  <c r="P722" i="15"/>
  <c r="Q722" i="15" s="1"/>
  <c r="R722" i="15" s="1"/>
  <c r="P607" i="15"/>
  <c r="Q607" i="15" s="1"/>
  <c r="R607" i="15" s="1"/>
  <c r="P780" i="15"/>
  <c r="Q780" i="15" s="1"/>
  <c r="R780" i="15" s="1"/>
  <c r="P462" i="15"/>
  <c r="Q462" i="15" s="1"/>
  <c r="R462" i="15" s="1"/>
  <c r="P1077" i="15"/>
  <c r="Q1077" i="15" s="1"/>
  <c r="R1077" i="15" s="1"/>
  <c r="P493" i="15"/>
  <c r="Q493" i="15" s="1"/>
  <c r="R493" i="15" s="1"/>
  <c r="P313" i="15"/>
  <c r="Q313" i="15" s="1"/>
  <c r="R313" i="15" s="1"/>
  <c r="P1161" i="15"/>
  <c r="Q1161" i="15" s="1"/>
  <c r="R1161" i="15" s="1"/>
  <c r="P897" i="15"/>
  <c r="Q897" i="15" s="1"/>
  <c r="R897" i="15" s="1"/>
  <c r="P1065" i="15"/>
  <c r="Q1065" i="15" s="1"/>
  <c r="R1065" i="15" s="1"/>
  <c r="P332" i="15"/>
  <c r="Q332" i="15" s="1"/>
  <c r="R332" i="15" s="1"/>
  <c r="P444" i="15"/>
  <c r="Q444" i="15" s="1"/>
  <c r="R444" i="15" s="1"/>
  <c r="P1408" i="15"/>
  <c r="Q1408" i="15" s="1"/>
  <c r="R1408" i="15" s="1"/>
  <c r="P928" i="15"/>
  <c r="Q928" i="15" s="1"/>
  <c r="R928" i="15" s="1"/>
  <c r="P1064" i="15"/>
  <c r="Q1064" i="15" s="1"/>
  <c r="R1064" i="15" s="1"/>
  <c r="P579" i="15"/>
  <c r="Q579" i="15" s="1"/>
  <c r="R579" i="15" s="1"/>
  <c r="P226" i="15"/>
  <c r="Q226" i="15" s="1"/>
  <c r="R226" i="15" s="1"/>
  <c r="P1118" i="15"/>
  <c r="Q1118" i="15" s="1"/>
  <c r="R1118" i="15" s="1"/>
  <c r="P515" i="15"/>
  <c r="Q515" i="15" s="1"/>
  <c r="R515" i="15" s="1"/>
  <c r="P647" i="15"/>
  <c r="Q647" i="15" s="1"/>
  <c r="R647" i="15" s="1"/>
  <c r="P334" i="15"/>
  <c r="Q334" i="15" s="1"/>
  <c r="R334" i="15" s="1"/>
  <c r="P244" i="15"/>
  <c r="Q244" i="15" s="1"/>
  <c r="R244" i="15" s="1"/>
  <c r="P1173" i="15"/>
  <c r="Q1173" i="15" s="1"/>
  <c r="R1173" i="15" s="1"/>
  <c r="P868" i="15"/>
  <c r="Q868" i="15" s="1"/>
  <c r="R868" i="15" s="1"/>
  <c r="P293" i="15"/>
  <c r="Q293" i="15" s="1"/>
  <c r="R293" i="15" s="1"/>
  <c r="T200" i="15" s="1"/>
  <c r="P843" i="15"/>
  <c r="Q843" i="15" s="1"/>
  <c r="R843" i="15" s="1"/>
  <c r="P1069" i="15"/>
  <c r="Q1069" i="15" s="1"/>
  <c r="R1069" i="15" s="1"/>
  <c r="P1123" i="15"/>
  <c r="Q1123" i="15" s="1"/>
  <c r="R1123" i="15" s="1"/>
  <c r="P350" i="15"/>
  <c r="Q350" i="15" s="1"/>
  <c r="R350" i="15" s="1"/>
  <c r="P1370" i="15"/>
  <c r="Q1370" i="15" s="1"/>
  <c r="R1370" i="15" s="1"/>
  <c r="P1025" i="15"/>
  <c r="Q1025" i="15" s="1"/>
  <c r="R1025" i="15" s="1"/>
  <c r="P497" i="15"/>
  <c r="Q497" i="15" s="1"/>
  <c r="R497" i="15" s="1"/>
  <c r="P346" i="15"/>
  <c r="Q346" i="15" s="1"/>
  <c r="R346" i="15" s="1"/>
  <c r="P550" i="15"/>
  <c r="Q550" i="15" s="1"/>
  <c r="R550" i="15" s="1"/>
  <c r="P776" i="15"/>
  <c r="Q776" i="15" s="1"/>
  <c r="R776" i="15" s="1"/>
  <c r="P1045" i="15"/>
  <c r="Q1045" i="15" s="1"/>
  <c r="R1045" i="15" s="1"/>
  <c r="P1090" i="15"/>
  <c r="Q1090" i="15" s="1"/>
  <c r="R1090" i="15" s="1"/>
  <c r="P212" i="15"/>
  <c r="Q212" i="15" s="1"/>
  <c r="R212" i="15" s="1"/>
  <c r="P251" i="15"/>
  <c r="Q251" i="15" s="1"/>
  <c r="R251" i="15" s="1"/>
  <c r="P1333" i="15"/>
  <c r="Q1333" i="15" s="1"/>
  <c r="R1333" i="15" s="1"/>
  <c r="P857" i="15"/>
  <c r="Q857" i="15" s="1"/>
  <c r="R857" i="15" s="1"/>
  <c r="P1094" i="15"/>
  <c r="Q1094" i="15" s="1"/>
  <c r="R1094" i="15" s="1"/>
  <c r="P443" i="15"/>
  <c r="Q443" i="15" s="1"/>
  <c r="R443" i="15" s="1"/>
  <c r="P480" i="15"/>
  <c r="Q480" i="15" s="1"/>
  <c r="R480" i="15" s="1"/>
  <c r="P672" i="15"/>
  <c r="Q672" i="15" s="1"/>
  <c r="R672" i="15" s="1"/>
  <c r="P1011" i="15"/>
  <c r="Q1011" i="15" s="1"/>
  <c r="R1011" i="15" s="1"/>
  <c r="P1060" i="15"/>
  <c r="Q1060" i="15" s="1"/>
  <c r="R1060" i="15" s="1"/>
  <c r="P1384" i="15"/>
  <c r="Q1384" i="15" s="1"/>
  <c r="R1384" i="15" s="1"/>
  <c r="P654" i="15"/>
  <c r="Q654" i="15" s="1"/>
  <c r="R654" i="15" s="1"/>
  <c r="P461" i="15"/>
  <c r="Q461" i="15" s="1"/>
  <c r="R461" i="15" s="1"/>
  <c r="P1315" i="15"/>
  <c r="Q1315" i="15" s="1"/>
  <c r="R1315" i="15" s="1"/>
  <c r="P1144" i="15"/>
  <c r="Q1144" i="15" s="1"/>
  <c r="R1144" i="15" s="1"/>
  <c r="P959" i="15"/>
  <c r="Q959" i="15" s="1"/>
  <c r="R959" i="15" s="1"/>
  <c r="P719" i="15"/>
  <c r="Q719" i="15" s="1"/>
  <c r="R719" i="15" s="1"/>
  <c r="P202" i="15"/>
  <c r="Q202" i="15" s="1"/>
  <c r="R202" i="15" s="1"/>
  <c r="P1340" i="15"/>
  <c r="Q1340" i="15" s="1"/>
  <c r="R1340" i="15" s="1"/>
  <c r="P1102" i="15"/>
  <c r="Q1102" i="15" s="1"/>
  <c r="R1102" i="15" s="1"/>
  <c r="P415" i="15"/>
  <c r="Q415" i="15" s="1"/>
  <c r="R415" i="15" s="1"/>
  <c r="P420" i="15"/>
  <c r="Q420" i="15" s="1"/>
  <c r="R420" i="15" s="1"/>
  <c r="P438" i="15"/>
  <c r="Q438" i="15" s="1"/>
  <c r="R438" i="15" s="1"/>
  <c r="P1265" i="15"/>
  <c r="Q1265" i="15" s="1"/>
  <c r="R1265" i="15" s="1"/>
  <c r="P1417" i="15"/>
  <c r="Q1417" i="15" s="1"/>
  <c r="R1417" i="15" s="1"/>
  <c r="P818" i="15"/>
  <c r="Q818" i="15" s="1"/>
  <c r="R818" i="15" s="1"/>
  <c r="P715" i="15"/>
  <c r="Q715" i="15" s="1"/>
  <c r="R715" i="15" s="1"/>
  <c r="P1360" i="15"/>
  <c r="Q1360" i="15" s="1"/>
  <c r="R1360" i="15" s="1"/>
  <c r="P753" i="15"/>
  <c r="Q753" i="15" s="1"/>
  <c r="R753" i="15" s="1"/>
  <c r="P257" i="15"/>
  <c r="Q257" i="15" s="1"/>
  <c r="R257" i="15" s="1"/>
  <c r="P1375" i="15"/>
  <c r="Q1375" i="15" s="1"/>
  <c r="R1375" i="15" s="1"/>
  <c r="P898" i="15"/>
  <c r="Q898" i="15" s="1"/>
  <c r="R898" i="15" s="1"/>
  <c r="P1239" i="15"/>
  <c r="Q1239" i="15" s="1"/>
  <c r="R1239" i="15" s="1"/>
  <c r="P745" i="15"/>
  <c r="Q745" i="15" s="1"/>
  <c r="R745" i="15" s="1"/>
  <c r="P466" i="15"/>
  <c r="Q466" i="15" s="1"/>
  <c r="R466" i="15" s="1"/>
  <c r="P1318" i="15"/>
  <c r="Q1318" i="15" s="1"/>
  <c r="R1318" i="15" s="1"/>
  <c r="P612" i="15"/>
  <c r="Q612" i="15" s="1"/>
  <c r="R612" i="15" s="1"/>
  <c r="P1026" i="15"/>
  <c r="Q1026" i="15" s="1"/>
  <c r="R1026" i="15" s="1"/>
  <c r="P856" i="15"/>
  <c r="Q856" i="15" s="1"/>
  <c r="R856" i="15" s="1"/>
  <c r="P517" i="15"/>
  <c r="Q517" i="15" s="1"/>
  <c r="R517" i="15" s="1"/>
  <c r="P995" i="15"/>
  <c r="Q995" i="15" s="1"/>
  <c r="R995" i="15" s="1"/>
  <c r="P748" i="15"/>
  <c r="Q748" i="15" s="1"/>
  <c r="R748" i="15" s="1"/>
  <c r="P1037" i="15"/>
  <c r="Q1037" i="15" s="1"/>
  <c r="R1037" i="15" s="1"/>
  <c r="P247" i="15"/>
  <c r="Q247" i="15" s="1"/>
  <c r="R247" i="15" s="1"/>
  <c r="P412" i="15"/>
  <c r="Q412" i="15" s="1"/>
  <c r="R412" i="15" s="1"/>
  <c r="P1241" i="15"/>
  <c r="Q1241" i="15" s="1"/>
  <c r="R1241" i="15" s="1"/>
  <c r="P243" i="15"/>
  <c r="Q243" i="15" s="1"/>
  <c r="R243" i="15" s="1"/>
  <c r="T190" i="15" s="1"/>
  <c r="P662" i="15"/>
  <c r="Q662" i="15" s="1"/>
  <c r="R662" i="15" s="1"/>
  <c r="P1160" i="15"/>
  <c r="Q1160" i="15" s="1"/>
  <c r="R1160" i="15" s="1"/>
  <c r="P1385" i="15"/>
  <c r="Q1385" i="15" s="1"/>
  <c r="R1385" i="15" s="1"/>
  <c r="P655" i="15"/>
  <c r="Q655" i="15" s="1"/>
  <c r="R655" i="15" s="1"/>
  <c r="P189" i="15"/>
  <c r="Q189" i="15" s="1"/>
  <c r="R189" i="15" s="1"/>
  <c r="P217" i="15"/>
  <c r="Q217" i="15" s="1"/>
  <c r="R217" i="15" s="1"/>
  <c r="P1147" i="15"/>
  <c r="Q1147" i="15" s="1"/>
  <c r="R1147" i="15" s="1"/>
  <c r="P1339" i="15"/>
  <c r="Q1339" i="15" s="1"/>
  <c r="R1339" i="15" s="1"/>
  <c r="P718" i="15"/>
  <c r="Q718" i="15" s="1"/>
  <c r="R718" i="15" s="1"/>
  <c r="P599" i="15"/>
  <c r="Q599" i="15" s="1"/>
  <c r="R599" i="15" s="1"/>
  <c r="P239" i="15"/>
  <c r="Q239" i="15" s="1"/>
  <c r="R239" i="15" s="1"/>
  <c r="P1226" i="15"/>
  <c r="Q1226" i="15" s="1"/>
  <c r="R1226" i="15" s="1"/>
  <c r="P1061" i="15"/>
  <c r="Q1061" i="15" s="1"/>
  <c r="R1061" i="15" s="1"/>
  <c r="P858" i="15"/>
  <c r="Q858" i="15" s="1"/>
  <c r="R858" i="15" s="1"/>
  <c r="P417" i="15"/>
  <c r="Q417" i="15" s="1"/>
  <c r="R417" i="15" s="1"/>
  <c r="P240" i="15"/>
  <c r="Q240" i="15" s="1"/>
  <c r="R240" i="15" s="1"/>
  <c r="P816" i="15"/>
  <c r="Q816" i="15" s="1"/>
  <c r="R816" i="15" s="1"/>
  <c r="P186" i="15"/>
  <c r="Q186" i="15" s="1"/>
  <c r="R186" i="15" s="1"/>
  <c r="P931" i="15"/>
  <c r="Q931" i="15" s="1"/>
  <c r="R931" i="15" s="1"/>
  <c r="P1062" i="15"/>
  <c r="Q1062" i="15" s="1"/>
  <c r="R1062" i="15" s="1"/>
  <c r="P908" i="15"/>
  <c r="Q908" i="15" s="1"/>
  <c r="R908" i="15" s="1"/>
  <c r="P952" i="15"/>
  <c r="Q952" i="15" s="1"/>
  <c r="R952" i="15" s="1"/>
  <c r="P331" i="15"/>
  <c r="Q331" i="15" s="1"/>
  <c r="R331" i="15" s="1"/>
  <c r="P1084" i="15"/>
  <c r="Q1084" i="15" s="1"/>
  <c r="R1084" i="15" s="1"/>
  <c r="P1057" i="15"/>
  <c r="Q1057" i="15" s="1"/>
  <c r="R1057" i="15" s="1"/>
  <c r="P593" i="15"/>
  <c r="Q593" i="15" s="1"/>
  <c r="R593" i="15" s="1"/>
  <c r="P1373" i="15"/>
  <c r="Q1373" i="15" s="1"/>
  <c r="R1373" i="15" s="1"/>
  <c r="P700" i="15"/>
  <c r="Q700" i="15" s="1"/>
  <c r="R700" i="15" s="1"/>
  <c r="P844" i="15"/>
  <c r="Q844" i="15" s="1"/>
  <c r="R844" i="15" s="1"/>
  <c r="P924" i="15"/>
  <c r="Q924" i="15" s="1"/>
  <c r="R924" i="15" s="1"/>
  <c r="P478" i="15"/>
  <c r="Q478" i="15" s="1"/>
  <c r="R478" i="15" s="1"/>
  <c r="P482" i="15"/>
  <c r="Q482" i="15" s="1"/>
  <c r="R482" i="15" s="1"/>
  <c r="P283" i="15"/>
  <c r="Q283" i="15" s="1"/>
  <c r="R283" i="15" s="1"/>
  <c r="T198" i="15" s="1"/>
  <c r="P1352" i="15"/>
  <c r="Q1352" i="15" s="1"/>
  <c r="R1352" i="15" s="1"/>
  <c r="P1410" i="15"/>
  <c r="Q1410" i="15" s="1"/>
  <c r="R1410" i="15" s="1"/>
  <c r="P806" i="15"/>
  <c r="Q806" i="15" s="1"/>
  <c r="R806" i="15" s="1"/>
  <c r="P598" i="15"/>
  <c r="Q598" i="15" s="1"/>
  <c r="R598" i="15" s="1"/>
  <c r="P617" i="15"/>
  <c r="Q617" i="15" s="1"/>
  <c r="R617" i="15" s="1"/>
  <c r="P1195" i="15"/>
  <c r="Q1195" i="15" s="1"/>
  <c r="R1195" i="15" s="1"/>
  <c r="P1401" i="15"/>
  <c r="Q1401" i="15" s="1"/>
  <c r="R1401" i="15" s="1"/>
  <c r="P686" i="15"/>
  <c r="Q686" i="15" s="1"/>
  <c r="R686" i="15" s="1"/>
  <c r="P260" i="15"/>
  <c r="Q260" i="15" s="1"/>
  <c r="R260" i="15" s="1"/>
  <c r="P284" i="15"/>
  <c r="Q284" i="15" s="1"/>
  <c r="R284" i="15" s="1"/>
  <c r="P872" i="15"/>
  <c r="Q872" i="15" s="1"/>
  <c r="R872" i="15" s="1"/>
  <c r="P1291" i="15"/>
  <c r="Q1291" i="15" s="1"/>
  <c r="R1291" i="15" s="1"/>
  <c r="P619" i="15"/>
  <c r="Q619" i="15" s="1"/>
  <c r="R619" i="15" s="1"/>
  <c r="P536" i="15"/>
  <c r="Q536" i="15" s="1"/>
  <c r="R536" i="15" s="1"/>
  <c r="P1218" i="15"/>
  <c r="Q1218" i="15" s="1"/>
  <c r="R1218" i="15" s="1"/>
  <c r="P296" i="15"/>
  <c r="Q296" i="15" s="1"/>
  <c r="R296" i="15" s="1"/>
  <c r="P985" i="15"/>
  <c r="Q985" i="15" s="1"/>
  <c r="R985" i="15" s="1"/>
  <c r="P1270" i="15"/>
  <c r="Q1270" i="15" s="1"/>
  <c r="R1270" i="15" s="1"/>
  <c r="P817" i="15"/>
  <c r="Q817" i="15" s="1"/>
  <c r="R817" i="15" s="1"/>
  <c r="P1132" i="15"/>
  <c r="Q1132" i="15" s="1"/>
  <c r="R1132" i="15" s="1"/>
  <c r="P402" i="15"/>
  <c r="Q402" i="15" s="1"/>
  <c r="R402" i="15" s="1"/>
  <c r="P287" i="15"/>
  <c r="Q287" i="15" s="1"/>
  <c r="R287" i="15" s="1"/>
  <c r="P1324" i="15"/>
  <c r="Q1324" i="15" s="1"/>
  <c r="R1324" i="15" s="1"/>
  <c r="P1039" i="15"/>
  <c r="Q1039" i="15" s="1"/>
  <c r="R1039" i="15" s="1"/>
  <c r="P384" i="15"/>
  <c r="Q384" i="15" s="1"/>
  <c r="R384" i="15" s="1"/>
  <c r="P339" i="15"/>
  <c r="Q339" i="15" s="1"/>
  <c r="R339" i="15" s="1"/>
  <c r="P357" i="15"/>
  <c r="Q357" i="15" s="1"/>
  <c r="R357" i="15" s="1"/>
  <c r="P1313" i="15"/>
  <c r="Q1313" i="15" s="1"/>
  <c r="R1313" i="15" s="1"/>
  <c r="P939" i="15"/>
  <c r="Q939" i="15" s="1"/>
  <c r="R939" i="15" s="1"/>
  <c r="P862" i="15"/>
  <c r="Q862" i="15" s="1"/>
  <c r="R862" i="15" s="1"/>
  <c r="P762" i="15"/>
  <c r="Q762" i="15" s="1"/>
  <c r="R762" i="15" s="1"/>
  <c r="P328" i="15"/>
  <c r="Q328" i="15" s="1"/>
  <c r="R328" i="15" s="1"/>
  <c r="P1181" i="15"/>
  <c r="Q1181" i="15" s="1"/>
  <c r="R1181" i="15" s="1"/>
  <c r="P1185" i="15"/>
  <c r="Q1185" i="15" s="1"/>
  <c r="R1185" i="15" s="1"/>
  <c r="P310" i="15"/>
  <c r="Q310" i="15" s="1"/>
  <c r="R310" i="15" s="1"/>
  <c r="P198" i="15"/>
  <c r="Q198" i="15" s="1"/>
  <c r="R198" i="15" s="1"/>
  <c r="T181" i="15" s="1"/>
  <c r="P1343" i="15"/>
  <c r="Q1343" i="15" s="1"/>
  <c r="R1343" i="15" s="1"/>
  <c r="P1099" i="15"/>
  <c r="Q1099" i="15" s="1"/>
  <c r="R1099" i="15" s="1"/>
  <c r="P401" i="15"/>
  <c r="Q401" i="15" s="1"/>
  <c r="R401" i="15" s="1"/>
  <c r="P1197" i="15"/>
  <c r="Q1197" i="15" s="1"/>
  <c r="R1197" i="15" s="1"/>
  <c r="P1138" i="15"/>
  <c r="Q1138" i="15" s="1"/>
  <c r="R1138" i="15" s="1"/>
  <c r="P876" i="15"/>
  <c r="Q876" i="15" s="1"/>
  <c r="R876" i="15" s="1"/>
  <c r="P646" i="15"/>
  <c r="Q646" i="15" s="1"/>
  <c r="R646" i="15" s="1"/>
  <c r="P544" i="15"/>
  <c r="Q544" i="15" s="1"/>
  <c r="R544" i="15" s="1"/>
  <c r="P1427" i="15"/>
  <c r="Q1427" i="15" s="1"/>
  <c r="R1427" i="15" s="1"/>
  <c r="P1260" i="15"/>
  <c r="Q1260" i="15" s="1"/>
  <c r="R1260" i="15" s="1"/>
  <c r="P389" i="15"/>
  <c r="Q389" i="15" s="1"/>
  <c r="R389" i="15" s="1"/>
  <c r="P419" i="15"/>
  <c r="Q419" i="15" s="1"/>
  <c r="R419" i="15" s="1"/>
  <c r="P228" i="15"/>
  <c r="Q228" i="15" s="1"/>
  <c r="R228" i="15" s="1"/>
  <c r="T187" i="15" s="1"/>
  <c r="P1380" i="15"/>
  <c r="Q1380" i="15" s="1"/>
  <c r="R1380" i="15" s="1"/>
  <c r="P1192" i="15"/>
  <c r="Q1192" i="15" s="1"/>
  <c r="R1192" i="15" s="1"/>
  <c r="P714" i="15"/>
  <c r="Q714" i="15" s="1"/>
  <c r="R714" i="15" s="1"/>
  <c r="P410" i="15"/>
  <c r="Q410" i="15" s="1"/>
  <c r="R410" i="15" s="1"/>
  <c r="P337" i="15"/>
  <c r="Q337" i="15" s="1"/>
  <c r="R337" i="15" s="1"/>
  <c r="P1098" i="15"/>
  <c r="Q1098" i="15" s="1"/>
  <c r="R1098" i="15" s="1"/>
  <c r="P933" i="15"/>
  <c r="Q933" i="15" s="1"/>
  <c r="R933" i="15" s="1"/>
  <c r="P712" i="15"/>
  <c r="Q712" i="15" s="1"/>
  <c r="R712" i="15" s="1"/>
  <c r="P713" i="15"/>
  <c r="Q713" i="15" s="1"/>
  <c r="R713" i="15" s="1"/>
  <c r="P1113" i="15"/>
  <c r="Q1113" i="15" s="1"/>
  <c r="R1113" i="15" s="1"/>
  <c r="P1359" i="15"/>
  <c r="Q1359" i="15" s="1"/>
  <c r="R1359" i="15" s="1"/>
  <c r="P1079" i="15"/>
  <c r="Q1079" i="15" s="1"/>
  <c r="R1079" i="15" s="1"/>
  <c r="P1052" i="15"/>
  <c r="Q1052" i="15" s="1"/>
  <c r="R1052" i="15" s="1"/>
  <c r="P893" i="15"/>
  <c r="Q893" i="15" s="1"/>
  <c r="R893" i="15" s="1"/>
  <c r="P1126" i="15"/>
  <c r="Q1126" i="15" s="1"/>
  <c r="R1126" i="15" s="1"/>
  <c r="P246" i="15"/>
  <c r="Q246" i="15" s="1"/>
  <c r="R246" i="15" s="1"/>
  <c r="P637" i="15"/>
  <c r="Q637" i="15" s="1"/>
  <c r="R637" i="15" s="1"/>
  <c r="P1402" i="15"/>
  <c r="Q1402" i="15" s="1"/>
  <c r="R1402" i="15" s="1"/>
  <c r="P1354" i="15"/>
  <c r="Q1354" i="15" s="1"/>
  <c r="R1354" i="15" s="1"/>
  <c r="P1087" i="15"/>
  <c r="Q1087" i="15" s="1"/>
  <c r="R1087" i="15" s="1"/>
  <c r="P421" i="15"/>
  <c r="Q421" i="15" s="1"/>
  <c r="R421" i="15" s="1"/>
  <c r="P405" i="15"/>
  <c r="Q405" i="15" s="1"/>
  <c r="R405" i="15" s="1"/>
  <c r="P1208" i="15"/>
  <c r="Q1208" i="15" s="1"/>
  <c r="R1208" i="15" s="1"/>
  <c r="P1298" i="15"/>
  <c r="Q1298" i="15" s="1"/>
  <c r="R1298" i="15" s="1"/>
  <c r="P704" i="15"/>
  <c r="Q704" i="15" s="1"/>
  <c r="R704" i="15" s="1"/>
  <c r="P554" i="15"/>
  <c r="Q554" i="15" s="1"/>
  <c r="R554" i="15" s="1"/>
  <c r="P574" i="15"/>
  <c r="Q574" i="15" s="1"/>
  <c r="R574" i="15" s="1"/>
  <c r="P1393" i="15"/>
  <c r="Q1393" i="15" s="1"/>
  <c r="R1393" i="15" s="1"/>
  <c r="P1228" i="15"/>
  <c r="Q1228" i="15" s="1"/>
  <c r="R1228" i="15" s="1"/>
  <c r="P280" i="15"/>
  <c r="Q280" i="15" s="1"/>
  <c r="R280" i="15" s="1"/>
  <c r="P519" i="15"/>
  <c r="Q519" i="15" s="1"/>
  <c r="R519" i="15" s="1"/>
  <c r="P279" i="15"/>
  <c r="Q279" i="15" s="1"/>
  <c r="R279" i="15" s="1"/>
  <c r="P1331" i="15"/>
  <c r="Q1331" i="15" s="1"/>
  <c r="R1331" i="15" s="1"/>
  <c r="P1003" i="15"/>
  <c r="Q1003" i="15" s="1"/>
  <c r="R1003" i="15" s="1"/>
  <c r="P1307" i="15"/>
  <c r="Q1307" i="15" s="1"/>
  <c r="R1307" i="15" s="1"/>
  <c r="P660" i="15"/>
  <c r="Q660" i="15" s="1"/>
  <c r="R660" i="15" s="1"/>
  <c r="P469" i="15"/>
  <c r="Q469" i="15" s="1"/>
  <c r="R469" i="15" s="1"/>
  <c r="P236" i="15"/>
  <c r="Q236" i="15" s="1"/>
  <c r="R236" i="15" s="1"/>
  <c r="P1066" i="15"/>
  <c r="Q1066" i="15" s="1"/>
  <c r="R1066" i="15" s="1"/>
  <c r="P894" i="15"/>
  <c r="Q894" i="15" s="1"/>
  <c r="R894" i="15" s="1"/>
  <c r="P802" i="15"/>
  <c r="Q802" i="15" s="1"/>
  <c r="R802" i="15" s="1"/>
  <c r="P627" i="15"/>
  <c r="Q627" i="15" s="1"/>
  <c r="R627" i="15" s="1"/>
  <c r="P1059" i="15"/>
  <c r="Q1059" i="15" s="1"/>
  <c r="R1059" i="15" s="1"/>
  <c r="P1075" i="15"/>
  <c r="Q1075" i="15" s="1"/>
  <c r="R1075" i="15" s="1"/>
  <c r="P925" i="15"/>
  <c r="Q925" i="15" s="1"/>
  <c r="R925" i="15" s="1"/>
  <c r="P1028" i="15"/>
  <c r="Q1028" i="15" s="1"/>
  <c r="R1028" i="15" s="1"/>
  <c r="P300" i="15"/>
  <c r="Q300" i="15" s="1"/>
  <c r="R300" i="15" s="1"/>
  <c r="P895" i="15"/>
  <c r="Q895" i="15" s="1"/>
  <c r="R895" i="15" s="1"/>
  <c r="P961" i="15"/>
  <c r="Q961" i="15" s="1"/>
  <c r="R961" i="15" s="1"/>
  <c r="P651" i="15"/>
  <c r="Q651" i="15" s="1"/>
  <c r="R651" i="15" s="1"/>
  <c r="P430" i="15"/>
  <c r="Q430" i="15" s="1"/>
  <c r="R430" i="15" s="1"/>
  <c r="P594" i="15"/>
  <c r="Q594" i="15" s="1"/>
  <c r="R594" i="15" s="1"/>
  <c r="P1129" i="15"/>
  <c r="Q1129" i="15" s="1"/>
  <c r="R1129" i="15" s="1"/>
  <c r="P1072" i="15"/>
  <c r="Q1072" i="15" s="1"/>
  <c r="R1072" i="15" s="1"/>
  <c r="P937" i="15"/>
  <c r="Q937" i="15" s="1"/>
  <c r="R937" i="15" s="1"/>
  <c r="P741" i="15"/>
  <c r="Q741" i="15" s="1"/>
  <c r="R741" i="15" s="1"/>
  <c r="P330" i="15"/>
  <c r="Q330" i="15" s="1"/>
  <c r="R330" i="15" s="1"/>
  <c r="P1237" i="15"/>
  <c r="Q1237" i="15" s="1"/>
  <c r="R1237" i="15" s="1"/>
  <c r="P666" i="15"/>
  <c r="Q666" i="15" s="1"/>
  <c r="R666" i="15" s="1"/>
  <c r="P416" i="15"/>
  <c r="Q416" i="15" s="1"/>
  <c r="R416" i="15" s="1"/>
  <c r="P272" i="15"/>
  <c r="Q272" i="15" s="1"/>
  <c r="R272" i="15" s="1"/>
  <c r="P379" i="15"/>
  <c r="Q379" i="15" s="1"/>
  <c r="R379" i="15" s="1"/>
  <c r="P1322" i="15"/>
  <c r="Q1322" i="15" s="1"/>
  <c r="R1322" i="15" s="1"/>
  <c r="P1328" i="15"/>
  <c r="Q1328" i="15" s="1"/>
  <c r="R1328" i="15" s="1"/>
  <c r="P911" i="15"/>
  <c r="Q911" i="15" s="1"/>
  <c r="R911" i="15" s="1"/>
  <c r="P192" i="15"/>
  <c r="Q192" i="15" s="1"/>
  <c r="R192" i="15" s="1"/>
  <c r="P224" i="15"/>
  <c r="Q224" i="15" s="1"/>
  <c r="R224" i="15" s="1"/>
  <c r="P1224" i="15"/>
  <c r="Q1224" i="15" s="1"/>
  <c r="R1224" i="15" s="1"/>
  <c r="P1418" i="15"/>
  <c r="Q1418" i="15" s="1"/>
  <c r="R1418" i="15" s="1"/>
  <c r="P720" i="15"/>
  <c r="Q720" i="15" s="1"/>
  <c r="R720" i="15" s="1"/>
  <c r="P281" i="15"/>
  <c r="Q281" i="15" s="1"/>
  <c r="R281" i="15" s="1"/>
  <c r="P311" i="15"/>
  <c r="Q311" i="15" s="1"/>
  <c r="R311" i="15" s="1"/>
  <c r="P1306" i="15"/>
  <c r="Q1306" i="15" s="1"/>
  <c r="R1306" i="15" s="1"/>
  <c r="P772" i="15"/>
  <c r="Q772" i="15" s="1"/>
  <c r="R772" i="15" s="1"/>
  <c r="P1000" i="15"/>
  <c r="Q1000" i="15" s="1"/>
  <c r="R1000" i="15" s="1"/>
  <c r="P739" i="15"/>
  <c r="Q739" i="15" s="1"/>
  <c r="R739" i="15" s="1"/>
  <c r="P545" i="15"/>
  <c r="Q545" i="15" s="1"/>
  <c r="R545" i="15" s="1"/>
  <c r="P1423" i="15"/>
  <c r="Q1423" i="15" s="1"/>
  <c r="R1423" i="15" s="1"/>
  <c r="P863" i="15"/>
  <c r="Q863" i="15" s="1"/>
  <c r="R863" i="15" s="1"/>
  <c r="P1023" i="15"/>
  <c r="Q1023" i="15" s="1"/>
  <c r="R1023" i="15" s="1"/>
  <c r="P322" i="15"/>
  <c r="Q322" i="15" s="1"/>
  <c r="R322" i="15" s="1"/>
  <c r="P307" i="15"/>
  <c r="Q307" i="15" s="1"/>
  <c r="R307" i="15" s="1"/>
  <c r="P1404" i="15"/>
  <c r="Q1404" i="15" s="1"/>
  <c r="R1404" i="15" s="1"/>
  <c r="P1234" i="15"/>
  <c r="Q1234" i="15" s="1"/>
  <c r="R1234" i="15" s="1"/>
  <c r="P575" i="15"/>
  <c r="Q575" i="15" s="1"/>
  <c r="R575" i="15" s="1"/>
  <c r="P487" i="15"/>
  <c r="Q487" i="15" s="1"/>
  <c r="R487" i="15" s="1"/>
  <c r="P507" i="15"/>
  <c r="Q507" i="15" s="1"/>
  <c r="R507" i="15" s="1"/>
  <c r="P1329" i="15"/>
  <c r="Q1329" i="15" s="1"/>
  <c r="R1329" i="15" s="1"/>
  <c r="P1067" i="15"/>
  <c r="Q1067" i="15" s="1"/>
  <c r="R1067" i="15" s="1"/>
  <c r="P882" i="15"/>
  <c r="Q882" i="15" s="1"/>
  <c r="R882" i="15" s="1"/>
  <c r="P784" i="15"/>
  <c r="Q784" i="15" s="1"/>
  <c r="R784" i="15" s="1"/>
  <c r="P1243" i="15"/>
  <c r="Q1243" i="15" s="1"/>
  <c r="R1243" i="15" s="1"/>
  <c r="P286" i="15"/>
  <c r="Q286" i="15" s="1"/>
  <c r="R286" i="15" s="1"/>
  <c r="P735" i="15"/>
  <c r="Q735" i="15" s="1"/>
  <c r="R735" i="15" s="1"/>
  <c r="P1256" i="15"/>
  <c r="Q1256" i="15" s="1"/>
  <c r="R1256" i="15" s="1"/>
  <c r="P1206" i="15"/>
  <c r="Q1206" i="15" s="1"/>
  <c r="R1206" i="15" s="1"/>
  <c r="P1058" i="15"/>
  <c r="Q1058" i="15" s="1"/>
  <c r="R1058" i="15" s="1"/>
  <c r="P752" i="15"/>
  <c r="Q752" i="15" s="1"/>
  <c r="R752" i="15" s="1"/>
  <c r="P561" i="15"/>
  <c r="Q561" i="15" s="1"/>
  <c r="R561" i="15" s="1"/>
  <c r="P1405" i="15"/>
  <c r="Q1405" i="15" s="1"/>
  <c r="R1405" i="15" s="1"/>
  <c r="P1030" i="15"/>
  <c r="Q1030" i="15" s="1"/>
  <c r="R1030" i="15" s="1"/>
  <c r="P711" i="15"/>
  <c r="Q711" i="15" s="1"/>
  <c r="R711" i="15" s="1"/>
  <c r="P673" i="15"/>
  <c r="Q673" i="15" s="1"/>
  <c r="R673" i="15" s="1"/>
  <c r="P285" i="15"/>
  <c r="Q285" i="15" s="1"/>
  <c r="R285" i="15" s="1"/>
  <c r="P1091" i="15"/>
  <c r="Q1091" i="15" s="1"/>
  <c r="R1091" i="15" s="1"/>
  <c r="P986" i="15"/>
  <c r="Q986" i="15" s="1"/>
  <c r="R986" i="15" s="1"/>
  <c r="P315" i="15"/>
  <c r="Q315" i="15" s="1"/>
  <c r="R315" i="15" s="1"/>
  <c r="P603" i="15"/>
  <c r="Q603" i="15" s="1"/>
  <c r="R603" i="15" s="1"/>
  <c r="P685" i="15"/>
  <c r="Q685" i="15" s="1"/>
  <c r="R685" i="15" s="1"/>
  <c r="P1411" i="15"/>
  <c r="Q1411" i="15" s="1"/>
  <c r="R1411" i="15" s="1"/>
  <c r="P1320" i="15"/>
  <c r="Q1320" i="15" s="1"/>
  <c r="R1320" i="15" s="1"/>
  <c r="P991" i="15"/>
  <c r="Q991" i="15" s="1"/>
  <c r="R991" i="15" s="1"/>
  <c r="P282" i="15"/>
  <c r="Q282" i="15" s="1"/>
  <c r="R282" i="15" s="1"/>
  <c r="P250" i="15"/>
  <c r="Q250" i="15" s="1"/>
  <c r="R250" i="15" s="1"/>
  <c r="P1142" i="15"/>
  <c r="Q1142" i="15" s="1"/>
  <c r="R1142" i="15" s="1"/>
  <c r="P994" i="15"/>
  <c r="Q994" i="15" s="1"/>
  <c r="R994" i="15" s="1"/>
  <c r="P631" i="15"/>
  <c r="Q631" i="15" s="1"/>
  <c r="R631" i="15" s="1"/>
  <c r="P263" i="15"/>
  <c r="Q263" i="15" s="1"/>
  <c r="R263" i="15" s="1"/>
  <c r="T194" i="15" s="1"/>
  <c r="P368" i="15"/>
  <c r="Q368" i="15" s="1"/>
  <c r="R368" i="15" s="1"/>
  <c r="P249" i="15"/>
  <c r="Q249" i="15" s="1"/>
  <c r="R249" i="15" s="1"/>
  <c r="P1364" i="15"/>
  <c r="Q1364" i="15" s="1"/>
  <c r="R1364" i="15" s="1"/>
  <c r="P1163" i="15"/>
  <c r="Q1163" i="15" s="1"/>
  <c r="R1163" i="15" s="1"/>
  <c r="P679" i="15"/>
  <c r="Q679" i="15" s="1"/>
  <c r="R679" i="15" s="1"/>
  <c r="P387" i="15"/>
  <c r="Q387" i="15" s="1"/>
  <c r="R387" i="15" s="1"/>
  <c r="P271" i="15"/>
  <c r="Q271" i="15" s="1"/>
  <c r="R271" i="15" s="1"/>
  <c r="P1148" i="15"/>
  <c r="Q1148" i="15" s="1"/>
  <c r="R1148" i="15" s="1"/>
  <c r="P980" i="15"/>
  <c r="Q980" i="15" s="1"/>
  <c r="R980" i="15" s="1"/>
  <c r="P778" i="15"/>
  <c r="Q778" i="15" s="1"/>
  <c r="R778" i="15" s="1"/>
  <c r="P238" i="15"/>
  <c r="Q238" i="15" s="1"/>
  <c r="R238" i="15" s="1"/>
  <c r="T189" i="15" s="1"/>
  <c r="P1154" i="15"/>
  <c r="Q1154" i="15" s="1"/>
  <c r="R1154" i="15" s="1"/>
  <c r="P1088" i="15"/>
  <c r="Q1088" i="15" s="1"/>
  <c r="R1088" i="15" s="1"/>
  <c r="P941" i="15"/>
  <c r="Q941" i="15" s="1"/>
  <c r="R941" i="15" s="1"/>
  <c r="P1048" i="15"/>
  <c r="Q1048" i="15" s="1"/>
  <c r="R1048" i="15" s="1"/>
  <c r="P326" i="15"/>
  <c r="Q326" i="15" s="1"/>
  <c r="R326" i="15" s="1"/>
  <c r="P993" i="15"/>
  <c r="Q993" i="15" s="1"/>
  <c r="R993" i="15" s="1"/>
  <c r="P274" i="15"/>
  <c r="Q274" i="15" s="1"/>
  <c r="R274" i="15" s="1"/>
  <c r="P498" i="15"/>
  <c r="Q498" i="15" s="1"/>
  <c r="R498" i="15" s="1"/>
  <c r="P1347" i="15"/>
  <c r="Q1347" i="15" s="1"/>
  <c r="R1347" i="15" s="1"/>
  <c r="P973" i="15"/>
  <c r="Q973" i="15" s="1"/>
  <c r="R973" i="15" s="1"/>
  <c r="P1158" i="15"/>
  <c r="Q1158" i="15" s="1"/>
  <c r="R1158" i="15" s="1"/>
  <c r="P528" i="15"/>
  <c r="Q528" i="15" s="1"/>
  <c r="R528" i="15" s="1"/>
  <c r="P203" i="15"/>
  <c r="Q203" i="15" s="1"/>
  <c r="R203" i="15" s="1"/>
  <c r="T182" i="15" s="1"/>
  <c r="P1399" i="15"/>
  <c r="Q1399" i="15" s="1"/>
  <c r="R1399" i="15" s="1"/>
  <c r="P845" i="15"/>
  <c r="Q845" i="15" s="1"/>
  <c r="R845" i="15" s="1"/>
  <c r="P795" i="15"/>
  <c r="Q795" i="15" s="1"/>
  <c r="R795" i="15" s="1"/>
  <c r="P522" i="15"/>
  <c r="Q522" i="15" s="1"/>
  <c r="R522" i="15" s="1"/>
  <c r="P589" i="15"/>
  <c r="Q589" i="15" s="1"/>
  <c r="R589" i="15" s="1"/>
  <c r="P1386" i="15"/>
  <c r="Q1386" i="15" s="1"/>
  <c r="R1386" i="15" s="1"/>
  <c r="P1392" i="15"/>
  <c r="Q1392" i="15" s="1"/>
  <c r="R1392" i="15" s="1"/>
  <c r="P927" i="15"/>
  <c r="Q927" i="15" s="1"/>
  <c r="R927" i="15" s="1"/>
  <c r="P220" i="15"/>
  <c r="Q220" i="15" s="1"/>
  <c r="R220" i="15" s="1"/>
  <c r="P707" i="15"/>
  <c r="Q707" i="15" s="1"/>
  <c r="R707" i="15" s="1"/>
  <c r="P1112" i="15"/>
  <c r="Q1112" i="15" s="1"/>
  <c r="R1112" i="15" s="1"/>
  <c r="P363" i="15"/>
  <c r="Q363" i="15" s="1"/>
  <c r="R363" i="15" s="1"/>
  <c r="P305" i="15"/>
  <c r="Q305" i="15" s="1"/>
  <c r="R305" i="15" s="1"/>
  <c r="P1002" i="15"/>
  <c r="Q1002" i="15" s="1"/>
  <c r="R1002" i="15" s="1"/>
  <c r="P820" i="15"/>
  <c r="Q820" i="15" s="1"/>
  <c r="R820" i="15" s="1"/>
  <c r="P600" i="15"/>
  <c r="Q600" i="15" s="1"/>
  <c r="R600" i="15" s="1"/>
  <c r="P565" i="15"/>
  <c r="Q565" i="15" s="1"/>
  <c r="R565" i="15" s="1"/>
  <c r="P1358" i="15"/>
  <c r="Q1358" i="15" s="1"/>
  <c r="R1358" i="15" s="1"/>
  <c r="P1019" i="15"/>
  <c r="Q1019" i="15" s="1"/>
  <c r="R1019" i="15" s="1"/>
  <c r="P838" i="15"/>
  <c r="Q838" i="15" s="1"/>
  <c r="R838" i="15" s="1"/>
  <c r="P964" i="15"/>
  <c r="Q964" i="15" s="1"/>
  <c r="R964" i="15" s="1"/>
  <c r="P205" i="15"/>
  <c r="Q205" i="15" s="1"/>
  <c r="R205" i="15" s="1"/>
  <c r="P1311" i="15"/>
  <c r="Q1311" i="15" s="1"/>
  <c r="R1311" i="15" s="1"/>
  <c r="P810" i="15"/>
  <c r="Q810" i="15" s="1"/>
  <c r="R810" i="15" s="1"/>
  <c r="P336" i="15"/>
  <c r="Q336" i="15" s="1"/>
  <c r="R336" i="15" s="1"/>
  <c r="P216" i="15"/>
  <c r="Q216" i="15" s="1"/>
  <c r="R216" i="15" s="1"/>
  <c r="P509" i="15"/>
  <c r="Q509" i="15" s="1"/>
  <c r="R509" i="15" s="1"/>
  <c r="P955" i="15"/>
  <c r="Q955" i="15" s="1"/>
  <c r="R955" i="15" s="1"/>
  <c r="P728" i="15"/>
  <c r="Q728" i="15" s="1"/>
  <c r="R728" i="15" s="1"/>
  <c r="P476" i="15"/>
  <c r="Q476" i="15" s="1"/>
  <c r="R476" i="15" s="1"/>
  <c r="P1248" i="15"/>
  <c r="Q1248" i="15" s="1"/>
  <c r="R1248" i="15" s="1"/>
  <c r="P1031" i="15"/>
  <c r="Q1031" i="15" s="1"/>
  <c r="R1031" i="15" s="1"/>
  <c r="P779" i="15"/>
  <c r="Q779" i="15" s="1"/>
  <c r="R779" i="15" s="1"/>
  <c r="P638" i="15"/>
  <c r="Q638" i="15" s="1"/>
  <c r="R638" i="15" s="1"/>
  <c r="P578" i="15"/>
  <c r="Q578" i="15" s="1"/>
  <c r="R578" i="15" s="1"/>
  <c r="P534" i="15"/>
  <c r="Q534" i="15" s="1"/>
  <c r="R534" i="15" s="1"/>
  <c r="P1043" i="15"/>
  <c r="Q1043" i="15" s="1"/>
  <c r="R1043" i="15" s="1"/>
  <c r="P791" i="15"/>
  <c r="Q791" i="15" s="1"/>
  <c r="R791" i="15" s="1"/>
  <c r="P789" i="15"/>
  <c r="Q789" i="15" s="1"/>
  <c r="R789" i="15" s="1"/>
  <c r="P397" i="15"/>
  <c r="Q397" i="15" s="1"/>
  <c r="R397" i="15" s="1"/>
  <c r="P854" i="15"/>
  <c r="Q854" i="15" s="1"/>
  <c r="R854" i="15" s="1"/>
  <c r="P338" i="15"/>
  <c r="Q338" i="15" s="1"/>
  <c r="R338" i="15" s="1"/>
  <c r="P1285" i="15"/>
  <c r="Q1285" i="15" s="1"/>
  <c r="R1285" i="15" s="1"/>
  <c r="P275" i="15"/>
  <c r="Q275" i="15" s="1"/>
  <c r="R275" i="15" s="1"/>
  <c r="P969" i="15"/>
  <c r="Q969" i="15" s="1"/>
  <c r="R969" i="15" s="1"/>
  <c r="P1016" i="15"/>
  <c r="Q1016" i="15" s="1"/>
  <c r="R1016" i="15" s="1"/>
  <c r="P277" i="15"/>
  <c r="Q277" i="15" s="1"/>
  <c r="R277" i="15" s="1"/>
  <c r="P1344" i="15"/>
  <c r="Q1344" i="15" s="1"/>
  <c r="R1344" i="15" s="1"/>
  <c r="P1184" i="15"/>
  <c r="Q1184" i="15" s="1"/>
  <c r="R1184" i="15" s="1"/>
  <c r="P542" i="15"/>
  <c r="Q542" i="15" s="1"/>
  <c r="R542" i="15" s="1"/>
  <c r="P682" i="15"/>
  <c r="Q682" i="15" s="1"/>
  <c r="R682" i="15" s="1"/>
  <c r="P411" i="15"/>
  <c r="Q411" i="15" s="1"/>
  <c r="R411" i="15" s="1"/>
  <c r="P1035" i="15"/>
  <c r="Q1035" i="15" s="1"/>
  <c r="R1035" i="15" s="1"/>
  <c r="P1108" i="15"/>
  <c r="Q1108" i="15" s="1"/>
  <c r="R1108" i="15" s="1"/>
  <c r="P1168" i="15"/>
  <c r="Q1168" i="15" s="1"/>
  <c r="R1168" i="15" s="1"/>
  <c r="P259" i="15"/>
  <c r="Q259" i="15" s="1"/>
  <c r="R259" i="15" s="1"/>
  <c r="P460" i="15"/>
  <c r="Q460" i="15" s="1"/>
  <c r="R460" i="15" s="1"/>
  <c r="P1103" i="15"/>
  <c r="Q1103" i="15" s="1"/>
  <c r="R1103" i="15" s="1"/>
  <c r="P888" i="15"/>
  <c r="Q888" i="15" s="1"/>
  <c r="R888" i="15" s="1"/>
  <c r="P678" i="15"/>
  <c r="Q678" i="15" s="1"/>
  <c r="R678" i="15" s="1"/>
  <c r="P1406" i="15"/>
  <c r="Q1406" i="15" s="1"/>
  <c r="R1406" i="15" s="1"/>
  <c r="P559" i="15"/>
  <c r="Q559" i="15" s="1"/>
  <c r="R559" i="15" s="1"/>
  <c r="P950" i="15"/>
  <c r="Q950" i="15" s="1"/>
  <c r="R950" i="15" s="1"/>
  <c r="P835" i="15"/>
  <c r="Q835" i="15" s="1"/>
  <c r="R835" i="15" s="1"/>
  <c r="P295" i="15"/>
  <c r="Q295" i="15" s="1"/>
  <c r="R295" i="15" s="1"/>
  <c r="P1424" i="15"/>
  <c r="Q1424" i="15" s="1"/>
  <c r="R1424" i="15" s="1"/>
  <c r="P385" i="15"/>
  <c r="Q385" i="15" s="1"/>
  <c r="R385" i="15" s="1"/>
  <c r="P705" i="15"/>
  <c r="Q705" i="15" s="1"/>
  <c r="R705" i="15" s="1"/>
  <c r="P766" i="15"/>
  <c r="Q766" i="15" s="1"/>
  <c r="R766" i="15" s="1"/>
  <c r="P442" i="15"/>
  <c r="Q442" i="15" s="1"/>
  <c r="R442" i="15" s="1"/>
  <c r="P703" i="15"/>
  <c r="Q703" i="15" s="1"/>
  <c r="R703" i="15" s="1"/>
  <c r="P943" i="15"/>
  <c r="Q943" i="15" s="1"/>
  <c r="R943" i="15" s="1"/>
  <c r="P547" i="15"/>
  <c r="Q547" i="15" s="1"/>
  <c r="R547" i="15" s="1"/>
  <c r="P371" i="15"/>
  <c r="Q371" i="15" s="1"/>
  <c r="R371" i="15" s="1"/>
  <c r="P1275" i="15"/>
  <c r="Q1275" i="15" s="1"/>
  <c r="R1275" i="15" s="1"/>
  <c r="P513" i="15"/>
  <c r="Q513" i="15" s="1"/>
  <c r="R513" i="15" s="1"/>
  <c r="P1202" i="15"/>
  <c r="Q1202" i="15" s="1"/>
  <c r="R1202" i="15" s="1"/>
  <c r="P999" i="15"/>
  <c r="Q999" i="15" s="1"/>
  <c r="R999" i="15" s="1"/>
  <c r="P831" i="15"/>
  <c r="Q831" i="15" s="1"/>
  <c r="R831" i="15" s="1"/>
  <c r="P628" i="15"/>
  <c r="Q628" i="15" s="1"/>
  <c r="R628" i="15" s="1"/>
  <c r="P1281" i="15"/>
  <c r="Q1281" i="15" s="1"/>
  <c r="R1281" i="15" s="1"/>
  <c r="P650" i="15"/>
  <c r="Q650" i="15" s="1"/>
  <c r="R650" i="15" s="1"/>
  <c r="P1194" i="15"/>
  <c r="Q1194" i="15" s="1"/>
  <c r="R1194" i="15" s="1"/>
  <c r="P755" i="15"/>
  <c r="Q755" i="15" s="1"/>
  <c r="R755" i="15" s="1"/>
  <c r="P1274" i="15"/>
  <c r="Q1274" i="15" s="1"/>
  <c r="R1274" i="15" s="1"/>
  <c r="P1040" i="15"/>
  <c r="Q1040" i="15" s="1"/>
  <c r="R1040" i="15" s="1"/>
  <c r="P447" i="15"/>
  <c r="Q447" i="15" s="1"/>
  <c r="R447" i="15" s="1"/>
  <c r="P1310" i="15"/>
  <c r="Q1310" i="15" s="1"/>
  <c r="R1310" i="15" s="1"/>
  <c r="P229" i="15"/>
  <c r="Q229" i="15" s="1"/>
  <c r="R229" i="15" s="1"/>
  <c r="P979" i="15"/>
  <c r="Q979" i="15" s="1"/>
  <c r="R979" i="15" s="1"/>
  <c r="P867" i="15"/>
  <c r="Q867" i="15" s="1"/>
  <c r="R867" i="15" s="1"/>
  <c r="P347" i="15"/>
  <c r="Q347" i="15" s="1"/>
  <c r="R347" i="15" s="1"/>
  <c r="P648" i="15"/>
  <c r="Q648" i="15" s="1"/>
  <c r="R648" i="15" s="1"/>
  <c r="P213" i="15"/>
  <c r="Q213" i="15" s="1"/>
  <c r="R213" i="15" s="1"/>
  <c r="T184" i="15" s="1"/>
  <c r="P524" i="15"/>
  <c r="Q524" i="15" s="1"/>
  <c r="R524" i="15" s="1"/>
  <c r="P501" i="15"/>
  <c r="Q501" i="15" s="1"/>
  <c r="R501" i="15" s="1"/>
  <c r="P960" i="15"/>
  <c r="Q960" i="15" s="1"/>
  <c r="R960" i="15" s="1"/>
  <c r="P903" i="15"/>
  <c r="Q903" i="15" s="1"/>
  <c r="R903" i="15" s="1"/>
  <c r="P276" i="15"/>
  <c r="Q276" i="15" s="1"/>
  <c r="R276" i="15" s="1"/>
  <c r="P1162" i="15"/>
  <c r="Q1162" i="15" s="1"/>
  <c r="R1162" i="15" s="1"/>
  <c r="P997" i="15"/>
  <c r="Q997" i="15" s="1"/>
  <c r="R997" i="15" s="1"/>
  <c r="P794" i="15"/>
  <c r="Q794" i="15" s="1"/>
  <c r="R794" i="15" s="1"/>
  <c r="P318" i="15"/>
  <c r="Q318" i="15" s="1"/>
  <c r="R318" i="15" s="1"/>
  <c r="P1128" i="15"/>
  <c r="Q1128" i="15" s="1"/>
  <c r="R1128" i="15" s="1"/>
  <c r="P510" i="15"/>
  <c r="Q510" i="15" s="1"/>
  <c r="R510" i="15" s="1"/>
  <c r="P408" i="15"/>
  <c r="Q408" i="15" s="1"/>
  <c r="R408" i="15" s="1"/>
  <c r="P644" i="15"/>
  <c r="Q644" i="15" s="1"/>
  <c r="R644" i="15" s="1"/>
  <c r="P1312" i="15"/>
  <c r="Q1312" i="15" s="1"/>
  <c r="R1312" i="15" s="1"/>
  <c r="P962" i="15"/>
  <c r="Q962" i="15" s="1"/>
  <c r="R962" i="15" s="1"/>
  <c r="P445" i="15"/>
  <c r="Q445" i="15" s="1"/>
  <c r="R445" i="15" s="1"/>
  <c r="P178" i="15"/>
  <c r="Q178" i="15" s="1"/>
  <c r="R178" i="15" s="1"/>
  <c r="P892" i="15"/>
  <c r="Q892" i="15" s="1"/>
  <c r="R892" i="15" s="1"/>
  <c r="P407" i="15"/>
  <c r="Q407" i="15" s="1"/>
  <c r="R407" i="15" s="1"/>
  <c r="P539" i="15"/>
  <c r="Q539" i="15" s="1"/>
  <c r="R539" i="15" s="1"/>
  <c r="P434" i="15"/>
  <c r="Q434" i="15" s="1"/>
  <c r="R434" i="15" s="1"/>
  <c r="P1381" i="15"/>
  <c r="Q1381" i="15" s="1"/>
  <c r="R1381" i="15" s="1"/>
  <c r="P957" i="15"/>
  <c r="Q957" i="15" s="1"/>
  <c r="R957" i="15" s="1"/>
  <c r="P890" i="15"/>
  <c r="Q890" i="15" s="1"/>
  <c r="R890" i="15" s="1"/>
  <c r="P1305" i="15"/>
  <c r="Q1305" i="15" s="1"/>
  <c r="R1305" i="15" s="1"/>
  <c r="P511" i="15"/>
  <c r="Q511" i="15" s="1"/>
  <c r="R511" i="15" s="1"/>
  <c r="P360" i="15"/>
  <c r="Q360" i="15" s="1"/>
  <c r="R360" i="15" s="1"/>
  <c r="P267" i="15"/>
  <c r="Q267" i="15" s="1"/>
  <c r="R267" i="15" s="1"/>
  <c r="P1236" i="15"/>
  <c r="Q1236" i="15" s="1"/>
  <c r="R1236" i="15" s="1"/>
  <c r="P1217" i="15"/>
  <c r="Q1217" i="15" s="1"/>
  <c r="R1217" i="15" s="1"/>
  <c r="P413" i="15"/>
  <c r="Q413" i="15" s="1"/>
  <c r="R413" i="15" s="1"/>
  <c r="P449" i="15"/>
  <c r="Q449" i="15" s="1"/>
  <c r="R449" i="15" s="1"/>
  <c r="P181" i="15"/>
  <c r="Q181" i="15" s="1"/>
  <c r="R181" i="15" s="1"/>
  <c r="P1017" i="15"/>
  <c r="Q1017" i="15" s="1"/>
  <c r="R1017" i="15" s="1"/>
  <c r="P834" i="15"/>
  <c r="Q834" i="15" s="1"/>
  <c r="R834" i="15" s="1"/>
  <c r="P819" i="15"/>
  <c r="Q819" i="15" s="1"/>
  <c r="R819" i="15" s="1"/>
  <c r="P643" i="15"/>
  <c r="Q643" i="15" s="1"/>
  <c r="R643" i="15" s="1"/>
  <c r="P1263" i="15"/>
  <c r="Q1263" i="15" s="1"/>
  <c r="R1263" i="15" s="1"/>
  <c r="P976" i="15"/>
  <c r="Q976" i="15" s="1"/>
  <c r="R976" i="15" s="1"/>
  <c r="P577" i="15"/>
  <c r="Q577" i="15" s="1"/>
  <c r="R577" i="15" s="1"/>
  <c r="P917" i="15"/>
  <c r="Q917" i="15" s="1"/>
  <c r="R917" i="15" s="1"/>
  <c r="P183" i="15"/>
  <c r="Q183" i="15" s="1"/>
  <c r="R183" i="15" s="1"/>
  <c r="T178" i="15" s="1"/>
  <c r="P832" i="15"/>
  <c r="Q832" i="15" s="1"/>
  <c r="R832" i="15" s="1"/>
  <c r="P1338" i="15"/>
  <c r="Q1338" i="15" s="1"/>
  <c r="R1338" i="15" s="1"/>
  <c r="P785" i="15"/>
  <c r="Q785" i="15" s="1"/>
  <c r="R785" i="15" s="1"/>
  <c r="P1211" i="15"/>
  <c r="Q1211" i="15" s="1"/>
  <c r="R1211" i="15" s="1"/>
  <c r="P1371" i="15"/>
  <c r="Q1371" i="15" s="1"/>
  <c r="R1371" i="15" s="1"/>
  <c r="P761" i="15"/>
  <c r="Q761" i="15" s="1"/>
  <c r="R761" i="15" s="1"/>
  <c r="P558" i="15"/>
  <c r="Q558" i="15" s="1"/>
  <c r="R558" i="15" s="1"/>
  <c r="P335" i="15"/>
  <c r="Q335" i="15" s="1"/>
  <c r="R335" i="15" s="1"/>
  <c r="P1130" i="15"/>
  <c r="Q1130" i="15" s="1"/>
  <c r="R1130" i="15" s="1"/>
  <c r="P965" i="15"/>
  <c r="Q965" i="15" s="1"/>
  <c r="R965" i="15" s="1"/>
  <c r="P642" i="15"/>
  <c r="Q642" i="15" s="1"/>
  <c r="R642" i="15" s="1"/>
  <c r="P681" i="15"/>
  <c r="Q681" i="15" s="1"/>
  <c r="R681" i="15" s="1"/>
  <c r="P1317" i="15"/>
  <c r="Q1317" i="15" s="1"/>
  <c r="R1317" i="15" s="1"/>
  <c r="P423" i="15"/>
  <c r="Q423" i="15" s="1"/>
  <c r="R423" i="15" s="1"/>
  <c r="P982" i="15"/>
  <c r="Q982" i="15" s="1"/>
  <c r="R982" i="15" s="1"/>
  <c r="P1092" i="15"/>
  <c r="Q1092" i="15" s="1"/>
  <c r="R1092" i="15" s="1"/>
  <c r="P386" i="15"/>
  <c r="Q386" i="15" s="1"/>
  <c r="R386" i="15" s="1"/>
  <c r="P1299" i="15"/>
  <c r="Q1299" i="15" s="1"/>
  <c r="R1299" i="15" s="1"/>
  <c r="P1089" i="15"/>
  <c r="Q1089" i="15" s="1"/>
  <c r="R1089" i="15" s="1"/>
  <c r="P787" i="15"/>
  <c r="Q787" i="15" s="1"/>
  <c r="R787" i="15" s="1"/>
  <c r="P605" i="15"/>
  <c r="Q605" i="15" s="1"/>
  <c r="R605" i="15" s="1"/>
  <c r="P689" i="15"/>
  <c r="Q689" i="15" s="1"/>
  <c r="R689" i="15" s="1"/>
  <c r="P1348" i="15"/>
  <c r="Q1348" i="15" s="1"/>
  <c r="R1348" i="15" s="1"/>
  <c r="P1325" i="15"/>
  <c r="Q1325" i="15" s="1"/>
  <c r="R1325" i="15" s="1"/>
  <c r="P320" i="15"/>
  <c r="Q320" i="15" s="1"/>
  <c r="R320" i="15" s="1"/>
  <c r="P1284" i="15"/>
  <c r="Q1284" i="15" s="1"/>
  <c r="R1284" i="15" s="1"/>
  <c r="P866" i="15"/>
  <c r="Q866" i="15" s="1"/>
  <c r="R866" i="15" s="1"/>
  <c r="P538" i="15"/>
  <c r="Q538" i="15" s="1"/>
  <c r="R538" i="15" s="1"/>
  <c r="P499" i="15"/>
  <c r="Q499" i="15" s="1"/>
  <c r="R499" i="15" s="1"/>
  <c r="P1247" i="15"/>
  <c r="Q1247" i="15" s="1"/>
  <c r="R1247" i="15" s="1"/>
  <c r="P865" i="15"/>
  <c r="Q865" i="15" s="1"/>
  <c r="R865" i="15" s="1"/>
  <c r="P1083" i="15"/>
  <c r="Q1083" i="15" s="1"/>
  <c r="R1083" i="15" s="1"/>
  <c r="P1137" i="15"/>
  <c r="Q1137" i="15" s="1"/>
  <c r="R1137" i="15" s="1"/>
  <c r="P432" i="15"/>
  <c r="Q432" i="15" s="1"/>
  <c r="R432" i="15" s="1"/>
  <c r="P1389" i="15"/>
  <c r="Q1389" i="15" s="1"/>
  <c r="R1389" i="15" s="1"/>
  <c r="P900" i="15"/>
  <c r="Q900" i="15" s="1"/>
  <c r="R900" i="15" s="1"/>
  <c r="P1042" i="15"/>
  <c r="Q1042" i="15" s="1"/>
  <c r="R1042" i="15" s="1"/>
  <c r="P814" i="15"/>
  <c r="Q814" i="15" s="1"/>
  <c r="R814" i="15" s="1"/>
  <c r="P288" i="15"/>
  <c r="Q288" i="15" s="1"/>
  <c r="R288" i="15" s="1"/>
  <c r="T199" i="15" s="1"/>
  <c r="P1415" i="15"/>
  <c r="Q1415" i="15" s="1"/>
  <c r="R1415" i="15" s="1"/>
  <c r="P391" i="15"/>
  <c r="Q391" i="15" s="1"/>
  <c r="R391" i="15" s="1"/>
  <c r="P1013" i="15"/>
  <c r="Q1013" i="15" s="1"/>
  <c r="R1013" i="15" s="1"/>
  <c r="P586" i="15"/>
  <c r="Q586" i="15" s="1"/>
  <c r="R586" i="15" s="1"/>
  <c r="P292" i="15"/>
  <c r="Q292" i="15" s="1"/>
  <c r="R292" i="15" s="1"/>
  <c r="P1106" i="15"/>
  <c r="Q1106" i="15" s="1"/>
  <c r="R1106" i="15" s="1"/>
  <c r="P1397" i="15"/>
  <c r="Q1397" i="15" s="1"/>
  <c r="R1397" i="15" s="1"/>
  <c r="P1051" i="15"/>
  <c r="Q1051" i="15" s="1"/>
  <c r="R1051" i="15" s="1"/>
  <c r="P1372" i="15"/>
  <c r="Q1372" i="15" s="1"/>
  <c r="R1372" i="15" s="1"/>
  <c r="P1172" i="15"/>
  <c r="Q1172" i="15" s="1"/>
  <c r="R1172" i="15" s="1"/>
  <c r="P488" i="15"/>
  <c r="Q488" i="15" s="1"/>
  <c r="R488" i="15" s="1"/>
  <c r="P388" i="15"/>
  <c r="Q388" i="15" s="1"/>
  <c r="R388" i="15" s="1"/>
  <c r="P343" i="15"/>
  <c r="Q343" i="15" s="1"/>
  <c r="R343" i="15" s="1"/>
  <c r="P1111" i="15"/>
  <c r="Q1111" i="15" s="1"/>
  <c r="R1111" i="15" s="1"/>
  <c r="P1323" i="15"/>
  <c r="Q1323" i="15" s="1"/>
  <c r="R1323" i="15" s="1"/>
  <c r="P695" i="15"/>
  <c r="Q695" i="15" s="1"/>
  <c r="R695" i="15" s="1"/>
  <c r="P576" i="15"/>
  <c r="Q576" i="15" s="1"/>
  <c r="R576" i="15" s="1"/>
  <c r="P351" i="15"/>
  <c r="Q351" i="15" s="1"/>
  <c r="R351" i="15" s="1"/>
  <c r="P913" i="15"/>
  <c r="Q913" i="15" s="1"/>
  <c r="R913" i="15" s="1"/>
  <c r="P1107" i="15"/>
  <c r="Q1107" i="15" s="1"/>
  <c r="R1107" i="15" s="1"/>
  <c r="P909" i="15"/>
  <c r="Q909" i="15" s="1"/>
  <c r="R909" i="15" s="1"/>
  <c r="P382" i="15"/>
  <c r="Q382" i="15" s="1"/>
  <c r="R382" i="15" s="1"/>
  <c r="P1191" i="15"/>
  <c r="Q1191" i="15" s="1"/>
  <c r="R1191" i="15" s="1"/>
  <c r="P827" i="15"/>
  <c r="Q827" i="15" s="1"/>
  <c r="R827" i="15" s="1"/>
  <c r="P1053" i="15"/>
  <c r="Q1053" i="15" s="1"/>
  <c r="R1053" i="15" s="1"/>
  <c r="P1169" i="15"/>
  <c r="Q1169" i="15" s="1"/>
  <c r="R1169" i="15" s="1"/>
  <c r="P465" i="15"/>
  <c r="Q465" i="15" s="1"/>
  <c r="R465" i="15" s="1"/>
  <c r="P1398" i="15"/>
  <c r="Q1398" i="15" s="1"/>
  <c r="R1398" i="15" s="1"/>
  <c r="P1294" i="15"/>
  <c r="Q1294" i="15" s="1"/>
  <c r="R1294" i="15" s="1"/>
  <c r="P989" i="15"/>
  <c r="Q989" i="15" s="1"/>
  <c r="R989" i="15" s="1"/>
  <c r="P744" i="15"/>
  <c r="Q744" i="15" s="1"/>
  <c r="R744" i="15" s="1"/>
  <c r="P864" i="15"/>
  <c r="Q864" i="15" s="1"/>
  <c r="R864" i="15" s="1"/>
  <c r="P706" i="15"/>
  <c r="Q706" i="15" s="1"/>
  <c r="R706" i="15" s="1"/>
  <c r="P1351" i="15"/>
  <c r="Q1351" i="15" s="1"/>
  <c r="R1351" i="15" s="1"/>
  <c r="P759" i="15"/>
  <c r="Q759" i="15" s="1"/>
  <c r="R759" i="15" s="1"/>
  <c r="P1200" i="15"/>
  <c r="Q1200" i="15" s="1"/>
  <c r="R1200" i="15" s="1"/>
  <c r="P352" i="15"/>
  <c r="Q352" i="15" s="1"/>
  <c r="R352" i="15" s="1"/>
  <c r="P495" i="15"/>
  <c r="Q495" i="15" s="1"/>
  <c r="R495" i="15" s="1"/>
  <c r="P1374" i="15"/>
  <c r="Q1374" i="15" s="1"/>
  <c r="R1374" i="15" s="1"/>
  <c r="P1047" i="15"/>
  <c r="Q1047" i="15" s="1"/>
  <c r="R1047" i="15" s="1"/>
  <c r="P812" i="15"/>
  <c r="Q812" i="15" s="1"/>
  <c r="R812" i="15" s="1"/>
  <c r="P584" i="15"/>
  <c r="Q584" i="15" s="1"/>
  <c r="R584" i="15" s="1"/>
  <c r="P255" i="15"/>
  <c r="Q255" i="15" s="1"/>
  <c r="R255" i="15" s="1"/>
  <c r="P1341" i="15"/>
  <c r="Q1341" i="15" s="1"/>
  <c r="R1341" i="15" s="1"/>
  <c r="P1001" i="15"/>
  <c r="Q1001" i="15" s="1"/>
  <c r="R1001" i="15" s="1"/>
  <c r="P825" i="15"/>
  <c r="Q825" i="15" s="1"/>
  <c r="R825" i="15" s="1"/>
  <c r="P723" i="15"/>
  <c r="Q723" i="15" s="1"/>
  <c r="R723" i="15" s="1"/>
  <c r="P356" i="15"/>
  <c r="Q356" i="15" s="1"/>
  <c r="R356" i="15" s="1"/>
  <c r="P1288" i="15"/>
  <c r="Q1288" i="15" s="1"/>
  <c r="R1288" i="15" s="1"/>
  <c r="P1394" i="15"/>
  <c r="Q1394" i="15" s="1"/>
  <c r="R1394" i="15" s="1"/>
  <c r="P781" i="15"/>
  <c r="Q781" i="15" s="1"/>
  <c r="R781" i="15" s="1"/>
  <c r="P585" i="15"/>
  <c r="Q585" i="15" s="1"/>
  <c r="R585" i="15" s="1"/>
  <c r="P477" i="15"/>
  <c r="Q477" i="15" s="1"/>
  <c r="R477" i="15" s="1"/>
  <c r="P1361" i="15"/>
  <c r="Q1361" i="15" s="1"/>
  <c r="R1361" i="15" s="1"/>
  <c r="P1165" i="15"/>
  <c r="Q1165" i="15" s="1"/>
  <c r="R1165" i="15" s="1"/>
  <c r="P912" i="15"/>
  <c r="Q912" i="15" s="1"/>
  <c r="R912" i="15" s="1"/>
  <c r="P278" i="15"/>
  <c r="Q278" i="15" s="1"/>
  <c r="R278" i="15" s="1"/>
  <c r="T197" i="15" s="1"/>
  <c r="P365" i="15"/>
  <c r="Q365" i="15" s="1"/>
  <c r="R365" i="15" s="1"/>
  <c r="P1316" i="15"/>
  <c r="Q1316" i="15" s="1"/>
  <c r="R1316" i="15" s="1"/>
  <c r="P1022" i="15"/>
  <c r="Q1022" i="15" s="1"/>
  <c r="R1022" i="15" s="1"/>
  <c r="P592" i="15"/>
  <c r="Q592" i="15" s="1"/>
  <c r="R592" i="15" s="1"/>
  <c r="P227" i="15"/>
  <c r="Q227" i="15" s="1"/>
  <c r="R227" i="15" s="1"/>
  <c r="P349" i="15"/>
  <c r="Q349" i="15" s="1"/>
  <c r="R349" i="15" s="1"/>
  <c r="P1034" i="15"/>
  <c r="Q1034" i="15" s="1"/>
  <c r="R1034" i="15" s="1"/>
  <c r="P851" i="15"/>
  <c r="Q851" i="15" s="1"/>
  <c r="R851" i="15" s="1"/>
  <c r="P590" i="15"/>
  <c r="Q590" i="15" s="1"/>
  <c r="R590" i="15" s="1"/>
  <c r="P656" i="15"/>
  <c r="Q656" i="15" s="1"/>
  <c r="R656" i="15" s="1"/>
  <c r="P1050" i="15"/>
  <c r="Q1050" i="15" s="1"/>
  <c r="R1050" i="15" s="1"/>
  <c r="P1308" i="15"/>
  <c r="Q1308" i="15" s="1"/>
  <c r="R1308" i="15" s="1"/>
  <c r="P975" i="15"/>
  <c r="Q975" i="15" s="1"/>
  <c r="R975" i="15" s="1"/>
  <c r="P324" i="15"/>
  <c r="Q324" i="15" s="1"/>
  <c r="R324" i="15" s="1"/>
  <c r="P304" i="15"/>
  <c r="Q304" i="15" s="1"/>
  <c r="R304" i="15" s="1"/>
  <c r="P273" i="15"/>
  <c r="Q273" i="15" s="1"/>
  <c r="R273" i="15" s="1"/>
  <c r="T196" i="15" s="1"/>
  <c r="P1426" i="15"/>
  <c r="Q1426" i="15" s="1"/>
  <c r="R1426" i="15" s="1"/>
  <c r="P1259" i="15"/>
  <c r="Q1259" i="15" s="1"/>
  <c r="R1259" i="15" s="1"/>
  <c r="P572" i="15"/>
  <c r="Q572" i="15" s="1"/>
  <c r="R572" i="15" s="1"/>
  <c r="P496" i="15"/>
  <c r="Q496" i="15" s="1"/>
  <c r="R496" i="15" s="1"/>
  <c r="P196" i="15"/>
  <c r="Q196" i="15" s="1"/>
  <c r="R196" i="15" s="1"/>
  <c r="P1212" i="15"/>
  <c r="Q1212" i="15" s="1"/>
  <c r="R1212" i="15" s="1"/>
  <c r="P1044" i="15"/>
  <c r="Q1044" i="15" s="1"/>
  <c r="R1044" i="15" s="1"/>
  <c r="P848" i="15"/>
  <c r="Q848" i="15" s="1"/>
  <c r="R848" i="15" s="1"/>
  <c r="P297" i="15"/>
  <c r="Q297" i="15" s="1"/>
  <c r="R297" i="15" s="1"/>
  <c r="P1349" i="15"/>
  <c r="Q1349" i="15" s="1"/>
  <c r="R1349" i="15" s="1"/>
  <c r="P583" i="15"/>
  <c r="Q583" i="15" s="1"/>
  <c r="R583" i="15" s="1"/>
  <c r="P998" i="15"/>
  <c r="Q998" i="15" s="1"/>
  <c r="R998" i="15" s="1"/>
  <c r="P1105" i="15"/>
  <c r="Q1105" i="15" s="1"/>
  <c r="R1105" i="15" s="1"/>
  <c r="P400" i="15"/>
  <c r="Q400" i="15" s="1"/>
  <c r="R400" i="15" s="1"/>
  <c r="P1049" i="15"/>
  <c r="Q1049" i="15" s="1"/>
  <c r="R1049" i="15" s="1"/>
  <c r="P874" i="15"/>
  <c r="Q874" i="15" s="1"/>
  <c r="R874" i="15" s="1"/>
  <c r="P788" i="15"/>
  <c r="Q788" i="15" s="1"/>
  <c r="R788" i="15" s="1"/>
  <c r="P1335" i="15"/>
  <c r="Q1335" i="15" s="1"/>
  <c r="R1335" i="15" s="1"/>
  <c r="P618" i="15"/>
  <c r="Q618" i="15" s="1"/>
  <c r="R618" i="15" s="1"/>
  <c r="P833" i="15"/>
  <c r="Q833" i="15" s="1"/>
  <c r="R833" i="15" s="1"/>
  <c r="P370" i="15"/>
  <c r="Q370" i="15" s="1"/>
  <c r="R370" i="15" s="1"/>
  <c r="P535" i="15"/>
  <c r="Q535" i="15" s="1"/>
  <c r="R535" i="15" s="1"/>
  <c r="P1425" i="15"/>
  <c r="Q1425" i="15" s="1"/>
  <c r="R1425" i="15" s="1"/>
  <c r="P1346" i="15"/>
  <c r="Q1346" i="15" s="1"/>
  <c r="R1346" i="15" s="1"/>
  <c r="P377" i="15"/>
  <c r="Q377" i="15" s="1"/>
  <c r="R377" i="15" s="1"/>
  <c r="P540" i="15"/>
  <c r="Q540" i="15" s="1"/>
  <c r="R540" i="15" s="1"/>
  <c r="P557" i="15"/>
  <c r="Q557" i="15" s="1"/>
  <c r="R557" i="15" s="1"/>
  <c r="P1007" i="15"/>
  <c r="Q1007" i="15" s="1"/>
  <c r="R1007" i="15" s="1"/>
  <c r="P1337" i="15"/>
  <c r="Q1337" i="15" s="1"/>
  <c r="R1337" i="15" s="1"/>
  <c r="P573" i="15"/>
  <c r="Q573" i="15" s="1"/>
  <c r="R573" i="15" s="1"/>
  <c r="P208" i="15"/>
  <c r="Q208" i="15" s="1"/>
  <c r="R208" i="15" s="1"/>
  <c r="T183" i="15" s="1"/>
  <c r="P248" i="15"/>
  <c r="Q248" i="15" s="1"/>
  <c r="R248" i="15" s="1"/>
  <c r="T191" i="15" s="1"/>
  <c r="P1396" i="15"/>
  <c r="Q1396" i="15" s="1"/>
  <c r="R1396" i="15" s="1"/>
  <c r="P1227" i="15"/>
  <c r="Q1227" i="15" s="1"/>
  <c r="R1227" i="15" s="1"/>
  <c r="P732" i="15"/>
  <c r="Q732" i="15" s="1"/>
  <c r="R732" i="15" s="1"/>
  <c r="P441" i="15"/>
  <c r="Q441" i="15" s="1"/>
  <c r="R441" i="15" s="1"/>
  <c r="P1182" i="15"/>
  <c r="Q1182" i="15" s="1"/>
  <c r="R1182" i="15" s="1"/>
  <c r="P610" i="15"/>
  <c r="Q610" i="15" s="1"/>
  <c r="R610" i="15" s="1"/>
  <c r="P729" i="15"/>
  <c r="Q729" i="15" s="1"/>
  <c r="R729" i="15" s="1"/>
  <c r="P1336" i="15"/>
  <c r="Q1336" i="15" s="1"/>
  <c r="R1336" i="15" s="1"/>
  <c r="P1004" i="15"/>
  <c r="Q1004" i="15" s="1"/>
  <c r="R1004" i="15" s="1"/>
  <c r="P551" i="15"/>
  <c r="Q551" i="15" s="1"/>
  <c r="R551" i="15" s="1"/>
  <c r="P1357" i="15"/>
  <c r="Q1357" i="15" s="1"/>
  <c r="R1357" i="15" s="1"/>
  <c r="P873" i="15"/>
  <c r="Q873" i="15" s="1"/>
  <c r="R873" i="15" s="1"/>
  <c r="P1010" i="15"/>
  <c r="Q1010" i="15" s="1"/>
  <c r="R1010" i="15" s="1"/>
  <c r="P768" i="15"/>
  <c r="Q768" i="15" s="1"/>
  <c r="R768" i="15" s="1"/>
  <c r="P211" i="15"/>
  <c r="Q211" i="15" s="1"/>
  <c r="R211" i="15" s="1"/>
  <c r="P1027" i="15"/>
  <c r="Q1027" i="15" s="1"/>
  <c r="R1027" i="15" s="1"/>
  <c r="P622" i="15"/>
  <c r="Q622" i="15" s="1"/>
  <c r="R622" i="15" s="1"/>
  <c r="P949" i="15"/>
  <c r="Q949" i="15" s="1"/>
  <c r="R949" i="15" s="1"/>
  <c r="P674" i="15"/>
  <c r="Q674" i="15" s="1"/>
  <c r="R674" i="15" s="1"/>
  <c r="P571" i="15"/>
  <c r="Q571" i="15" s="1"/>
  <c r="R571" i="15" s="1"/>
  <c r="P875" i="15"/>
  <c r="Q875" i="15" s="1"/>
  <c r="R875" i="15" s="1"/>
  <c r="P1063" i="15"/>
  <c r="Q1063" i="15" s="1"/>
  <c r="R1063" i="15" s="1"/>
  <c r="P916" i="15"/>
  <c r="Q916" i="15" s="1"/>
  <c r="R916" i="15" s="1"/>
  <c r="P608" i="15"/>
  <c r="Q608" i="15" s="1"/>
  <c r="R608" i="15" s="1"/>
  <c r="P665" i="15"/>
  <c r="Q665" i="15" s="1"/>
  <c r="R665" i="15" s="1"/>
  <c r="P1330" i="15"/>
  <c r="Q1330" i="15" s="1"/>
  <c r="R1330" i="15" s="1"/>
  <c r="P553" i="15"/>
  <c r="Q553" i="15" s="1"/>
  <c r="R553" i="15" s="1"/>
  <c r="P456" i="15"/>
  <c r="Q456" i="15" s="1"/>
  <c r="R456" i="15" s="1"/>
  <c r="P1073" i="15"/>
  <c r="Q1073" i="15" s="1"/>
  <c r="R1073" i="15" s="1"/>
  <c r="P1282" i="15"/>
  <c r="Q1282" i="15" s="1"/>
  <c r="R1282" i="15" s="1"/>
  <c r="P671" i="15"/>
  <c r="Q671" i="15" s="1"/>
  <c r="R671" i="15" s="1"/>
  <c r="P473" i="15"/>
  <c r="Q473" i="15" s="1"/>
  <c r="R473" i="15" s="1"/>
  <c r="P494" i="15"/>
  <c r="Q494" i="15" s="1"/>
  <c r="R494" i="15" s="1"/>
  <c r="P566" i="15"/>
  <c r="Q566" i="15" s="1"/>
  <c r="R566" i="15" s="1"/>
  <c r="P1273" i="15"/>
  <c r="Q1273" i="15" s="1"/>
  <c r="R1273" i="15" s="1"/>
  <c r="P427" i="15"/>
  <c r="Q427" i="15" s="1"/>
  <c r="R427" i="15" s="1"/>
  <c r="P261" i="15"/>
  <c r="Q261" i="15" s="1"/>
  <c r="R261" i="15" s="1"/>
  <c r="P193" i="15"/>
  <c r="Q193" i="15" s="1"/>
  <c r="R193" i="15" s="1"/>
  <c r="T180" i="15" s="1"/>
  <c r="P1332" i="15"/>
  <c r="Q1332" i="15" s="1"/>
  <c r="R1332" i="15" s="1"/>
  <c r="P1086" i="15"/>
  <c r="Q1086" i="15" s="1"/>
  <c r="R1086" i="15" s="1"/>
  <c r="P621" i="15"/>
  <c r="Q621" i="15" s="1"/>
  <c r="R621" i="15" s="1"/>
  <c r="P329" i="15"/>
  <c r="Q329" i="15" s="1"/>
  <c r="R329" i="15" s="1"/>
  <c r="P1412" i="15"/>
  <c r="Q1412" i="15" s="1"/>
  <c r="R1412" i="15" s="1"/>
  <c r="P749" i="15"/>
  <c r="Q749" i="15" s="1"/>
  <c r="R749" i="15" s="1"/>
  <c r="P624" i="15"/>
  <c r="Q624" i="15" s="1"/>
  <c r="R624" i="15" s="1"/>
  <c r="P1223" i="15"/>
  <c r="Q1223" i="15" s="1"/>
  <c r="R1223" i="15" s="1"/>
  <c r="P1175" i="15"/>
  <c r="Q1175" i="15" s="1"/>
  <c r="R1175" i="15" s="1"/>
  <c r="P1136" i="15"/>
  <c r="Q1136" i="15" s="1"/>
  <c r="R1136" i="15" s="1"/>
  <c r="P905" i="15"/>
  <c r="Q905" i="15" s="1"/>
  <c r="R905" i="15" s="1"/>
  <c r="P428" i="15"/>
  <c r="Q428" i="15" s="1"/>
  <c r="R428" i="15" s="1"/>
  <c r="P1020" i="15"/>
  <c r="Q1020" i="15" s="1"/>
  <c r="R1020" i="15" s="1"/>
  <c r="P983" i="15"/>
  <c r="Q983" i="15" s="1"/>
  <c r="R983" i="15" s="1"/>
  <c r="P489" i="15"/>
  <c r="Q489" i="15" s="1"/>
  <c r="R489" i="15" s="1"/>
  <c r="P661" i="15"/>
  <c r="Q661" i="15" s="1"/>
  <c r="R661" i="15" s="1"/>
  <c r="P710" i="15"/>
  <c r="Q710" i="15" s="1"/>
  <c r="R710" i="15" s="1"/>
  <c r="P1400" i="15"/>
  <c r="Q1400" i="15" s="1"/>
  <c r="R1400" i="15" s="1"/>
  <c r="P944" i="15"/>
  <c r="Q944" i="15" s="1"/>
  <c r="R944" i="15" s="1"/>
  <c r="P1222" i="15"/>
  <c r="Q1222" i="15" s="1"/>
  <c r="R1222" i="15" s="1"/>
  <c r="P602" i="15"/>
  <c r="Q602" i="15" s="1"/>
  <c r="R602" i="15" s="1"/>
  <c r="P492" i="15"/>
  <c r="Q492" i="15" s="1"/>
  <c r="R492" i="15" s="1"/>
  <c r="P516" i="15"/>
  <c r="Q516" i="15" s="1"/>
  <c r="R516" i="15" s="1"/>
  <c r="P474" i="15"/>
  <c r="Q474" i="15" s="1"/>
  <c r="R474" i="15" s="1"/>
  <c r="P726" i="15"/>
  <c r="Q726" i="15" s="1"/>
  <c r="R726" i="15" s="1"/>
  <c r="P1302" i="15"/>
  <c r="Q1302" i="15" s="1"/>
  <c r="R1302" i="15" s="1"/>
  <c r="P1283" i="15"/>
  <c r="Q1283" i="15" s="1"/>
  <c r="R1283" i="15" s="1"/>
  <c r="P1146" i="15"/>
  <c r="Q1146" i="15" s="1"/>
  <c r="R1146" i="15" s="1"/>
  <c r="P485" i="15"/>
  <c r="Q485" i="15" s="1"/>
  <c r="R485" i="15" s="1"/>
  <c r="P472" i="15"/>
  <c r="Q472" i="15" s="1"/>
  <c r="R472" i="15" s="1"/>
  <c r="P1041" i="15"/>
  <c r="Q1041" i="15" s="1"/>
  <c r="R1041" i="15" s="1"/>
  <c r="P1362" i="15"/>
  <c r="Q1362" i="15" s="1"/>
  <c r="R1362" i="15" s="1"/>
  <c r="P506" i="15"/>
  <c r="Q506" i="15" s="1"/>
  <c r="R506" i="15" s="1"/>
  <c r="P614" i="15"/>
  <c r="Q614" i="15" s="1"/>
  <c r="R614" i="15" s="1"/>
  <c r="P1054" i="15"/>
  <c r="Q1054" i="15" s="1"/>
  <c r="R1054" i="15" s="1"/>
  <c r="P880" i="15"/>
  <c r="Q880" i="15" s="1"/>
  <c r="R880" i="15" s="1"/>
  <c r="P194" i="15"/>
  <c r="Q194" i="15" s="1"/>
  <c r="R194" i="15" s="1"/>
  <c r="P1301" i="15"/>
  <c r="Q1301" i="15" s="1"/>
  <c r="R1301" i="15" s="1"/>
  <c r="P1095" i="15"/>
  <c r="Q1095" i="15" s="1"/>
  <c r="R1095" i="15" s="1"/>
  <c r="P870" i="15"/>
  <c r="Q870" i="15" s="1"/>
  <c r="R870" i="15" s="1"/>
  <c r="P738" i="15"/>
  <c r="Q738" i="15" s="1"/>
  <c r="R738" i="15" s="1"/>
  <c r="P636" i="15"/>
  <c r="Q636" i="15" s="1"/>
  <c r="R636" i="15" s="1"/>
  <c r="P1278" i="15"/>
  <c r="Q1278" i="15" s="1"/>
  <c r="R1278" i="15" s="1"/>
  <c r="P1101" i="15"/>
  <c r="Q1101" i="15" s="1"/>
  <c r="R1101" i="15" s="1"/>
  <c r="P904" i="15"/>
  <c r="Q904" i="15" s="1"/>
  <c r="R904" i="15" s="1"/>
  <c r="P853" i="15"/>
  <c r="Q853" i="15" s="1"/>
  <c r="R853" i="15" s="1"/>
  <c r="P458" i="15"/>
  <c r="Q458" i="15" s="1"/>
  <c r="R458" i="15" s="1"/>
  <c r="P1166" i="15"/>
  <c r="Q1166" i="15" s="1"/>
  <c r="R1166" i="15" s="1"/>
  <c r="P1018" i="15"/>
  <c r="Q1018" i="15" s="1"/>
  <c r="R1018" i="15" s="1"/>
  <c r="P699" i="15"/>
  <c r="Q699" i="15" s="1"/>
  <c r="R699" i="15" s="1"/>
  <c r="P632" i="15"/>
  <c r="Q632" i="15" s="1"/>
  <c r="R632" i="15" s="1"/>
  <c r="P526" i="15"/>
  <c r="Q526" i="15" s="1"/>
  <c r="R526" i="15" s="1"/>
  <c r="P746" i="15"/>
  <c r="Q746" i="15" s="1"/>
  <c r="R746" i="15" s="1"/>
  <c r="P563" i="15"/>
  <c r="Q563" i="15" s="1"/>
  <c r="R563" i="15" s="1"/>
  <c r="P345" i="15"/>
  <c r="Q345" i="15" s="1"/>
  <c r="R345" i="15" s="1"/>
  <c r="P1258" i="15"/>
  <c r="Q1258" i="15" s="1"/>
  <c r="R1258" i="15" s="1"/>
  <c r="P1264" i="15"/>
  <c r="Q1264" i="15" s="1"/>
  <c r="R1264" i="15" s="1"/>
  <c r="P896" i="15"/>
  <c r="Q896" i="15" s="1"/>
  <c r="R896" i="15" s="1"/>
  <c r="P659" i="15"/>
  <c r="Q659" i="15" s="1"/>
  <c r="R659" i="15" s="1"/>
  <c r="P675" i="15"/>
  <c r="Q675" i="15" s="1"/>
  <c r="R675" i="15" s="1"/>
  <c r="P1276" i="15"/>
  <c r="Q1276" i="15" s="1"/>
  <c r="R1276" i="15" s="1"/>
  <c r="P859" i="15"/>
  <c r="Q859" i="15" s="1"/>
  <c r="R859" i="15" s="1"/>
  <c r="P770" i="15"/>
  <c r="Q770" i="15" s="1"/>
  <c r="R770" i="15" s="1"/>
  <c r="P353" i="15"/>
  <c r="Q353" i="15" s="1"/>
  <c r="R353" i="15" s="1"/>
  <c r="P796" i="15"/>
  <c r="Q796" i="15" s="1"/>
  <c r="R796" i="15" s="1"/>
  <c r="P532" i="15"/>
  <c r="Q532" i="15" s="1"/>
  <c r="R532" i="15" s="1"/>
  <c r="P981" i="15"/>
  <c r="Q981" i="15" s="1"/>
  <c r="R981" i="15" s="1"/>
  <c r="P839" i="15"/>
  <c r="Q839" i="15" s="1"/>
  <c r="R839" i="15" s="1"/>
  <c r="P956" i="15"/>
  <c r="Q956" i="15" s="1"/>
  <c r="R956" i="15" s="1"/>
  <c r="P1078" i="15"/>
  <c r="Q1078" i="15" s="1"/>
  <c r="R1078" i="15" s="1"/>
  <c r="P653" i="15"/>
  <c r="Q653" i="15" s="1"/>
  <c r="R653" i="15" s="1"/>
  <c r="P1368" i="15"/>
  <c r="Q1368" i="15" s="1"/>
  <c r="R1368" i="15" s="1"/>
  <c r="P1225" i="15"/>
  <c r="Q1225" i="15" s="1"/>
  <c r="R1225" i="15" s="1"/>
  <c r="P737" i="15"/>
  <c r="Q737" i="15" s="1"/>
  <c r="R737" i="15" s="1"/>
  <c r="P230" i="15"/>
  <c r="Q230" i="15" s="1"/>
  <c r="R230" i="15" s="1"/>
  <c r="P1183" i="15"/>
  <c r="Q1183" i="15" s="1"/>
  <c r="R1183" i="15" s="1"/>
  <c r="P429" i="15"/>
  <c r="Q429" i="15" s="1"/>
  <c r="R429" i="15" s="1"/>
  <c r="P915" i="15"/>
  <c r="Q915" i="15" s="1"/>
  <c r="R915" i="15" s="1"/>
  <c r="P289" i="15"/>
  <c r="Q289" i="15" s="1"/>
  <c r="R289" i="15" s="1"/>
  <c r="P1271" i="15"/>
  <c r="Q1271" i="15" s="1"/>
  <c r="R1271" i="15" s="1"/>
  <c r="P552" i="15"/>
  <c r="Q552" i="15" s="1"/>
  <c r="R552" i="15" s="1"/>
  <c r="P504" i="15"/>
  <c r="Q504" i="15" s="1"/>
  <c r="R504" i="15" s="1"/>
  <c r="P1009" i="15"/>
  <c r="Q1009" i="15" s="1"/>
  <c r="R1009" i="15" s="1"/>
  <c r="P945" i="15"/>
  <c r="Q945" i="15" s="1"/>
  <c r="R945" i="15" s="1"/>
  <c r="P849" i="15"/>
  <c r="Q849" i="15" s="1"/>
  <c r="R849" i="15" s="1"/>
  <c r="P687" i="15"/>
  <c r="Q687" i="15" s="1"/>
  <c r="R687" i="15" s="1"/>
  <c r="P649" i="15"/>
  <c r="Q649" i="15" s="1"/>
  <c r="R649" i="15" s="1"/>
  <c r="P885" i="15"/>
  <c r="Q885" i="15" s="1"/>
  <c r="R885" i="15" s="1"/>
  <c r="P963" i="15"/>
  <c r="Q963" i="15" s="1"/>
  <c r="R963" i="15" s="1"/>
  <c r="P767" i="15"/>
  <c r="Q767" i="15" s="1"/>
  <c r="R767" i="15" s="1"/>
  <c r="P567" i="15"/>
  <c r="Q567" i="15" s="1"/>
  <c r="R567" i="15" s="1"/>
  <c r="P1127" i="15"/>
  <c r="Q1127" i="15" s="1"/>
  <c r="R1127" i="15" s="1"/>
  <c r="P436" i="15"/>
  <c r="Q436" i="15" s="1"/>
  <c r="R436" i="15" s="1"/>
  <c r="P1143" i="15"/>
  <c r="Q1143" i="15" s="1"/>
  <c r="R1143" i="15" s="1"/>
  <c r="P676" i="15"/>
  <c r="Q676" i="15" s="1"/>
  <c r="R676" i="15" s="1"/>
  <c r="P1186" i="15"/>
  <c r="Q1186" i="15" s="1"/>
  <c r="R1186" i="15" s="1"/>
  <c r="P696" i="15"/>
  <c r="Q696" i="15" s="1"/>
  <c r="R696" i="15" s="1"/>
  <c r="P398" i="15"/>
  <c r="Q398" i="15" s="1"/>
  <c r="R398" i="15" s="1"/>
  <c r="P1196" i="15"/>
  <c r="Q1196" i="15" s="1"/>
  <c r="R1196" i="15" s="1"/>
  <c r="P373" i="15"/>
  <c r="Q373" i="15" s="1"/>
  <c r="R373" i="15" s="1"/>
  <c r="P1213" i="15"/>
  <c r="Q1213" i="15" s="1"/>
  <c r="R1213" i="15" s="1"/>
  <c r="P403" i="15"/>
  <c r="Q403" i="15" s="1"/>
  <c r="R403" i="15" s="1"/>
  <c r="P1377" i="15"/>
  <c r="Q1377" i="15" s="1"/>
  <c r="R1377" i="15" s="1"/>
  <c r="P237" i="15"/>
  <c r="Q237" i="15" s="1"/>
  <c r="R237" i="15" s="1"/>
  <c r="P633" i="15"/>
  <c r="Q633" i="15" s="1"/>
  <c r="R633" i="15" s="1"/>
  <c r="P828" i="15"/>
  <c r="Q828" i="15" s="1"/>
  <c r="R828" i="15" s="1"/>
  <c r="P1289" i="15"/>
  <c r="Q1289" i="15" s="1"/>
  <c r="R1289" i="15" s="1"/>
  <c r="P475" i="15"/>
  <c r="Q475" i="15" s="1"/>
  <c r="R475" i="15" s="1"/>
  <c r="P303" i="15"/>
  <c r="Q303" i="15" s="1"/>
  <c r="R303" i="15" s="1"/>
  <c r="T202" i="15" s="1"/>
  <c r="P1114" i="15"/>
  <c r="Q1114" i="15" s="1"/>
  <c r="R1114" i="15" s="1"/>
  <c r="P464" i="15"/>
  <c r="Q464" i="15" s="1"/>
  <c r="R464" i="15" s="1"/>
  <c r="P625" i="15"/>
  <c r="Q625" i="15" s="1"/>
  <c r="R625" i="15" s="1"/>
  <c r="P241" i="15"/>
  <c r="Q241" i="15" s="1"/>
  <c r="R241" i="15" s="1"/>
  <c r="P1210" i="15"/>
  <c r="Q1210" i="15" s="1"/>
  <c r="R1210" i="15" s="1"/>
  <c r="P187" i="15"/>
  <c r="Q187" i="15" s="1"/>
  <c r="R187" i="15" s="1"/>
  <c r="P1428" i="15"/>
  <c r="Q1428" i="15" s="1"/>
  <c r="R1428" i="15" s="1"/>
  <c r="P670" i="15"/>
  <c r="Q670" i="15" s="1"/>
  <c r="R670" i="15" s="1"/>
  <c r="P1071" i="15"/>
  <c r="Q1071" i="15" s="1"/>
  <c r="R1071" i="15" s="1"/>
  <c r="P597" i="15"/>
  <c r="Q597" i="15" s="1"/>
  <c r="R597" i="15" s="1"/>
  <c r="P1177" i="15"/>
  <c r="Q1177" i="15" s="1"/>
  <c r="R1177" i="15" s="1"/>
  <c r="P560" i="15"/>
  <c r="Q560" i="15" s="1"/>
  <c r="R560" i="15" s="1"/>
  <c r="P1300" i="15"/>
  <c r="Q1300" i="15" s="1"/>
  <c r="R1300" i="15" s="1"/>
  <c r="P569" i="15"/>
  <c r="Q569" i="15" s="1"/>
  <c r="R569" i="15" s="1"/>
  <c r="P188" i="15"/>
  <c r="Q188" i="15" s="1"/>
  <c r="R188" i="15" s="1"/>
  <c r="T179" i="15" s="1"/>
  <c r="P919" i="15"/>
  <c r="Q919" i="15" s="1"/>
  <c r="R919" i="15" s="1"/>
  <c r="P697" i="15"/>
  <c r="Q697" i="15" s="1"/>
  <c r="R697" i="15" s="1"/>
  <c r="P601" i="15"/>
  <c r="Q601" i="15" s="1"/>
  <c r="R601" i="15" s="1"/>
  <c r="P225" i="15"/>
  <c r="Q225" i="15" s="1"/>
  <c r="R225" i="15" s="1"/>
  <c r="P596" i="15"/>
  <c r="Q596" i="15" s="1"/>
  <c r="R596" i="15" s="1"/>
  <c r="P1176" i="15"/>
  <c r="Q1176" i="15" s="1"/>
  <c r="R1176" i="15" s="1"/>
  <c r="P984" i="15"/>
  <c r="Q984" i="15" s="1"/>
  <c r="R984" i="15" s="1"/>
  <c r="P830" i="15"/>
  <c r="Q830" i="15" s="1"/>
  <c r="R830" i="15" s="1"/>
  <c r="P1029" i="15"/>
  <c r="Q1029" i="15" s="1"/>
  <c r="R1029" i="15" s="1"/>
  <c r="P804" i="15"/>
  <c r="Q804" i="15" s="1"/>
  <c r="R804" i="15" s="1"/>
  <c r="P245" i="15"/>
  <c r="Q245" i="15" s="1"/>
  <c r="R245" i="15" s="1"/>
  <c r="P790" i="15"/>
  <c r="Q790" i="15" s="1"/>
  <c r="R790" i="15" s="1"/>
  <c r="P256" i="15"/>
  <c r="Q256" i="15" s="1"/>
  <c r="R256" i="15" s="1"/>
  <c r="P298" i="15"/>
  <c r="Q298" i="15" s="1"/>
  <c r="R298" i="15" s="1"/>
  <c r="T201" i="15" s="1"/>
  <c r="P1201" i="15"/>
  <c r="Q1201" i="15" s="1"/>
  <c r="R1201" i="15" s="1"/>
  <c r="P1167" i="15"/>
  <c r="Q1167" i="15" s="1"/>
  <c r="R1167" i="15" s="1"/>
  <c r="P1363" i="15"/>
  <c r="Q1363" i="15" s="1"/>
  <c r="R1363" i="15" s="1"/>
  <c r="P1096" i="15"/>
  <c r="Q1096" i="15" s="1"/>
  <c r="R1096" i="15" s="1"/>
  <c r="P771" i="15"/>
  <c r="Q771" i="15" s="1"/>
  <c r="R771" i="15" s="1"/>
  <c r="P1246" i="15"/>
  <c r="Q1246" i="15" s="1"/>
  <c r="R1246" i="15" s="1"/>
  <c r="P354" i="15"/>
  <c r="Q354" i="15" s="1"/>
  <c r="R354" i="15" s="1"/>
  <c r="P792" i="15"/>
  <c r="Q792" i="15" s="1"/>
  <c r="R792" i="15" s="1"/>
  <c r="P910" i="15"/>
  <c r="Q910" i="15" s="1"/>
  <c r="R910" i="15" s="1"/>
  <c r="P306" i="15"/>
  <c r="Q306" i="15" s="1"/>
  <c r="R306" i="15" s="1"/>
  <c r="P268" i="15"/>
  <c r="Q268" i="15" s="1"/>
  <c r="R268" i="15" s="1"/>
  <c r="T195" i="15" s="1"/>
  <c r="P521" i="15"/>
  <c r="Q521" i="15" s="1"/>
  <c r="R521" i="15" s="1"/>
  <c r="P1297" i="15"/>
  <c r="Q1297" i="15" s="1"/>
  <c r="R1297" i="15" s="1"/>
  <c r="P850" i="15"/>
  <c r="Q850" i="15" s="1"/>
  <c r="R850" i="15" s="1"/>
  <c r="P206" i="15"/>
  <c r="Q206" i="15" s="1"/>
  <c r="R206" i="15" s="1"/>
  <c r="P366" i="15"/>
  <c r="Q366" i="15" s="1"/>
  <c r="R366" i="15" s="1"/>
  <c r="P549" i="15"/>
  <c r="Q549" i="15" s="1"/>
  <c r="R549" i="15" s="1"/>
  <c r="P970" i="15"/>
  <c r="Q970" i="15" s="1"/>
  <c r="R970" i="15" s="1"/>
  <c r="P758" i="15"/>
  <c r="Q758" i="15" s="1"/>
  <c r="R758" i="15" s="1"/>
  <c r="P1369" i="15"/>
  <c r="Q1369" i="15" s="1"/>
  <c r="R1369" i="15" s="1"/>
  <c r="P483" i="15"/>
  <c r="Q483" i="15" s="1"/>
  <c r="R483" i="15" s="1"/>
  <c r="P668" i="15"/>
  <c r="Q668" i="15" s="1"/>
  <c r="R668" i="15" s="1"/>
  <c r="P657" i="15"/>
  <c r="Q657" i="15" s="1"/>
  <c r="R657" i="15" s="1"/>
  <c r="P1383" i="15"/>
  <c r="Q1383" i="15" s="1"/>
  <c r="R1383" i="15" s="1"/>
  <c r="P1215" i="15"/>
  <c r="Q1215" i="15" s="1"/>
  <c r="R1215" i="15" s="1"/>
  <c r="P491" i="15"/>
  <c r="Q491" i="15" s="1"/>
  <c r="R491" i="15" s="1"/>
  <c r="P1414" i="15"/>
  <c r="Q1414" i="15" s="1"/>
  <c r="R1414" i="15" s="1"/>
  <c r="P333" i="15"/>
  <c r="Q333" i="15" s="1"/>
  <c r="R333" i="15" s="1"/>
  <c r="P555" i="15"/>
  <c r="Q555" i="15" s="1"/>
  <c r="R555" i="15" s="1"/>
  <c r="P1033" i="15"/>
  <c r="Q1033" i="15" s="1"/>
  <c r="R1033" i="15" s="1"/>
  <c r="P692" i="15"/>
  <c r="Q692" i="15" s="1"/>
  <c r="R692" i="15" s="1"/>
  <c r="P724" i="15"/>
  <c r="Q724" i="15" s="1"/>
  <c r="R724" i="15" s="1"/>
  <c r="P1032" i="15"/>
  <c r="Q1032" i="15" s="1"/>
  <c r="R1032" i="15" s="1"/>
  <c r="P725" i="15"/>
  <c r="Q725" i="15" s="1"/>
  <c r="R725" i="15" s="1"/>
  <c r="P1133" i="15"/>
  <c r="Q1133" i="15" s="1"/>
  <c r="R1133" i="15" s="1"/>
  <c r="P946" i="15"/>
  <c r="Q946" i="15" s="1"/>
  <c r="R946" i="15" s="1"/>
  <c r="P760" i="15"/>
  <c r="Q760" i="15" s="1"/>
  <c r="R760" i="15" s="1"/>
  <c r="P242" i="15"/>
  <c r="Q242" i="15" s="1"/>
  <c r="R242" i="15" s="1"/>
  <c r="P500" i="15"/>
  <c r="Q500" i="15" s="1"/>
  <c r="R500" i="15" s="1"/>
  <c r="P1036" i="15"/>
  <c r="Q1036" i="15" s="1"/>
  <c r="R1036" i="15" s="1"/>
  <c r="P1356" i="15"/>
  <c r="Q1356" i="15" s="1"/>
  <c r="R1356" i="15" s="1"/>
  <c r="P454" i="15"/>
  <c r="Q454" i="15" s="1"/>
  <c r="R454" i="15" s="1"/>
  <c r="P452" i="15"/>
  <c r="Q452" i="15" s="1"/>
  <c r="R452" i="15" s="1"/>
  <c r="P1388" i="15"/>
  <c r="Q1388" i="15" s="1"/>
  <c r="R1388" i="15" s="1"/>
  <c r="P425" i="15"/>
  <c r="Q425" i="15" s="1"/>
  <c r="R425" i="15" s="1"/>
  <c r="P457" i="15"/>
  <c r="Q457" i="15" s="1"/>
  <c r="R457" i="15" s="1"/>
  <c r="P805" i="15"/>
  <c r="Q805" i="15" s="1"/>
  <c r="R805" i="15" s="1"/>
  <c r="P871" i="15"/>
  <c r="Q871" i="15" s="1"/>
  <c r="R871" i="15" s="1"/>
  <c r="P270" i="15"/>
  <c r="Q270" i="15" s="1"/>
  <c r="R270" i="15" s="1"/>
  <c r="P1014" i="15"/>
  <c r="Q1014" i="15" s="1"/>
  <c r="R1014" i="15" s="1"/>
  <c r="P190" i="15"/>
  <c r="Q190" i="15" s="1"/>
  <c r="R190" i="15" s="1"/>
  <c r="P375" i="15"/>
  <c r="Q375" i="15" s="1"/>
  <c r="R375" i="15" s="1"/>
  <c r="P204" i="15"/>
  <c r="Q204" i="15" s="1"/>
  <c r="R204" i="15" s="1"/>
  <c r="P1416" i="15"/>
  <c r="Q1416" i="15" s="1"/>
  <c r="R1416" i="15" s="1"/>
  <c r="P829" i="15"/>
  <c r="Q829" i="15" s="1"/>
  <c r="R829" i="15" s="1"/>
  <c r="P691" i="15"/>
  <c r="Q691" i="15" s="1"/>
  <c r="R691" i="15" s="1"/>
  <c r="P1353" i="15"/>
  <c r="Q1353" i="15" s="1"/>
  <c r="R1353" i="15" s="1"/>
  <c r="P340" i="15"/>
  <c r="Q340" i="15" s="1"/>
  <c r="R340" i="15" s="1"/>
  <c r="P626" i="15"/>
  <c r="Q626" i="15" s="1"/>
  <c r="R626" i="15" s="1"/>
  <c r="P264" i="15"/>
  <c r="Q264" i="15" s="1"/>
  <c r="R264" i="15" s="1"/>
  <c r="P958" i="15"/>
  <c r="Q958" i="15" s="1"/>
  <c r="R958" i="15" s="1"/>
  <c r="P525" i="15"/>
  <c r="Q525" i="15" s="1"/>
  <c r="R525" i="15" s="1"/>
  <c r="P1081" i="15"/>
  <c r="Q1081" i="15" s="1"/>
  <c r="R1081" i="15" s="1"/>
  <c r="P690" i="15"/>
  <c r="Q690" i="15" s="1"/>
  <c r="R690" i="15" s="1"/>
  <c r="P940" i="15"/>
  <c r="Q940" i="15" s="1"/>
  <c r="R940" i="15" s="1"/>
  <c r="P1321" i="15"/>
  <c r="Q1321" i="15" s="1"/>
  <c r="R1321" i="15" s="1"/>
  <c r="P635" i="15"/>
  <c r="Q635" i="15" s="1"/>
  <c r="R635" i="15" s="1"/>
  <c r="P376" i="15"/>
  <c r="Q376" i="15" s="1"/>
  <c r="R376" i="15" s="1"/>
  <c r="P1355" i="15"/>
  <c r="Q1355" i="15" s="1"/>
  <c r="R1355" i="15" s="1"/>
  <c r="P604" i="15"/>
  <c r="Q604" i="15" s="1"/>
  <c r="R604" i="15" s="1"/>
  <c r="P191" i="15"/>
  <c r="Q191" i="15" s="1"/>
  <c r="R191" i="15" s="1"/>
  <c r="P214" i="15"/>
  <c r="Q214" i="15" s="1"/>
  <c r="R214" i="15" s="1"/>
  <c r="P1155" i="15"/>
  <c r="Q1155" i="15" s="1"/>
  <c r="R1155" i="15" s="1"/>
  <c r="P1268" i="15"/>
  <c r="Q1268" i="15" s="1"/>
  <c r="R1268" i="15" s="1"/>
  <c r="P502" i="15"/>
  <c r="Q502" i="15" s="1"/>
  <c r="R502" i="15" s="1"/>
  <c r="P1134" i="15"/>
  <c r="Q1134" i="15" s="1"/>
  <c r="R1134" i="15" s="1"/>
  <c r="P938" i="15"/>
  <c r="Q938" i="15" s="1"/>
  <c r="R938" i="15" s="1"/>
  <c r="P1231" i="15"/>
  <c r="Q1231" i="15" s="1"/>
  <c r="R1231" i="15" s="1"/>
  <c r="P359" i="15"/>
  <c r="Q359" i="15" s="1"/>
  <c r="R359" i="15" s="1"/>
  <c r="P869" i="15"/>
  <c r="Q869" i="15" s="1"/>
  <c r="R869" i="15" s="1"/>
  <c r="P426" i="15"/>
  <c r="Q426" i="15" s="1"/>
  <c r="R426" i="15" s="1"/>
  <c r="P996" i="15"/>
  <c r="Q996" i="15" s="1"/>
  <c r="R996" i="15" s="1"/>
  <c r="P1122" i="15"/>
  <c r="Q1122" i="15" s="1"/>
  <c r="R1122" i="15" s="1"/>
  <c r="P1174" i="15"/>
  <c r="Q1174" i="15" s="1"/>
  <c r="R1174" i="15" s="1"/>
  <c r="P1272" i="15"/>
  <c r="Q1272" i="15" s="1"/>
  <c r="R1272" i="15" s="1"/>
  <c r="P185" i="15"/>
  <c r="Q185" i="15" s="1"/>
  <c r="R185" i="15" s="1"/>
  <c r="P531" i="15"/>
  <c r="Q531" i="15" s="1"/>
  <c r="R531" i="15" s="1"/>
  <c r="P556" i="15"/>
  <c r="Q556" i="15" s="1"/>
  <c r="R556" i="15" s="1"/>
  <c r="P1139" i="15"/>
  <c r="Q1139" i="15" s="1"/>
  <c r="R1139" i="15" s="1"/>
  <c r="P406" i="15"/>
  <c r="Q406" i="15" s="1"/>
  <c r="R406" i="15" s="1"/>
  <c r="P809" i="15"/>
  <c r="Q809" i="15" s="1"/>
  <c r="R809" i="15" s="1"/>
  <c r="P750" i="15"/>
  <c r="Q750" i="15" s="1"/>
  <c r="R750" i="15" s="1"/>
  <c r="P1250" i="15"/>
  <c r="Q1250" i="15" s="1"/>
  <c r="R1250" i="15" s="1"/>
  <c r="P467" i="15"/>
  <c r="Q467" i="15" s="1"/>
  <c r="R467" i="15" s="1"/>
  <c r="P184" i="15"/>
  <c r="Q184" i="15" s="1"/>
  <c r="R184" i="15" s="1"/>
  <c r="P733" i="15"/>
  <c r="Q733" i="15" s="1"/>
  <c r="R733" i="15" s="1"/>
  <c r="P595" i="15"/>
  <c r="Q595" i="15" s="1"/>
  <c r="R595" i="15" s="1"/>
  <c r="P479" i="15"/>
  <c r="Q479" i="15" s="1"/>
  <c r="R479" i="15" s="1"/>
  <c r="P1379" i="15"/>
  <c r="Q1379" i="15" s="1"/>
  <c r="R1379" i="15" s="1"/>
  <c r="P884" i="15"/>
  <c r="Q884" i="15" s="1"/>
  <c r="R884" i="15" s="1"/>
  <c r="P731" i="15"/>
  <c r="Q731" i="15" s="1"/>
  <c r="R731" i="15" s="1"/>
  <c r="P262" i="15"/>
  <c r="Q262" i="15" s="1"/>
  <c r="R262" i="15" s="1"/>
  <c r="P562" i="15"/>
  <c r="Q562" i="15" s="1"/>
  <c r="R562" i="15" s="1"/>
  <c r="P743" i="15"/>
  <c r="Q743" i="15" s="1"/>
  <c r="R743" i="15" s="1"/>
  <c r="P1070" i="15"/>
  <c r="Q1070" i="15" s="1"/>
  <c r="R1070" i="15" s="1"/>
  <c r="P922" i="15"/>
  <c r="Q922" i="15" s="1"/>
  <c r="R922" i="15" s="1"/>
  <c r="P1390" i="15"/>
  <c r="Q1390" i="15" s="1"/>
  <c r="R1390" i="15" s="1"/>
  <c r="P861" i="15"/>
  <c r="Q861" i="15" s="1"/>
  <c r="R861" i="15" s="1"/>
  <c r="P440" i="15"/>
  <c r="Q440" i="15" s="1"/>
  <c r="R440" i="15" s="1"/>
  <c r="P1280" i="15"/>
  <c r="Q1280" i="15" s="1"/>
  <c r="R1280" i="15" s="1"/>
  <c r="P395" i="15"/>
  <c r="Q395" i="15" s="1"/>
  <c r="R395" i="15" s="1"/>
  <c r="P414" i="15"/>
  <c r="Q414" i="15" s="1"/>
  <c r="R414" i="15" s="1"/>
  <c r="P1216" i="15"/>
  <c r="Q1216" i="15" s="1"/>
  <c r="R1216" i="15" s="1"/>
  <c r="P716" i="15"/>
  <c r="Q716" i="15" s="1"/>
  <c r="R716" i="15" s="1"/>
  <c r="P930" i="15"/>
  <c r="Q930" i="15" s="1"/>
  <c r="R930" i="15" s="1"/>
  <c r="P954" i="15"/>
  <c r="Q954" i="15" s="1"/>
  <c r="R954" i="15" s="1"/>
  <c r="P1421" i="15"/>
  <c r="Q1421" i="15" s="1"/>
  <c r="R1421" i="15" s="1"/>
  <c r="P424" i="15"/>
  <c r="Q424" i="15" s="1"/>
  <c r="R424" i="15" s="1"/>
  <c r="P1149" i="15"/>
  <c r="Q1149" i="15" s="1"/>
  <c r="R1149" i="15" s="1"/>
  <c r="P435" i="15"/>
  <c r="Q435" i="15" s="1"/>
  <c r="R435" i="15" s="1"/>
  <c r="P468" i="15"/>
  <c r="Q468" i="15" s="1"/>
  <c r="R468" i="15" s="1"/>
  <c r="P533" i="15"/>
  <c r="Q533" i="15" s="1"/>
  <c r="R533" i="15" s="1"/>
  <c r="P1188" i="15"/>
  <c r="Q1188" i="15" s="1"/>
  <c r="R1188" i="15" s="1"/>
  <c r="P1350" i="15"/>
  <c r="Q1350" i="15" s="1"/>
  <c r="R1350" i="15" s="1"/>
  <c r="P1104" i="15"/>
  <c r="Q1104" i="15" s="1"/>
  <c r="R1104" i="15" s="1"/>
  <c r="P378" i="15"/>
  <c r="Q378" i="15" s="1"/>
  <c r="R378" i="15" s="1"/>
  <c r="I1327" i="15"/>
  <c r="J1327" i="15" s="1"/>
  <c r="K1327" i="15" s="1"/>
  <c r="I738" i="15"/>
  <c r="J738" i="15" s="1"/>
  <c r="K738" i="15" s="1"/>
  <c r="I1145" i="15"/>
  <c r="J1145" i="15" s="1"/>
  <c r="K1145" i="15" s="1"/>
  <c r="I963" i="15"/>
  <c r="J963" i="15" s="1"/>
  <c r="K963" i="15" s="1"/>
  <c r="I907" i="15"/>
  <c r="J907" i="15" s="1"/>
  <c r="K907" i="15" s="1"/>
  <c r="I1385" i="15"/>
  <c r="J1385" i="15" s="1"/>
  <c r="K1385" i="15" s="1"/>
  <c r="I371" i="15"/>
  <c r="J371" i="15" s="1"/>
  <c r="K371" i="15" s="1"/>
  <c r="I431" i="15"/>
  <c r="J431" i="15" s="1"/>
  <c r="K431" i="15" s="1"/>
  <c r="I758" i="15"/>
  <c r="J758" i="15" s="1"/>
  <c r="K758" i="15" s="1"/>
  <c r="I918" i="15"/>
  <c r="J918" i="15" s="1"/>
  <c r="K918" i="15" s="1"/>
  <c r="I763" i="15"/>
  <c r="J763" i="15" s="1"/>
  <c r="K763" i="15" s="1"/>
  <c r="I357" i="15"/>
  <c r="J357" i="15" s="1"/>
  <c r="K357" i="15" s="1"/>
  <c r="I297" i="15"/>
  <c r="J297" i="15" s="1"/>
  <c r="K297" i="15" s="1"/>
  <c r="I799" i="15"/>
  <c r="J799" i="15" s="1"/>
  <c r="K799" i="15" s="1"/>
  <c r="I190" i="15"/>
  <c r="J190" i="15" s="1"/>
  <c r="K190" i="15" s="1"/>
  <c r="I1160" i="15"/>
  <c r="J1160" i="15" s="1"/>
  <c r="K1160" i="15" s="1"/>
  <c r="I537" i="15"/>
  <c r="J537" i="15" s="1"/>
  <c r="K537" i="15" s="1"/>
  <c r="I1119" i="15"/>
  <c r="J1119" i="15" s="1"/>
  <c r="K1119" i="15" s="1"/>
  <c r="I253" i="15"/>
  <c r="J253" i="15" s="1"/>
  <c r="K253" i="15" s="1"/>
  <c r="I1115" i="15"/>
  <c r="J1115" i="15" s="1"/>
  <c r="K1115" i="15" s="1"/>
  <c r="I803" i="15"/>
  <c r="J803" i="15" s="1"/>
  <c r="K803" i="15" s="1"/>
  <c r="I549" i="15"/>
  <c r="J549" i="15" s="1"/>
  <c r="K549" i="15" s="1"/>
  <c r="I1378" i="15"/>
  <c r="J1378" i="15" s="1"/>
  <c r="K1378" i="15" s="1"/>
  <c r="M201" i="15" s="1"/>
  <c r="I1283" i="15"/>
  <c r="J1283" i="15" s="1"/>
  <c r="K1283" i="15" s="1"/>
  <c r="I495" i="15"/>
  <c r="J495" i="15" s="1"/>
  <c r="K495" i="15" s="1"/>
  <c r="I1365" i="15"/>
  <c r="J1365" i="15" s="1"/>
  <c r="K1365" i="15" s="1"/>
  <c r="I283" i="15"/>
  <c r="J283" i="15" s="1"/>
  <c r="K283" i="15" s="1"/>
  <c r="I1204" i="15"/>
  <c r="J1204" i="15" s="1"/>
  <c r="K1204" i="15" s="1"/>
  <c r="I456" i="15"/>
  <c r="J456" i="15" s="1"/>
  <c r="K456" i="15" s="1"/>
  <c r="I1012" i="15"/>
  <c r="J1012" i="15" s="1"/>
  <c r="K1012" i="15" s="1"/>
  <c r="I1424" i="15"/>
  <c r="J1424" i="15" s="1"/>
  <c r="K1424" i="15" s="1"/>
  <c r="I259" i="15"/>
  <c r="J259" i="15" s="1"/>
  <c r="K259" i="15" s="1"/>
  <c r="I1396" i="15"/>
  <c r="J1396" i="15" s="1"/>
  <c r="K1396" i="15" s="1"/>
  <c r="I805" i="15"/>
  <c r="J805" i="15" s="1"/>
  <c r="K805" i="15" s="1"/>
  <c r="I1167" i="15"/>
  <c r="J1167" i="15" s="1"/>
  <c r="K1167" i="15" s="1"/>
  <c r="I1324" i="15"/>
  <c r="J1324" i="15" s="1"/>
  <c r="K1324" i="15" s="1"/>
  <c r="I715" i="15"/>
  <c r="J715" i="15" s="1"/>
  <c r="K715" i="15" s="1"/>
  <c r="I298" i="15"/>
  <c r="J298" i="15" s="1"/>
  <c r="K298" i="15" s="1"/>
  <c r="I693" i="15"/>
  <c r="J693" i="15" s="1"/>
  <c r="K693" i="15" s="1"/>
  <c r="I1401" i="15"/>
  <c r="J1401" i="15" s="1"/>
  <c r="K1401" i="15" s="1"/>
  <c r="I740" i="15"/>
  <c r="J740" i="15" s="1"/>
  <c r="K740" i="15" s="1"/>
  <c r="I1223" i="15"/>
  <c r="J1223" i="15" s="1"/>
  <c r="K1223" i="15" s="1"/>
  <c r="I1400" i="15"/>
  <c r="J1400" i="15" s="1"/>
  <c r="K1400" i="15" s="1"/>
  <c r="I332" i="15"/>
  <c r="J332" i="15" s="1"/>
  <c r="K332" i="15" s="1"/>
  <c r="I1018" i="15"/>
  <c r="J1018" i="15" s="1"/>
  <c r="K1018" i="15" s="1"/>
  <c r="I789" i="15"/>
  <c r="J789" i="15" s="1"/>
  <c r="K789" i="15" s="1"/>
  <c r="I807" i="15"/>
  <c r="J807" i="15" s="1"/>
  <c r="K807" i="15" s="1"/>
  <c r="I903" i="15"/>
  <c r="J903" i="15" s="1"/>
  <c r="K903" i="15" s="1"/>
  <c r="I864" i="15"/>
  <c r="J864" i="15" s="1"/>
  <c r="K864" i="15" s="1"/>
  <c r="I1398" i="15"/>
  <c r="J1398" i="15" s="1"/>
  <c r="K1398" i="15" s="1"/>
  <c r="I949" i="15"/>
  <c r="J949" i="15" s="1"/>
  <c r="K949" i="15" s="1"/>
  <c r="I1101" i="15"/>
  <c r="J1101" i="15" s="1"/>
  <c r="K1101" i="15" s="1"/>
  <c r="I339" i="15"/>
  <c r="J339" i="15" s="1"/>
  <c r="K339" i="15" s="1"/>
  <c r="I1422" i="15"/>
  <c r="J1422" i="15" s="1"/>
  <c r="K1422" i="15" s="1"/>
  <c r="I588" i="15"/>
  <c r="J588" i="15" s="1"/>
  <c r="K588" i="15" s="1"/>
  <c r="I646" i="15"/>
  <c r="J646" i="15" s="1"/>
  <c r="K646" i="15" s="1"/>
  <c r="I810" i="15"/>
  <c r="J810" i="15" s="1"/>
  <c r="K810" i="15" s="1"/>
  <c r="I1381" i="15"/>
  <c r="J1381" i="15" s="1"/>
  <c r="K1381" i="15" s="1"/>
  <c r="I574" i="15"/>
  <c r="J574" i="15" s="1"/>
  <c r="K574" i="15" s="1"/>
  <c r="I650" i="15"/>
  <c r="J650" i="15" s="1"/>
  <c r="K650" i="15" s="1"/>
  <c r="I916" i="15"/>
  <c r="J916" i="15" s="1"/>
  <c r="K916" i="15" s="1"/>
  <c r="I1354" i="15"/>
  <c r="J1354" i="15" s="1"/>
  <c r="K1354" i="15" s="1"/>
  <c r="I1123" i="15"/>
  <c r="J1123" i="15" s="1"/>
  <c r="K1123" i="15" s="1"/>
  <c r="I1027" i="15"/>
  <c r="J1027" i="15" s="1"/>
  <c r="K1027" i="15" s="1"/>
  <c r="I542" i="15"/>
  <c r="J542" i="15" s="1"/>
  <c r="K542" i="15" s="1"/>
  <c r="I848" i="15"/>
  <c r="J848" i="15" s="1"/>
  <c r="K848" i="15" s="1"/>
  <c r="I360" i="15"/>
  <c r="J360" i="15" s="1"/>
  <c r="K360" i="15" s="1"/>
  <c r="I1059" i="15"/>
  <c r="J1059" i="15" s="1"/>
  <c r="K1059" i="15" s="1"/>
  <c r="I935" i="15"/>
  <c r="J935" i="15" s="1"/>
  <c r="K935" i="15" s="1"/>
  <c r="I521" i="15"/>
  <c r="J521" i="15" s="1"/>
  <c r="K521" i="15" s="1"/>
  <c r="I329" i="15"/>
  <c r="J329" i="15" s="1"/>
  <c r="K329" i="15" s="1"/>
  <c r="I1135" i="15"/>
  <c r="J1135" i="15" s="1"/>
  <c r="K1135" i="15" s="1"/>
  <c r="I340" i="15"/>
  <c r="J340" i="15" s="1"/>
  <c r="K340" i="15" s="1"/>
  <c r="I924" i="15"/>
  <c r="J924" i="15" s="1"/>
  <c r="K924" i="15" s="1"/>
  <c r="I678" i="15"/>
  <c r="J678" i="15" s="1"/>
  <c r="K678" i="15" s="1"/>
  <c r="M187" i="15" s="1"/>
  <c r="I830" i="15"/>
  <c r="J830" i="15" s="1"/>
  <c r="K830" i="15" s="1"/>
  <c r="I1352" i="15"/>
  <c r="J1352" i="15" s="1"/>
  <c r="K1352" i="15" s="1"/>
  <c r="I534" i="15"/>
  <c r="J534" i="15" s="1"/>
  <c r="K534" i="15" s="1"/>
  <c r="I1363" i="15"/>
  <c r="J1363" i="15" s="1"/>
  <c r="K1363" i="15" s="1"/>
  <c r="I928" i="15"/>
  <c r="J928" i="15" s="1"/>
  <c r="K928" i="15" s="1"/>
  <c r="M192" i="15" s="1"/>
  <c r="I1063" i="15"/>
  <c r="J1063" i="15" s="1"/>
  <c r="K1063" i="15" s="1"/>
  <c r="I879" i="15"/>
  <c r="J879" i="15" s="1"/>
  <c r="K879" i="15" s="1"/>
  <c r="I1049" i="15"/>
  <c r="J1049" i="15" s="1"/>
  <c r="K1049" i="15" s="1"/>
  <c r="I1292" i="15"/>
  <c r="J1292" i="15" s="1"/>
  <c r="K1292" i="15" s="1"/>
  <c r="I295" i="15"/>
  <c r="J295" i="15" s="1"/>
  <c r="K295" i="15" s="1"/>
  <c r="I1088" i="15"/>
  <c r="J1088" i="15" s="1"/>
  <c r="K1088" i="15" s="1"/>
  <c r="I1130" i="15"/>
  <c r="J1130" i="15" s="1"/>
  <c r="K1130" i="15" s="1"/>
  <c r="I290" i="15"/>
  <c r="J290" i="15" s="1"/>
  <c r="K290" i="15" s="1"/>
  <c r="I393" i="15"/>
  <c r="J393" i="15" s="1"/>
  <c r="K393" i="15" s="1"/>
  <c r="I1259" i="15"/>
  <c r="J1259" i="15" s="1"/>
  <c r="K1259" i="15" s="1"/>
  <c r="I1161" i="15"/>
  <c r="J1161" i="15" s="1"/>
  <c r="K1161" i="15" s="1"/>
  <c r="I183" i="15"/>
  <c r="J183" i="15" s="1"/>
  <c r="K183" i="15" s="1"/>
  <c r="I1383" i="15"/>
  <c r="J1383" i="15" s="1"/>
  <c r="K1383" i="15" s="1"/>
  <c r="I662" i="15"/>
  <c r="J662" i="15" s="1"/>
  <c r="K662" i="15" s="1"/>
  <c r="I1239" i="15"/>
  <c r="J1239" i="15" s="1"/>
  <c r="K1239" i="15" s="1"/>
  <c r="I442" i="15"/>
  <c r="J442" i="15" s="1"/>
  <c r="K442" i="15" s="1"/>
  <c r="I890" i="15"/>
  <c r="J890" i="15" s="1"/>
  <c r="K890" i="15" s="1"/>
  <c r="I1055" i="15"/>
  <c r="J1055" i="15" s="1"/>
  <c r="K1055" i="15" s="1"/>
  <c r="I530" i="15"/>
  <c r="J530" i="15" s="1"/>
  <c r="K530" i="15" s="1"/>
  <c r="I341" i="15"/>
  <c r="J341" i="15" s="1"/>
  <c r="K341" i="15" s="1"/>
  <c r="I1051" i="15"/>
  <c r="J1051" i="15" s="1"/>
  <c r="K1051" i="15" s="1"/>
  <c r="I317" i="15"/>
  <c r="J317" i="15" s="1"/>
  <c r="K317" i="15" s="1"/>
  <c r="I1417" i="15"/>
  <c r="J1417" i="15" s="1"/>
  <c r="K1417" i="15" s="1"/>
  <c r="I1182" i="15"/>
  <c r="J1182" i="15" s="1"/>
  <c r="K1182" i="15" s="1"/>
  <c r="I732" i="15"/>
  <c r="J732" i="15" s="1"/>
  <c r="K732" i="15" s="1"/>
  <c r="I853" i="15"/>
  <c r="J853" i="15" s="1"/>
  <c r="K853" i="15" s="1"/>
  <c r="I207" i="15"/>
  <c r="J207" i="15" s="1"/>
  <c r="K207" i="15" s="1"/>
  <c r="I1215" i="15"/>
  <c r="J1215" i="15" s="1"/>
  <c r="K1215" i="15" s="1"/>
  <c r="I954" i="15"/>
  <c r="J954" i="15" s="1"/>
  <c r="K954" i="15" s="1"/>
  <c r="I821" i="15"/>
  <c r="J821" i="15" s="1"/>
  <c r="K821" i="15" s="1"/>
  <c r="I1368" i="15"/>
  <c r="J1368" i="15" s="1"/>
  <c r="K1368" i="15" s="1"/>
  <c r="I1133" i="15"/>
  <c r="J1133" i="15" s="1"/>
  <c r="K1133" i="15" s="1"/>
  <c r="I1266" i="15"/>
  <c r="J1266" i="15" s="1"/>
  <c r="K1266" i="15" s="1"/>
  <c r="I813" i="15"/>
  <c r="J813" i="15" s="1"/>
  <c r="K813" i="15" s="1"/>
  <c r="I1286" i="15"/>
  <c r="J1286" i="15" s="1"/>
  <c r="K1286" i="15" s="1"/>
  <c r="I548" i="15"/>
  <c r="J548" i="15" s="1"/>
  <c r="K548" i="15" s="1"/>
  <c r="I447" i="15"/>
  <c r="J447" i="15" s="1"/>
  <c r="K447" i="15" s="1"/>
  <c r="I625" i="15"/>
  <c r="J625" i="15" s="1"/>
  <c r="K625" i="15" s="1"/>
  <c r="I545" i="15"/>
  <c r="J545" i="15" s="1"/>
  <c r="K545" i="15" s="1"/>
  <c r="I1080" i="15"/>
  <c r="J1080" i="15" s="1"/>
  <c r="K1080" i="15" s="1"/>
  <c r="I536" i="15"/>
  <c r="J536" i="15" s="1"/>
  <c r="K536" i="15" s="1"/>
  <c r="I315" i="15"/>
  <c r="J315" i="15" s="1"/>
  <c r="K315" i="15" s="1"/>
  <c r="I569" i="15"/>
  <c r="J569" i="15" s="1"/>
  <c r="K569" i="15" s="1"/>
  <c r="I776" i="15"/>
  <c r="J776" i="15" s="1"/>
  <c r="K776" i="15" s="1"/>
  <c r="I246" i="15"/>
  <c r="J246" i="15" s="1"/>
  <c r="K246" i="15" s="1"/>
  <c r="I1412" i="15"/>
  <c r="J1412" i="15" s="1"/>
  <c r="K1412" i="15" s="1"/>
  <c r="I819" i="15"/>
  <c r="J819" i="15" s="1"/>
  <c r="K819" i="15" s="1"/>
  <c r="I771" i="15"/>
  <c r="J771" i="15" s="1"/>
  <c r="K771" i="15" s="1"/>
  <c r="I1181" i="15"/>
  <c r="J1181" i="15" s="1"/>
  <c r="K1181" i="15" s="1"/>
  <c r="I374" i="15"/>
  <c r="J374" i="15" s="1"/>
  <c r="K374" i="15" s="1"/>
  <c r="I705" i="15"/>
  <c r="J705" i="15" s="1"/>
  <c r="K705" i="15" s="1"/>
  <c r="I891" i="15"/>
  <c r="J891" i="15" s="1"/>
  <c r="K891" i="15" s="1"/>
  <c r="I439" i="15"/>
  <c r="J439" i="15" s="1"/>
  <c r="K439" i="15" s="1"/>
  <c r="I993" i="15"/>
  <c r="J993" i="15" s="1"/>
  <c r="K993" i="15" s="1"/>
  <c r="I1390" i="15"/>
  <c r="J1390" i="15" s="1"/>
  <c r="K1390" i="15" s="1"/>
  <c r="I978" i="15"/>
  <c r="J978" i="15" s="1"/>
  <c r="K978" i="15" s="1"/>
  <c r="M193" i="15" s="1"/>
  <c r="I667" i="15"/>
  <c r="J667" i="15" s="1"/>
  <c r="K667" i="15" s="1"/>
  <c r="I1257" i="15"/>
  <c r="J1257" i="15" s="1"/>
  <c r="K1257" i="15" s="1"/>
  <c r="I434" i="15"/>
  <c r="J434" i="15" s="1"/>
  <c r="K434" i="15" s="1"/>
  <c r="I1013" i="15"/>
  <c r="J1013" i="15" s="1"/>
  <c r="K1013" i="15" s="1"/>
  <c r="I1351" i="15"/>
  <c r="J1351" i="15" s="1"/>
  <c r="K1351" i="15" s="1"/>
  <c r="I794" i="15"/>
  <c r="J794" i="15" s="1"/>
  <c r="K794" i="15" s="1"/>
  <c r="I1212" i="15"/>
  <c r="J1212" i="15" s="1"/>
  <c r="K1212" i="15" s="1"/>
  <c r="I1309" i="15"/>
  <c r="J1309" i="15" s="1"/>
  <c r="K1309" i="15" s="1"/>
  <c r="I1057" i="15"/>
  <c r="J1057" i="15" s="1"/>
  <c r="K1057" i="15" s="1"/>
  <c r="I685" i="15"/>
  <c r="J685" i="15" s="1"/>
  <c r="K685" i="15" s="1"/>
  <c r="I1371" i="15"/>
  <c r="J1371" i="15" s="1"/>
  <c r="K1371" i="15" s="1"/>
  <c r="I237" i="15"/>
  <c r="J237" i="15" s="1"/>
  <c r="K237" i="15" s="1"/>
  <c r="I481" i="15"/>
  <c r="J481" i="15" s="1"/>
  <c r="K481" i="15" s="1"/>
  <c r="I1078" i="15"/>
  <c r="J1078" i="15" s="1"/>
  <c r="K1078" i="15" s="1"/>
  <c r="M195" i="15" s="1"/>
  <c r="I746" i="15"/>
  <c r="J746" i="15" s="1"/>
  <c r="K746" i="15" s="1"/>
  <c r="I478" i="15"/>
  <c r="J478" i="15" s="1"/>
  <c r="K478" i="15" s="1"/>
  <c r="M183" i="15" s="1"/>
  <c r="I489" i="15"/>
  <c r="J489" i="15" s="1"/>
  <c r="K489" i="15" s="1"/>
  <c r="I761" i="15"/>
  <c r="J761" i="15" s="1"/>
  <c r="K761" i="15" s="1"/>
  <c r="I1347" i="15"/>
  <c r="J1347" i="15" s="1"/>
  <c r="K1347" i="15" s="1"/>
  <c r="I885" i="15"/>
  <c r="J885" i="15" s="1"/>
  <c r="K885" i="15" s="1"/>
  <c r="I407" i="15"/>
  <c r="J407" i="15" s="1"/>
  <c r="K407" i="15" s="1"/>
  <c r="I1082" i="15"/>
  <c r="J1082" i="15" s="1"/>
  <c r="K1082" i="15" s="1"/>
  <c r="I1276" i="15"/>
  <c r="J1276" i="15" s="1"/>
  <c r="K1276" i="15" s="1"/>
  <c r="I308" i="15"/>
  <c r="J308" i="15" s="1"/>
  <c r="K308" i="15" s="1"/>
  <c r="I1098" i="15"/>
  <c r="J1098" i="15" s="1"/>
  <c r="K1098" i="15" s="1"/>
  <c r="I285" i="15"/>
  <c r="J285" i="15" s="1"/>
  <c r="K285" i="15" s="1"/>
  <c r="I1237" i="15"/>
  <c r="J1237" i="15" s="1"/>
  <c r="K1237" i="15" s="1"/>
  <c r="I1060" i="15"/>
  <c r="J1060" i="15" s="1"/>
  <c r="K1060" i="15" s="1"/>
  <c r="I967" i="15"/>
  <c r="J967" i="15" s="1"/>
  <c r="K967" i="15" s="1"/>
  <c r="I410" i="15"/>
  <c r="J410" i="15" s="1"/>
  <c r="K410" i="15" s="1"/>
  <c r="I303" i="15"/>
  <c r="J303" i="15" s="1"/>
  <c r="K303" i="15" s="1"/>
  <c r="I703" i="15"/>
  <c r="J703" i="15" s="1"/>
  <c r="K703" i="15" s="1"/>
  <c r="I712" i="15"/>
  <c r="J712" i="15" s="1"/>
  <c r="K712" i="15" s="1"/>
  <c r="I187" i="15"/>
  <c r="J187" i="15" s="1"/>
  <c r="K187" i="15" s="1"/>
  <c r="I427" i="15"/>
  <c r="J427" i="15" s="1"/>
  <c r="K427" i="15" s="1"/>
  <c r="I364" i="15"/>
  <c r="J364" i="15" s="1"/>
  <c r="K364" i="15" s="1"/>
  <c r="I951" i="15"/>
  <c r="J951" i="15" s="1"/>
  <c r="K951" i="15" s="1"/>
  <c r="I699" i="15"/>
  <c r="J699" i="15" s="1"/>
  <c r="K699" i="15" s="1"/>
  <c r="I1221" i="15"/>
  <c r="J1221" i="15" s="1"/>
  <c r="K1221" i="15" s="1"/>
  <c r="I1169" i="15"/>
  <c r="J1169" i="15" s="1"/>
  <c r="K1169" i="15" s="1"/>
  <c r="I1335" i="15"/>
  <c r="J1335" i="15" s="1"/>
  <c r="K1335" i="15" s="1"/>
  <c r="I244" i="15"/>
  <c r="J244" i="15" s="1"/>
  <c r="K244" i="15" s="1"/>
  <c r="I1188" i="15"/>
  <c r="J1188" i="15" s="1"/>
  <c r="K1188" i="15" s="1"/>
  <c r="I721" i="15"/>
  <c r="J721" i="15" s="1"/>
  <c r="K721" i="15" s="1"/>
  <c r="I347" i="15"/>
  <c r="J347" i="15" s="1"/>
  <c r="K347" i="15" s="1"/>
  <c r="I370" i="15"/>
  <c r="J370" i="15" s="1"/>
  <c r="K370" i="15" s="1"/>
  <c r="I689" i="15"/>
  <c r="J689" i="15" s="1"/>
  <c r="K689" i="15" s="1"/>
  <c r="I1090" i="15"/>
  <c r="J1090" i="15" s="1"/>
  <c r="K1090" i="15" s="1"/>
  <c r="I1334" i="15"/>
  <c r="J1334" i="15" s="1"/>
  <c r="K1334" i="15" s="1"/>
  <c r="I458" i="15"/>
  <c r="J458" i="15" s="1"/>
  <c r="K458" i="15" s="1"/>
  <c r="I749" i="15"/>
  <c r="J749" i="15" s="1"/>
  <c r="K749" i="15" s="1"/>
  <c r="I597" i="15"/>
  <c r="J597" i="15" s="1"/>
  <c r="K597" i="15" s="1"/>
  <c r="I411" i="15"/>
  <c r="J411" i="15" s="1"/>
  <c r="K411" i="15" s="1"/>
  <c r="I774" i="15"/>
  <c r="J774" i="15" s="1"/>
  <c r="K774" i="15" s="1"/>
  <c r="I213" i="15"/>
  <c r="J213" i="15" s="1"/>
  <c r="K213" i="15" s="1"/>
  <c r="I575" i="15"/>
  <c r="J575" i="15" s="1"/>
  <c r="K575" i="15" s="1"/>
  <c r="I1407" i="15"/>
  <c r="J1407" i="15" s="1"/>
  <c r="K1407" i="15" s="1"/>
  <c r="I250" i="15"/>
  <c r="J250" i="15" s="1"/>
  <c r="K250" i="15" s="1"/>
  <c r="I591" i="15"/>
  <c r="J591" i="15" s="1"/>
  <c r="K591" i="15" s="1"/>
  <c r="I1349" i="15"/>
  <c r="J1349" i="15" s="1"/>
  <c r="K1349" i="15" s="1"/>
  <c r="I714" i="15"/>
  <c r="J714" i="15" s="1"/>
  <c r="K714" i="15" s="1"/>
  <c r="I485" i="15"/>
  <c r="J485" i="15" s="1"/>
  <c r="K485" i="15" s="1"/>
  <c r="I691" i="15"/>
  <c r="J691" i="15" s="1"/>
  <c r="K691" i="15" s="1"/>
  <c r="I1150" i="15"/>
  <c r="J1150" i="15" s="1"/>
  <c r="K1150" i="15" s="1"/>
  <c r="I653" i="15"/>
  <c r="J653" i="15" s="1"/>
  <c r="K653" i="15" s="1"/>
  <c r="I1296" i="15"/>
  <c r="J1296" i="15" s="1"/>
  <c r="K1296" i="15" s="1"/>
  <c r="I496" i="15"/>
  <c r="J496" i="15" s="1"/>
  <c r="K496" i="15" s="1"/>
  <c r="I509" i="15"/>
  <c r="J509" i="15" s="1"/>
  <c r="K509" i="15" s="1"/>
  <c r="I345" i="15"/>
  <c r="J345" i="15" s="1"/>
  <c r="K345" i="15" s="1"/>
  <c r="I1300" i="15"/>
  <c r="J1300" i="15" s="1"/>
  <c r="K1300" i="15" s="1"/>
  <c r="I893" i="15"/>
  <c r="J893" i="15" s="1"/>
  <c r="K893" i="15" s="1"/>
  <c r="I941" i="15"/>
  <c r="J941" i="15" s="1"/>
  <c r="K941" i="15" s="1"/>
  <c r="I1298" i="15"/>
  <c r="J1298" i="15" s="1"/>
  <c r="K1298" i="15" s="1"/>
  <c r="I475" i="15"/>
  <c r="J475" i="15" s="1"/>
  <c r="K475" i="15" s="1"/>
  <c r="I755" i="15"/>
  <c r="J755" i="15" s="1"/>
  <c r="K755" i="15" s="1"/>
  <c r="I1247" i="15"/>
  <c r="J1247" i="15" s="1"/>
  <c r="K1247" i="15" s="1"/>
  <c r="I1165" i="15"/>
  <c r="J1165" i="15" s="1"/>
  <c r="K1165" i="15" s="1"/>
  <c r="I1071" i="15"/>
  <c r="J1071" i="15" s="1"/>
  <c r="K1071" i="15" s="1"/>
  <c r="I914" i="15"/>
  <c r="J914" i="15" s="1"/>
  <c r="K914" i="15" s="1"/>
  <c r="I741" i="15"/>
  <c r="J741" i="15" s="1"/>
  <c r="K741" i="15" s="1"/>
  <c r="I1313" i="15"/>
  <c r="J1313" i="15" s="1"/>
  <c r="K1313" i="15" s="1"/>
  <c r="I898" i="15"/>
  <c r="J898" i="15" s="1"/>
  <c r="K898" i="15" s="1"/>
  <c r="I1238" i="15"/>
  <c r="J1238" i="15" s="1"/>
  <c r="K1238" i="15" s="1"/>
  <c r="I614" i="15"/>
  <c r="J614" i="15" s="1"/>
  <c r="K614" i="15" s="1"/>
  <c r="I1305" i="15"/>
  <c r="J1305" i="15" s="1"/>
  <c r="K1305" i="15" s="1"/>
  <c r="I275" i="15"/>
  <c r="J275" i="15" s="1"/>
  <c r="K275" i="15" s="1"/>
  <c r="I291" i="15"/>
  <c r="J291" i="15" s="1"/>
  <c r="K291" i="15" s="1"/>
  <c r="I637" i="15"/>
  <c r="J637" i="15" s="1"/>
  <c r="K637" i="15" s="1"/>
  <c r="I718" i="15"/>
  <c r="J718" i="15" s="1"/>
  <c r="K718" i="15" s="1"/>
  <c r="I1089" i="15"/>
  <c r="J1089" i="15" s="1"/>
  <c r="K1089" i="15" s="1"/>
  <c r="I846" i="15"/>
  <c r="J846" i="15" s="1"/>
  <c r="K846" i="15" s="1"/>
  <c r="I1192" i="15"/>
  <c r="J1192" i="15" s="1"/>
  <c r="K1192" i="15" s="1"/>
  <c r="I680" i="15"/>
  <c r="J680" i="15" s="1"/>
  <c r="K680" i="15" s="1"/>
  <c r="I399" i="15"/>
  <c r="J399" i="15" s="1"/>
  <c r="K399" i="15" s="1"/>
  <c r="I742" i="15"/>
  <c r="J742" i="15" s="1"/>
  <c r="K742" i="15" s="1"/>
  <c r="I1291" i="15"/>
  <c r="J1291" i="15" s="1"/>
  <c r="K1291" i="15" s="1"/>
  <c r="I971" i="15"/>
  <c r="J971" i="15" s="1"/>
  <c r="K971" i="15" s="1"/>
  <c r="I296" i="15"/>
  <c r="J296" i="15" s="1"/>
  <c r="K296" i="15" s="1"/>
  <c r="I300" i="15"/>
  <c r="J300" i="15" s="1"/>
  <c r="K300" i="15" s="1"/>
  <c r="I809" i="15"/>
  <c r="J809" i="15" s="1"/>
  <c r="K809" i="15" s="1"/>
  <c r="I1297" i="15"/>
  <c r="J1297" i="15" s="1"/>
  <c r="K1297" i="15" s="1"/>
  <c r="I375" i="15"/>
  <c r="J375" i="15" s="1"/>
  <c r="K375" i="15" s="1"/>
  <c r="I248" i="15"/>
  <c r="J248" i="15" s="1"/>
  <c r="K248" i="15" s="1"/>
  <c r="I1217" i="15"/>
  <c r="J1217" i="15" s="1"/>
  <c r="K1217" i="15" s="1"/>
  <c r="I1382" i="15"/>
  <c r="J1382" i="15" s="1"/>
  <c r="K1382" i="15" s="1"/>
  <c r="I455" i="15"/>
  <c r="J455" i="15" s="1"/>
  <c r="K455" i="15" s="1"/>
  <c r="I305" i="15"/>
  <c r="J305" i="15" s="1"/>
  <c r="K305" i="15" s="1"/>
  <c r="I344" i="15"/>
  <c r="J344" i="15" s="1"/>
  <c r="K344" i="15" s="1"/>
  <c r="I560" i="15"/>
  <c r="J560" i="15" s="1"/>
  <c r="K560" i="15" s="1"/>
  <c r="I631" i="15"/>
  <c r="J631" i="15" s="1"/>
  <c r="K631" i="15" s="1"/>
  <c r="I1120" i="15"/>
  <c r="J1120" i="15" s="1"/>
  <c r="K1120" i="15" s="1"/>
  <c r="I1109" i="15"/>
  <c r="J1109" i="15" s="1"/>
  <c r="K1109" i="15" s="1"/>
  <c r="I218" i="15"/>
  <c r="J218" i="15" s="1"/>
  <c r="K218" i="15" s="1"/>
  <c r="I1040" i="15"/>
  <c r="J1040" i="15" s="1"/>
  <c r="K1040" i="15" s="1"/>
  <c r="I1116" i="15"/>
  <c r="J1116" i="15" s="1"/>
  <c r="K1116" i="15" s="1"/>
  <c r="I488" i="15"/>
  <c r="J488" i="15" s="1"/>
  <c r="K488" i="15" s="1"/>
  <c r="I611" i="15"/>
  <c r="J611" i="15" s="1"/>
  <c r="K611" i="15" s="1"/>
  <c r="I304" i="15"/>
  <c r="J304" i="15" s="1"/>
  <c r="K304" i="15" s="1"/>
  <c r="I482" i="15"/>
  <c r="J482" i="15" s="1"/>
  <c r="K482" i="15" s="1"/>
  <c r="I459" i="15"/>
  <c r="J459" i="15" s="1"/>
  <c r="K459" i="15" s="1"/>
  <c r="I429" i="15"/>
  <c r="J429" i="15" s="1"/>
  <c r="K429" i="15" s="1"/>
  <c r="I1047" i="15"/>
  <c r="J1047" i="15" s="1"/>
  <c r="K1047" i="15" s="1"/>
  <c r="I395" i="15"/>
  <c r="J395" i="15" s="1"/>
  <c r="K395" i="15" s="1"/>
  <c r="I219" i="15"/>
  <c r="J219" i="15" s="1"/>
  <c r="K219" i="15" s="1"/>
  <c r="I687" i="15"/>
  <c r="J687" i="15" s="1"/>
  <c r="K687" i="15" s="1"/>
  <c r="I396" i="15"/>
  <c r="J396" i="15" s="1"/>
  <c r="K396" i="15" s="1"/>
  <c r="I191" i="15"/>
  <c r="J191" i="15" s="1"/>
  <c r="K191" i="15" s="1"/>
  <c r="I719" i="15"/>
  <c r="J719" i="15" s="1"/>
  <c r="K719" i="15" s="1"/>
  <c r="I472" i="15"/>
  <c r="J472" i="15" s="1"/>
  <c r="K472" i="15" s="1"/>
  <c r="I1193" i="15"/>
  <c r="J1193" i="15" s="1"/>
  <c r="K1193" i="15" s="1"/>
  <c r="I1289" i="15"/>
  <c r="J1289" i="15" s="1"/>
  <c r="K1289" i="15" s="1"/>
  <c r="I641" i="15"/>
  <c r="J641" i="15" s="1"/>
  <c r="K641" i="15" s="1"/>
  <c r="I1076" i="15"/>
  <c r="J1076" i="15" s="1"/>
  <c r="K1076" i="15" s="1"/>
  <c r="I1168" i="15"/>
  <c r="J1168" i="15" s="1"/>
  <c r="K1168" i="15" s="1"/>
  <c r="I867" i="15"/>
  <c r="J867" i="15" s="1"/>
  <c r="K867" i="15" s="1"/>
  <c r="I854" i="15"/>
  <c r="J854" i="15" s="1"/>
  <c r="K854" i="15" s="1"/>
  <c r="I1227" i="15"/>
  <c r="J1227" i="15" s="1"/>
  <c r="K1227" i="15" s="1"/>
  <c r="I388" i="15"/>
  <c r="J388" i="15" s="1"/>
  <c r="K388" i="15" s="1"/>
  <c r="I348" i="15"/>
  <c r="J348" i="15" s="1"/>
  <c r="K348" i="15" s="1"/>
  <c r="I390" i="15"/>
  <c r="J390" i="15" s="1"/>
  <c r="K390" i="15" s="1"/>
  <c r="I1405" i="15"/>
  <c r="J1405" i="15" s="1"/>
  <c r="K1405" i="15" s="1"/>
  <c r="I1020" i="15"/>
  <c r="J1020" i="15" s="1"/>
  <c r="K1020" i="15" s="1"/>
  <c r="I229" i="15"/>
  <c r="J229" i="15" s="1"/>
  <c r="K229" i="15" s="1"/>
  <c r="I628" i="15"/>
  <c r="J628" i="15" s="1"/>
  <c r="K628" i="15" s="1"/>
  <c r="M186" i="15" s="1"/>
  <c r="I550" i="15"/>
  <c r="J550" i="15" s="1"/>
  <c r="K550" i="15" s="1"/>
  <c r="I720" i="15"/>
  <c r="J720" i="15" s="1"/>
  <c r="K720" i="15" s="1"/>
  <c r="I571" i="15"/>
  <c r="J571" i="15" s="1"/>
  <c r="K571" i="15" s="1"/>
  <c r="I619" i="15"/>
  <c r="J619" i="15" s="1"/>
  <c r="K619" i="15" s="1"/>
  <c r="I391" i="15"/>
  <c r="J391" i="15" s="1"/>
  <c r="K391" i="15" s="1"/>
  <c r="I1244" i="15"/>
  <c r="J1244" i="15" s="1"/>
  <c r="K1244" i="15" s="1"/>
  <c r="I358" i="15"/>
  <c r="J358" i="15" s="1"/>
  <c r="K358" i="15" s="1"/>
  <c r="I1295" i="15"/>
  <c r="J1295" i="15" s="1"/>
  <c r="K1295" i="15" s="1"/>
  <c r="I426" i="15"/>
  <c r="J426" i="15" s="1"/>
  <c r="K426" i="15" s="1"/>
  <c r="I769" i="15"/>
  <c r="J769" i="15" s="1"/>
  <c r="K769" i="15" s="1"/>
  <c r="I865" i="15"/>
  <c r="J865" i="15" s="1"/>
  <c r="K865" i="15" s="1"/>
  <c r="I915" i="15"/>
  <c r="J915" i="15" s="1"/>
  <c r="K915" i="15" s="1"/>
  <c r="I432" i="15"/>
  <c r="J432" i="15" s="1"/>
  <c r="K432" i="15" s="1"/>
  <c r="I1069" i="15"/>
  <c r="J1069" i="15" s="1"/>
  <c r="K1069" i="15" s="1"/>
  <c r="I354" i="15"/>
  <c r="J354" i="15" s="1"/>
  <c r="K354" i="15" s="1"/>
  <c r="I589" i="15"/>
  <c r="J589" i="15" s="1"/>
  <c r="K589" i="15" s="1"/>
  <c r="I826" i="15"/>
  <c r="J826" i="15" s="1"/>
  <c r="K826" i="15" s="1"/>
  <c r="I310" i="15"/>
  <c r="J310" i="15" s="1"/>
  <c r="K310" i="15" s="1"/>
  <c r="I1029" i="15"/>
  <c r="J1029" i="15" s="1"/>
  <c r="K1029" i="15" s="1"/>
  <c r="I882" i="15"/>
  <c r="J882" i="15" s="1"/>
  <c r="K882" i="15" s="1"/>
  <c r="I800" i="15"/>
  <c r="J800" i="15" s="1"/>
  <c r="K800" i="15" s="1"/>
  <c r="I1264" i="15"/>
  <c r="J1264" i="15" s="1"/>
  <c r="K1264" i="15" s="1"/>
  <c r="I1318" i="15"/>
  <c r="J1318" i="15" s="1"/>
  <c r="K1318" i="15" s="1"/>
  <c r="I1132" i="15"/>
  <c r="J1132" i="15" s="1"/>
  <c r="K1132" i="15" s="1"/>
  <c r="I1021" i="15"/>
  <c r="J1021" i="15" s="1"/>
  <c r="K1021" i="15" s="1"/>
  <c r="I753" i="15"/>
  <c r="J753" i="15" s="1"/>
  <c r="K753" i="15" s="1"/>
  <c r="I312" i="15"/>
  <c r="J312" i="15" s="1"/>
  <c r="K312" i="15" s="1"/>
  <c r="I1198" i="15"/>
  <c r="J1198" i="15" s="1"/>
  <c r="K1198" i="15" s="1"/>
  <c r="I565" i="15"/>
  <c r="J565" i="15" s="1"/>
  <c r="K565" i="15" s="1"/>
  <c r="I194" i="15"/>
  <c r="J194" i="15" s="1"/>
  <c r="K194" i="15" s="1"/>
  <c r="I1421" i="15"/>
  <c r="J1421" i="15" s="1"/>
  <c r="K1421" i="15" s="1"/>
  <c r="I508" i="15"/>
  <c r="J508" i="15" s="1"/>
  <c r="K508" i="15" s="1"/>
  <c r="I1035" i="15"/>
  <c r="J1035" i="15" s="1"/>
  <c r="K1035" i="15" s="1"/>
  <c r="I499" i="15"/>
  <c r="J499" i="15" s="1"/>
  <c r="K499" i="15" s="1"/>
  <c r="I731" i="15"/>
  <c r="J731" i="15" s="1"/>
  <c r="K731" i="15" s="1"/>
  <c r="I1154" i="15"/>
  <c r="J1154" i="15" s="1"/>
  <c r="K1154" i="15" s="1"/>
  <c r="I861" i="15"/>
  <c r="J861" i="15" s="1"/>
  <c r="K861" i="15" s="1"/>
  <c r="I552" i="15"/>
  <c r="J552" i="15" s="1"/>
  <c r="K552" i="15" s="1"/>
  <c r="I245" i="15"/>
  <c r="J245" i="15" s="1"/>
  <c r="K245" i="15" s="1"/>
  <c r="I1159" i="15"/>
  <c r="J1159" i="15" s="1"/>
  <c r="K1159" i="15" s="1"/>
  <c r="I686" i="15"/>
  <c r="J686" i="15" s="1"/>
  <c r="K686" i="15" s="1"/>
  <c r="I1144" i="15"/>
  <c r="J1144" i="15" s="1"/>
  <c r="K1144" i="15" s="1"/>
  <c r="I1233" i="15"/>
  <c r="J1233" i="15" s="1"/>
  <c r="K1233" i="15" s="1"/>
  <c r="I452" i="15"/>
  <c r="J452" i="15" s="1"/>
  <c r="K452" i="15" s="1"/>
  <c r="I775" i="15"/>
  <c r="J775" i="15" s="1"/>
  <c r="K775" i="15" s="1"/>
  <c r="I1224" i="15"/>
  <c r="J1224" i="15" s="1"/>
  <c r="K1224" i="15" s="1"/>
  <c r="I1262" i="15"/>
  <c r="J1262" i="15" s="1"/>
  <c r="K1262" i="15" s="1"/>
  <c r="I788" i="15"/>
  <c r="J788" i="15" s="1"/>
  <c r="K788" i="15" s="1"/>
  <c r="I1085" i="15"/>
  <c r="J1085" i="15" s="1"/>
  <c r="K1085" i="15" s="1"/>
  <c r="I1307" i="15"/>
  <c r="J1307" i="15" s="1"/>
  <c r="K1307" i="15" s="1"/>
  <c r="I866" i="15"/>
  <c r="J866" i="15" s="1"/>
  <c r="K866" i="15" s="1"/>
  <c r="I1277" i="15"/>
  <c r="J1277" i="15" s="1"/>
  <c r="K1277" i="15" s="1"/>
  <c r="I649" i="15"/>
  <c r="J649" i="15" s="1"/>
  <c r="K649" i="15" s="1"/>
  <c r="I617" i="15"/>
  <c r="J617" i="15" s="1"/>
  <c r="K617" i="15" s="1"/>
  <c r="I1041" i="15"/>
  <c r="J1041" i="15" s="1"/>
  <c r="K1041" i="15" s="1"/>
  <c r="I765" i="15"/>
  <c r="J765" i="15" s="1"/>
  <c r="K765" i="15" s="1"/>
  <c r="I1391" i="15"/>
  <c r="J1391" i="15" s="1"/>
  <c r="K1391" i="15" s="1"/>
  <c r="I607" i="15"/>
  <c r="J607" i="15" s="1"/>
  <c r="K607" i="15" s="1"/>
  <c r="I289" i="15"/>
  <c r="J289" i="15" s="1"/>
  <c r="K289" i="15" s="1"/>
  <c r="I1164" i="15"/>
  <c r="J1164" i="15" s="1"/>
  <c r="K1164" i="15" s="1"/>
  <c r="I622" i="15"/>
  <c r="J622" i="15" s="1"/>
  <c r="K622" i="15" s="1"/>
  <c r="I309" i="15"/>
  <c r="J309" i="15" s="1"/>
  <c r="K309" i="15" s="1"/>
  <c r="I1081" i="15"/>
  <c r="J1081" i="15" s="1"/>
  <c r="K1081" i="15" s="1"/>
  <c r="I725" i="15"/>
  <c r="J725" i="15" s="1"/>
  <c r="K725" i="15" s="1"/>
  <c r="I841" i="15"/>
  <c r="J841" i="15" s="1"/>
  <c r="K841" i="15" s="1"/>
  <c r="I1337" i="15"/>
  <c r="J1337" i="15" s="1"/>
  <c r="K1337" i="15" s="1"/>
  <c r="I1172" i="15"/>
  <c r="J1172" i="15" s="1"/>
  <c r="K1172" i="15" s="1"/>
  <c r="I397" i="15"/>
  <c r="J397" i="15" s="1"/>
  <c r="K397" i="15" s="1"/>
  <c r="I1213" i="15"/>
  <c r="J1213" i="15" s="1"/>
  <c r="K1213" i="15" s="1"/>
  <c r="I785" i="15"/>
  <c r="J785" i="15" s="1"/>
  <c r="K785" i="15" s="1"/>
  <c r="I494" i="15"/>
  <c r="J494" i="15" s="1"/>
  <c r="K494" i="15" s="1"/>
  <c r="I1196" i="15"/>
  <c r="J1196" i="15" s="1"/>
  <c r="K1196" i="15" s="1"/>
  <c r="I270" i="15"/>
  <c r="J270" i="15" s="1"/>
  <c r="K270" i="15" s="1"/>
  <c r="I1151" i="15"/>
  <c r="J1151" i="15" s="1"/>
  <c r="K1151" i="15" s="1"/>
  <c r="I1209" i="15"/>
  <c r="J1209" i="15" s="1"/>
  <c r="K1209" i="15" s="1"/>
  <c r="I359" i="15"/>
  <c r="J359" i="15" s="1"/>
  <c r="K359" i="15" s="1"/>
  <c r="I1179" i="15"/>
  <c r="J1179" i="15" s="1"/>
  <c r="K1179" i="15" s="1"/>
  <c r="I982" i="15"/>
  <c r="J982" i="15" s="1"/>
  <c r="K982" i="15" s="1"/>
  <c r="I1364" i="15"/>
  <c r="J1364" i="15" s="1"/>
  <c r="K1364" i="15" s="1"/>
  <c r="I892" i="15"/>
  <c r="J892" i="15" s="1"/>
  <c r="K892" i="15" s="1"/>
  <c r="I1128" i="15"/>
  <c r="J1128" i="15" s="1"/>
  <c r="K1128" i="15" s="1"/>
  <c r="M196" i="15" s="1"/>
  <c r="I786" i="15"/>
  <c r="J786" i="15" s="1"/>
  <c r="K786" i="15" s="1"/>
  <c r="I279" i="15"/>
  <c r="J279" i="15" s="1"/>
  <c r="K279" i="15" s="1"/>
  <c r="I940" i="15"/>
  <c r="J940" i="15" s="1"/>
  <c r="K940" i="15" s="1"/>
  <c r="I908" i="15"/>
  <c r="J908" i="15" s="1"/>
  <c r="K908" i="15" s="1"/>
  <c r="I372" i="15"/>
  <c r="J372" i="15" s="1"/>
  <c r="K372" i="15" s="1"/>
  <c r="I1226" i="15"/>
  <c r="J1226" i="15" s="1"/>
  <c r="K1226" i="15" s="1"/>
  <c r="I287" i="15"/>
  <c r="J287" i="15" s="1"/>
  <c r="K287" i="15" s="1"/>
  <c r="I1113" i="15"/>
  <c r="J1113" i="15" s="1"/>
  <c r="K1113" i="15" s="1"/>
  <c r="I636" i="15"/>
  <c r="J636" i="15" s="1"/>
  <c r="K636" i="15" s="1"/>
  <c r="I378" i="15"/>
  <c r="J378" i="15" s="1"/>
  <c r="K378" i="15" s="1"/>
  <c r="M181" i="15" s="1"/>
  <c r="I999" i="15"/>
  <c r="J999" i="15" s="1"/>
  <c r="K999" i="15" s="1"/>
  <c r="I706" i="15"/>
  <c r="J706" i="15" s="1"/>
  <c r="K706" i="15" s="1"/>
  <c r="I665" i="15"/>
  <c r="J665" i="15" s="1"/>
  <c r="K665" i="15" s="1"/>
  <c r="I269" i="15"/>
  <c r="J269" i="15" s="1"/>
  <c r="K269" i="15" s="1"/>
  <c r="I1416" i="15"/>
  <c r="J1416" i="15" s="1"/>
  <c r="K1416" i="15" s="1"/>
  <c r="I1094" i="15"/>
  <c r="J1094" i="15" s="1"/>
  <c r="K1094" i="15" s="1"/>
  <c r="I868" i="15"/>
  <c r="J868" i="15" s="1"/>
  <c r="K868" i="15" s="1"/>
  <c r="I701" i="15"/>
  <c r="J701" i="15" s="1"/>
  <c r="K701" i="15" s="1"/>
  <c r="I261" i="15"/>
  <c r="J261" i="15" s="1"/>
  <c r="K261" i="15" s="1"/>
  <c r="I446" i="15"/>
  <c r="J446" i="15" s="1"/>
  <c r="K446" i="15" s="1"/>
  <c r="I179" i="15"/>
  <c r="J179" i="15" s="1"/>
  <c r="K179" i="15" s="1"/>
  <c r="I1211" i="15"/>
  <c r="J1211" i="15" s="1"/>
  <c r="K1211" i="15" s="1"/>
  <c r="I220" i="15"/>
  <c r="J220" i="15" s="1"/>
  <c r="K220" i="15" s="1"/>
  <c r="I1397" i="15"/>
  <c r="J1397" i="15" s="1"/>
  <c r="K1397" i="15" s="1"/>
  <c r="I930" i="15"/>
  <c r="J930" i="15" s="1"/>
  <c r="K930" i="15" s="1"/>
  <c r="I1111" i="15"/>
  <c r="J1111" i="15" s="1"/>
  <c r="K1111" i="15" s="1"/>
  <c r="I634" i="15"/>
  <c r="J634" i="15" s="1"/>
  <c r="K634" i="15" s="1"/>
  <c r="I1403" i="15"/>
  <c r="J1403" i="15" s="1"/>
  <c r="K1403" i="15" s="1"/>
  <c r="I632" i="15"/>
  <c r="J632" i="15" s="1"/>
  <c r="K632" i="15" s="1"/>
  <c r="I243" i="15"/>
  <c r="J243" i="15" s="1"/>
  <c r="K243" i="15" s="1"/>
  <c r="I324" i="15"/>
  <c r="J324" i="15" s="1"/>
  <c r="K324" i="15" s="1"/>
  <c r="I1311" i="15"/>
  <c r="J1311" i="15" s="1"/>
  <c r="K1311" i="15" s="1"/>
  <c r="I1077" i="15"/>
  <c r="J1077" i="15" s="1"/>
  <c r="K1077" i="15" s="1"/>
  <c r="I240" i="15"/>
  <c r="J240" i="15" s="1"/>
  <c r="K240" i="15" s="1"/>
  <c r="I562" i="15"/>
  <c r="J562" i="15" s="1"/>
  <c r="K562" i="15" s="1"/>
  <c r="I585" i="15"/>
  <c r="J585" i="15" s="1"/>
  <c r="K585" i="15" s="1"/>
  <c r="I333" i="15"/>
  <c r="J333" i="15" s="1"/>
  <c r="K333" i="15" s="1"/>
  <c r="I188" i="15"/>
  <c r="J188" i="15" s="1"/>
  <c r="K188" i="15" s="1"/>
  <c r="I876" i="15"/>
  <c r="J876" i="15" s="1"/>
  <c r="K876" i="15" s="1"/>
  <c r="I947" i="15"/>
  <c r="J947" i="15" s="1"/>
  <c r="K947" i="15" s="1"/>
  <c r="I586" i="15"/>
  <c r="J586" i="15" s="1"/>
  <c r="K586" i="15" s="1"/>
  <c r="I1321" i="15"/>
  <c r="J1321" i="15" s="1"/>
  <c r="K1321" i="15" s="1"/>
  <c r="I1218" i="15"/>
  <c r="J1218" i="15" s="1"/>
  <c r="K1218" i="15" s="1"/>
  <c r="I313" i="15"/>
  <c r="J313" i="15" s="1"/>
  <c r="K313" i="15" s="1"/>
  <c r="I587" i="15"/>
  <c r="J587" i="15" s="1"/>
  <c r="K587" i="15" s="1"/>
  <c r="I833" i="15"/>
  <c r="J833" i="15" s="1"/>
  <c r="K833" i="15" s="1"/>
  <c r="I671" i="15"/>
  <c r="J671" i="15" s="1"/>
  <c r="K671" i="15" s="1"/>
  <c r="I838" i="15"/>
  <c r="J838" i="15" s="1"/>
  <c r="K838" i="15" s="1"/>
  <c r="I1306" i="15"/>
  <c r="J1306" i="15" s="1"/>
  <c r="K1306" i="15" s="1"/>
  <c r="I1183" i="15"/>
  <c r="J1183" i="15" s="1"/>
  <c r="K1183" i="15" s="1"/>
  <c r="I288" i="15"/>
  <c r="J288" i="15" s="1"/>
  <c r="K288" i="15" s="1"/>
  <c r="I293" i="15"/>
  <c r="J293" i="15" s="1"/>
  <c r="K293" i="15" s="1"/>
  <c r="I368" i="15"/>
  <c r="J368" i="15" s="1"/>
  <c r="K368" i="15" s="1"/>
  <c r="I221" i="15"/>
  <c r="J221" i="15" s="1"/>
  <c r="K221" i="15" s="1"/>
  <c r="I1373" i="15"/>
  <c r="J1373" i="15" s="1"/>
  <c r="K1373" i="15" s="1"/>
  <c r="I490" i="15"/>
  <c r="J490" i="15" s="1"/>
  <c r="K490" i="15" s="1"/>
  <c r="I674" i="15"/>
  <c r="J674" i="15" s="1"/>
  <c r="K674" i="15" s="1"/>
  <c r="I728" i="15"/>
  <c r="J728" i="15" s="1"/>
  <c r="K728" i="15" s="1"/>
  <c r="M188" i="15" s="1"/>
  <c r="I184" i="15"/>
  <c r="J184" i="15" s="1"/>
  <c r="K184" i="15" s="1"/>
  <c r="I211" i="15"/>
  <c r="J211" i="15" s="1"/>
  <c r="K211" i="15" s="1"/>
  <c r="I1121" i="15"/>
  <c r="J1121" i="15" s="1"/>
  <c r="K1121" i="15" s="1"/>
  <c r="I433" i="15"/>
  <c r="J433" i="15" s="1"/>
  <c r="K433" i="15" s="1"/>
  <c r="I726" i="15"/>
  <c r="J726" i="15" s="1"/>
  <c r="K726" i="15" s="1"/>
  <c r="I1210" i="15"/>
  <c r="J1210" i="15" s="1"/>
  <c r="K1210" i="15" s="1"/>
  <c r="I578" i="15"/>
  <c r="J578" i="15" s="1"/>
  <c r="K578" i="15" s="1"/>
  <c r="M185" i="15" s="1"/>
  <c r="I669" i="15"/>
  <c r="J669" i="15" s="1"/>
  <c r="K669" i="15" s="1"/>
  <c r="I880" i="15"/>
  <c r="J880" i="15" s="1"/>
  <c r="K880" i="15" s="1"/>
  <c r="I566" i="15"/>
  <c r="J566" i="15" s="1"/>
  <c r="K566" i="15" s="1"/>
  <c r="I522" i="15"/>
  <c r="J522" i="15" s="1"/>
  <c r="K522" i="15" s="1"/>
  <c r="I1343" i="15"/>
  <c r="J1343" i="15" s="1"/>
  <c r="K1343" i="15" s="1"/>
  <c r="I1280" i="15"/>
  <c r="J1280" i="15" s="1"/>
  <c r="K1280" i="15" s="1"/>
  <c r="I1263" i="15"/>
  <c r="J1263" i="15" s="1"/>
  <c r="K1263" i="15" s="1"/>
  <c r="I441" i="15"/>
  <c r="J441" i="15" s="1"/>
  <c r="K441" i="15" s="1"/>
  <c r="I1002" i="15"/>
  <c r="J1002" i="15" s="1"/>
  <c r="K1002" i="15" s="1"/>
  <c r="I970" i="15"/>
  <c r="J970" i="15" s="1"/>
  <c r="K970" i="15" s="1"/>
  <c r="I913" i="15"/>
  <c r="J913" i="15" s="1"/>
  <c r="K913" i="15" s="1"/>
  <c r="I1066" i="15"/>
  <c r="J1066" i="15" s="1"/>
  <c r="K1066" i="15" s="1"/>
  <c r="I365" i="15"/>
  <c r="J365" i="15" s="1"/>
  <c r="K365" i="15" s="1"/>
  <c r="I561" i="15"/>
  <c r="J561" i="15" s="1"/>
  <c r="K561" i="15" s="1"/>
  <c r="I511" i="15"/>
  <c r="J511" i="15" s="1"/>
  <c r="K511" i="15" s="1"/>
  <c r="I1068" i="15"/>
  <c r="J1068" i="15" s="1"/>
  <c r="K1068" i="15" s="1"/>
  <c r="I881" i="15"/>
  <c r="J881" i="15" s="1"/>
  <c r="K881" i="15" s="1"/>
  <c r="I501" i="15"/>
  <c r="J501" i="15" s="1"/>
  <c r="K501" i="15" s="1"/>
  <c r="I326" i="15"/>
  <c r="J326" i="15" s="1"/>
  <c r="K326" i="15" s="1"/>
  <c r="I519" i="15"/>
  <c r="J519" i="15" s="1"/>
  <c r="K519" i="15" s="1"/>
  <c r="I1052" i="15"/>
  <c r="J1052" i="15" s="1"/>
  <c r="K1052" i="15" s="1"/>
  <c r="I1189" i="15"/>
  <c r="J1189" i="15" s="1"/>
  <c r="K1189" i="15" s="1"/>
  <c r="I428" i="15"/>
  <c r="J428" i="15" s="1"/>
  <c r="K428" i="15" s="1"/>
  <c r="M182" i="15" s="1"/>
  <c r="I766" i="15"/>
  <c r="J766" i="15" s="1"/>
  <c r="K766" i="15" s="1"/>
  <c r="I443" i="15"/>
  <c r="J443" i="15" s="1"/>
  <c r="K443" i="15" s="1"/>
  <c r="I420" i="15"/>
  <c r="J420" i="15" s="1"/>
  <c r="K420" i="15" s="1"/>
  <c r="I1356" i="15"/>
  <c r="J1356" i="15" s="1"/>
  <c r="K1356" i="15" s="1"/>
  <c r="I1056" i="15"/>
  <c r="J1056" i="15" s="1"/>
  <c r="K1056" i="15" s="1"/>
  <c r="I1208" i="15"/>
  <c r="J1208" i="15" s="1"/>
  <c r="K1208" i="15" s="1"/>
  <c r="I1370" i="15"/>
  <c r="J1370" i="15" s="1"/>
  <c r="K1370" i="15" s="1"/>
  <c r="I1124" i="15"/>
  <c r="J1124" i="15" s="1"/>
  <c r="K1124" i="15" s="1"/>
  <c r="I889" i="15"/>
  <c r="J889" i="15" s="1"/>
  <c r="K889" i="15" s="1"/>
  <c r="I266" i="15"/>
  <c r="J266" i="15" s="1"/>
  <c r="K266" i="15" s="1"/>
  <c r="I1418" i="15"/>
  <c r="J1418" i="15" s="1"/>
  <c r="K1418" i="15" s="1"/>
  <c r="I1228" i="15"/>
  <c r="J1228" i="15" s="1"/>
  <c r="K1228" i="15" s="1"/>
  <c r="M198" i="15" s="1"/>
  <c r="I648" i="15"/>
  <c r="J648" i="15" s="1"/>
  <c r="K648" i="15" s="1"/>
  <c r="I796" i="15"/>
  <c r="J796" i="15" s="1"/>
  <c r="K796" i="15" s="1"/>
  <c r="I196" i="15"/>
  <c r="J196" i="15" s="1"/>
  <c r="K196" i="15" s="1"/>
  <c r="I1236" i="15"/>
  <c r="J1236" i="15" s="1"/>
  <c r="K1236" i="15" s="1"/>
  <c r="I1261" i="15"/>
  <c r="J1261" i="15" s="1"/>
  <c r="K1261" i="15" s="1"/>
  <c r="I1319" i="15"/>
  <c r="J1319" i="15" s="1"/>
  <c r="K1319" i="15" s="1"/>
  <c r="I1366" i="15"/>
  <c r="J1366" i="15" s="1"/>
  <c r="K1366" i="15" s="1"/>
  <c r="I301" i="15"/>
  <c r="J301" i="15" s="1"/>
  <c r="K301" i="15" s="1"/>
  <c r="I486" i="15"/>
  <c r="J486" i="15" s="1"/>
  <c r="K486" i="15" s="1"/>
  <c r="I834" i="15"/>
  <c r="J834" i="15" s="1"/>
  <c r="K834" i="15" s="1"/>
  <c r="I1031" i="15"/>
  <c r="J1031" i="15" s="1"/>
  <c r="K1031" i="15" s="1"/>
  <c r="I772" i="15"/>
  <c r="J772" i="15" s="1"/>
  <c r="K772" i="15" s="1"/>
  <c r="I334" i="15"/>
  <c r="J334" i="15" s="1"/>
  <c r="K334" i="15" s="1"/>
  <c r="I1147" i="15"/>
  <c r="J1147" i="15" s="1"/>
  <c r="K1147" i="15" s="1"/>
  <c r="I1389" i="15"/>
  <c r="J1389" i="15" s="1"/>
  <c r="K1389" i="15" s="1"/>
  <c r="I825" i="15"/>
  <c r="J825" i="15" s="1"/>
  <c r="K825" i="15" s="1"/>
  <c r="I392" i="15"/>
  <c r="J392" i="15" s="1"/>
  <c r="K392" i="15" s="1"/>
  <c r="I535" i="15"/>
  <c r="J535" i="15" s="1"/>
  <c r="K535" i="15" s="1"/>
  <c r="I1199" i="15"/>
  <c r="J1199" i="15" s="1"/>
  <c r="K1199" i="15" s="1"/>
  <c r="I1317" i="15"/>
  <c r="J1317" i="15" s="1"/>
  <c r="K1317" i="15" s="1"/>
  <c r="I1149" i="15"/>
  <c r="J1149" i="15" s="1"/>
  <c r="K1149" i="15" s="1"/>
  <c r="I658" i="15"/>
  <c r="J658" i="15" s="1"/>
  <c r="K658" i="15" s="1"/>
  <c r="I343" i="15"/>
  <c r="J343" i="15" s="1"/>
  <c r="K343" i="15" s="1"/>
  <c r="I790" i="15"/>
  <c r="J790" i="15" s="1"/>
  <c r="K790" i="15" s="1"/>
  <c r="I1191" i="15"/>
  <c r="J1191" i="15" s="1"/>
  <c r="K1191" i="15" s="1"/>
  <c r="I829" i="15"/>
  <c r="J829" i="15" s="1"/>
  <c r="K829" i="15" s="1"/>
  <c r="I1386" i="15"/>
  <c r="J1386" i="15" s="1"/>
  <c r="K1386" i="15" s="1"/>
  <c r="I708" i="15"/>
  <c r="J708" i="15" s="1"/>
  <c r="K708" i="15" s="1"/>
  <c r="I1219" i="15"/>
  <c r="J1219" i="15" s="1"/>
  <c r="K1219" i="15" s="1"/>
  <c r="I1346" i="15"/>
  <c r="J1346" i="15" s="1"/>
  <c r="K1346" i="15" s="1"/>
  <c r="I1114" i="15"/>
  <c r="J1114" i="15" s="1"/>
  <c r="K1114" i="15" s="1"/>
  <c r="I1048" i="15"/>
  <c r="J1048" i="15" s="1"/>
  <c r="K1048" i="15" s="1"/>
  <c r="I782" i="15"/>
  <c r="J782" i="15" s="1"/>
  <c r="K782" i="15" s="1"/>
  <c r="I1023" i="15"/>
  <c r="J1023" i="15" s="1"/>
  <c r="K1023" i="15" s="1"/>
  <c r="I1426" i="15"/>
  <c r="J1426" i="15" s="1"/>
  <c r="K1426" i="15" s="1"/>
  <c r="I1230" i="15"/>
  <c r="J1230" i="15" s="1"/>
  <c r="K1230" i="15" s="1"/>
  <c r="I342" i="15"/>
  <c r="J342" i="15" s="1"/>
  <c r="K342" i="15" s="1"/>
  <c r="I1131" i="15"/>
  <c r="J1131" i="15" s="1"/>
  <c r="K1131" i="15" s="1"/>
  <c r="I507" i="15"/>
  <c r="J507" i="15" s="1"/>
  <c r="K507" i="15" s="1"/>
  <c r="I998" i="15"/>
  <c r="J998" i="15" s="1"/>
  <c r="K998" i="15" s="1"/>
  <c r="I936" i="15"/>
  <c r="J936" i="15" s="1"/>
  <c r="K936" i="15" s="1"/>
  <c r="I1042" i="15"/>
  <c r="J1042" i="15" s="1"/>
  <c r="K1042" i="15" s="1"/>
  <c r="I223" i="15"/>
  <c r="J223" i="15" s="1"/>
  <c r="K223" i="15" s="1"/>
  <c r="I1275" i="15"/>
  <c r="J1275" i="15" s="1"/>
  <c r="K1275" i="15" s="1"/>
  <c r="I448" i="15"/>
  <c r="J448" i="15" s="1"/>
  <c r="K448" i="15" s="1"/>
  <c r="I996" i="15"/>
  <c r="J996" i="15" s="1"/>
  <c r="K996" i="15" s="1"/>
  <c r="I1173" i="15"/>
  <c r="J1173" i="15" s="1"/>
  <c r="K1173" i="15" s="1"/>
  <c r="I1004" i="15"/>
  <c r="J1004" i="15" s="1"/>
  <c r="K1004" i="15" s="1"/>
  <c r="I181" i="15"/>
  <c r="J181" i="15" s="1"/>
  <c r="K181" i="15" s="1"/>
  <c r="I1265" i="15"/>
  <c r="J1265" i="15" s="1"/>
  <c r="K1265" i="15" s="1"/>
  <c r="I932" i="15"/>
  <c r="J932" i="15" s="1"/>
  <c r="K932" i="15" s="1"/>
  <c r="I820" i="15"/>
  <c r="J820" i="15" s="1"/>
  <c r="K820" i="15" s="1"/>
  <c r="I493" i="15"/>
  <c r="J493" i="15" s="1"/>
  <c r="K493" i="15" s="1"/>
  <c r="I869" i="15"/>
  <c r="J869" i="15" s="1"/>
  <c r="K869" i="15" s="1"/>
  <c r="I418" i="15"/>
  <c r="J418" i="15" s="1"/>
  <c r="K418" i="15" s="1"/>
  <c r="I1290" i="15"/>
  <c r="J1290" i="15" s="1"/>
  <c r="K1290" i="15" s="1"/>
  <c r="I1355" i="15"/>
  <c r="J1355" i="15" s="1"/>
  <c r="K1355" i="15" s="1"/>
  <c r="I1249" i="15"/>
  <c r="J1249" i="15" s="1"/>
  <c r="K1249" i="15" s="1"/>
  <c r="I470" i="15"/>
  <c r="J470" i="15" s="1"/>
  <c r="K470" i="15" s="1"/>
  <c r="I900" i="15"/>
  <c r="J900" i="15" s="1"/>
  <c r="K900" i="15" s="1"/>
  <c r="I909" i="15"/>
  <c r="J909" i="15" s="1"/>
  <c r="K909" i="15" s="1"/>
  <c r="I361" i="15"/>
  <c r="J361" i="15" s="1"/>
  <c r="K361" i="15" s="1"/>
  <c r="I185" i="15"/>
  <c r="J185" i="15" s="1"/>
  <c r="K185" i="15" s="1"/>
  <c r="I1248" i="15"/>
  <c r="J1248" i="15" s="1"/>
  <c r="K1248" i="15" s="1"/>
  <c r="I1252" i="15"/>
  <c r="J1252" i="15" s="1"/>
  <c r="K1252" i="15" s="1"/>
  <c r="I960" i="15"/>
  <c r="J960" i="15" s="1"/>
  <c r="K960" i="15" s="1"/>
  <c r="I651" i="15"/>
  <c r="J651" i="15" s="1"/>
  <c r="K651" i="15" s="1"/>
  <c r="I1100" i="15"/>
  <c r="J1100" i="15" s="1"/>
  <c r="K1100" i="15" s="1"/>
  <c r="I238" i="15"/>
  <c r="J238" i="15" s="1"/>
  <c r="K238" i="15" s="1"/>
  <c r="I1197" i="15"/>
  <c r="J1197" i="15" s="1"/>
  <c r="K1197" i="15" s="1"/>
  <c r="I832" i="15"/>
  <c r="J832" i="15" s="1"/>
  <c r="K832" i="15" s="1"/>
  <c r="I230" i="15"/>
  <c r="J230" i="15" s="1"/>
  <c r="K230" i="15" s="1"/>
  <c r="I639" i="15"/>
  <c r="J639" i="15" s="1"/>
  <c r="K639" i="15" s="1"/>
  <c r="I1032" i="15"/>
  <c r="J1032" i="15" s="1"/>
  <c r="K1032" i="15" s="1"/>
  <c r="I750" i="15"/>
  <c r="J750" i="15" s="1"/>
  <c r="K750" i="15" s="1"/>
  <c r="I349" i="15"/>
  <c r="J349" i="15" s="1"/>
  <c r="K349" i="15" s="1"/>
  <c r="I408" i="15"/>
  <c r="J408" i="15" s="1"/>
  <c r="K408" i="15" s="1"/>
  <c r="I795" i="15"/>
  <c r="J795" i="15" s="1"/>
  <c r="K795" i="15" s="1"/>
  <c r="I1110" i="15"/>
  <c r="J1110" i="15" s="1"/>
  <c r="K1110" i="15" s="1"/>
  <c r="I1246" i="15"/>
  <c r="J1246" i="15" s="1"/>
  <c r="K1246" i="15" s="1"/>
  <c r="I350" i="15"/>
  <c r="J350" i="15" s="1"/>
  <c r="K350" i="15" s="1"/>
  <c r="I606" i="15"/>
  <c r="J606" i="15" s="1"/>
  <c r="K606" i="15" s="1"/>
  <c r="I933" i="15"/>
  <c r="J933" i="15" s="1"/>
  <c r="K933" i="15" s="1"/>
  <c r="I1205" i="15"/>
  <c r="J1205" i="15" s="1"/>
  <c r="K1205" i="15" s="1"/>
  <c r="I228" i="15"/>
  <c r="J228" i="15" s="1"/>
  <c r="K228" i="15" s="1"/>
  <c r="M178" i="15" s="1"/>
  <c r="I1176" i="15"/>
  <c r="J1176" i="15" s="1"/>
  <c r="K1176" i="15" s="1"/>
  <c r="I403" i="15"/>
  <c r="J403" i="15" s="1"/>
  <c r="K403" i="15" s="1"/>
  <c r="I453" i="15"/>
  <c r="J453" i="15" s="1"/>
  <c r="K453" i="15" s="1"/>
  <c r="I1409" i="15"/>
  <c r="J1409" i="15" s="1"/>
  <c r="K1409" i="15" s="1"/>
  <c r="I1350" i="15"/>
  <c r="J1350" i="15" s="1"/>
  <c r="K1350" i="15" s="1"/>
  <c r="I1375" i="15"/>
  <c r="J1375" i="15" s="1"/>
  <c r="K1375" i="15" s="1"/>
  <c r="I952" i="15"/>
  <c r="J952" i="15" s="1"/>
  <c r="K952" i="15" s="1"/>
  <c r="I1093" i="15"/>
  <c r="J1093" i="15" s="1"/>
  <c r="K1093" i="15" s="1"/>
  <c r="I222" i="15"/>
  <c r="J222" i="15" s="1"/>
  <c r="K222" i="15" s="1"/>
  <c r="I1086" i="15"/>
  <c r="J1086" i="15" s="1"/>
  <c r="K1086" i="15" s="1"/>
  <c r="I980" i="15"/>
  <c r="J980" i="15" s="1"/>
  <c r="K980" i="15" s="1"/>
  <c r="I1011" i="15"/>
  <c r="J1011" i="15" s="1"/>
  <c r="K1011" i="15" s="1"/>
  <c r="I768" i="15"/>
  <c r="J768" i="15" s="1"/>
  <c r="K768" i="15" s="1"/>
  <c r="I1134" i="15"/>
  <c r="J1134" i="15" s="1"/>
  <c r="K1134" i="15" s="1"/>
  <c r="I818" i="15"/>
  <c r="J818" i="15" s="1"/>
  <c r="K818" i="15" s="1"/>
  <c r="I1171" i="15"/>
  <c r="J1171" i="15" s="1"/>
  <c r="K1171" i="15" s="1"/>
  <c r="I1009" i="15"/>
  <c r="J1009" i="15" s="1"/>
  <c r="K1009" i="15" s="1"/>
  <c r="I781" i="15"/>
  <c r="J781" i="15" s="1"/>
  <c r="K781" i="15" s="1"/>
  <c r="I247" i="15"/>
  <c r="J247" i="15" s="1"/>
  <c r="K247" i="15" s="1"/>
  <c r="I752" i="15"/>
  <c r="J752" i="15" s="1"/>
  <c r="K752" i="15" s="1"/>
  <c r="I1267" i="15"/>
  <c r="J1267" i="15" s="1"/>
  <c r="K1267" i="15" s="1"/>
  <c r="I1361" i="15"/>
  <c r="J1361" i="15" s="1"/>
  <c r="K1361" i="15" s="1"/>
  <c r="I783" i="15"/>
  <c r="J783" i="15" s="1"/>
  <c r="K783" i="15" s="1"/>
  <c r="I1310" i="15"/>
  <c r="J1310" i="15" s="1"/>
  <c r="K1310" i="15" s="1"/>
  <c r="I325" i="15"/>
  <c r="J325" i="15" s="1"/>
  <c r="K325" i="15" s="1"/>
  <c r="I654" i="15"/>
  <c r="J654" i="15" s="1"/>
  <c r="K654" i="15" s="1"/>
  <c r="I747" i="15"/>
  <c r="J747" i="15" s="1"/>
  <c r="K747" i="15" s="1"/>
  <c r="I1070" i="15"/>
  <c r="J1070" i="15" s="1"/>
  <c r="K1070" i="15" s="1"/>
  <c r="I1402" i="15"/>
  <c r="J1402" i="15" s="1"/>
  <c r="K1402" i="15" s="1"/>
  <c r="I330" i="15"/>
  <c r="J330" i="15" s="1"/>
  <c r="K330" i="15" s="1"/>
  <c r="I457" i="15"/>
  <c r="J457" i="15" s="1"/>
  <c r="K457" i="15" s="1"/>
  <c r="I462" i="15"/>
  <c r="J462" i="15" s="1"/>
  <c r="K462" i="15" s="1"/>
  <c r="I1091" i="15"/>
  <c r="J1091" i="15" s="1"/>
  <c r="K1091" i="15" s="1"/>
  <c r="I502" i="15"/>
  <c r="J502" i="15" s="1"/>
  <c r="K502" i="15" s="1"/>
  <c r="I895" i="15"/>
  <c r="J895" i="15" s="1"/>
  <c r="K895" i="15" s="1"/>
  <c r="I855" i="15"/>
  <c r="J855" i="15" s="1"/>
  <c r="K855" i="15" s="1"/>
  <c r="I1005" i="15"/>
  <c r="J1005" i="15" s="1"/>
  <c r="K1005" i="15" s="1"/>
  <c r="I1117" i="15"/>
  <c r="J1117" i="15" s="1"/>
  <c r="K1117" i="15" s="1"/>
  <c r="I286" i="15"/>
  <c r="J286" i="15" s="1"/>
  <c r="K286" i="15" s="1"/>
  <c r="I884" i="15"/>
  <c r="J884" i="15" s="1"/>
  <c r="K884" i="15" s="1"/>
  <c r="I1222" i="15"/>
  <c r="J1222" i="15" s="1"/>
  <c r="K1222" i="15" s="1"/>
  <c r="I663" i="15"/>
  <c r="J663" i="15" s="1"/>
  <c r="K663" i="15" s="1"/>
  <c r="I590" i="15"/>
  <c r="J590" i="15" s="1"/>
  <c r="K590" i="15" s="1"/>
  <c r="I531" i="15"/>
  <c r="J531" i="15" s="1"/>
  <c r="K531" i="15" s="1"/>
  <c r="I1255" i="15"/>
  <c r="J1255" i="15" s="1"/>
  <c r="K1255" i="15" s="1"/>
  <c r="I1024" i="15"/>
  <c r="J1024" i="15" s="1"/>
  <c r="K1024" i="15" s="1"/>
  <c r="I272" i="15"/>
  <c r="J272" i="15" s="1"/>
  <c r="K272" i="15" s="1"/>
  <c r="I1345" i="15"/>
  <c r="J1345" i="15" s="1"/>
  <c r="K1345" i="15" s="1"/>
  <c r="I629" i="15"/>
  <c r="J629" i="15" s="1"/>
  <c r="K629" i="15" s="1"/>
  <c r="I471" i="15"/>
  <c r="J471" i="15" s="1"/>
  <c r="K471" i="15" s="1"/>
  <c r="I1127" i="15"/>
  <c r="J1127" i="15" s="1"/>
  <c r="K1127" i="15" s="1"/>
  <c r="I1141" i="15"/>
  <c r="J1141" i="15" s="1"/>
  <c r="K1141" i="15" s="1"/>
  <c r="I276" i="15"/>
  <c r="J276" i="15" s="1"/>
  <c r="K276" i="15" s="1"/>
  <c r="I922" i="15"/>
  <c r="J922" i="15" s="1"/>
  <c r="K922" i="15" s="1"/>
  <c r="I1194" i="15"/>
  <c r="J1194" i="15" s="1"/>
  <c r="K1194" i="15" s="1"/>
  <c r="I281" i="15"/>
  <c r="J281" i="15" s="1"/>
  <c r="K281" i="15" s="1"/>
  <c r="I817" i="15"/>
  <c r="J817" i="15" s="1"/>
  <c r="K817" i="15" s="1"/>
  <c r="I1420" i="15"/>
  <c r="J1420" i="15" s="1"/>
  <c r="K1420" i="15" s="1"/>
  <c r="I467" i="15"/>
  <c r="J467" i="15" s="1"/>
  <c r="K467" i="15" s="1"/>
  <c r="I195" i="15"/>
  <c r="J195" i="15" s="1"/>
  <c r="K195" i="15" s="1"/>
  <c r="I1025" i="15"/>
  <c r="J1025" i="15" s="1"/>
  <c r="K1025" i="15" s="1"/>
  <c r="I801" i="15"/>
  <c r="J801" i="15" s="1"/>
  <c r="K801" i="15" s="1"/>
  <c r="I1122" i="15"/>
  <c r="J1122" i="15" s="1"/>
  <c r="K1122" i="15" s="1"/>
  <c r="I1372" i="15"/>
  <c r="J1372" i="15" s="1"/>
  <c r="K1372" i="15" s="1"/>
  <c r="I401" i="15"/>
  <c r="J401" i="15" s="1"/>
  <c r="K401" i="15" s="1"/>
  <c r="I557" i="15"/>
  <c r="J557" i="15" s="1"/>
  <c r="K557" i="15" s="1"/>
  <c r="I538" i="15"/>
  <c r="J538" i="15" s="1"/>
  <c r="K538" i="15" s="1"/>
  <c r="I307" i="15"/>
  <c r="J307" i="15" s="1"/>
  <c r="K307" i="15" s="1"/>
  <c r="I523" i="15"/>
  <c r="J523" i="15" s="1"/>
  <c r="K523" i="15" s="1"/>
  <c r="I905" i="15"/>
  <c r="J905" i="15" s="1"/>
  <c r="K905" i="15" s="1"/>
  <c r="I336" i="15"/>
  <c r="J336" i="15" s="1"/>
  <c r="K336" i="15" s="1"/>
  <c r="I1293" i="15"/>
  <c r="J1293" i="15" s="1"/>
  <c r="K1293" i="15" s="1"/>
  <c r="I1104" i="15"/>
  <c r="J1104" i="15" s="1"/>
  <c r="K1104" i="15" s="1"/>
  <c r="I506" i="15"/>
  <c r="J506" i="15" s="1"/>
  <c r="K506" i="15" s="1"/>
  <c r="I208" i="15"/>
  <c r="J208" i="15" s="1"/>
  <c r="K208" i="15" s="1"/>
  <c r="I979" i="15"/>
  <c r="J979" i="15" s="1"/>
  <c r="K979" i="15" s="1"/>
  <c r="I670" i="15"/>
  <c r="J670" i="15" s="1"/>
  <c r="K670" i="15" s="1"/>
  <c r="I1357" i="15"/>
  <c r="J1357" i="15" s="1"/>
  <c r="K1357" i="15" s="1"/>
  <c r="I1284" i="15"/>
  <c r="J1284" i="15" s="1"/>
  <c r="K1284" i="15" s="1"/>
  <c r="I858" i="15"/>
  <c r="J858" i="15" s="1"/>
  <c r="K858" i="15" s="1"/>
  <c r="I1185" i="15"/>
  <c r="J1185" i="15" s="1"/>
  <c r="K1185" i="15" s="1"/>
  <c r="I383" i="15"/>
  <c r="J383" i="15" s="1"/>
  <c r="K383" i="15" s="1"/>
  <c r="I299" i="15"/>
  <c r="J299" i="15" s="1"/>
  <c r="K299" i="15" s="1"/>
  <c r="I618" i="15"/>
  <c r="J618" i="15" s="1"/>
  <c r="K618" i="15" s="1"/>
  <c r="I1107" i="15"/>
  <c r="J1107" i="15" s="1"/>
  <c r="K1107" i="15" s="1"/>
  <c r="I376" i="15"/>
  <c r="J376" i="15" s="1"/>
  <c r="K376" i="15" s="1"/>
  <c r="I251" i="15"/>
  <c r="J251" i="15" s="1"/>
  <c r="K251" i="15" s="1"/>
  <c r="I302" i="15"/>
  <c r="J302" i="15" s="1"/>
  <c r="K302" i="15" s="1"/>
  <c r="I975" i="15"/>
  <c r="J975" i="15" s="1"/>
  <c r="K975" i="15" s="1"/>
  <c r="I1362" i="15"/>
  <c r="J1362" i="15" s="1"/>
  <c r="K1362" i="15" s="1"/>
  <c r="I902" i="15"/>
  <c r="J902" i="15" s="1"/>
  <c r="K902" i="15" s="1"/>
  <c r="I1330" i="15"/>
  <c r="J1330" i="15" s="1"/>
  <c r="K1330" i="15" s="1"/>
  <c r="I477" i="15"/>
  <c r="J477" i="15" s="1"/>
  <c r="K477" i="15" s="1"/>
  <c r="I968" i="15"/>
  <c r="J968" i="15" s="1"/>
  <c r="K968" i="15" s="1"/>
  <c r="I445" i="15"/>
  <c r="J445" i="15" s="1"/>
  <c r="K445" i="15" s="1"/>
  <c r="I1162" i="15"/>
  <c r="J1162" i="15" s="1"/>
  <c r="K1162" i="15" s="1"/>
  <c r="I1344" i="15"/>
  <c r="J1344" i="15" s="1"/>
  <c r="K1344" i="15" s="1"/>
  <c r="I1195" i="15"/>
  <c r="J1195" i="15" s="1"/>
  <c r="K1195" i="15" s="1"/>
  <c r="I466" i="15"/>
  <c r="J466" i="15" s="1"/>
  <c r="K466" i="15" s="1"/>
  <c r="I373" i="15"/>
  <c r="J373" i="15" s="1"/>
  <c r="K373" i="15" s="1"/>
  <c r="I836" i="15"/>
  <c r="J836" i="15" s="1"/>
  <c r="K836" i="15" s="1"/>
  <c r="I474" i="15"/>
  <c r="J474" i="15" s="1"/>
  <c r="K474" i="15" s="1"/>
  <c r="I1138" i="15"/>
  <c r="J1138" i="15" s="1"/>
  <c r="K1138" i="15" s="1"/>
  <c r="I920" i="15"/>
  <c r="J920" i="15" s="1"/>
  <c r="K920" i="15" s="1"/>
  <c r="I883" i="15"/>
  <c r="J883" i="15" s="1"/>
  <c r="K883" i="15" s="1"/>
  <c r="I273" i="15"/>
  <c r="J273" i="15" s="1"/>
  <c r="K273" i="15" s="1"/>
  <c r="I556" i="15"/>
  <c r="J556" i="15" s="1"/>
  <c r="K556" i="15" s="1"/>
  <c r="I568" i="15"/>
  <c r="J568" i="15" s="1"/>
  <c r="K568" i="15" s="1"/>
  <c r="I1367" i="15"/>
  <c r="J1367" i="15" s="1"/>
  <c r="K1367" i="15" s="1"/>
  <c r="I389" i="15"/>
  <c r="J389" i="15" s="1"/>
  <c r="K389" i="15" s="1"/>
  <c r="I942" i="15"/>
  <c r="J942" i="15" s="1"/>
  <c r="K942" i="15" s="1"/>
  <c r="I694" i="15"/>
  <c r="J694" i="15" s="1"/>
  <c r="K694" i="15" s="1"/>
  <c r="I722" i="15"/>
  <c r="J722" i="15" s="1"/>
  <c r="K722" i="15" s="1"/>
  <c r="I1253" i="15"/>
  <c r="J1253" i="15" s="1"/>
  <c r="K1253" i="15" s="1"/>
  <c r="I981" i="15"/>
  <c r="J981" i="15" s="1"/>
  <c r="K981" i="15" s="1"/>
  <c r="I1419" i="15"/>
  <c r="J1419" i="15" s="1"/>
  <c r="K1419" i="15" s="1"/>
  <c r="I316" i="15"/>
  <c r="J316" i="15" s="1"/>
  <c r="K316" i="15" s="1"/>
  <c r="I413" i="15"/>
  <c r="J413" i="15" s="1"/>
  <c r="K413" i="15" s="1"/>
  <c r="I352" i="15"/>
  <c r="J352" i="15" s="1"/>
  <c r="K352" i="15" s="1"/>
  <c r="I277" i="15"/>
  <c r="J277" i="15" s="1"/>
  <c r="K277" i="15" s="1"/>
  <c r="I351" i="15"/>
  <c r="J351" i="15" s="1"/>
  <c r="K351" i="15" s="1"/>
  <c r="I929" i="15"/>
  <c r="J929" i="15" s="1"/>
  <c r="K929" i="15" s="1"/>
  <c r="I416" i="15"/>
  <c r="J416" i="15" s="1"/>
  <c r="K416" i="15" s="1"/>
  <c r="I1216" i="15"/>
  <c r="J1216" i="15" s="1"/>
  <c r="K1216" i="15" s="1"/>
  <c r="I554" i="15"/>
  <c r="J554" i="15" s="1"/>
  <c r="K554" i="15" s="1"/>
  <c r="I626" i="15"/>
  <c r="J626" i="15" s="1"/>
  <c r="K626" i="15" s="1"/>
  <c r="I1108" i="15"/>
  <c r="J1108" i="15" s="1"/>
  <c r="K1108" i="15" s="1"/>
  <c r="I517" i="15"/>
  <c r="J517" i="15" s="1"/>
  <c r="K517" i="15" s="1"/>
  <c r="I679" i="15"/>
  <c r="J679" i="15" s="1"/>
  <c r="K679" i="15" s="1"/>
  <c r="I682" i="15"/>
  <c r="J682" i="15" s="1"/>
  <c r="K682" i="15" s="1"/>
  <c r="I337" i="15"/>
  <c r="J337" i="15" s="1"/>
  <c r="K337" i="15" s="1"/>
  <c r="I510" i="15"/>
  <c r="J510" i="15" s="1"/>
  <c r="K510" i="15" s="1"/>
  <c r="I1074" i="15"/>
  <c r="J1074" i="15" s="1"/>
  <c r="K1074" i="15" s="1"/>
  <c r="I1039" i="15"/>
  <c r="J1039" i="15" s="1"/>
  <c r="K1039" i="15" s="1"/>
  <c r="I449" i="15"/>
  <c r="J449" i="15" s="1"/>
  <c r="K449" i="15" s="1"/>
  <c r="I842" i="15"/>
  <c r="J842" i="15" s="1"/>
  <c r="K842" i="15" s="1"/>
  <c r="I1268" i="15"/>
  <c r="J1268" i="15" s="1"/>
  <c r="K1268" i="15" s="1"/>
  <c r="I380" i="15"/>
  <c r="J380" i="15" s="1"/>
  <c r="K380" i="15" s="1"/>
  <c r="I804" i="15"/>
  <c r="J804" i="15" s="1"/>
  <c r="K804" i="15" s="1"/>
  <c r="I424" i="15"/>
  <c r="J424" i="15" s="1"/>
  <c r="K424" i="15" s="1"/>
  <c r="I539" i="15"/>
  <c r="J539" i="15" s="1"/>
  <c r="K539" i="15" s="1"/>
  <c r="I1008" i="15"/>
  <c r="J1008" i="15" s="1"/>
  <c r="K1008" i="15" s="1"/>
  <c r="I643" i="15"/>
  <c r="J643" i="15" s="1"/>
  <c r="K643" i="15" s="1"/>
  <c r="I311" i="15"/>
  <c r="J311" i="15" s="1"/>
  <c r="K311" i="15" s="1"/>
  <c r="I737" i="15"/>
  <c r="J737" i="15" s="1"/>
  <c r="K737" i="15" s="1"/>
  <c r="I1328" i="15"/>
  <c r="J1328" i="15" s="1"/>
  <c r="K1328" i="15" s="1"/>
  <c r="M200" i="15" s="1"/>
  <c r="I594" i="15"/>
  <c r="J594" i="15" s="1"/>
  <c r="K594" i="15" s="1"/>
  <c r="I235" i="15"/>
  <c r="J235" i="15" s="1"/>
  <c r="K235" i="15" s="1"/>
  <c r="I851" i="15"/>
  <c r="J851" i="15" s="1"/>
  <c r="K851" i="15" s="1"/>
  <c r="I1220" i="15"/>
  <c r="J1220" i="15" s="1"/>
  <c r="K1220" i="15" s="1"/>
  <c r="I528" i="15"/>
  <c r="J528" i="15" s="1"/>
  <c r="K528" i="15" s="1"/>
  <c r="M184" i="15" s="1"/>
  <c r="I1061" i="15"/>
  <c r="J1061" i="15" s="1"/>
  <c r="K1061" i="15" s="1"/>
  <c r="I966" i="15"/>
  <c r="J966" i="15" s="1"/>
  <c r="K966" i="15" s="1"/>
  <c r="I660" i="15"/>
  <c r="J660" i="15" s="1"/>
  <c r="K660" i="15" s="1"/>
  <c r="I367" i="15"/>
  <c r="J367" i="15" s="1"/>
  <c r="K367" i="15" s="1"/>
  <c r="I260" i="15"/>
  <c r="J260" i="15" s="1"/>
  <c r="K260" i="15" s="1"/>
  <c r="I683" i="15"/>
  <c r="J683" i="15" s="1"/>
  <c r="K683" i="15" s="1"/>
  <c r="I1126" i="15"/>
  <c r="J1126" i="15" s="1"/>
  <c r="K1126" i="15" s="1"/>
  <c r="I544" i="15"/>
  <c r="J544" i="15" s="1"/>
  <c r="K544" i="15" s="1"/>
  <c r="I1058" i="15"/>
  <c r="J1058" i="15" s="1"/>
  <c r="K1058" i="15" s="1"/>
  <c r="I469" i="15"/>
  <c r="J469" i="15" s="1"/>
  <c r="K469" i="15" s="1"/>
  <c r="I227" i="15"/>
  <c r="J227" i="15" s="1"/>
  <c r="K227" i="15" s="1"/>
  <c r="I692" i="15"/>
  <c r="J692" i="15" s="1"/>
  <c r="K692" i="15" s="1"/>
  <c r="I1404" i="15"/>
  <c r="J1404" i="15" s="1"/>
  <c r="K1404" i="15" s="1"/>
  <c r="I386" i="15"/>
  <c r="J386" i="15" s="1"/>
  <c r="K386" i="15" s="1"/>
  <c r="I355" i="15"/>
  <c r="J355" i="15" s="1"/>
  <c r="K355" i="15" s="1"/>
  <c r="I314" i="15"/>
  <c r="J314" i="15" s="1"/>
  <c r="K314" i="15" s="1"/>
  <c r="I1243" i="15"/>
  <c r="J1243" i="15" s="1"/>
  <c r="K1243" i="15" s="1"/>
  <c r="I331" i="15"/>
  <c r="J331" i="15" s="1"/>
  <c r="K331" i="15" s="1"/>
  <c r="I409" i="15"/>
  <c r="J409" i="15" s="1"/>
  <c r="K409" i="15" s="1"/>
  <c r="I1245" i="15"/>
  <c r="J1245" i="15" s="1"/>
  <c r="K1245" i="15" s="1"/>
  <c r="I1299" i="15"/>
  <c r="J1299" i="15" s="1"/>
  <c r="K1299" i="15" s="1"/>
  <c r="I1156" i="15"/>
  <c r="J1156" i="15" s="1"/>
  <c r="K1156" i="15" s="1"/>
  <c r="I700" i="15"/>
  <c r="J700" i="15" s="1"/>
  <c r="K700" i="15" s="1"/>
  <c r="I193" i="15"/>
  <c r="J193" i="15" s="1"/>
  <c r="K193" i="15" s="1"/>
  <c r="I520" i="15"/>
  <c r="J520" i="15" s="1"/>
  <c r="K520" i="15" s="1"/>
  <c r="I1315" i="15"/>
  <c r="J1315" i="15" s="1"/>
  <c r="K1315" i="15" s="1"/>
  <c r="I197" i="15"/>
  <c r="J197" i="15" s="1"/>
  <c r="K197" i="15" s="1"/>
  <c r="I647" i="15"/>
  <c r="J647" i="15" s="1"/>
  <c r="K647" i="15" s="1"/>
  <c r="I620" i="15"/>
  <c r="J620" i="15" s="1"/>
  <c r="K620" i="15" s="1"/>
  <c r="I430" i="15"/>
  <c r="J430" i="15" s="1"/>
  <c r="K430" i="15" s="1"/>
  <c r="I1053" i="15"/>
  <c r="J1053" i="15" s="1"/>
  <c r="K1053" i="15" s="1"/>
  <c r="I257" i="15"/>
  <c r="J257" i="15" s="1"/>
  <c r="K257" i="15" s="1"/>
  <c r="I1146" i="15"/>
  <c r="J1146" i="15" s="1"/>
  <c r="K1146" i="15" s="1"/>
  <c r="I226" i="15"/>
  <c r="J226" i="15" s="1"/>
  <c r="K226" i="15" s="1"/>
  <c r="I754" i="15"/>
  <c r="J754" i="15" s="1"/>
  <c r="K754" i="15" s="1"/>
  <c r="I698" i="15"/>
  <c r="J698" i="15" s="1"/>
  <c r="K698" i="15" s="1"/>
  <c r="I797" i="15"/>
  <c r="J797" i="15" s="1"/>
  <c r="K797" i="15" s="1"/>
  <c r="I973" i="15"/>
  <c r="J973" i="15" s="1"/>
  <c r="K973" i="15" s="1"/>
  <c r="I558" i="15"/>
  <c r="J558" i="15" s="1"/>
  <c r="K558" i="15" s="1"/>
  <c r="I702" i="15"/>
  <c r="J702" i="15" s="1"/>
  <c r="K702" i="15" s="1"/>
  <c r="I757" i="15"/>
  <c r="J757" i="15" s="1"/>
  <c r="K757" i="15" s="1"/>
  <c r="I206" i="15"/>
  <c r="J206" i="15" s="1"/>
  <c r="K206" i="15" s="1"/>
  <c r="I613" i="15"/>
  <c r="J613" i="15" s="1"/>
  <c r="K613" i="15" s="1"/>
  <c r="I212" i="15"/>
  <c r="J212" i="15" s="1"/>
  <c r="K212" i="15" s="1"/>
  <c r="I969" i="15"/>
  <c r="J969" i="15" s="1"/>
  <c r="K969" i="15" s="1"/>
  <c r="I1065" i="15"/>
  <c r="J1065" i="15" s="1"/>
  <c r="K1065" i="15" s="1"/>
  <c r="I751" i="15"/>
  <c r="J751" i="15" s="1"/>
  <c r="K751" i="15" s="1"/>
  <c r="I987" i="15"/>
  <c r="J987" i="15" s="1"/>
  <c r="K987" i="15" s="1"/>
  <c r="I1045" i="15"/>
  <c r="J1045" i="15" s="1"/>
  <c r="K1045" i="15" s="1"/>
  <c r="I555" i="15"/>
  <c r="J555" i="15" s="1"/>
  <c r="K555" i="15" s="1"/>
  <c r="I995" i="15"/>
  <c r="J995" i="15" s="1"/>
  <c r="K995" i="15" s="1"/>
  <c r="I939" i="15"/>
  <c r="J939" i="15" s="1"/>
  <c r="K939" i="15" s="1"/>
  <c r="I675" i="15"/>
  <c r="J675" i="15" s="1"/>
  <c r="K675" i="15" s="1"/>
  <c r="I964" i="15"/>
  <c r="J964" i="15" s="1"/>
  <c r="K964" i="15" s="1"/>
  <c r="I202" i="15"/>
  <c r="J202" i="15" s="1"/>
  <c r="K202" i="15" s="1"/>
  <c r="I216" i="15"/>
  <c r="J216" i="15" s="1"/>
  <c r="K216" i="15" s="1"/>
  <c r="I200" i="15"/>
  <c r="J200" i="15" s="1"/>
  <c r="K200" i="15" s="1"/>
  <c r="I1152" i="15"/>
  <c r="J1152" i="15" s="1"/>
  <c r="K1152" i="15" s="1"/>
  <c r="I673" i="15"/>
  <c r="J673" i="15" s="1"/>
  <c r="K673" i="15" s="1"/>
  <c r="I666" i="15"/>
  <c r="J666" i="15" s="1"/>
  <c r="K666" i="15" s="1"/>
  <c r="I744" i="15"/>
  <c r="J744" i="15" s="1"/>
  <c r="K744" i="15" s="1"/>
  <c r="I1129" i="15"/>
  <c r="J1129" i="15" s="1"/>
  <c r="K1129" i="15" s="1"/>
  <c r="I779" i="15"/>
  <c r="J779" i="15" s="1"/>
  <c r="K779" i="15" s="1"/>
  <c r="I1073" i="15"/>
  <c r="J1073" i="15" s="1"/>
  <c r="K1073" i="15" s="1"/>
  <c r="I318" i="15"/>
  <c r="J318" i="15" s="1"/>
  <c r="K318" i="15" s="1"/>
  <c r="I934" i="15"/>
  <c r="J934" i="15" s="1"/>
  <c r="K934" i="15" s="1"/>
  <c r="I627" i="15"/>
  <c r="J627" i="15" s="1"/>
  <c r="K627" i="15" s="1"/>
  <c r="I1360" i="15"/>
  <c r="J1360" i="15" s="1"/>
  <c r="K1360" i="15" s="1"/>
  <c r="I540" i="15"/>
  <c r="J540" i="15" s="1"/>
  <c r="K540" i="15" s="1"/>
  <c r="I405" i="15"/>
  <c r="J405" i="15" s="1"/>
  <c r="K405" i="15" s="1"/>
  <c r="I1329" i="15"/>
  <c r="J1329" i="15" s="1"/>
  <c r="K1329" i="15" s="1"/>
  <c r="I464" i="15"/>
  <c r="J464" i="15" s="1"/>
  <c r="K464" i="15" s="1"/>
  <c r="I394" i="15"/>
  <c r="J394" i="15" s="1"/>
  <c r="K394" i="15" s="1"/>
  <c r="I1339" i="15"/>
  <c r="J1339" i="15" s="1"/>
  <c r="K1339" i="15" s="1"/>
  <c r="I1170" i="15"/>
  <c r="J1170" i="15" s="1"/>
  <c r="K1170" i="15" s="1"/>
  <c r="I278" i="15"/>
  <c r="J278" i="15" s="1"/>
  <c r="K278" i="15" s="1"/>
  <c r="M179" i="15" s="1"/>
  <c r="I1380" i="15"/>
  <c r="J1380" i="15" s="1"/>
  <c r="K1380" i="15" s="1"/>
  <c r="I773" i="15"/>
  <c r="J773" i="15" s="1"/>
  <c r="K773" i="15" s="1"/>
  <c r="I1187" i="15"/>
  <c r="J1187" i="15" s="1"/>
  <c r="K1187" i="15" s="1"/>
  <c r="I638" i="15"/>
  <c r="J638" i="15" s="1"/>
  <c r="K638" i="15" s="1"/>
  <c r="I515" i="15"/>
  <c r="J515" i="15" s="1"/>
  <c r="K515" i="15" s="1"/>
  <c r="I491" i="15"/>
  <c r="J491" i="15" s="1"/>
  <c r="K491" i="15" s="1"/>
  <c r="I690" i="15"/>
  <c r="J690" i="15" s="1"/>
  <c r="K690" i="15" s="1"/>
  <c r="I512" i="15"/>
  <c r="J512" i="15" s="1"/>
  <c r="K512" i="15" s="1"/>
  <c r="I845" i="15"/>
  <c r="J845" i="15" s="1"/>
  <c r="K845" i="15" s="1"/>
  <c r="I514" i="15"/>
  <c r="J514" i="15" s="1"/>
  <c r="K514" i="15" s="1"/>
  <c r="I1235" i="15"/>
  <c r="J1235" i="15" s="1"/>
  <c r="K1235" i="15" s="1"/>
  <c r="I616" i="15"/>
  <c r="J616" i="15" s="1"/>
  <c r="K616" i="15" s="1"/>
  <c r="I353" i="15"/>
  <c r="J353" i="15" s="1"/>
  <c r="K353" i="15" s="1"/>
  <c r="I178" i="15"/>
  <c r="J178" i="15" s="1"/>
  <c r="K178" i="15" s="1"/>
  <c r="I438" i="15"/>
  <c r="J438" i="15" s="1"/>
  <c r="K438" i="15" s="1"/>
  <c r="I704" i="15"/>
  <c r="J704" i="15" s="1"/>
  <c r="K704" i="15" s="1"/>
  <c r="I525" i="15"/>
  <c r="J525" i="15" s="1"/>
  <c r="K525" i="15" s="1"/>
  <c r="I709" i="15"/>
  <c r="J709" i="15" s="1"/>
  <c r="K709" i="15" s="1"/>
  <c r="I465" i="15"/>
  <c r="J465" i="15" s="1"/>
  <c r="K465" i="15" s="1"/>
  <c r="I695" i="15"/>
  <c r="J695" i="15" s="1"/>
  <c r="K695" i="15" s="1"/>
  <c r="I672" i="15"/>
  <c r="J672" i="15" s="1"/>
  <c r="K672" i="15" s="1"/>
  <c r="I974" i="15"/>
  <c r="J974" i="15" s="1"/>
  <c r="K974" i="15" s="1"/>
  <c r="I1184" i="15"/>
  <c r="J1184" i="15" s="1"/>
  <c r="K1184" i="15" s="1"/>
  <c r="I812" i="15"/>
  <c r="J812" i="15" s="1"/>
  <c r="K812" i="15" s="1"/>
  <c r="I1190" i="15"/>
  <c r="J1190" i="15" s="1"/>
  <c r="K1190" i="15" s="1"/>
  <c r="I527" i="15"/>
  <c r="J527" i="15" s="1"/>
  <c r="K527" i="15" s="1"/>
  <c r="I871" i="15"/>
  <c r="J871" i="15" s="1"/>
  <c r="K871" i="15" s="1"/>
  <c r="I945" i="15"/>
  <c r="J945" i="15" s="1"/>
  <c r="K945" i="15" s="1"/>
  <c r="I541" i="15"/>
  <c r="J541" i="15" s="1"/>
  <c r="K541" i="15" s="1"/>
  <c r="I201" i="15"/>
  <c r="J201" i="15" s="1"/>
  <c r="K201" i="15" s="1"/>
  <c r="I823" i="15"/>
  <c r="J823" i="15" s="1"/>
  <c r="K823" i="15" s="1"/>
  <c r="I925" i="15"/>
  <c r="J925" i="15" s="1"/>
  <c r="K925" i="15" s="1"/>
  <c r="I1423" i="15"/>
  <c r="J1423" i="15" s="1"/>
  <c r="K1423" i="15" s="1"/>
  <c r="I436" i="15"/>
  <c r="J436" i="15" s="1"/>
  <c r="K436" i="15" s="1"/>
  <c r="I473" i="15"/>
  <c r="J473" i="15" s="1"/>
  <c r="K473" i="15" s="1"/>
  <c r="I1084" i="15"/>
  <c r="J1084" i="15" s="1"/>
  <c r="K1084" i="15" s="1"/>
  <c r="I878" i="15"/>
  <c r="J878" i="15" s="1"/>
  <c r="K878" i="15" s="1"/>
  <c r="M191" i="15" s="1"/>
  <c r="I948" i="15"/>
  <c r="J948" i="15" s="1"/>
  <c r="K948" i="15" s="1"/>
  <c r="I204" i="15"/>
  <c r="J204" i="15" s="1"/>
  <c r="K204" i="15" s="1"/>
  <c r="I609" i="15"/>
  <c r="J609" i="15" s="1"/>
  <c r="K609" i="15" s="1"/>
  <c r="I580" i="15"/>
  <c r="J580" i="15" s="1"/>
  <c r="K580" i="15" s="1"/>
  <c r="I547" i="15"/>
  <c r="J547" i="15" s="1"/>
  <c r="K547" i="15" s="1"/>
  <c r="I1427" i="15"/>
  <c r="J1427" i="15" s="1"/>
  <c r="K1427" i="15" s="1"/>
  <c r="I180" i="15"/>
  <c r="J180" i="15" s="1"/>
  <c r="K180" i="15" s="1"/>
  <c r="I985" i="15"/>
  <c r="J985" i="15" s="1"/>
  <c r="K985" i="15" s="1"/>
  <c r="I1285" i="15"/>
  <c r="J1285" i="15" s="1"/>
  <c r="K1285" i="15" s="1"/>
  <c r="I1019" i="15"/>
  <c r="J1019" i="15" s="1"/>
  <c r="K1019" i="15" s="1"/>
  <c r="I338" i="15"/>
  <c r="J338" i="15" s="1"/>
  <c r="K338" i="15" s="1"/>
  <c r="I767" i="15"/>
  <c r="J767" i="15" s="1"/>
  <c r="K767" i="15" s="1"/>
  <c r="I816" i="15"/>
  <c r="J816" i="15" s="1"/>
  <c r="K816" i="15" s="1"/>
  <c r="I595" i="15"/>
  <c r="J595" i="15" s="1"/>
  <c r="K595" i="15" s="1"/>
  <c r="I953" i="15"/>
  <c r="J953" i="15" s="1"/>
  <c r="K953" i="15" s="1"/>
  <c r="I406" i="15"/>
  <c r="J406" i="15" s="1"/>
  <c r="K406" i="15" s="1"/>
  <c r="I872" i="15"/>
  <c r="J872" i="15" s="1"/>
  <c r="K872" i="15" s="1"/>
  <c r="I404" i="15"/>
  <c r="J404" i="15" s="1"/>
  <c r="K404" i="15" s="1"/>
  <c r="I1270" i="15"/>
  <c r="J1270" i="15" s="1"/>
  <c r="K1270" i="15" s="1"/>
  <c r="I224" i="15"/>
  <c r="J224" i="15" s="1"/>
  <c r="K224" i="15" s="1"/>
  <c r="I1010" i="15"/>
  <c r="J1010" i="15" s="1"/>
  <c r="K1010" i="15" s="1"/>
  <c r="I824" i="15"/>
  <c r="J824" i="15" s="1"/>
  <c r="K824" i="15" s="1"/>
  <c r="I274" i="15"/>
  <c r="J274" i="15" s="1"/>
  <c r="K274" i="15" s="1"/>
  <c r="I256" i="15"/>
  <c r="J256" i="15" s="1"/>
  <c r="K256" i="15" s="1"/>
  <c r="I503" i="15"/>
  <c r="J503" i="15" s="1"/>
  <c r="K503" i="15" s="1"/>
  <c r="I209" i="15"/>
  <c r="J209" i="15" s="1"/>
  <c r="K209" i="15" s="1"/>
  <c r="I624" i="15"/>
  <c r="J624" i="15" s="1"/>
  <c r="K624" i="15" s="1"/>
  <c r="I806" i="15"/>
  <c r="J806" i="15" s="1"/>
  <c r="K806" i="15" s="1"/>
  <c r="I425" i="15"/>
  <c r="J425" i="15" s="1"/>
  <c r="K425" i="15" s="1"/>
  <c r="I267" i="15"/>
  <c r="J267" i="15" s="1"/>
  <c r="K267" i="15" s="1"/>
  <c r="I1050" i="15"/>
  <c r="J1050" i="15" s="1"/>
  <c r="K1050" i="15" s="1"/>
  <c r="I1325" i="15"/>
  <c r="J1325" i="15" s="1"/>
  <c r="K1325" i="15" s="1"/>
  <c r="I931" i="15"/>
  <c r="J931" i="15" s="1"/>
  <c r="K931" i="15" s="1"/>
  <c r="I1036" i="15"/>
  <c r="J1036" i="15" s="1"/>
  <c r="K1036" i="15" s="1"/>
  <c r="I282" i="15"/>
  <c r="J282" i="15" s="1"/>
  <c r="K282" i="15" s="1"/>
  <c r="I657" i="15"/>
  <c r="J657" i="15" s="1"/>
  <c r="K657" i="15" s="1"/>
  <c r="I1232" i="15"/>
  <c r="J1232" i="15" s="1"/>
  <c r="K1232" i="15" s="1"/>
  <c r="I822" i="15"/>
  <c r="J822" i="15" s="1"/>
  <c r="K822" i="15" s="1"/>
  <c r="I532" i="15"/>
  <c r="J532" i="15" s="1"/>
  <c r="K532" i="15" s="1"/>
  <c r="I923" i="15"/>
  <c r="J923" i="15" s="1"/>
  <c r="K923" i="15" s="1"/>
  <c r="I483" i="15"/>
  <c r="J483" i="15" s="1"/>
  <c r="K483" i="15" s="1"/>
  <c r="I1175" i="15"/>
  <c r="J1175" i="15" s="1"/>
  <c r="K1175" i="15" s="1"/>
  <c r="I186" i="15"/>
  <c r="J186" i="15" s="1"/>
  <c r="K186" i="15" s="1"/>
  <c r="I563" i="15"/>
  <c r="J563" i="15" s="1"/>
  <c r="K563" i="15" s="1"/>
  <c r="I1003" i="15"/>
  <c r="J1003" i="15" s="1"/>
  <c r="K1003" i="15" s="1"/>
  <c r="I603" i="15"/>
  <c r="J603" i="15" s="1"/>
  <c r="K603" i="15" s="1"/>
  <c r="I1302" i="15"/>
  <c r="J1302" i="15" s="1"/>
  <c r="K1302" i="15" s="1"/>
  <c r="I956" i="15"/>
  <c r="J956" i="15" s="1"/>
  <c r="K956" i="15" s="1"/>
  <c r="I988" i="15"/>
  <c r="J988" i="15" s="1"/>
  <c r="K988" i="15" s="1"/>
  <c r="I1234" i="15"/>
  <c r="J1234" i="15" s="1"/>
  <c r="K1234" i="15" s="1"/>
  <c r="I837" i="15"/>
  <c r="J837" i="15" s="1"/>
  <c r="K837" i="15" s="1"/>
  <c r="I815" i="15"/>
  <c r="J815" i="15" s="1"/>
  <c r="K815" i="15" s="1"/>
  <c r="I498" i="15"/>
  <c r="J498" i="15" s="1"/>
  <c r="K498" i="15" s="1"/>
  <c r="I874" i="15"/>
  <c r="J874" i="15" s="1"/>
  <c r="K874" i="15" s="1"/>
  <c r="I847" i="15"/>
  <c r="J847" i="15" s="1"/>
  <c r="K847" i="15" s="1"/>
  <c r="I991" i="15"/>
  <c r="J991" i="15" s="1"/>
  <c r="K991" i="15" s="1"/>
  <c r="I306" i="15"/>
  <c r="J306" i="15" s="1"/>
  <c r="K306" i="15" s="1"/>
  <c r="I1225" i="15"/>
  <c r="J1225" i="15" s="1"/>
  <c r="K1225" i="15" s="1"/>
  <c r="I1281" i="15"/>
  <c r="J1281" i="15" s="1"/>
  <c r="K1281" i="15" s="1"/>
  <c r="I322" i="15"/>
  <c r="J322" i="15" s="1"/>
  <c r="K322" i="15" s="1"/>
  <c r="I828" i="15"/>
  <c r="J828" i="15" s="1"/>
  <c r="K828" i="15" s="1"/>
  <c r="M190" i="15" s="1"/>
  <c r="I735" i="15"/>
  <c r="J735" i="15" s="1"/>
  <c r="K735" i="15" s="1"/>
  <c r="I1231" i="15"/>
  <c r="J1231" i="15" s="1"/>
  <c r="K1231" i="15" s="1"/>
  <c r="I320" i="15"/>
  <c r="J320" i="15" s="1"/>
  <c r="K320" i="15" s="1"/>
  <c r="I1030" i="15"/>
  <c r="J1030" i="15" s="1"/>
  <c r="K1030" i="15" s="1"/>
  <c r="I1415" i="15"/>
  <c r="J1415" i="15" s="1"/>
  <c r="K1415" i="15" s="1"/>
  <c r="I710" i="15"/>
  <c r="J710" i="15" s="1"/>
  <c r="K710" i="15" s="1"/>
  <c r="I1044" i="15"/>
  <c r="J1044" i="15" s="1"/>
  <c r="K1044" i="15" s="1"/>
  <c r="I1251" i="15"/>
  <c r="J1251" i="15" s="1"/>
  <c r="K1251" i="15" s="1"/>
  <c r="I479" i="15"/>
  <c r="J479" i="15" s="1"/>
  <c r="K479" i="15" s="1"/>
  <c r="I1102" i="15"/>
  <c r="J1102" i="15" s="1"/>
  <c r="K1102" i="15" s="1"/>
  <c r="I577" i="15"/>
  <c r="J577" i="15" s="1"/>
  <c r="K577" i="15" s="1"/>
  <c r="I1387" i="15"/>
  <c r="J1387" i="15" s="1"/>
  <c r="K1387" i="15" s="1"/>
  <c r="I1399" i="15"/>
  <c r="J1399" i="15" s="1"/>
  <c r="K1399" i="15" s="1"/>
  <c r="I234" i="15"/>
  <c r="J234" i="15" s="1"/>
  <c r="K234" i="15" s="1"/>
  <c r="I292" i="15"/>
  <c r="J292" i="15" s="1"/>
  <c r="K292" i="15" s="1"/>
  <c r="I713" i="15"/>
  <c r="J713" i="15" s="1"/>
  <c r="K713" i="15" s="1"/>
  <c r="I387" i="15"/>
  <c r="J387" i="15" s="1"/>
  <c r="K387" i="15" s="1"/>
  <c r="I596" i="15"/>
  <c r="J596" i="15" s="1"/>
  <c r="K596" i="15" s="1"/>
  <c r="I605" i="15"/>
  <c r="J605" i="15" s="1"/>
  <c r="K605" i="15" s="1"/>
  <c r="I608" i="15"/>
  <c r="J608" i="15" s="1"/>
  <c r="K608" i="15" s="1"/>
  <c r="I1272" i="15"/>
  <c r="J1272" i="15" s="1"/>
  <c r="K1272" i="15" s="1"/>
  <c r="I976" i="15"/>
  <c r="J976" i="15" s="1"/>
  <c r="K976" i="15" s="1"/>
  <c r="I1016" i="15"/>
  <c r="J1016" i="15" s="1"/>
  <c r="K1016" i="15" s="1"/>
  <c r="I1037" i="15"/>
  <c r="J1037" i="15" s="1"/>
  <c r="K1037" i="15" s="1"/>
  <c r="I1414" i="15"/>
  <c r="J1414" i="15" s="1"/>
  <c r="K1414" i="15" s="1"/>
  <c r="I792" i="15"/>
  <c r="J792" i="15" s="1"/>
  <c r="K792" i="15" s="1"/>
  <c r="I856" i="15"/>
  <c r="J856" i="15" s="1"/>
  <c r="K856" i="15" s="1"/>
  <c r="I762" i="15"/>
  <c r="J762" i="15" s="1"/>
  <c r="K762" i="15" s="1"/>
  <c r="I1394" i="15"/>
  <c r="J1394" i="15" s="1"/>
  <c r="K1394" i="15" s="1"/>
  <c r="I1028" i="15"/>
  <c r="J1028" i="15" s="1"/>
  <c r="K1028" i="15" s="1"/>
  <c r="M194" i="15" s="1"/>
  <c r="I321" i="15"/>
  <c r="J321" i="15" s="1"/>
  <c r="K321" i="15" s="1"/>
  <c r="I242" i="15"/>
  <c r="J242" i="15" s="1"/>
  <c r="K242" i="15" s="1"/>
  <c r="I1158" i="15"/>
  <c r="J1158" i="15" s="1"/>
  <c r="K1158" i="15" s="1"/>
  <c r="I1428" i="15"/>
  <c r="J1428" i="15" s="1"/>
  <c r="K1428" i="15" s="1"/>
  <c r="M202" i="15" s="1"/>
  <c r="I850" i="15"/>
  <c r="J850" i="15" s="1"/>
  <c r="K850" i="15" s="1"/>
  <c r="I1338" i="15"/>
  <c r="J1338" i="15" s="1"/>
  <c r="K1338" i="15" s="1"/>
  <c r="I1054" i="15"/>
  <c r="J1054" i="15" s="1"/>
  <c r="K1054" i="15" s="1"/>
  <c r="I831" i="15"/>
  <c r="J831" i="15" s="1"/>
  <c r="K831" i="15" s="1"/>
  <c r="I484" i="15"/>
  <c r="J484" i="15" s="1"/>
  <c r="K484" i="15" s="1"/>
  <c r="I249" i="15"/>
  <c r="J249" i="15" s="1"/>
  <c r="K249" i="15" s="1"/>
  <c r="I328" i="15"/>
  <c r="J328" i="15" s="1"/>
  <c r="K328" i="15" s="1"/>
  <c r="M180" i="15" s="1"/>
  <c r="I961" i="15"/>
  <c r="J961" i="15" s="1"/>
  <c r="K961" i="15" s="1"/>
  <c r="I454" i="15"/>
  <c r="J454" i="15" s="1"/>
  <c r="K454" i="15" s="1"/>
  <c r="I1336" i="15"/>
  <c r="J1336" i="15" s="1"/>
  <c r="K1336" i="15" s="1"/>
  <c r="I645" i="15"/>
  <c r="J645" i="15" s="1"/>
  <c r="K645" i="15" s="1"/>
  <c r="I1097" i="15"/>
  <c r="J1097" i="15" s="1"/>
  <c r="K1097" i="15" s="1"/>
  <c r="I1308" i="15"/>
  <c r="J1308" i="15" s="1"/>
  <c r="K1308" i="15" s="1"/>
  <c r="I323" i="15"/>
  <c r="J323" i="15" s="1"/>
  <c r="K323" i="15" s="1"/>
  <c r="I965" i="15"/>
  <c r="J965" i="15" s="1"/>
  <c r="K965" i="15" s="1"/>
  <c r="I1118" i="15"/>
  <c r="J1118" i="15" s="1"/>
  <c r="K1118" i="15" s="1"/>
  <c r="I1105" i="15"/>
  <c r="J1105" i="15" s="1"/>
  <c r="K1105" i="15" s="1"/>
  <c r="I1103" i="15"/>
  <c r="J1103" i="15" s="1"/>
  <c r="K1103" i="15" s="1"/>
  <c r="I652" i="15"/>
  <c r="J652" i="15" s="1"/>
  <c r="K652" i="15" s="1"/>
  <c r="I284" i="15"/>
  <c r="J284" i="15" s="1"/>
  <c r="K284" i="15" s="1"/>
  <c r="I189" i="15"/>
  <c r="J189" i="15" s="1"/>
  <c r="K189" i="15" s="1"/>
  <c r="I1303" i="15"/>
  <c r="J1303" i="15" s="1"/>
  <c r="K1303" i="15" s="1"/>
  <c r="I955" i="15"/>
  <c r="J955" i="15" s="1"/>
  <c r="K955" i="15" s="1"/>
  <c r="I994" i="15"/>
  <c r="J994" i="15" s="1"/>
  <c r="K994" i="15" s="1"/>
  <c r="I1067" i="15"/>
  <c r="J1067" i="15" s="1"/>
  <c r="K1067" i="15" s="1"/>
  <c r="I642" i="15"/>
  <c r="J642" i="15" s="1"/>
  <c r="K642" i="15" s="1"/>
  <c r="I241" i="15"/>
  <c r="J241" i="15" s="1"/>
  <c r="K241" i="15" s="1"/>
  <c r="I733" i="15"/>
  <c r="J733" i="15" s="1"/>
  <c r="K733" i="15" s="1"/>
  <c r="I724" i="15"/>
  <c r="J724" i="15" s="1"/>
  <c r="K724" i="15" s="1"/>
  <c r="I593" i="15"/>
  <c r="J593" i="15" s="1"/>
  <c r="K593" i="15" s="1"/>
  <c r="I990" i="15"/>
  <c r="J990" i="15" s="1"/>
  <c r="K990" i="15" s="1"/>
  <c r="I1269" i="15"/>
  <c r="J1269" i="15" s="1"/>
  <c r="K1269" i="15" s="1"/>
  <c r="I1408" i="15"/>
  <c r="J1408" i="15" s="1"/>
  <c r="K1408" i="15" s="1"/>
  <c r="I327" i="15"/>
  <c r="J327" i="15" s="1"/>
  <c r="K327" i="15" s="1"/>
  <c r="I271" i="15"/>
  <c r="J271" i="15" s="1"/>
  <c r="K271" i="15" s="1"/>
  <c r="I1163" i="15"/>
  <c r="J1163" i="15" s="1"/>
  <c r="K1163" i="15" s="1"/>
  <c r="I621" i="15"/>
  <c r="J621" i="15" s="1"/>
  <c r="K621" i="15" s="1"/>
  <c r="I412" i="15"/>
  <c r="J412" i="15" s="1"/>
  <c r="K412" i="15" s="1"/>
  <c r="I1000" i="15"/>
  <c r="J1000" i="15" s="1"/>
  <c r="K1000" i="15" s="1"/>
  <c r="I1274" i="15"/>
  <c r="J1274" i="15" s="1"/>
  <c r="K1274" i="15" s="1"/>
  <c r="I894" i="15"/>
  <c r="J894" i="15" s="1"/>
  <c r="K894" i="15" s="1"/>
  <c r="I984" i="15"/>
  <c r="J984" i="15" s="1"/>
  <c r="K984" i="15" s="1"/>
  <c r="I546" i="15"/>
  <c r="J546" i="15" s="1"/>
  <c r="K546" i="15" s="1"/>
  <c r="I1392" i="15"/>
  <c r="J1392" i="15" s="1"/>
  <c r="K1392" i="15" s="1"/>
  <c r="I579" i="15"/>
  <c r="J579" i="15" s="1"/>
  <c r="K579" i="15" s="1"/>
  <c r="I745" i="15"/>
  <c r="J745" i="15" s="1"/>
  <c r="K745" i="15" s="1"/>
  <c r="I1201" i="15"/>
  <c r="J1201" i="15" s="1"/>
  <c r="K1201" i="15" s="1"/>
  <c r="I1083" i="15"/>
  <c r="J1083" i="15" s="1"/>
  <c r="K1083" i="15" s="1"/>
  <c r="I382" i="15"/>
  <c r="J382" i="15" s="1"/>
  <c r="K382" i="15" s="1"/>
  <c r="I888" i="15"/>
  <c r="J888" i="15" s="1"/>
  <c r="K888" i="15" s="1"/>
  <c r="I602" i="15"/>
  <c r="J602" i="15" s="1"/>
  <c r="K602" i="15" s="1"/>
  <c r="I513" i="15"/>
  <c r="J513" i="15" s="1"/>
  <c r="K513" i="15" s="1"/>
  <c r="I505" i="15"/>
  <c r="J505" i="15" s="1"/>
  <c r="K505" i="15" s="1"/>
  <c r="I217" i="15"/>
  <c r="J217" i="15" s="1"/>
  <c r="K217" i="15" s="1"/>
  <c r="I524" i="15"/>
  <c r="J524" i="15" s="1"/>
  <c r="K524" i="15" s="1"/>
  <c r="I759" i="15"/>
  <c r="J759" i="15" s="1"/>
  <c r="K759" i="15" s="1"/>
  <c r="I844" i="15"/>
  <c r="J844" i="15" s="1"/>
  <c r="K844" i="15" s="1"/>
  <c r="I1214" i="15"/>
  <c r="J1214" i="15" s="1"/>
  <c r="K1214" i="15" s="1"/>
  <c r="I734" i="15"/>
  <c r="J734" i="15" s="1"/>
  <c r="K734" i="15" s="1"/>
  <c r="I910" i="15"/>
  <c r="J910" i="15" s="1"/>
  <c r="K910" i="15" s="1"/>
  <c r="I225" i="15"/>
  <c r="J225" i="15" s="1"/>
  <c r="K225" i="15" s="1"/>
  <c r="I215" i="15"/>
  <c r="J215" i="15" s="1"/>
  <c r="K215" i="15" s="1"/>
  <c r="I1157" i="15"/>
  <c r="J1157" i="15" s="1"/>
  <c r="K1157" i="15" s="1"/>
  <c r="I944" i="15"/>
  <c r="J944" i="15" s="1"/>
  <c r="K944" i="15" s="1"/>
  <c r="I1180" i="15"/>
  <c r="J1180" i="15" s="1"/>
  <c r="K1180" i="15" s="1"/>
  <c r="I1379" i="15"/>
  <c r="J1379" i="15" s="1"/>
  <c r="K1379" i="15" s="1"/>
  <c r="I199" i="15"/>
  <c r="J199" i="15" s="1"/>
  <c r="K199" i="15" s="1"/>
  <c r="I849" i="15"/>
  <c r="J849" i="15" s="1"/>
  <c r="K849" i="15" s="1"/>
  <c r="I612" i="15"/>
  <c r="J612" i="15" s="1"/>
  <c r="K612" i="15" s="1"/>
  <c r="I659" i="15"/>
  <c r="J659" i="15" s="1"/>
  <c r="K659" i="15" s="1"/>
  <c r="I1410" i="15"/>
  <c r="J1410" i="15" s="1"/>
  <c r="K1410" i="15" s="1"/>
  <c r="I873" i="15"/>
  <c r="J873" i="15" s="1"/>
  <c r="K873" i="15" s="1"/>
  <c r="I319" i="15"/>
  <c r="J319" i="15" s="1"/>
  <c r="K319" i="15" s="1"/>
  <c r="I677" i="15"/>
  <c r="J677" i="15" s="1"/>
  <c r="K677" i="15" s="1"/>
  <c r="I576" i="15"/>
  <c r="J576" i="15" s="1"/>
  <c r="K576" i="15" s="1"/>
  <c r="I268" i="15"/>
  <c r="J268" i="15" s="1"/>
  <c r="K268" i="15" s="1"/>
  <c r="I601" i="15"/>
  <c r="J601" i="15" s="1"/>
  <c r="K601" i="15" s="1"/>
  <c r="I644" i="15"/>
  <c r="J644" i="15" s="1"/>
  <c r="K644" i="15" s="1"/>
  <c r="I262" i="15"/>
  <c r="J262" i="15" s="1"/>
  <c r="K262" i="15" s="1"/>
  <c r="I1096" i="15"/>
  <c r="J1096" i="15" s="1"/>
  <c r="K1096" i="15" s="1"/>
  <c r="I570" i="15"/>
  <c r="J570" i="15" s="1"/>
  <c r="K570" i="15" s="1"/>
  <c r="I1301" i="15"/>
  <c r="J1301" i="15" s="1"/>
  <c r="K1301" i="15" s="1"/>
  <c r="I417" i="15"/>
  <c r="J417" i="15" s="1"/>
  <c r="K417" i="15" s="1"/>
  <c r="I451" i="15"/>
  <c r="J451" i="15" s="1"/>
  <c r="K451" i="15" s="1"/>
  <c r="I696" i="15"/>
  <c r="J696" i="15" s="1"/>
  <c r="K696" i="15" s="1"/>
  <c r="I655" i="15"/>
  <c r="J655" i="15" s="1"/>
  <c r="K655" i="15" s="1"/>
  <c r="I487" i="15"/>
  <c r="J487" i="15" s="1"/>
  <c r="K487" i="15" s="1"/>
  <c r="I553" i="15"/>
  <c r="J553" i="15" s="1"/>
  <c r="K553" i="15" s="1"/>
  <c r="I711" i="15"/>
  <c r="J711" i="15" s="1"/>
  <c r="K711" i="15" s="1"/>
  <c r="I676" i="15"/>
  <c r="J676" i="15" s="1"/>
  <c r="K676" i="15" s="1"/>
  <c r="I255" i="15"/>
  <c r="J255" i="15" s="1"/>
  <c r="K255" i="15" s="1"/>
  <c r="I784" i="15"/>
  <c r="J784" i="15" s="1"/>
  <c r="K784" i="15" s="1"/>
  <c r="I415" i="15"/>
  <c r="J415" i="15" s="1"/>
  <c r="K415" i="15" s="1"/>
  <c r="I1340" i="15"/>
  <c r="J1340" i="15" s="1"/>
  <c r="K1340" i="15" s="1"/>
  <c r="I780" i="15"/>
  <c r="J780" i="15" s="1"/>
  <c r="K780" i="15" s="1"/>
  <c r="I862" i="15"/>
  <c r="J862" i="15" s="1"/>
  <c r="K862" i="15" s="1"/>
  <c r="I214" i="15"/>
  <c r="J214" i="15" s="1"/>
  <c r="K214" i="15" s="1"/>
  <c r="I877" i="15"/>
  <c r="J877" i="15" s="1"/>
  <c r="K877" i="15" s="1"/>
  <c r="I983" i="15"/>
  <c r="J983" i="15" s="1"/>
  <c r="K983" i="15" s="1"/>
  <c r="I1022" i="15"/>
  <c r="J1022" i="15" s="1"/>
  <c r="K1022" i="15" s="1"/>
  <c r="I959" i="15"/>
  <c r="J959" i="15" s="1"/>
  <c r="K959" i="15" s="1"/>
  <c r="I264" i="15"/>
  <c r="J264" i="15" s="1"/>
  <c r="K264" i="15" s="1"/>
  <c r="I957" i="15"/>
  <c r="J957" i="15" s="1"/>
  <c r="K957" i="15" s="1"/>
  <c r="I814" i="15"/>
  <c r="J814" i="15" s="1"/>
  <c r="K814" i="15" s="1"/>
  <c r="I863" i="15"/>
  <c r="J863" i="15" s="1"/>
  <c r="K863" i="15" s="1"/>
  <c r="I440" i="15"/>
  <c r="J440" i="15" s="1"/>
  <c r="K440" i="15" s="1"/>
  <c r="I1125" i="15"/>
  <c r="J1125" i="15" s="1"/>
  <c r="K1125" i="15" s="1"/>
  <c r="I896" i="15"/>
  <c r="J896" i="15" s="1"/>
  <c r="K896" i="15" s="1"/>
  <c r="I610" i="15"/>
  <c r="J610" i="15" s="1"/>
  <c r="K610" i="15" s="1"/>
  <c r="I1112" i="15"/>
  <c r="J1112" i="15" s="1"/>
  <c r="K1112" i="15" s="1"/>
  <c r="I1341" i="15"/>
  <c r="J1341" i="15" s="1"/>
  <c r="K1341" i="15" s="1"/>
  <c r="I543" i="15"/>
  <c r="J543" i="15" s="1"/>
  <c r="K543" i="15" s="1"/>
  <c r="I252" i="15"/>
  <c r="J252" i="15" s="1"/>
  <c r="K252" i="15" s="1"/>
  <c r="I912" i="15"/>
  <c r="J912" i="15" s="1"/>
  <c r="K912" i="15" s="1"/>
  <c r="I192" i="15"/>
  <c r="J192" i="15" s="1"/>
  <c r="K192" i="15" s="1"/>
  <c r="I497" i="15"/>
  <c r="J497" i="15" s="1"/>
  <c r="K497" i="15" s="1"/>
  <c r="I599" i="15"/>
  <c r="J599" i="15" s="1"/>
  <c r="K599" i="15" s="1"/>
  <c r="I707" i="15"/>
  <c r="J707" i="15" s="1"/>
  <c r="K707" i="15" s="1"/>
  <c r="I335" i="15"/>
  <c r="J335" i="15" s="1"/>
  <c r="K335" i="15" s="1"/>
  <c r="I369" i="15"/>
  <c r="J369" i="15" s="1"/>
  <c r="K369" i="15" s="1"/>
  <c r="I419" i="15"/>
  <c r="J419" i="15" s="1"/>
  <c r="K419" i="15" s="1"/>
  <c r="I1206" i="15"/>
  <c r="J1206" i="15" s="1"/>
  <c r="K1206" i="15" s="1"/>
  <c r="I604" i="15"/>
  <c r="J604" i="15" s="1"/>
  <c r="K604" i="15" s="1"/>
  <c r="I1406" i="15"/>
  <c r="J1406" i="15" s="1"/>
  <c r="K1406" i="15" s="1"/>
  <c r="I381" i="15"/>
  <c r="J381" i="15" s="1"/>
  <c r="K381" i="15" s="1"/>
  <c r="I567" i="15"/>
  <c r="J567" i="15" s="1"/>
  <c r="K567" i="15" s="1"/>
  <c r="I198" i="15"/>
  <c r="J198" i="15" s="1"/>
  <c r="K198" i="15" s="1"/>
  <c r="I1411" i="15"/>
  <c r="J1411" i="15" s="1"/>
  <c r="K1411" i="15" s="1"/>
  <c r="I504" i="15"/>
  <c r="J504" i="15" s="1"/>
  <c r="K504" i="15" s="1"/>
  <c r="I730" i="15"/>
  <c r="J730" i="15" s="1"/>
  <c r="K730" i="15" s="1"/>
  <c r="I384" i="15"/>
  <c r="J384" i="15" s="1"/>
  <c r="K384" i="15" s="1"/>
  <c r="I1353" i="15"/>
  <c r="J1353" i="15" s="1"/>
  <c r="K1353" i="15" s="1"/>
  <c r="I1095" i="15"/>
  <c r="J1095" i="15" s="1"/>
  <c r="K1095" i="15" s="1"/>
  <c r="I1271" i="15"/>
  <c r="J1271" i="15" s="1"/>
  <c r="K1271" i="15" s="1"/>
  <c r="I203" i="15"/>
  <c r="J203" i="15" s="1"/>
  <c r="K203" i="15" s="1"/>
  <c r="I633" i="15"/>
  <c r="J633" i="15" s="1"/>
  <c r="K633" i="15" s="1"/>
  <c r="I435" i="15"/>
  <c r="J435" i="15" s="1"/>
  <c r="K435" i="15" s="1"/>
  <c r="I739" i="15"/>
  <c r="J739" i="15" s="1"/>
  <c r="K739" i="15" s="1"/>
  <c r="I210" i="15"/>
  <c r="J210" i="15" s="1"/>
  <c r="K210" i="15" s="1"/>
  <c r="I450" i="15"/>
  <c r="J450" i="15" s="1"/>
  <c r="K450" i="15" s="1"/>
  <c r="I533" i="15"/>
  <c r="J533" i="15" s="1"/>
  <c r="K533" i="15" s="1"/>
  <c r="I989" i="15"/>
  <c r="J989" i="15" s="1"/>
  <c r="K989" i="15" s="1"/>
  <c r="I362" i="15"/>
  <c r="J362" i="15" s="1"/>
  <c r="K362" i="15" s="1"/>
  <c r="I1177" i="15"/>
  <c r="J1177" i="15" s="1"/>
  <c r="K1177" i="15" s="1"/>
  <c r="I697" i="15"/>
  <c r="J697" i="15" s="1"/>
  <c r="K697" i="15" s="1"/>
  <c r="I423" i="15"/>
  <c r="J423" i="15" s="1"/>
  <c r="K423" i="15" s="1"/>
  <c r="I992" i="15"/>
  <c r="J992" i="15" s="1"/>
  <c r="K992" i="15" s="1"/>
  <c r="I551" i="15"/>
  <c r="J551" i="15" s="1"/>
  <c r="K551" i="15" s="1"/>
  <c r="I294" i="15"/>
  <c r="J294" i="15" s="1"/>
  <c r="K294" i="15" s="1"/>
  <c r="I205" i="15"/>
  <c r="J205" i="15" s="1"/>
  <c r="K205" i="15" s="1"/>
  <c r="I857" i="15"/>
  <c r="J857" i="15" s="1"/>
  <c r="K857" i="15" s="1"/>
  <c r="I1072" i="15"/>
  <c r="J1072" i="15" s="1"/>
  <c r="K1072" i="15" s="1"/>
  <c r="I656" i="15"/>
  <c r="J656" i="15" s="1"/>
  <c r="K656" i="15" s="1"/>
  <c r="I1099" i="15"/>
  <c r="J1099" i="15" s="1"/>
  <c r="K1099" i="15" s="1"/>
  <c r="I917" i="15"/>
  <c r="J917" i="15" s="1"/>
  <c r="K917" i="15" s="1"/>
  <c r="I572" i="15"/>
  <c r="J572" i="15" s="1"/>
  <c r="K572" i="15" s="1"/>
  <c r="I950" i="15"/>
  <c r="J950" i="15" s="1"/>
  <c r="K950" i="15" s="1"/>
  <c r="I1326" i="15"/>
  <c r="J1326" i="15" s="1"/>
  <c r="K1326" i="15" s="1"/>
  <c r="I236" i="15"/>
  <c r="J236" i="15" s="1"/>
  <c r="K236" i="15" s="1"/>
  <c r="I239" i="15"/>
  <c r="J239" i="15" s="1"/>
  <c r="K239" i="15" s="1"/>
  <c r="I1087" i="15"/>
  <c r="J1087" i="15" s="1"/>
  <c r="K1087" i="15" s="1"/>
  <c r="I1136" i="15"/>
  <c r="J1136" i="15" s="1"/>
  <c r="K1136" i="15" s="1"/>
  <c r="I684" i="15"/>
  <c r="J684" i="15" s="1"/>
  <c r="K684" i="15" s="1"/>
  <c r="I232" i="15"/>
  <c r="J232" i="15" s="1"/>
  <c r="K232" i="15" s="1"/>
  <c r="I1377" i="15"/>
  <c r="J1377" i="15" s="1"/>
  <c r="K1377" i="15" s="1"/>
  <c r="I1256" i="15"/>
  <c r="J1256" i="15" s="1"/>
  <c r="K1256" i="15" s="1"/>
  <c r="I1139" i="15"/>
  <c r="J1139" i="15" s="1"/>
  <c r="K1139" i="15" s="1"/>
  <c r="I1331" i="15"/>
  <c r="J1331" i="15" s="1"/>
  <c r="K1331" i="15" s="1"/>
  <c r="I937" i="15"/>
  <c r="J937" i="15" s="1"/>
  <c r="K937" i="15" s="1"/>
  <c r="I559" i="15"/>
  <c r="J559" i="15" s="1"/>
  <c r="K559" i="15" s="1"/>
  <c r="I1241" i="15"/>
  <c r="J1241" i="15" s="1"/>
  <c r="K1241" i="15" s="1"/>
  <c r="I363" i="15"/>
  <c r="J363" i="15" s="1"/>
  <c r="K363" i="15" s="1"/>
  <c r="I1075" i="15"/>
  <c r="J1075" i="15" s="1"/>
  <c r="K1075" i="15" s="1"/>
  <c r="I1242" i="15"/>
  <c r="J1242" i="15" s="1"/>
  <c r="K1242" i="15" s="1"/>
  <c r="I592" i="15"/>
  <c r="J592" i="15" s="1"/>
  <c r="K592" i="15" s="1"/>
  <c r="I1017" i="15"/>
  <c r="J1017" i="15" s="1"/>
  <c r="K1017" i="15" s="1"/>
  <c r="I972" i="15"/>
  <c r="J972" i="15" s="1"/>
  <c r="K972" i="15" s="1"/>
  <c r="I1287" i="15"/>
  <c r="J1287" i="15" s="1"/>
  <c r="K1287" i="15" s="1"/>
  <c r="I1015" i="15"/>
  <c r="J1015" i="15" s="1"/>
  <c r="K1015" i="15" s="1"/>
  <c r="I1001" i="15"/>
  <c r="J1001" i="15" s="1"/>
  <c r="K1001" i="15" s="1"/>
  <c r="I444" i="15"/>
  <c r="J444" i="15" s="1"/>
  <c r="K444" i="15" s="1"/>
  <c r="I500" i="15"/>
  <c r="J500" i="15" s="1"/>
  <c r="K500" i="15" s="1"/>
  <c r="I1202" i="15"/>
  <c r="J1202" i="15" s="1"/>
  <c r="K1202" i="15" s="1"/>
  <c r="I1413" i="15"/>
  <c r="J1413" i="15" s="1"/>
  <c r="K1413" i="15" s="1"/>
  <c r="I778" i="15"/>
  <c r="J778" i="15" s="1"/>
  <c r="K778" i="15" s="1"/>
  <c r="M189" i="15" s="1"/>
  <c r="I254" i="15"/>
  <c r="J254" i="15" s="1"/>
  <c r="K254" i="15" s="1"/>
  <c r="I437" i="15"/>
  <c r="J437" i="15" s="1"/>
  <c r="K437" i="15" s="1"/>
  <c r="I770" i="15"/>
  <c r="J770" i="15" s="1"/>
  <c r="K770" i="15" s="1"/>
  <c r="I997" i="15"/>
  <c r="J997" i="15" s="1"/>
  <c r="K997" i="15" s="1"/>
  <c r="I938" i="15"/>
  <c r="J938" i="15" s="1"/>
  <c r="K938" i="15" s="1"/>
  <c r="I265" i="15"/>
  <c r="J265" i="15" s="1"/>
  <c r="K265" i="15" s="1"/>
  <c r="I366" i="15"/>
  <c r="J366" i="15" s="1"/>
  <c r="K366" i="15" s="1"/>
  <c r="I582" i="15"/>
  <c r="J582" i="15" s="1"/>
  <c r="K582" i="15" s="1"/>
  <c r="I1143" i="15"/>
  <c r="J1143" i="15" s="1"/>
  <c r="K1143" i="15" s="1"/>
  <c r="I1254" i="15"/>
  <c r="J1254" i="15" s="1"/>
  <c r="K1254" i="15" s="1"/>
  <c r="I1388" i="15"/>
  <c r="J1388" i="15" s="1"/>
  <c r="K1388" i="15" s="1"/>
  <c r="I962" i="15"/>
  <c r="J962" i="15" s="1"/>
  <c r="K962" i="15" s="1"/>
  <c r="I1203" i="15"/>
  <c r="J1203" i="15" s="1"/>
  <c r="K1203" i="15" s="1"/>
  <c r="I1312" i="15"/>
  <c r="J1312" i="15" s="1"/>
  <c r="K1312" i="15" s="1"/>
  <c r="I743" i="15"/>
  <c r="J743" i="15" s="1"/>
  <c r="K743" i="15" s="1"/>
  <c r="I748" i="15"/>
  <c r="J748" i="15" s="1"/>
  <c r="K748" i="15" s="1"/>
  <c r="I480" i="15"/>
  <c r="J480" i="15" s="1"/>
  <c r="K480" i="15" s="1"/>
  <c r="I681" i="15"/>
  <c r="J681" i="15" s="1"/>
  <c r="K681" i="15" s="1"/>
  <c r="I461" i="15"/>
  <c r="J461" i="15" s="1"/>
  <c r="K461" i="15" s="1"/>
  <c r="I1369" i="15"/>
  <c r="J1369" i="15" s="1"/>
  <c r="K1369" i="15" s="1"/>
  <c r="I843" i="15"/>
  <c r="J843" i="15" s="1"/>
  <c r="K843" i="15" s="1"/>
  <c r="I1260" i="15"/>
  <c r="J1260" i="15" s="1"/>
  <c r="K1260" i="15" s="1"/>
  <c r="I463" i="15"/>
  <c r="J463" i="15" s="1"/>
  <c r="K463" i="15" s="1"/>
  <c r="I904" i="15"/>
  <c r="J904" i="15" s="1"/>
  <c r="K904" i="15" s="1"/>
  <c r="I598" i="15"/>
  <c r="J598" i="15" s="1"/>
  <c r="K598" i="15" s="1"/>
  <c r="I1395" i="15"/>
  <c r="J1395" i="15" s="1"/>
  <c r="K1395" i="15" s="1"/>
  <c r="I1358" i="15"/>
  <c r="J1358" i="15" s="1"/>
  <c r="K1358" i="15" s="1"/>
  <c r="I661" i="15"/>
  <c r="J661" i="15" s="1"/>
  <c r="K661" i="15" s="1"/>
  <c r="I1376" i="15"/>
  <c r="J1376" i="15" s="1"/>
  <c r="K1376" i="15" s="1"/>
  <c r="I919" i="15"/>
  <c r="J919" i="15" s="1"/>
  <c r="K919" i="15" s="1"/>
  <c r="I398" i="15"/>
  <c r="J398" i="15" s="1"/>
  <c r="K398" i="15" s="1"/>
  <c r="I1316" i="15"/>
  <c r="J1316" i="15" s="1"/>
  <c r="K1316" i="15" s="1"/>
  <c r="I1278" i="15"/>
  <c r="J1278" i="15" s="1"/>
  <c r="K1278" i="15" s="1"/>
  <c r="M199" i="15" s="1"/>
  <c r="I1320" i="15"/>
  <c r="J1320" i="15" s="1"/>
  <c r="K1320" i="15" s="1"/>
  <c r="I1258" i="15"/>
  <c r="J1258" i="15" s="1"/>
  <c r="K1258" i="15" s="1"/>
  <c r="I1166" i="15"/>
  <c r="J1166" i="15" s="1"/>
  <c r="K1166" i="15" s="1"/>
  <c r="I640" i="15"/>
  <c r="J640" i="15" s="1"/>
  <c r="K640" i="15" s="1"/>
  <c r="I231" i="15"/>
  <c r="J231" i="15" s="1"/>
  <c r="K231" i="15" s="1"/>
  <c r="I400" i="15"/>
  <c r="J400" i="15" s="1"/>
  <c r="K400" i="15" s="1"/>
  <c r="I526" i="15"/>
  <c r="J526" i="15" s="1"/>
  <c r="K526" i="15" s="1"/>
  <c r="I518" i="15"/>
  <c r="J518" i="15" s="1"/>
  <c r="K518" i="15" s="1"/>
  <c r="I1007" i="15"/>
  <c r="J1007" i="15" s="1"/>
  <c r="K1007" i="15" s="1"/>
  <c r="I1304" i="15"/>
  <c r="J1304" i="15" s="1"/>
  <c r="K1304" i="15" s="1"/>
  <c r="I1153" i="15"/>
  <c r="J1153" i="15" s="1"/>
  <c r="K1153" i="15" s="1"/>
  <c r="I1033" i="15"/>
  <c r="J1033" i="15" s="1"/>
  <c r="K1033" i="15" s="1"/>
  <c r="I1384" i="15"/>
  <c r="J1384" i="15" s="1"/>
  <c r="K1384" i="15" s="1"/>
  <c r="I1062" i="15"/>
  <c r="J1062" i="15" s="1"/>
  <c r="K1062" i="15" s="1"/>
  <c r="I1178" i="15"/>
  <c r="J1178" i="15" s="1"/>
  <c r="K1178" i="15" s="1"/>
  <c r="M197" i="15" s="1"/>
  <c r="I906" i="15"/>
  <c r="J906" i="15" s="1"/>
  <c r="K906" i="15" s="1"/>
  <c r="I492" i="15"/>
  <c r="J492" i="15" s="1"/>
  <c r="K492" i="15" s="1"/>
  <c r="I927" i="15"/>
  <c r="J927" i="15" s="1"/>
  <c r="K927" i="15" s="1"/>
  <c r="I1332" i="15"/>
  <c r="J1332" i="15" s="1"/>
  <c r="K1332" i="15" s="1"/>
  <c r="I911" i="15"/>
  <c r="J911" i="15" s="1"/>
  <c r="K911" i="15" s="1"/>
  <c r="I1200" i="15"/>
  <c r="J1200" i="15" s="1"/>
  <c r="K1200" i="15" s="1"/>
  <c r="I946" i="15"/>
  <c r="J946" i="15" s="1"/>
  <c r="K946" i="15" s="1"/>
  <c r="I839" i="15"/>
  <c r="J839" i="15" s="1"/>
  <c r="K839" i="15" s="1"/>
  <c r="I1207" i="15"/>
  <c r="J1207" i="15" s="1"/>
  <c r="K1207" i="15" s="1"/>
  <c r="I958" i="15"/>
  <c r="J958" i="15" s="1"/>
  <c r="K958" i="15" s="1"/>
  <c r="I716" i="15"/>
  <c r="J716" i="15" s="1"/>
  <c r="K716" i="15" s="1"/>
  <c r="I1314" i="15"/>
  <c r="J1314" i="15" s="1"/>
  <c r="K1314" i="15" s="1"/>
  <c r="I1322" i="15"/>
  <c r="J1322" i="15" s="1"/>
  <c r="K1322" i="15" s="1"/>
  <c r="I529" i="15"/>
  <c r="J529" i="15" s="1"/>
  <c r="K529" i="15" s="1"/>
  <c r="I422" i="15"/>
  <c r="J422" i="15" s="1"/>
  <c r="K422" i="15" s="1"/>
  <c r="I793" i="15"/>
  <c r="J793" i="15" s="1"/>
  <c r="K793" i="15" s="1"/>
  <c r="I635" i="15"/>
  <c r="J635" i="15" s="1"/>
  <c r="K635" i="15" s="1"/>
  <c r="I802" i="15"/>
  <c r="J802" i="15" s="1"/>
  <c r="K802" i="15" s="1"/>
  <c r="I346" i="15"/>
  <c r="J346" i="15" s="1"/>
  <c r="K346" i="15" s="1"/>
  <c r="I1229" i="15"/>
  <c r="J1229" i="15" s="1"/>
  <c r="K1229" i="15" s="1"/>
  <c r="I1043" i="15"/>
  <c r="J1043" i="15" s="1"/>
  <c r="K1043" i="15" s="1"/>
  <c r="I1106" i="15"/>
  <c r="J1106" i="15" s="1"/>
  <c r="K1106" i="15" s="1"/>
  <c r="I664" i="15"/>
  <c r="J664" i="15" s="1"/>
  <c r="K664" i="15" s="1"/>
  <c r="I630" i="15"/>
  <c r="J630" i="15" s="1"/>
  <c r="K630" i="15" s="1"/>
  <c r="I1026" i="15"/>
  <c r="J1026" i="15" s="1"/>
  <c r="K1026" i="15" s="1"/>
  <c r="I1393" i="15"/>
  <c r="J1393" i="15" s="1"/>
  <c r="K1393" i="15" s="1"/>
  <c r="I385" i="15"/>
  <c r="J385" i="15" s="1"/>
  <c r="K385" i="15" s="1"/>
  <c r="I476" i="15"/>
  <c r="J476" i="15" s="1"/>
  <c r="K476" i="15" s="1"/>
  <c r="I379" i="15"/>
  <c r="J379" i="15" s="1"/>
  <c r="K379" i="15" s="1"/>
  <c r="I583" i="15"/>
  <c r="J583" i="15" s="1"/>
  <c r="K583" i="15" s="1"/>
  <c r="I943" i="15"/>
  <c r="J943" i="15" s="1"/>
  <c r="K943" i="15" s="1"/>
  <c r="I1333" i="15"/>
  <c r="J1333" i="15" s="1"/>
  <c r="K1333" i="15" s="1"/>
  <c r="I1294" i="15"/>
  <c r="J1294" i="15" s="1"/>
  <c r="K1294" i="15" s="1"/>
  <c r="I600" i="15"/>
  <c r="J600" i="15" s="1"/>
  <c r="K600" i="15" s="1"/>
  <c r="I808" i="15"/>
  <c r="J808" i="15" s="1"/>
  <c r="K808" i="15" s="1"/>
  <c r="I1142" i="15"/>
  <c r="J1142" i="15" s="1"/>
  <c r="K1142" i="15" s="1"/>
  <c r="I377" i="15"/>
  <c r="J377" i="15" s="1"/>
  <c r="K377" i="15" s="1"/>
  <c r="I798" i="15"/>
  <c r="J798" i="15" s="1"/>
  <c r="K798" i="15" s="1"/>
  <c r="I1038" i="15"/>
  <c r="J1038" i="15" s="1"/>
  <c r="K1038" i="15" s="1"/>
  <c r="I811" i="15"/>
  <c r="J811" i="15" s="1"/>
  <c r="K811" i="15" s="1"/>
  <c r="I233" i="15"/>
  <c r="J233" i="15" s="1"/>
  <c r="K233" i="15" s="1"/>
  <c r="I258" i="15"/>
  <c r="J258" i="15" s="1"/>
  <c r="K258" i="15" s="1"/>
  <c r="I723" i="15"/>
  <c r="J723" i="15" s="1"/>
  <c r="K723" i="15" s="1"/>
  <c r="I1374" i="15"/>
  <c r="J1374" i="15" s="1"/>
  <c r="K1374" i="15" s="1"/>
  <c r="I402" i="15"/>
  <c r="J402" i="15" s="1"/>
  <c r="K402" i="15" s="1"/>
  <c r="I977" i="15"/>
  <c r="J977" i="15" s="1"/>
  <c r="K977" i="15" s="1"/>
  <c r="I421" i="15"/>
  <c r="J421" i="15" s="1"/>
  <c r="K421" i="15" s="1"/>
  <c r="I859" i="15"/>
  <c r="J859" i="15" s="1"/>
  <c r="K859" i="15" s="1"/>
  <c r="I986" i="15"/>
  <c r="J986" i="15" s="1"/>
  <c r="K986" i="15" s="1"/>
  <c r="I468" i="15"/>
  <c r="J468" i="15" s="1"/>
  <c r="K468" i="15" s="1"/>
  <c r="I1034" i="15"/>
  <c r="J1034" i="15" s="1"/>
  <c r="K1034" i="15" s="1"/>
  <c r="I280" i="15"/>
  <c r="J280" i="15" s="1"/>
  <c r="K280" i="15" s="1"/>
  <c r="I827" i="15"/>
  <c r="J827" i="15" s="1"/>
  <c r="K827" i="15" s="1"/>
  <c r="I1279" i="15"/>
  <c r="J1279" i="15" s="1"/>
  <c r="K1279" i="15" s="1"/>
  <c r="I414" i="15"/>
  <c r="J414" i="15" s="1"/>
  <c r="K414" i="15" s="1"/>
  <c r="I615" i="15"/>
  <c r="J615" i="15" s="1"/>
  <c r="K615" i="15" s="1"/>
  <c r="I1092" i="15"/>
  <c r="J1092" i="15" s="1"/>
  <c r="K1092" i="15" s="1"/>
  <c r="I688" i="15"/>
  <c r="J688" i="15" s="1"/>
  <c r="K688" i="15" s="1"/>
  <c r="I1148" i="15"/>
  <c r="J1148" i="15" s="1"/>
  <c r="K1148" i="15" s="1"/>
  <c r="I875" i="15"/>
  <c r="J875" i="15" s="1"/>
  <c r="K875" i="15" s="1"/>
  <c r="I886" i="15"/>
  <c r="J886" i="15" s="1"/>
  <c r="K886" i="15" s="1"/>
  <c r="I1323" i="15"/>
  <c r="J1323" i="15" s="1"/>
  <c r="K1323" i="15" s="1"/>
  <c r="I1348" i="15"/>
  <c r="J1348" i="15" s="1"/>
  <c r="K1348" i="15" s="1"/>
  <c r="I1342" i="15"/>
  <c r="J1342" i="15" s="1"/>
  <c r="K1342" i="15" s="1"/>
  <c r="I897" i="15"/>
  <c r="J897" i="15" s="1"/>
  <c r="K897" i="15" s="1"/>
  <c r="I1288" i="15"/>
  <c r="J1288" i="15" s="1"/>
  <c r="K1288" i="15" s="1"/>
  <c r="I921" i="15"/>
  <c r="J921" i="15" s="1"/>
  <c r="K921" i="15" s="1"/>
  <c r="I668" i="15"/>
  <c r="J668" i="15" s="1"/>
  <c r="K668" i="15" s="1"/>
  <c r="I1425" i="15"/>
  <c r="J1425" i="15" s="1"/>
  <c r="K1425" i="15" s="1"/>
  <c r="I581" i="15"/>
  <c r="J581" i="15" s="1"/>
  <c r="K581" i="15" s="1"/>
  <c r="I1006" i="15"/>
  <c r="J1006" i="15" s="1"/>
  <c r="K1006" i="15" s="1"/>
  <c r="I835" i="15"/>
  <c r="J835" i="15" s="1"/>
  <c r="K835" i="15" s="1"/>
  <c r="I1273" i="15"/>
  <c r="J1273" i="15" s="1"/>
  <c r="K1273" i="15" s="1"/>
  <c r="I1359" i="15"/>
  <c r="J1359" i="15" s="1"/>
  <c r="K1359" i="15" s="1"/>
  <c r="I870" i="15"/>
  <c r="J870" i="15" s="1"/>
  <c r="K870" i="15" s="1"/>
  <c r="I777" i="15"/>
  <c r="J777" i="15" s="1"/>
  <c r="K777" i="15" s="1"/>
  <c r="I1174" i="15"/>
  <c r="J1174" i="15" s="1"/>
  <c r="K1174" i="15" s="1"/>
  <c r="I1186" i="15"/>
  <c r="J1186" i="15" s="1"/>
  <c r="K1186" i="15" s="1"/>
  <c r="I1137" i="15"/>
  <c r="J1137" i="15" s="1"/>
  <c r="K1137" i="15" s="1"/>
  <c r="I1250" i="15"/>
  <c r="J1250" i="15" s="1"/>
  <c r="K1250" i="15" s="1"/>
  <c r="I1046" i="15"/>
  <c r="J1046" i="15" s="1"/>
  <c r="K1046" i="15" s="1"/>
  <c r="I564" i="15"/>
  <c r="J564" i="15" s="1"/>
  <c r="K564" i="15" s="1"/>
  <c r="I263" i="15"/>
  <c r="J263" i="15" s="1"/>
  <c r="K263" i="15" s="1"/>
  <c r="I1282" i="15"/>
  <c r="J1282" i="15" s="1"/>
  <c r="K1282" i="15" s="1"/>
  <c r="I756" i="15"/>
  <c r="J756" i="15" s="1"/>
  <c r="K756" i="15" s="1"/>
  <c r="I760" i="15"/>
  <c r="J760" i="15" s="1"/>
  <c r="K760" i="15" s="1"/>
  <c r="I1064" i="15"/>
  <c r="J1064" i="15" s="1"/>
  <c r="K1064" i="15" s="1"/>
  <c r="I356" i="15"/>
  <c r="J356" i="15" s="1"/>
  <c r="K356" i="15" s="1"/>
  <c r="I926" i="15"/>
  <c r="J926" i="15" s="1"/>
  <c r="K926" i="15" s="1"/>
  <c r="I717" i="15"/>
  <c r="J717" i="15" s="1"/>
  <c r="K717" i="15" s="1"/>
  <c r="I791" i="15"/>
  <c r="J791" i="15" s="1"/>
  <c r="K791" i="15" s="1"/>
  <c r="I1155" i="15"/>
  <c r="J1155" i="15" s="1"/>
  <c r="K1155" i="15" s="1"/>
  <c r="I1140" i="15"/>
  <c r="J1140" i="15" s="1"/>
  <c r="K1140" i="15" s="1"/>
  <c r="I1240" i="15"/>
  <c r="J1240" i="15" s="1"/>
  <c r="K1240" i="15" s="1"/>
  <c r="I573" i="15"/>
  <c r="J573" i="15" s="1"/>
  <c r="K573" i="15" s="1"/>
  <c r="I623" i="15"/>
  <c r="J623" i="15" s="1"/>
  <c r="K623" i="15" s="1"/>
  <c r="I729" i="15"/>
  <c r="J729" i="15" s="1"/>
  <c r="K729" i="15" s="1"/>
  <c r="I764" i="15"/>
  <c r="J764" i="15" s="1"/>
  <c r="K764" i="15" s="1"/>
  <c r="I852" i="15"/>
  <c r="J852" i="15" s="1"/>
  <c r="K852" i="15" s="1"/>
  <c r="I901" i="15"/>
  <c r="J901" i="15" s="1"/>
  <c r="K901" i="15" s="1"/>
  <c r="I727" i="15"/>
  <c r="J727" i="15" s="1"/>
  <c r="K727" i="15" s="1"/>
  <c r="I182" i="15"/>
  <c r="J182" i="15" s="1"/>
  <c r="K182" i="15" s="1"/>
  <c r="I787" i="15"/>
  <c r="J787" i="15" s="1"/>
  <c r="K787" i="15" s="1"/>
  <c r="I516" i="15"/>
  <c r="J516" i="15" s="1"/>
  <c r="K516" i="15" s="1"/>
  <c r="I584" i="15"/>
  <c r="J584" i="15" s="1"/>
  <c r="K584" i="15" s="1"/>
  <c r="I899" i="15"/>
  <c r="J899" i="15" s="1"/>
  <c r="K899" i="15" s="1"/>
  <c r="I887" i="15"/>
  <c r="J887" i="15" s="1"/>
  <c r="K887" i="15" s="1"/>
  <c r="I1079" i="15"/>
  <c r="J1079" i="15" s="1"/>
  <c r="K1079" i="15" s="1"/>
  <c r="I460" i="15"/>
  <c r="J460" i="15" s="1"/>
  <c r="K460" i="15" s="1"/>
  <c r="I1014" i="15"/>
  <c r="J1014" i="15" s="1"/>
  <c r="K1014" i="15" s="1"/>
  <c r="I736" i="15"/>
  <c r="J736" i="15" s="1"/>
  <c r="K736" i="15" s="1"/>
  <c r="I840" i="15"/>
  <c r="J840" i="15" s="1"/>
  <c r="K840" i="15" s="1"/>
  <c r="I860" i="15"/>
  <c r="J860" i="15" s="1"/>
  <c r="K860" i="15" s="1"/>
  <c r="P206" i="6" l="1"/>
  <c r="CT42" i="4"/>
  <c r="CS43" i="4"/>
  <c r="X42" i="4"/>
  <c r="W43" i="4"/>
  <c r="CS79" i="4"/>
  <c r="CS80" i="4" s="1"/>
  <c r="CT78" i="4"/>
  <c r="V78" i="4"/>
  <c r="V79" i="4" s="1"/>
  <c r="W77" i="4"/>
  <c r="CQ235" i="4"/>
  <c r="CP236" i="4"/>
  <c r="T160" i="4"/>
  <c r="S161" i="4"/>
  <c r="S162" i="4" s="1"/>
  <c r="D233" i="6"/>
  <c r="T235" i="4"/>
  <c r="S236" i="4"/>
  <c r="S237" i="4" s="1"/>
  <c r="CP159" i="4"/>
  <c r="E206" i="6" s="1"/>
  <c r="E233" i="6" s="1"/>
  <c r="CO160" i="4"/>
  <c r="CT43" i="4" l="1"/>
  <c r="CS44" i="4"/>
  <c r="CS45" i="4" s="1"/>
  <c r="P233" i="6"/>
  <c r="Q233" i="6" s="1"/>
  <c r="Q206" i="6"/>
  <c r="CP160" i="4"/>
  <c r="CO161" i="4"/>
  <c r="CO162" i="4" s="1"/>
  <c r="F206" i="6"/>
  <c r="CP237" i="4"/>
  <c r="CP238" i="4" s="1"/>
  <c r="CQ236" i="4"/>
  <c r="CU78" i="4"/>
  <c r="CT79" i="4"/>
  <c r="F233" i="6"/>
  <c r="W78" i="4"/>
  <c r="X77" i="4"/>
  <c r="W44" i="4"/>
  <c r="W45" i="4" s="1"/>
  <c r="X43" i="4"/>
  <c r="U235" i="4"/>
  <c r="T236" i="4"/>
  <c r="U160" i="4"/>
  <c r="T161" i="4"/>
  <c r="CU43" i="4" l="1"/>
  <c r="CT44" i="4"/>
  <c r="T162" i="4"/>
  <c r="T163" i="4" s="1"/>
  <c r="U161" i="4"/>
  <c r="X44" i="4"/>
  <c r="Y43" i="4"/>
  <c r="CT80" i="4"/>
  <c r="CT81" i="4" s="1"/>
  <c r="CU79" i="4"/>
  <c r="T237" i="4"/>
  <c r="T238" i="4" s="1"/>
  <c r="U236" i="4"/>
  <c r="X78" i="4"/>
  <c r="W79" i="4"/>
  <c r="W80" i="4" s="1"/>
  <c r="CR236" i="4"/>
  <c r="CQ237" i="4"/>
  <c r="CQ160" i="4"/>
  <c r="CP161" i="4"/>
  <c r="CU44" i="4" l="1"/>
  <c r="CT45" i="4"/>
  <c r="CT46" i="4" s="1"/>
  <c r="CQ161" i="4"/>
  <c r="CP162" i="4"/>
  <c r="CP163" i="4" s="1"/>
  <c r="CU80" i="4"/>
  <c r="CV79" i="4"/>
  <c r="Y78" i="4"/>
  <c r="X79" i="4"/>
  <c r="CQ238" i="4"/>
  <c r="CQ239" i="4" s="1"/>
  <c r="CR237" i="4"/>
  <c r="U237" i="4"/>
  <c r="V236" i="4"/>
  <c r="U162" i="4"/>
  <c r="V161" i="4"/>
  <c r="X45" i="4"/>
  <c r="X46" i="4" s="1"/>
  <c r="Y44" i="4"/>
  <c r="CU45" i="4" l="1"/>
  <c r="CV44" i="4"/>
  <c r="CR238" i="4"/>
  <c r="CS237" i="4"/>
  <c r="U163" i="4"/>
  <c r="U164" i="4" s="1"/>
  <c r="V162" i="4"/>
  <c r="CU81" i="4"/>
  <c r="CU82" i="4" s="1"/>
  <c r="CV80" i="4"/>
  <c r="Y45" i="4"/>
  <c r="Z44" i="4"/>
  <c r="X80" i="4"/>
  <c r="X81" i="4" s="1"/>
  <c r="Y79" i="4"/>
  <c r="U238" i="4"/>
  <c r="U239" i="4" s="1"/>
  <c r="V237" i="4"/>
  <c r="CQ162" i="4"/>
  <c r="CR161" i="4"/>
  <c r="CV45" i="4" l="1"/>
  <c r="CU46" i="4"/>
  <c r="CU47" i="4" s="1"/>
  <c r="V238" i="4"/>
  <c r="W237" i="4"/>
  <c r="V163" i="4"/>
  <c r="W162" i="4"/>
  <c r="Y46" i="4"/>
  <c r="Y47" i="4" s="1"/>
  <c r="Z45" i="4"/>
  <c r="Z79" i="4"/>
  <c r="Y80" i="4"/>
  <c r="CW80" i="4"/>
  <c r="CV81" i="4"/>
  <c r="CQ163" i="4"/>
  <c r="CQ164" i="4" s="1"/>
  <c r="CR162" i="4"/>
  <c r="CS238" i="4"/>
  <c r="CR239" i="4"/>
  <c r="CR240" i="4" s="1"/>
  <c r="CW45" i="4" l="1"/>
  <c r="CV46" i="4"/>
  <c r="CS162" i="4"/>
  <c r="CR163" i="4"/>
  <c r="Z80" i="4"/>
  <c r="Y81" i="4"/>
  <c r="Y82" i="4" s="1"/>
  <c r="W163" i="4"/>
  <c r="V164" i="4"/>
  <c r="V165" i="4" s="1"/>
  <c r="CW81" i="4"/>
  <c r="CV82" i="4"/>
  <c r="CV83" i="4" s="1"/>
  <c r="Z46" i="4"/>
  <c r="AA45" i="4"/>
  <c r="CS239" i="4"/>
  <c r="CT238" i="4"/>
  <c r="W238" i="4"/>
  <c r="V239" i="4"/>
  <c r="V240" i="4" s="1"/>
  <c r="CW46" i="4" l="1"/>
  <c r="CV47" i="4"/>
  <c r="CV48" i="4" s="1"/>
  <c r="CT239" i="4"/>
  <c r="CS240" i="4"/>
  <c r="CS241" i="4" s="1"/>
  <c r="CW82" i="4"/>
  <c r="CX81" i="4"/>
  <c r="Z81" i="4"/>
  <c r="AA80" i="4"/>
  <c r="CS163" i="4"/>
  <c r="CR164" i="4"/>
  <c r="CR165" i="4" s="1"/>
  <c r="W239" i="4"/>
  <c r="X238" i="4"/>
  <c r="Z47" i="4"/>
  <c r="Z48" i="4" s="1"/>
  <c r="AA46" i="4"/>
  <c r="W164" i="4"/>
  <c r="X163" i="4"/>
  <c r="CX46" i="4" l="1"/>
  <c r="CW47" i="4"/>
  <c r="AA47" i="4"/>
  <c r="AB46" i="4"/>
  <c r="CS164" i="4"/>
  <c r="CT163" i="4"/>
  <c r="CW83" i="4"/>
  <c r="CW84" i="4" s="1"/>
  <c r="CX82" i="4"/>
  <c r="X164" i="4"/>
  <c r="W165" i="4"/>
  <c r="W166" i="4" s="1"/>
  <c r="W240" i="4"/>
  <c r="W241" i="4" s="1"/>
  <c r="X239" i="4"/>
  <c r="Z82" i="4"/>
  <c r="Z83" i="4" s="1"/>
  <c r="AA81" i="4"/>
  <c r="CT240" i="4"/>
  <c r="CU239" i="4"/>
  <c r="CW48" i="4" l="1"/>
  <c r="CW49" i="4" s="1"/>
  <c r="CX47" i="4"/>
  <c r="CT241" i="4"/>
  <c r="CT242" i="4" s="1"/>
  <c r="CU240" i="4"/>
  <c r="AA48" i="4"/>
  <c r="AA49" i="4" s="1"/>
  <c r="AB47" i="4"/>
  <c r="AA82" i="4"/>
  <c r="AB81" i="4"/>
  <c r="X165" i="4"/>
  <c r="Y164" i="4"/>
  <c r="CS165" i="4"/>
  <c r="CS166" i="4" s="1"/>
  <c r="CT164" i="4"/>
  <c r="Y239" i="4"/>
  <c r="X240" i="4"/>
  <c r="CY82" i="4"/>
  <c r="CX83" i="4"/>
  <c r="CY47" i="4" l="1"/>
  <c r="CX48" i="4"/>
  <c r="AB82" i="4"/>
  <c r="AA83" i="4"/>
  <c r="AA84" i="4" s="1"/>
  <c r="Y240" i="4"/>
  <c r="X241" i="4"/>
  <c r="X242" i="4" s="1"/>
  <c r="AC47" i="4"/>
  <c r="AB48" i="4"/>
  <c r="X166" i="4"/>
  <c r="X167" i="4" s="1"/>
  <c r="Y165" i="4"/>
  <c r="CY83" i="4"/>
  <c r="CX84" i="4"/>
  <c r="CX85" i="4" s="1"/>
  <c r="CT165" i="4"/>
  <c r="CU164" i="4"/>
  <c r="CU241" i="4"/>
  <c r="CV240" i="4"/>
  <c r="CY48" i="4" l="1"/>
  <c r="CX49" i="4"/>
  <c r="CX50" i="4" s="1"/>
  <c r="CV241" i="4"/>
  <c r="CU242" i="4"/>
  <c r="CU243" i="4" s="1"/>
  <c r="CY84" i="4"/>
  <c r="CZ83" i="4"/>
  <c r="AC82" i="4"/>
  <c r="AB83" i="4"/>
  <c r="Z165" i="4"/>
  <c r="Y166" i="4"/>
  <c r="CT166" i="4"/>
  <c r="CT167" i="4" s="1"/>
  <c r="CU165" i="4"/>
  <c r="Y241" i="4"/>
  <c r="Z240" i="4"/>
  <c r="AC48" i="4"/>
  <c r="AB49" i="4"/>
  <c r="AB50" i="4" s="1"/>
  <c r="CZ48" i="4" l="1"/>
  <c r="CY49" i="4"/>
  <c r="AD48" i="4"/>
  <c r="AC49" i="4"/>
  <c r="CV242" i="4"/>
  <c r="CW241" i="4"/>
  <c r="Y167" i="4"/>
  <c r="Y168" i="4" s="1"/>
  <c r="Z166" i="4"/>
  <c r="Z241" i="4"/>
  <c r="Y242" i="4"/>
  <c r="Y243" i="4" s="1"/>
  <c r="CY85" i="4"/>
  <c r="CY86" i="4" s="1"/>
  <c r="CZ84" i="4"/>
  <c r="CV165" i="4"/>
  <c r="CU166" i="4"/>
  <c r="AC83" i="4"/>
  <c r="AB84" i="4"/>
  <c r="AB85" i="4" s="1"/>
  <c r="CY50" i="4" l="1"/>
  <c r="CY51" i="4" s="1"/>
  <c r="CZ49" i="4"/>
  <c r="AD83" i="4"/>
  <c r="AC84" i="4"/>
  <c r="CU167" i="4"/>
  <c r="CU168" i="4" s="1"/>
  <c r="CV166" i="4"/>
  <c r="AA241" i="4"/>
  <c r="Z242" i="4"/>
  <c r="CW242" i="4"/>
  <c r="CV243" i="4"/>
  <c r="CV244" i="4" s="1"/>
  <c r="CZ85" i="4"/>
  <c r="DA84" i="4"/>
  <c r="Z167" i="4"/>
  <c r="AA166" i="4"/>
  <c r="AD49" i="4"/>
  <c r="AC50" i="4"/>
  <c r="AC51" i="4" s="1"/>
  <c r="CZ50" i="4" l="1"/>
  <c r="DA49" i="4"/>
  <c r="AD50" i="4"/>
  <c r="AE49" i="4"/>
  <c r="DA85" i="4"/>
  <c r="CZ86" i="4"/>
  <c r="CZ87" i="4" s="1"/>
  <c r="CV167" i="4"/>
  <c r="CW166" i="4"/>
  <c r="AA167" i="4"/>
  <c r="Z168" i="4"/>
  <c r="Z169" i="4" s="1"/>
  <c r="CX242" i="4"/>
  <c r="CW243" i="4"/>
  <c r="Z243" i="4"/>
  <c r="Z244" i="4" s="1"/>
  <c r="AA242" i="4"/>
  <c r="AC85" i="4"/>
  <c r="AC86" i="4" s="1"/>
  <c r="AD84" i="4"/>
  <c r="DA50" i="4" l="1"/>
  <c r="CZ51" i="4"/>
  <c r="CZ52" i="4" s="1"/>
  <c r="AB242" i="4"/>
  <c r="AA243" i="4"/>
  <c r="AB167" i="4"/>
  <c r="AA168" i="4"/>
  <c r="DA86" i="4"/>
  <c r="DB85" i="4"/>
  <c r="AD85" i="4"/>
  <c r="AE84" i="4"/>
  <c r="CX243" i="4"/>
  <c r="CW244" i="4"/>
  <c r="CW245" i="4" s="1"/>
  <c r="CV168" i="4"/>
  <c r="CV169" i="4" s="1"/>
  <c r="CW167" i="4"/>
  <c r="AD51" i="4"/>
  <c r="AD52" i="4" s="1"/>
  <c r="AE50" i="4"/>
  <c r="DA51" i="4" l="1"/>
  <c r="DB50" i="4"/>
  <c r="CX167" i="4"/>
  <c r="CW168" i="4"/>
  <c r="AB168" i="4"/>
  <c r="AA169" i="4"/>
  <c r="AA170" i="4" s="1"/>
  <c r="AE85" i="4"/>
  <c r="AD86" i="4"/>
  <c r="AD87" i="4" s="1"/>
  <c r="AE51" i="4"/>
  <c r="AF50" i="4"/>
  <c r="AA244" i="4"/>
  <c r="AA245" i="4" s="1"/>
  <c r="AB243" i="4"/>
  <c r="CX244" i="4"/>
  <c r="CY243" i="4"/>
  <c r="DB86" i="4"/>
  <c r="DA87" i="4"/>
  <c r="DA88" i="4" s="1"/>
  <c r="DA52" i="4" l="1"/>
  <c r="DA53" i="4" s="1"/>
  <c r="DB51" i="4"/>
  <c r="CX245" i="4"/>
  <c r="CX246" i="4" s="1"/>
  <c r="CY244" i="4"/>
  <c r="AE52" i="4"/>
  <c r="AE53" i="4" s="1"/>
  <c r="AF51" i="4"/>
  <c r="AC168" i="4"/>
  <c r="AB169" i="4"/>
  <c r="AB244" i="4"/>
  <c r="AC243" i="4"/>
  <c r="CX168" i="4"/>
  <c r="CW169" i="4"/>
  <c r="CW170" i="4" s="1"/>
  <c r="DC86" i="4"/>
  <c r="DB87" i="4"/>
  <c r="AF85" i="4"/>
  <c r="AE86" i="4"/>
  <c r="DB52" i="4" l="1"/>
  <c r="DC51" i="4"/>
  <c r="DC87" i="4"/>
  <c r="DB88" i="4"/>
  <c r="DB89" i="4" s="1"/>
  <c r="AG51" i="4"/>
  <c r="AF52" i="4"/>
  <c r="AB245" i="4"/>
  <c r="AB246" i="4" s="1"/>
  <c r="AC244" i="4"/>
  <c r="AF86" i="4"/>
  <c r="AE87" i="4"/>
  <c r="AE88" i="4" s="1"/>
  <c r="AC169" i="4"/>
  <c r="AB170" i="4"/>
  <c r="AB171" i="4" s="1"/>
  <c r="CZ244" i="4"/>
  <c r="CY245" i="4"/>
  <c r="CX169" i="4"/>
  <c r="CY168" i="4"/>
  <c r="DB53" i="4" l="1"/>
  <c r="DB54" i="4" s="1"/>
  <c r="DC52" i="4"/>
  <c r="CZ245" i="4"/>
  <c r="CY246" i="4"/>
  <c r="CY247" i="4" s="1"/>
  <c r="AF53" i="4"/>
  <c r="AF54" i="4" s="1"/>
  <c r="AG52" i="4"/>
  <c r="AF87" i="4"/>
  <c r="AG86" i="4"/>
  <c r="AC245" i="4"/>
  <c r="AD244" i="4"/>
  <c r="CX170" i="4"/>
  <c r="CX171" i="4" s="1"/>
  <c r="CY169" i="4"/>
  <c r="AC170" i="4"/>
  <c r="AD169" i="4"/>
  <c r="DC88" i="4"/>
  <c r="DD87" i="4"/>
  <c r="DD52" i="4" l="1"/>
  <c r="DC53" i="4"/>
  <c r="DC89" i="4"/>
  <c r="DD88" i="4"/>
  <c r="AG53" i="4"/>
  <c r="AH52" i="4"/>
  <c r="AC171" i="4"/>
  <c r="AC172" i="4" s="1"/>
  <c r="AD170" i="4"/>
  <c r="AC246" i="4"/>
  <c r="AC247" i="4" s="1"/>
  <c r="AD245" i="4"/>
  <c r="CY170" i="4"/>
  <c r="CZ169" i="4"/>
  <c r="AG87" i="4"/>
  <c r="AF88" i="4"/>
  <c r="AF89" i="4" s="1"/>
  <c r="CZ246" i="4"/>
  <c r="DA245" i="4"/>
  <c r="DD53" i="4" l="1"/>
  <c r="DC54" i="4"/>
  <c r="DD89" i="4"/>
  <c r="AD246" i="4"/>
  <c r="AE245" i="4"/>
  <c r="AG88" i="4"/>
  <c r="AH87" i="4"/>
  <c r="AH53" i="4"/>
  <c r="AG54" i="4"/>
  <c r="AD171" i="4"/>
  <c r="AE170" i="4"/>
  <c r="CZ247" i="4"/>
  <c r="CZ248" i="4" s="1"/>
  <c r="DA246" i="4"/>
  <c r="CZ170" i="4"/>
  <c r="CY171" i="4"/>
  <c r="CY172" i="4" s="1"/>
  <c r="DD54" i="4" l="1"/>
  <c r="AH54" i="4"/>
  <c r="CZ171" i="4"/>
  <c r="DA170" i="4"/>
  <c r="AE171" i="4"/>
  <c r="AD172" i="4"/>
  <c r="AD173" i="4" s="1"/>
  <c r="AG89" i="4"/>
  <c r="AH88" i="4"/>
  <c r="DA247" i="4"/>
  <c r="DB246" i="4"/>
  <c r="AD247" i="4"/>
  <c r="AD248" i="4" s="1"/>
  <c r="AE246" i="4"/>
  <c r="AH89" i="4" l="1"/>
  <c r="DA248" i="4"/>
  <c r="DA249" i="4" s="1"/>
  <c r="DB247" i="4"/>
  <c r="AE172" i="4"/>
  <c r="AF171" i="4"/>
  <c r="AE247" i="4"/>
  <c r="AF246" i="4"/>
  <c r="DA171" i="4"/>
  <c r="CZ172" i="4"/>
  <c r="CZ173" i="4" s="1"/>
  <c r="DB171" i="4" l="1"/>
  <c r="DA172" i="4"/>
  <c r="AE173" i="4"/>
  <c r="AE174" i="4" s="1"/>
  <c r="AF172" i="4"/>
  <c r="DC247" i="4"/>
  <c r="DB248" i="4"/>
  <c r="AE248" i="4"/>
  <c r="AE249" i="4" s="1"/>
  <c r="AF247" i="4"/>
  <c r="AF248" i="4" l="1"/>
  <c r="AG247" i="4"/>
  <c r="AF173" i="4"/>
  <c r="AG172" i="4"/>
  <c r="DB249" i="4"/>
  <c r="DB250" i="4" s="1"/>
  <c r="DC248" i="4"/>
  <c r="DA173" i="4"/>
  <c r="DA174" i="4" s="1"/>
  <c r="DB172" i="4"/>
  <c r="DB173" i="4" l="1"/>
  <c r="DC172" i="4"/>
  <c r="AF174" i="4"/>
  <c r="AF175" i="4" s="1"/>
  <c r="AG173" i="4"/>
  <c r="DC249" i="4"/>
  <c r="DD248" i="4"/>
  <c r="AG248" i="4"/>
  <c r="AF249" i="4"/>
  <c r="AF250" i="4" s="1"/>
  <c r="AG174" i="4" l="1"/>
  <c r="AH173" i="4"/>
  <c r="AG249" i="4"/>
  <c r="AH248" i="4"/>
  <c r="DC250" i="4"/>
  <c r="DC251" i="4" s="1"/>
  <c r="DD249" i="4"/>
  <c r="DC173" i="4"/>
  <c r="DB174" i="4"/>
  <c r="DB175" i="4" s="1"/>
  <c r="DC174" i="4" l="1"/>
  <c r="DD173" i="4"/>
  <c r="AG250" i="4"/>
  <c r="AG251" i="4" s="1"/>
  <c r="AH249" i="4"/>
  <c r="DD250" i="4"/>
  <c r="DE249" i="4"/>
  <c r="AH174" i="4"/>
  <c r="AG175" i="4"/>
  <c r="AG176" i="4" s="1"/>
  <c r="AH250" i="4" l="1"/>
  <c r="AI249" i="4"/>
  <c r="AH175" i="4"/>
  <c r="AI174" i="4"/>
  <c r="DD251" i="4"/>
  <c r="DD252" i="4" s="1"/>
  <c r="DE250" i="4"/>
  <c r="DC175" i="4"/>
  <c r="DC176" i="4" s="1"/>
  <c r="DD174" i="4"/>
  <c r="DE174" i="4" l="1"/>
  <c r="DD175" i="4"/>
  <c r="AH176" i="4"/>
  <c r="AH177" i="4" s="1"/>
  <c r="AI175" i="4"/>
  <c r="DF250" i="4"/>
  <c r="DE251" i="4"/>
  <c r="AH251" i="4"/>
  <c r="AH252" i="4" s="1"/>
  <c r="AI250" i="4"/>
  <c r="AI251" i="4" l="1"/>
  <c r="AJ250" i="4"/>
  <c r="AI176" i="4"/>
  <c r="AJ175" i="4"/>
  <c r="DF251" i="4"/>
  <c r="DE252" i="4"/>
  <c r="DE253" i="4" s="1"/>
  <c r="DD176" i="4"/>
  <c r="DD177" i="4" s="1"/>
  <c r="DE175" i="4"/>
  <c r="DF175" i="4" l="1"/>
  <c r="DE176" i="4"/>
  <c r="AI177" i="4"/>
  <c r="AI178" i="4" s="1"/>
  <c r="AJ176" i="4"/>
  <c r="DG251" i="4"/>
  <c r="DF252" i="4"/>
  <c r="AI252" i="4"/>
  <c r="AI253" i="4" s="1"/>
  <c r="AJ251" i="4"/>
  <c r="AJ252" i="4" l="1"/>
  <c r="AK251" i="4"/>
  <c r="AJ177" i="4"/>
  <c r="AK176" i="4"/>
  <c r="DF253" i="4"/>
  <c r="DF254" i="4" s="1"/>
  <c r="DG252" i="4"/>
  <c r="DE177" i="4"/>
  <c r="DE178" i="4" s="1"/>
  <c r="DF176" i="4"/>
  <c r="DF177" i="4" l="1"/>
  <c r="DG176" i="4"/>
  <c r="AJ178" i="4"/>
  <c r="AJ179" i="4" s="1"/>
  <c r="AK177" i="4"/>
  <c r="DG253" i="4"/>
  <c r="DH252" i="4"/>
  <c r="AJ253" i="4"/>
  <c r="AJ254" i="4" s="1"/>
  <c r="AK252" i="4"/>
  <c r="AK253" i="4" l="1"/>
  <c r="AL252" i="4"/>
  <c r="AK178" i="4"/>
  <c r="AL177" i="4"/>
  <c r="DG254" i="4"/>
  <c r="DG255" i="4" s="1"/>
  <c r="DH253" i="4"/>
  <c r="DF178" i="4"/>
  <c r="DF179" i="4" s="1"/>
  <c r="DG177" i="4"/>
  <c r="DG178" i="4" l="1"/>
  <c r="DH177" i="4"/>
  <c r="AK179" i="4"/>
  <c r="AK180" i="4" s="1"/>
  <c r="AL178" i="4"/>
  <c r="DH254" i="4"/>
  <c r="DI253" i="4"/>
  <c r="AK254" i="4"/>
  <c r="AK255" i="4" s="1"/>
  <c r="AL253" i="4"/>
  <c r="AL254" i="4" l="1"/>
  <c r="AM253" i="4"/>
  <c r="AL179" i="4"/>
  <c r="AM178" i="4"/>
  <c r="DI254" i="4"/>
  <c r="DH255" i="4"/>
  <c r="DH256" i="4" s="1"/>
  <c r="DG179" i="4"/>
  <c r="DG180" i="4" s="1"/>
  <c r="DH178" i="4"/>
  <c r="DH179" i="4" l="1"/>
  <c r="DI178" i="4"/>
  <c r="AM179" i="4"/>
  <c r="AL180" i="4"/>
  <c r="AL181" i="4" s="1"/>
  <c r="DI255" i="4"/>
  <c r="DJ254" i="4"/>
  <c r="AL255" i="4"/>
  <c r="AL256" i="4" s="1"/>
  <c r="AM254" i="4"/>
  <c r="AM255" i="4" l="1"/>
  <c r="AN254" i="4"/>
  <c r="AN179" i="4"/>
  <c r="AM180" i="4"/>
  <c r="DI256" i="4"/>
  <c r="DI257" i="4" s="1"/>
  <c r="DJ255" i="4"/>
  <c r="DH180" i="4"/>
  <c r="DH181" i="4" s="1"/>
  <c r="DI179" i="4"/>
  <c r="DI180" i="4" l="1"/>
  <c r="DJ179" i="4"/>
  <c r="AM181" i="4"/>
  <c r="AM182" i="4" s="1"/>
  <c r="AN180" i="4"/>
  <c r="DJ256" i="4"/>
  <c r="DK255" i="4"/>
  <c r="AN255" i="4"/>
  <c r="AM256" i="4"/>
  <c r="AM257" i="4" s="1"/>
  <c r="AN181" i="4" l="1"/>
  <c r="AO180" i="4"/>
  <c r="AN256" i="4"/>
  <c r="AO255" i="4"/>
  <c r="DJ257" i="4"/>
  <c r="DJ258" i="4" s="1"/>
  <c r="DK256" i="4"/>
  <c r="DI181" i="4"/>
  <c r="DI182" i="4" s="1"/>
  <c r="DJ180" i="4"/>
  <c r="DJ181" i="4" l="1"/>
  <c r="DK180" i="4"/>
  <c r="AN257" i="4"/>
  <c r="AN258" i="4" s="1"/>
  <c r="AO256" i="4"/>
  <c r="DK257" i="4"/>
  <c r="DL256" i="4"/>
  <c r="AO181" i="4"/>
  <c r="AN182" i="4"/>
  <c r="AN183" i="4" s="1"/>
  <c r="AO257" i="4" l="1"/>
  <c r="AP256" i="4"/>
  <c r="AO182" i="4"/>
  <c r="AP181" i="4"/>
  <c r="DK258" i="4"/>
  <c r="DK259" i="4" s="1"/>
  <c r="DL257" i="4"/>
  <c r="DJ182" i="4"/>
  <c r="DJ183" i="4" s="1"/>
  <c r="DK181" i="4"/>
  <c r="DL181" i="4" l="1"/>
  <c r="DK182" i="4"/>
  <c r="AO183" i="4"/>
  <c r="AO184" i="4" s="1"/>
  <c r="AP182" i="4"/>
  <c r="DL258" i="4"/>
  <c r="DM257" i="4"/>
  <c r="AO258" i="4"/>
  <c r="AO259" i="4" s="1"/>
  <c r="AP257" i="4"/>
  <c r="AP258" i="4" l="1"/>
  <c r="AQ257" i="4"/>
  <c r="AP183" i="4"/>
  <c r="AQ182" i="4"/>
  <c r="DK183" i="4"/>
  <c r="DK184" i="4" s="1"/>
  <c r="DL182" i="4"/>
  <c r="DL259" i="4"/>
  <c r="DL260" i="4" s="1"/>
  <c r="DM258" i="4"/>
  <c r="DN258" i="4" l="1"/>
  <c r="DM259" i="4"/>
  <c r="AP184" i="4"/>
  <c r="AP185" i="4" s="1"/>
  <c r="AQ183" i="4"/>
  <c r="DM182" i="4"/>
  <c r="DL183" i="4"/>
  <c r="AP259" i="4"/>
  <c r="AP260" i="4" s="1"/>
  <c r="AQ258" i="4"/>
  <c r="AQ259" i="4" l="1"/>
  <c r="AR258" i="4"/>
  <c r="AQ184" i="4"/>
  <c r="AR183" i="4"/>
  <c r="DL184" i="4"/>
  <c r="DL185" i="4" s="1"/>
  <c r="DM183" i="4"/>
  <c r="DM260" i="4"/>
  <c r="DM261" i="4" s="1"/>
  <c r="DN259" i="4"/>
  <c r="DN260" i="4" l="1"/>
  <c r="DO259" i="4"/>
  <c r="AQ185" i="4"/>
  <c r="AQ186" i="4" s="1"/>
  <c r="AR184" i="4"/>
  <c r="DN183" i="4"/>
  <c r="DM184" i="4"/>
  <c r="AQ260" i="4"/>
  <c r="AQ261" i="4" s="1"/>
  <c r="AR259" i="4"/>
  <c r="AR260" i="4" l="1"/>
  <c r="AS259" i="4"/>
  <c r="AR185" i="4"/>
  <c r="AS184" i="4"/>
  <c r="DN184" i="4"/>
  <c r="DM185" i="4"/>
  <c r="DM186" i="4" s="1"/>
  <c r="DN261" i="4"/>
  <c r="DN262" i="4" s="1"/>
  <c r="DO260" i="4"/>
  <c r="DO261" i="4" l="1"/>
  <c r="DP260" i="4"/>
  <c r="AR186" i="4"/>
  <c r="AR187" i="4" s="1"/>
  <c r="AS185" i="4"/>
  <c r="DO184" i="4"/>
  <c r="DN185" i="4"/>
  <c r="AR261" i="4"/>
  <c r="AR262" i="4" s="1"/>
  <c r="AS260" i="4"/>
  <c r="AS261" i="4" l="1"/>
  <c r="AT260" i="4"/>
  <c r="AS186" i="4"/>
  <c r="AT185" i="4"/>
  <c r="DN186" i="4"/>
  <c r="DN187" i="4" s="1"/>
  <c r="DO185" i="4"/>
  <c r="DO262" i="4"/>
  <c r="DO263" i="4" s="1"/>
  <c r="DP261" i="4"/>
  <c r="DP262" i="4" l="1"/>
  <c r="DQ261" i="4"/>
  <c r="AS187" i="4"/>
  <c r="AS188" i="4" s="1"/>
  <c r="AT186" i="4"/>
  <c r="DO186" i="4"/>
  <c r="DP185" i="4"/>
  <c r="AS262" i="4"/>
  <c r="AS263" i="4" s="1"/>
  <c r="AT261" i="4"/>
  <c r="AT262" i="4" l="1"/>
  <c r="AU261" i="4"/>
  <c r="AT187" i="4"/>
  <c r="AU186" i="4"/>
  <c r="DO187" i="4"/>
  <c r="DO188" i="4" s="1"/>
  <c r="DP186" i="4"/>
  <c r="DP263" i="4"/>
  <c r="DP264" i="4" s="1"/>
  <c r="DQ262" i="4"/>
  <c r="DQ263" i="4" l="1"/>
  <c r="DR262" i="4"/>
  <c r="AT188" i="4"/>
  <c r="AT189" i="4" s="1"/>
  <c r="AU187" i="4"/>
  <c r="DP187" i="4"/>
  <c r="DQ186" i="4"/>
  <c r="AT263" i="4"/>
  <c r="AT264" i="4" s="1"/>
  <c r="AU262" i="4"/>
  <c r="AU263" i="4" l="1"/>
  <c r="AV262" i="4"/>
  <c r="AU188" i="4"/>
  <c r="AV187" i="4"/>
  <c r="DP188" i="4"/>
  <c r="DP189" i="4" s="1"/>
  <c r="DQ187" i="4"/>
  <c r="DQ264" i="4"/>
  <c r="DQ265" i="4" s="1"/>
  <c r="DR263" i="4"/>
  <c r="DR264" i="4" l="1"/>
  <c r="DS263" i="4"/>
  <c r="AU189" i="4"/>
  <c r="AU190" i="4" s="1"/>
  <c r="AV188" i="4"/>
  <c r="DQ188" i="4"/>
  <c r="DR187" i="4"/>
  <c r="AU264" i="4"/>
  <c r="AU265" i="4" s="1"/>
  <c r="AV263" i="4"/>
  <c r="AV264" i="4" l="1"/>
  <c r="AW263" i="4"/>
  <c r="AV189" i="4"/>
  <c r="AW188" i="4"/>
  <c r="DQ189" i="4"/>
  <c r="DQ190" i="4" s="1"/>
  <c r="DR188" i="4"/>
  <c r="DR265" i="4"/>
  <c r="DR266" i="4" s="1"/>
  <c r="DS264" i="4"/>
  <c r="DS265" i="4" l="1"/>
  <c r="DT264" i="4"/>
  <c r="AV190" i="4"/>
  <c r="AV191" i="4" s="1"/>
  <c r="AW189" i="4"/>
  <c r="DR189" i="4"/>
  <c r="DS188" i="4"/>
  <c r="AV265" i="4"/>
  <c r="AV266" i="4" s="1"/>
  <c r="AW264" i="4"/>
  <c r="AW265" i="4" l="1"/>
  <c r="AX264" i="4"/>
  <c r="AW190" i="4"/>
  <c r="AX189" i="4"/>
  <c r="DS189" i="4"/>
  <c r="DR190" i="4"/>
  <c r="DR191" i="4" s="1"/>
  <c r="DS266" i="4"/>
  <c r="DS267" i="4" s="1"/>
  <c r="DT265" i="4"/>
  <c r="DT266" i="4" l="1"/>
  <c r="DU265" i="4"/>
  <c r="AW191" i="4"/>
  <c r="AW192" i="4" s="1"/>
  <c r="AX190" i="4"/>
  <c r="DS190" i="4"/>
  <c r="DT189" i="4"/>
  <c r="AW266" i="4"/>
  <c r="AW267" i="4" s="1"/>
  <c r="AX265" i="4"/>
  <c r="AX266" i="4" l="1"/>
  <c r="AY265" i="4"/>
  <c r="AX191" i="4"/>
  <c r="AY190" i="4"/>
  <c r="DS191" i="4"/>
  <c r="DS192" i="4" s="1"/>
  <c r="DT190" i="4"/>
  <c r="DT267" i="4"/>
  <c r="DT268" i="4" s="1"/>
  <c r="DU266" i="4"/>
  <c r="DU267" i="4" l="1"/>
  <c r="DV266" i="4"/>
  <c r="AX192" i="4"/>
  <c r="AX193" i="4" s="1"/>
  <c r="AY191" i="4"/>
  <c r="DT191" i="4"/>
  <c r="DU190" i="4"/>
  <c r="AX267" i="4"/>
  <c r="AX268" i="4" s="1"/>
  <c r="AY266" i="4"/>
  <c r="AZ266" i="4" l="1"/>
  <c r="AY267" i="4"/>
  <c r="AY192" i="4"/>
  <c r="AZ191" i="4"/>
  <c r="DU191" i="4"/>
  <c r="DT192" i="4"/>
  <c r="DT193" i="4" s="1"/>
  <c r="DU268" i="4"/>
  <c r="DU269" i="4" s="1"/>
  <c r="DV267" i="4"/>
  <c r="DV268" i="4" l="1"/>
  <c r="DW267" i="4"/>
  <c r="AY193" i="4"/>
  <c r="AY194" i="4" s="1"/>
  <c r="AZ192" i="4"/>
  <c r="AY268" i="4"/>
  <c r="AY269" i="4" s="1"/>
  <c r="AZ267" i="4"/>
  <c r="DU192" i="4"/>
  <c r="DV191" i="4"/>
  <c r="AZ193" i="4" l="1"/>
  <c r="BA192" i="4"/>
  <c r="DU193" i="4"/>
  <c r="DU194" i="4" s="1"/>
  <c r="DV192" i="4"/>
  <c r="AZ268" i="4"/>
  <c r="BA267" i="4"/>
  <c r="DW268" i="4"/>
  <c r="DV269" i="4"/>
  <c r="DV270" i="4" s="1"/>
  <c r="DV193" i="4" l="1"/>
  <c r="DW192" i="4"/>
  <c r="DW269" i="4"/>
  <c r="DX268" i="4"/>
  <c r="AZ269" i="4"/>
  <c r="AZ270" i="4" s="1"/>
  <c r="BA268" i="4"/>
  <c r="AZ194" i="4"/>
  <c r="AZ195" i="4" s="1"/>
  <c r="BA193" i="4"/>
  <c r="BA194" i="4" l="1"/>
  <c r="BB193" i="4"/>
  <c r="DW270" i="4"/>
  <c r="DW271" i="4" s="1"/>
  <c r="DX269" i="4"/>
  <c r="BB268" i="4"/>
  <c r="BA269" i="4"/>
  <c r="DV194" i="4"/>
  <c r="DV195" i="4" s="1"/>
  <c r="DW193" i="4"/>
  <c r="DW194" i="4" l="1"/>
  <c r="DX193" i="4"/>
  <c r="DX270" i="4"/>
  <c r="DY269" i="4"/>
  <c r="BA270" i="4"/>
  <c r="BA271" i="4" s="1"/>
  <c r="BB269" i="4"/>
  <c r="BA195" i="4"/>
  <c r="BA196" i="4" s="1"/>
  <c r="BB194" i="4"/>
  <c r="DX271" i="4" l="1"/>
  <c r="DX272" i="4" s="1"/>
  <c r="DY270" i="4"/>
  <c r="BB270" i="4"/>
  <c r="BC269" i="4"/>
  <c r="BB195" i="4"/>
  <c r="BC194" i="4"/>
  <c r="DW195" i="4"/>
  <c r="DW196" i="4" s="1"/>
  <c r="DX194" i="4"/>
  <c r="DX195" i="4" l="1"/>
  <c r="DY194" i="4"/>
  <c r="BB271" i="4"/>
  <c r="BB272" i="4" s="1"/>
  <c r="BC270" i="4"/>
  <c r="DY271" i="4"/>
  <c r="DZ270" i="4"/>
  <c r="BB196" i="4"/>
  <c r="BB197" i="4" s="1"/>
  <c r="BC195" i="4"/>
  <c r="BD195" i="4" l="1"/>
  <c r="BC196" i="4"/>
  <c r="BC271" i="4"/>
  <c r="BD270" i="4"/>
  <c r="DY272" i="4"/>
  <c r="DY273" i="4" s="1"/>
  <c r="DZ271" i="4"/>
  <c r="DX196" i="4"/>
  <c r="DX197" i="4" s="1"/>
  <c r="DY195" i="4"/>
  <c r="DY196" i="4" l="1"/>
  <c r="DZ195" i="4"/>
  <c r="BC272" i="4"/>
  <c r="BC273" i="4" s="1"/>
  <c r="BD271" i="4"/>
  <c r="DZ272" i="4"/>
  <c r="EA271" i="4"/>
  <c r="BC197" i="4"/>
  <c r="BC198" i="4" s="1"/>
  <c r="BD196" i="4"/>
  <c r="BD197" i="4" l="1"/>
  <c r="BE196" i="4"/>
  <c r="BD272" i="4"/>
  <c r="BE271" i="4"/>
  <c r="DZ273" i="4"/>
  <c r="DZ274" i="4" s="1"/>
  <c r="EA272" i="4"/>
  <c r="DY197" i="4"/>
  <c r="DY198" i="4" s="1"/>
  <c r="DZ196" i="4"/>
  <c r="DZ197" i="4" l="1"/>
  <c r="EA196" i="4"/>
  <c r="BD273" i="4"/>
  <c r="BD274" i="4" s="1"/>
  <c r="BE272" i="4"/>
  <c r="EA273" i="4"/>
  <c r="EB272" i="4"/>
  <c r="BD198" i="4"/>
  <c r="BD199" i="4" s="1"/>
  <c r="BE197" i="4"/>
  <c r="BE198" i="4" l="1"/>
  <c r="BF197" i="4"/>
  <c r="BE273" i="4"/>
  <c r="BF272" i="4"/>
  <c r="EA274" i="4"/>
  <c r="EA275" i="4" s="1"/>
  <c r="EB273" i="4"/>
  <c r="DZ198" i="4"/>
  <c r="DZ199" i="4" s="1"/>
  <c r="EA197" i="4"/>
  <c r="EA198" i="4" l="1"/>
  <c r="EB197" i="4"/>
  <c r="BE274" i="4"/>
  <c r="BE275" i="4" s="1"/>
  <c r="BF273" i="4"/>
  <c r="EB274" i="4"/>
  <c r="EC273" i="4"/>
  <c r="BE199" i="4"/>
  <c r="BE200" i="4" s="1"/>
  <c r="BF198" i="4"/>
  <c r="BF199" i="4" l="1"/>
  <c r="BG198" i="4"/>
  <c r="BF274" i="4"/>
  <c r="BG273" i="4"/>
  <c r="EB275" i="4"/>
  <c r="EB276" i="4" s="1"/>
  <c r="EC274" i="4"/>
  <c r="EA199" i="4"/>
  <c r="EA200" i="4" s="1"/>
  <c r="EB198" i="4"/>
  <c r="EB199" i="4" l="1"/>
  <c r="EC198" i="4"/>
  <c r="BF275" i="4"/>
  <c r="BF276" i="4" s="1"/>
  <c r="BG274" i="4"/>
  <c r="EC275" i="4"/>
  <c r="ED274" i="4"/>
  <c r="BF200" i="4"/>
  <c r="BF201" i="4" s="1"/>
  <c r="BG199" i="4"/>
  <c r="BG200" i="4" l="1"/>
  <c r="BH199" i="4"/>
  <c r="BG275" i="4"/>
  <c r="BH274" i="4"/>
  <c r="EC276" i="4"/>
  <c r="EC277" i="4" s="1"/>
  <c r="ED275" i="4"/>
  <c r="EB200" i="4"/>
  <c r="EB201" i="4" s="1"/>
  <c r="EC199" i="4"/>
  <c r="EC200" i="4" l="1"/>
  <c r="ED199" i="4"/>
  <c r="BG276" i="4"/>
  <c r="BG277" i="4" s="1"/>
  <c r="BH275" i="4"/>
  <c r="ED276" i="4"/>
  <c r="EE275" i="4"/>
  <c r="BG201" i="4"/>
  <c r="BG202" i="4" s="1"/>
  <c r="BH200" i="4"/>
  <c r="BH201" i="4" l="1"/>
  <c r="BI200" i="4"/>
  <c r="BH276" i="4"/>
  <c r="BI275" i="4"/>
  <c r="ED277" i="4"/>
  <c r="ED278" i="4" s="1"/>
  <c r="EE276" i="4"/>
  <c r="ED200" i="4"/>
  <c r="EC201" i="4"/>
  <c r="EC202" i="4" s="1"/>
  <c r="ED201" i="4" l="1"/>
  <c r="EE200" i="4"/>
  <c r="BH277" i="4"/>
  <c r="BH278" i="4" s="1"/>
  <c r="BI276" i="4"/>
  <c r="EE277" i="4"/>
  <c r="EF276" i="4"/>
  <c r="BH202" i="4"/>
  <c r="BH203" i="4" s="1"/>
  <c r="BI201" i="4"/>
  <c r="BI202" i="4" l="1"/>
  <c r="BJ201" i="4"/>
  <c r="BI277" i="4"/>
  <c r="BJ276" i="4"/>
  <c r="EE278" i="4"/>
  <c r="EE279" i="4" s="1"/>
  <c r="EF277" i="4"/>
  <c r="ED202" i="4"/>
  <c r="ED203" i="4" s="1"/>
  <c r="EE201" i="4"/>
  <c r="EE202" i="4" l="1"/>
  <c r="EF201" i="4"/>
  <c r="BI278" i="4"/>
  <c r="BI279" i="4" s="1"/>
  <c r="BJ277" i="4"/>
  <c r="EF278" i="4"/>
  <c r="EG277" i="4"/>
  <c r="BI203" i="4"/>
  <c r="BI204" i="4" s="1"/>
  <c r="BJ202" i="4"/>
  <c r="BJ203" i="4" l="1"/>
  <c r="BK202" i="4"/>
  <c r="BJ278" i="4"/>
  <c r="BK277" i="4"/>
  <c r="EF279" i="4"/>
  <c r="EF280" i="4" s="1"/>
  <c r="EG278" i="4"/>
  <c r="EE203" i="4"/>
  <c r="EE204" i="4" s="1"/>
  <c r="EF202" i="4"/>
  <c r="EF203" i="4" l="1"/>
  <c r="EG202" i="4"/>
  <c r="BJ279" i="4"/>
  <c r="BJ280" i="4" s="1"/>
  <c r="BK278" i="4"/>
  <c r="EG279" i="4"/>
  <c r="EH278" i="4"/>
  <c r="BJ204" i="4"/>
  <c r="BJ205" i="4" s="1"/>
  <c r="BK203" i="4"/>
  <c r="BK204" i="4" l="1"/>
  <c r="BL203" i="4"/>
  <c r="BK279" i="4"/>
  <c r="BL278" i="4"/>
  <c r="EH279" i="4"/>
  <c r="EG280" i="4"/>
  <c r="EG281" i="4" s="1"/>
  <c r="EF204" i="4"/>
  <c r="EF205" i="4" s="1"/>
  <c r="EG203" i="4"/>
  <c r="EH203" i="4" l="1"/>
  <c r="EG204" i="4"/>
  <c r="BK280" i="4"/>
  <c r="BK281" i="4" s="1"/>
  <c r="BL279" i="4"/>
  <c r="EH280" i="4"/>
  <c r="EI279" i="4"/>
  <c r="BK205" i="4"/>
  <c r="BK206" i="4" s="1"/>
  <c r="BL204" i="4"/>
  <c r="BL205" i="4" l="1"/>
  <c r="BM204" i="4"/>
  <c r="BL280" i="4"/>
  <c r="BM279" i="4"/>
  <c r="EG205" i="4"/>
  <c r="EG206" i="4" s="1"/>
  <c r="EH204" i="4"/>
  <c r="EH281" i="4"/>
  <c r="EH282" i="4" s="1"/>
  <c r="EI280" i="4"/>
  <c r="EI281" i="4" l="1"/>
  <c r="EJ280" i="4"/>
  <c r="BL281" i="4"/>
  <c r="BL282" i="4" s="1"/>
  <c r="BM280" i="4"/>
  <c r="EH205" i="4"/>
  <c r="EI204" i="4"/>
  <c r="BL206" i="4"/>
  <c r="BL207" i="4" s="1"/>
  <c r="BM205" i="4"/>
  <c r="BM206" i="4" l="1"/>
  <c r="BN205" i="4"/>
  <c r="BM281" i="4"/>
  <c r="BN280" i="4"/>
  <c r="EH206" i="4"/>
  <c r="EH207" i="4" s="1"/>
  <c r="EI205" i="4"/>
  <c r="EI282" i="4"/>
  <c r="EI283" i="4" s="1"/>
  <c r="EJ281" i="4"/>
  <c r="EJ282" i="4" l="1"/>
  <c r="EK281" i="4"/>
  <c r="BM282" i="4"/>
  <c r="BM283" i="4" s="1"/>
  <c r="BN281" i="4"/>
  <c r="EI206" i="4"/>
  <c r="EJ205" i="4"/>
  <c r="BM207" i="4"/>
  <c r="BM208" i="4" s="1"/>
  <c r="BN206" i="4"/>
  <c r="BN207" i="4" l="1"/>
  <c r="BO206" i="4"/>
  <c r="BN282" i="4"/>
  <c r="BO281" i="4"/>
  <c r="EJ206" i="4"/>
  <c r="EI207" i="4"/>
  <c r="EI208" i="4" s="1"/>
  <c r="EJ283" i="4"/>
  <c r="EJ284" i="4" s="1"/>
  <c r="EK282" i="4"/>
  <c r="EK283" i="4" l="1"/>
  <c r="EL282" i="4"/>
  <c r="BN283" i="4"/>
  <c r="BN284" i="4" s="1"/>
  <c r="BO282" i="4"/>
  <c r="EJ207" i="4"/>
  <c r="EK206" i="4"/>
  <c r="BN208" i="4"/>
  <c r="BN209" i="4" s="1"/>
  <c r="BO207" i="4"/>
  <c r="BO208" i="4" l="1"/>
  <c r="BP207" i="4"/>
  <c r="BO283" i="4"/>
  <c r="BP282" i="4"/>
  <c r="EJ208" i="4"/>
  <c r="EJ209" i="4" s="1"/>
  <c r="EK207" i="4"/>
  <c r="EL283" i="4"/>
  <c r="EK284" i="4"/>
  <c r="EK285" i="4" s="1"/>
  <c r="EL284" i="4" l="1"/>
  <c r="EM283" i="4"/>
  <c r="BO284" i="4"/>
  <c r="BO285" i="4" s="1"/>
  <c r="BP283" i="4"/>
  <c r="EK208" i="4"/>
  <c r="EL207" i="4"/>
  <c r="BO209" i="4"/>
  <c r="BO210" i="4" s="1"/>
  <c r="BP208" i="4"/>
  <c r="BP209" i="4" l="1"/>
  <c r="BQ208" i="4"/>
  <c r="BP284" i="4"/>
  <c r="BQ283" i="4"/>
  <c r="EK209" i="4"/>
  <c r="EK210" i="4" s="1"/>
  <c r="EL208" i="4"/>
  <c r="EL285" i="4"/>
  <c r="EL286" i="4" s="1"/>
  <c r="EM284" i="4"/>
  <c r="EM285" i="4" l="1"/>
  <c r="EN284" i="4"/>
  <c r="BP285" i="4"/>
  <c r="BP286" i="4" s="1"/>
  <c r="BQ284" i="4"/>
  <c r="EL209" i="4"/>
  <c r="EM208" i="4"/>
  <c r="BQ209" i="4"/>
  <c r="BP210" i="4"/>
  <c r="BP211" i="4" s="1"/>
  <c r="BQ285" i="4" l="1"/>
  <c r="BR284" i="4"/>
  <c r="BQ210" i="4"/>
  <c r="BR209" i="4"/>
  <c r="EL210" i="4"/>
  <c r="EL211" i="4" s="1"/>
  <c r="EM209" i="4"/>
  <c r="EM286" i="4"/>
  <c r="EM287" i="4" s="1"/>
  <c r="EN285" i="4"/>
  <c r="EN286" i="4" l="1"/>
  <c r="EO285" i="4"/>
  <c r="BQ211" i="4"/>
  <c r="BQ212" i="4" s="1"/>
  <c r="BR210" i="4"/>
  <c r="EM210" i="4"/>
  <c r="EN209" i="4"/>
  <c r="BQ286" i="4"/>
  <c r="BQ287" i="4" s="1"/>
  <c r="BR285" i="4"/>
  <c r="BR286" i="4" l="1"/>
  <c r="BS285" i="4"/>
  <c r="BR211" i="4"/>
  <c r="BS210" i="4"/>
  <c r="EM211" i="4"/>
  <c r="EM212" i="4" s="1"/>
  <c r="EN210" i="4"/>
  <c r="EN287" i="4"/>
  <c r="EN288" i="4" s="1"/>
  <c r="EO286" i="4"/>
  <c r="EO287" i="4" l="1"/>
  <c r="EP286" i="4"/>
  <c r="BS211" i="4"/>
  <c r="BR212" i="4"/>
  <c r="BR213" i="4" s="1"/>
  <c r="EN211" i="4"/>
  <c r="EO210" i="4"/>
  <c r="BR287" i="4"/>
  <c r="BR288" i="4" s="1"/>
  <c r="BS286" i="4"/>
  <c r="BS287" i="4" l="1"/>
  <c r="BT286" i="4"/>
  <c r="BS212" i="4"/>
  <c r="BT211" i="4"/>
  <c r="EN212" i="4"/>
  <c r="EN213" i="4" s="1"/>
  <c r="EO211" i="4"/>
  <c r="EP287" i="4"/>
  <c r="EO288" i="4"/>
  <c r="EO289" i="4" s="1"/>
  <c r="EP288" i="4" l="1"/>
  <c r="EQ287" i="4"/>
  <c r="BS213" i="4"/>
  <c r="BS214" i="4" s="1"/>
  <c r="BT212" i="4"/>
  <c r="EO212" i="4"/>
  <c r="EP211" i="4"/>
  <c r="BS288" i="4"/>
  <c r="BS289" i="4" s="1"/>
  <c r="BT287" i="4"/>
  <c r="BT288" i="4" l="1"/>
  <c r="BU287" i="4"/>
  <c r="BT213" i="4"/>
  <c r="BU212" i="4"/>
  <c r="EO213" i="4"/>
  <c r="EO214" i="4" s="1"/>
  <c r="EP212" i="4"/>
  <c r="EP289" i="4"/>
  <c r="EP290" i="4" s="1"/>
  <c r="EQ288" i="4"/>
  <c r="EQ289" i="4" l="1"/>
  <c r="ER288" i="4"/>
  <c r="BT214" i="4"/>
  <c r="BT215" i="4" s="1"/>
  <c r="BU213" i="4"/>
  <c r="EP213" i="4"/>
  <c r="EQ212" i="4"/>
  <c r="BT289" i="4"/>
  <c r="BT290" i="4" s="1"/>
  <c r="BU288" i="4"/>
  <c r="BU289" i="4" l="1"/>
  <c r="BV288" i="4"/>
  <c r="BU214" i="4"/>
  <c r="BV213" i="4"/>
  <c r="EP214" i="4"/>
  <c r="EP215" i="4" s="1"/>
  <c r="EQ213" i="4"/>
  <c r="EQ290" i="4"/>
  <c r="ER289" i="4"/>
  <c r="ER290" i="4" l="1"/>
  <c r="BU215" i="4"/>
  <c r="BV214" i="4"/>
  <c r="EQ214" i="4"/>
  <c r="ER213" i="4"/>
  <c r="BU290" i="4"/>
  <c r="BV289" i="4"/>
  <c r="BV290" i="4" l="1"/>
  <c r="BV215" i="4"/>
  <c r="EQ215" i="4"/>
  <c r="ER214" i="4"/>
  <c r="ER215" i="4" l="1"/>
</calcChain>
</file>

<file path=xl/sharedStrings.xml><?xml version="1.0" encoding="utf-8"?>
<sst xmlns="http://schemas.openxmlformats.org/spreadsheetml/2006/main" count="5324" uniqueCount="3976">
  <si>
    <t xml:space="preserve">B score </t>
  </si>
  <si>
    <t xml:space="preserve">A score </t>
  </si>
  <si>
    <t>Player A</t>
  </si>
  <si>
    <t xml:space="preserve">Player B </t>
  </si>
  <si>
    <t xml:space="preserve">Player A </t>
  </si>
  <si>
    <t>(a,b)</t>
  </si>
  <si>
    <t>(c,d)</t>
  </si>
  <si>
    <t>(e,f)</t>
  </si>
  <si>
    <t>p_A</t>
  </si>
  <si>
    <t>q_A</t>
  </si>
  <si>
    <t>p_B</t>
  </si>
  <si>
    <t>q_B</t>
  </si>
  <si>
    <t>P_A(a,b)</t>
  </si>
  <si>
    <t>P_B(a,b)</t>
  </si>
  <si>
    <t>p_A^g</t>
  </si>
  <si>
    <t>q_A^g</t>
  </si>
  <si>
    <t>p_B^g</t>
  </si>
  <si>
    <t>q_B^g</t>
  </si>
  <si>
    <t>P_A^pgT(a,b)</t>
  </si>
  <si>
    <t>P_B^pgT(a,b)</t>
  </si>
  <si>
    <t>p^gT</t>
  </si>
  <si>
    <t>q^gT</t>
  </si>
  <si>
    <t>P_A^gsT(c,d)</t>
  </si>
  <si>
    <t>P_B^gsT(c,d)</t>
  </si>
  <si>
    <t>P_A^gs(c,d)</t>
  </si>
  <si>
    <t>P_B^gs(c,d)</t>
  </si>
  <si>
    <t>P_A^psT(a,b:c,d)</t>
  </si>
  <si>
    <t>P_A^ps(a,b:c,d)</t>
  </si>
  <si>
    <t>p^sT</t>
  </si>
  <si>
    <t>q^sT</t>
  </si>
  <si>
    <t>p^s</t>
  </si>
  <si>
    <t>q^s</t>
  </si>
  <si>
    <t>P_A^pm5T(a,b:c,d:e,f)</t>
  </si>
  <si>
    <t>P_B^psT(a,b:c,d)</t>
  </si>
  <si>
    <t>P_B^ps(a,b:c,d)</t>
  </si>
  <si>
    <t>P_A^pm3T(a,b:c,d:e,f)</t>
  </si>
  <si>
    <t>P_A^pm3(a,b:c,d:e,f)</t>
  </si>
  <si>
    <t>P_B^pm3T(a,b:c,d:e,f)</t>
  </si>
  <si>
    <t>P_B^pm5T(a,b:c,d:e,f)</t>
  </si>
  <si>
    <t>P_B^pm3(a,b:c,d:e,f)</t>
  </si>
  <si>
    <t>P_A^pm5(a,b:c,d:e,f)</t>
  </si>
  <si>
    <t>P_B^pm5(a,b:c,d:e,f)</t>
  </si>
  <si>
    <t>N_A^pgT(g,h|a,b)</t>
  </si>
  <si>
    <t>N_B^pgT(g,h|a,b)</t>
  </si>
  <si>
    <t>N_A^gsT(i,j|c,d)</t>
  </si>
  <si>
    <t>N_A^gs(i,j|c,d)</t>
  </si>
  <si>
    <t>N_B^gsT(i,j|c,d)</t>
  </si>
  <si>
    <t>N_B^gs(i,j|c,d)</t>
  </si>
  <si>
    <t>N_A^gsT(i,j|a,b:c,d)</t>
  </si>
  <si>
    <t>N_B^gsT(i,j|a,b:c,d)</t>
  </si>
  <si>
    <t>N_A^gs(i,j|a,b:c,d)</t>
  </si>
  <si>
    <t>N_B^gs(i,j|a,b:c,d)</t>
  </si>
  <si>
    <t>N^sm5T(k,l|e,f)</t>
  </si>
  <si>
    <t>N^sm3T(k,l|e,f)</t>
  </si>
  <si>
    <t>N_A^sm5T(k,l|a,b:c,d:e,f)</t>
  </si>
  <si>
    <t>N_B^sm5T(k,l|a,b:c,d:e,f)</t>
  </si>
  <si>
    <t>N_A^sm3T(k,l|a,b:c,d:e,f)</t>
  </si>
  <si>
    <t>N_B^sm3T(k,l|a,b:c,d:e,f)</t>
  </si>
  <si>
    <t>N^sm3(k,l|e,f)</t>
  </si>
  <si>
    <t>N_A^sm3(k,l|a,b:c,d:e,f)</t>
  </si>
  <si>
    <t>N_B^sm3(k,l|a,b:c,d:e,f)</t>
  </si>
  <si>
    <t>N^sm5(k,l|e,f)</t>
  </si>
  <si>
    <t>N_A^sm5(k,l|a,b:c,d:e,f)</t>
  </si>
  <si>
    <t>N_B^sm5(k,l|a,b:c,d:e,f)</t>
  </si>
  <si>
    <t>N_A(g,h)</t>
  </si>
  <si>
    <t>N_B(g,h)</t>
  </si>
  <si>
    <t>N_A^pg(g,h|a,b)</t>
  </si>
  <si>
    <t>N_B^pg(g,h|a,b)</t>
  </si>
  <si>
    <t>x</t>
  </si>
  <si>
    <t>y</t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</si>
  <si>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_A^pg(a,b))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</si>
  <si>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_B^pg(a,b))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</si>
  <si>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_A^pg(a,b))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</si>
  <si>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_B^pg(a,b))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</si>
  <si>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_A^pgT(a,b))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</si>
  <si>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_B^pgT(a,b))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</si>
  <si>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_A^pgT(a,b))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</si>
  <si>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_B^pgT(a,b))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</si>
  <si>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_A^gsT(c,d))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</si>
  <si>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_B^gsT(c,d))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</si>
  <si>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_B^gsT(c,d))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</si>
  <si>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_A^gsT(c,d))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</si>
  <si>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_A^gsT(a,b:c,d))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</si>
  <si>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_B^gsT(a,b:c,d))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</si>
  <si>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_A^gs(c,d))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</si>
  <si>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_B^gs(c,d))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</si>
  <si>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_A^ps(a,b:c,d))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</si>
  <si>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_B^ps(a,b:c,d))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</si>
  <si>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_A^gs(c,d))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</si>
  <si>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_B^gs(c,d))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</si>
  <si>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_A^gs(a,b:c,d))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</si>
  <si>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_B^gs(a,b:c,d))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</si>
  <si>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^sm3(e,f))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</si>
  <si>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^sm5(e,f))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</si>
  <si>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^sm3(e,f))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</si>
  <si>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^sm5(e,f))</t>
    </r>
  </si>
  <si>
    <t>f(X_A^pg(a,b)=x_A^pg(a,b))</t>
  </si>
  <si>
    <t>f(X_B^pg(a,b)=x_B^pg(a,b))</t>
  </si>
  <si>
    <t>E(X_A^pg(a,b))</t>
  </si>
  <si>
    <t>E(X_B^pg(a,b))</t>
  </si>
  <si>
    <t>E(X_A^2pg(a,b))</t>
  </si>
  <si>
    <t>E(X_B^2pg(a,b))</t>
  </si>
  <si>
    <t>E(X_A^3pg(a,b))</t>
  </si>
  <si>
    <r>
      <rPr>
        <b/>
        <sz val="11"/>
        <color theme="1"/>
        <rFont val="Calibri"/>
        <family val="2"/>
      </rPr>
      <t>γ_1(Y</t>
    </r>
    <r>
      <rPr>
        <b/>
        <sz val="11"/>
        <color theme="1"/>
        <rFont val="Calibri"/>
        <family val="2"/>
        <scheme val="minor"/>
      </rPr>
      <t>_A^pg(a,b))</t>
    </r>
  </si>
  <si>
    <t>E(X_B^3pg(a,b))</t>
  </si>
  <si>
    <r>
      <rPr>
        <b/>
        <sz val="11"/>
        <color theme="1"/>
        <rFont val="Calibri"/>
        <family val="2"/>
      </rPr>
      <t>γ_1(Y</t>
    </r>
    <r>
      <rPr>
        <b/>
        <sz val="11"/>
        <color theme="1"/>
        <rFont val="Calibri"/>
        <family val="2"/>
        <scheme val="minor"/>
      </rPr>
      <t>_B^pg(a,b))</t>
    </r>
  </si>
  <si>
    <t>E(X_A^4pg(a,b))</t>
  </si>
  <si>
    <r>
      <rPr>
        <b/>
        <sz val="11"/>
        <color theme="1"/>
        <rFont val="Calibri"/>
        <family val="2"/>
      </rPr>
      <t>γ_2(Y</t>
    </r>
    <r>
      <rPr>
        <b/>
        <sz val="11"/>
        <color theme="1"/>
        <rFont val="Calibri"/>
        <family val="2"/>
        <scheme val="minor"/>
      </rPr>
      <t>_A^pg(a,b))</t>
    </r>
  </si>
  <si>
    <t>E(X_B^4pg(a,b))</t>
  </si>
  <si>
    <r>
      <rPr>
        <b/>
        <sz val="11"/>
        <color theme="1"/>
        <rFont val="Calibri"/>
        <family val="2"/>
      </rPr>
      <t>γ_2(Y</t>
    </r>
    <r>
      <rPr>
        <b/>
        <sz val="11"/>
        <color theme="1"/>
        <rFont val="Calibri"/>
        <family val="2"/>
        <scheme val="minor"/>
      </rPr>
      <t>_B^pg(a,b))</t>
    </r>
  </si>
  <si>
    <t>E(X_A^pgT(a,b))</t>
  </si>
  <si>
    <t>E(X_B^pgT(a,b))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</si>
  <si>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(Y_A^pgT(a,b))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</si>
  <si>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(Y_B^pgT(a,b))</t>
    </r>
  </si>
  <si>
    <t>E(X_A^2pgT(a,b))</t>
  </si>
  <si>
    <t>E(X_B^2pgT(a,b))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</si>
  <si>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(Y_A^pgT(a,b))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</si>
  <si>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(Y_B^pgT(a,b))</t>
    </r>
  </si>
  <si>
    <t>E(X_A^3pgT(a,b))</t>
  </si>
  <si>
    <t>E(X_B^3pgT(a,b))</t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</si>
  <si>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(Y_A^pgT(a,b))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</si>
  <si>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(Y_B^pgT(a,b))</t>
    </r>
  </si>
  <si>
    <t>E(X_A^4pgT(a,b))</t>
  </si>
  <si>
    <t>E(X_B^4pgT(a,b))</t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</si>
  <si>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(Y_A^pgT(a,b))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</si>
  <si>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(Y_B^pgT(a,b))</t>
    </r>
  </si>
  <si>
    <t>E(X_A^gsT(c,d))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</si>
  <si>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(Y_A^gsT(c,d))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</si>
  <si>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(Y_B^gsT(c,d))</t>
    </r>
  </si>
  <si>
    <t>E(X_A^2gsT(c,d))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</si>
  <si>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(Y_A^gsT(c,d))</t>
    </r>
  </si>
  <si>
    <t>σ^2(Y_B^gsT(c,d))</t>
  </si>
  <si>
    <t>E(X_A^3gsT(c,d))</t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</si>
  <si>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(Y_B^gsT(c,d))</t>
    </r>
  </si>
  <si>
    <t>γ_1(Y_A^gsT(c,d))</t>
  </si>
  <si>
    <t>E(X_A^3gsT(a,b:c,d))</t>
  </si>
  <si>
    <t>E(X_B^3gsT(a,b:c,d))</t>
  </si>
  <si>
    <t>γ_1(Y_A^gsT(a,b:c,d))</t>
  </si>
  <si>
    <t>γ_1(Y_B^gsT(a,b:c,d))</t>
  </si>
  <si>
    <t>E(X_A^4gsT(c,d))</t>
  </si>
  <si>
    <t>E(X_B^4gsT(c,d))</t>
  </si>
  <si>
    <t>E(X_B^3gsT(c,d))</t>
  </si>
  <si>
    <t>E(X_B^2gsT(c,d))</t>
  </si>
  <si>
    <t>γ_2(Y_A^gsT(c,d))</t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</si>
  <si>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(Y_B^gsT(c,d))</t>
    </r>
  </si>
  <si>
    <t>E(X_A^4gsT(a,b:c,d))</t>
  </si>
  <si>
    <t>γ_2(Y_A^gsT(a,b:c,d))</t>
  </si>
  <si>
    <t>E(X_B^4gsT(a,b:c,d))</t>
  </si>
  <si>
    <t>γ_2(Y_B^gsT(a,b:c,d))</t>
  </si>
  <si>
    <t>E(X_A^2gsT(a,b:c,d))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</si>
  <si>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(Y_A^gsT(a,b:c,d))</t>
    </r>
  </si>
  <si>
    <t>E(X_B^2gsT(a,b:c,d))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</si>
  <si>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(Y_B^gsT(a,b:c,d))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</si>
  <si>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(Y_A^gsT(a,b:c,d))</t>
    </r>
  </si>
  <si>
    <t>E(X_B^gsT(a,b:c,d))</t>
  </si>
  <si>
    <t>E(X_A^gsT(a,b:c,d))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</si>
  <si>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(Y_B^gsT(a,b:c,d))</t>
    </r>
  </si>
  <si>
    <t>f(Y_A^pg(a,b)=y_A^pg(a,b))</t>
  </si>
  <si>
    <t>f(Y_B^pg(a,b)=y_B^pg(a,b))</t>
  </si>
  <si>
    <t>E(X_A^gs(c,d))</t>
  </si>
  <si>
    <t>E(X_B^gs(c,d))</t>
  </si>
  <si>
    <t>E(X_B^gsT(c,d))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</si>
  <si>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(Y_A^gs(c,d))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</si>
  <si>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(Y_B^gs(c,d))</t>
    </r>
  </si>
  <si>
    <t>E(X_A^gs(a,b:c,d))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</si>
  <si>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(Y_A^gs(a,b:c,d))</t>
    </r>
  </si>
  <si>
    <t>E(X_B^gs(a,b:c,d))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</si>
  <si>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(Y_B^gs(a,b:c,d))</t>
    </r>
  </si>
  <si>
    <t>E(X_A^2gs(c,d))</t>
  </si>
  <si>
    <t>E(X_B^2gs(c,d))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</si>
  <si>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(Y_A^gs(c,d))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</si>
  <si>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(Y_B^gs(c,d))</t>
    </r>
  </si>
  <si>
    <t>E(X_A^2gs(a,b:c,d))</t>
  </si>
  <si>
    <t>E(X_B^2gs(a,b:c,d))</t>
  </si>
  <si>
    <t>E(X_A^3gs(c,d))</t>
  </si>
  <si>
    <t>E(X_B^3gs(c,d))</t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</si>
  <si>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(Y_A^gs(c,d))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</si>
  <si>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(Y_B^gs(c,d))</t>
    </r>
  </si>
  <si>
    <t>E(X_A^3gs(a,b:c,d))</t>
  </si>
  <si>
    <t>E(X_B^3gs(a,b:c,d))</t>
  </si>
  <si>
    <t>E(X_A^4gs(c,d))</t>
  </si>
  <si>
    <t>E(X_B^4gs(c,d))</t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</si>
  <si>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(Y_A^gs(c,d))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</si>
  <si>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(Y_B^gs(c,d))</t>
    </r>
  </si>
  <si>
    <t>E(X_A^4gs(a,b:c,d))</t>
  </si>
  <si>
    <t>E(X_B^4gs(a,b:c,d))</t>
  </si>
  <si>
    <t>E(X^sm3(e,f))</t>
  </si>
  <si>
    <t>E(X^sm5(e,f))</t>
  </si>
  <si>
    <t>E(X^2sm3(e,f))</t>
  </si>
  <si>
    <t>E(X^2sm5(e,f))</t>
  </si>
  <si>
    <t>E(X^3sm3(e,f))</t>
  </si>
  <si>
    <t>E(X^3sm5(e,f))</t>
  </si>
  <si>
    <t>E(X^4sm3(e,f))</t>
  </si>
  <si>
    <t>E(X^4sm5(e,f))</t>
  </si>
  <si>
    <t>E(Y^pg(a,b|c_A))</t>
  </si>
  <si>
    <t>E(Y^2pg(a,b|c_A))</t>
  </si>
  <si>
    <t>E(Y^3pg(a,b|c_A))</t>
  </si>
  <si>
    <t>E(Y^4pg(a,b|c_A))</t>
  </si>
  <si>
    <t>P^pg(a,b|c_A,w_A)</t>
  </si>
  <si>
    <t>P^pg(a,b|c_A,l_A)</t>
  </si>
  <si>
    <t>P^pg(a,b|c_B,w_B)</t>
  </si>
  <si>
    <t>P^pg(a,b|c_B,l_B)</t>
  </si>
  <si>
    <t>E(Y^pg(a,b|c_B))</t>
  </si>
  <si>
    <t>E(Y^2pg(a,b|c_B))</t>
  </si>
  <si>
    <t>E(Y^3pg(a,b|c_B))</t>
  </si>
  <si>
    <t>E(Y^4pg(a,b|c_B))</t>
  </si>
  <si>
    <t>P^pgT(a,b|s_A,w_A)</t>
  </si>
  <si>
    <t>P^pgT(a,b|s_A,l_A)</t>
  </si>
  <si>
    <t>E(Y^pgT(a,b|s_A))</t>
  </si>
  <si>
    <t>E(Y^2pgT(a,b|s_A))</t>
  </si>
  <si>
    <t>E(Y^3pgT(a,b|s_A))</t>
  </si>
  <si>
    <t>E(Y^4pgT(a,b|s_A))</t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</si>
  <si>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^pg(a,b|c_A))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</si>
  <si>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^pg(a,b|c_A))</t>
    </r>
  </si>
  <si>
    <r>
      <rPr>
        <b/>
        <sz val="11"/>
        <color theme="1"/>
        <rFont val="Calibri"/>
        <family val="2"/>
      </rPr>
      <t>γ_1(Y</t>
    </r>
    <r>
      <rPr>
        <b/>
        <sz val="11"/>
        <color theme="1"/>
        <rFont val="Calibri"/>
        <family val="2"/>
        <scheme val="minor"/>
      </rPr>
      <t>^pg(a,b|c_A))</t>
    </r>
  </si>
  <si>
    <r>
      <rPr>
        <b/>
        <sz val="11"/>
        <color theme="1"/>
        <rFont val="Calibri"/>
        <family val="2"/>
      </rPr>
      <t>γ_2(Y</t>
    </r>
    <r>
      <rPr>
        <b/>
        <sz val="11"/>
        <color theme="1"/>
        <rFont val="Calibri"/>
        <family val="2"/>
        <scheme val="minor"/>
      </rPr>
      <t>^pg(a,b|c_A))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</si>
  <si>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(Y^pgT(a,b|s_A))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</si>
  <si>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(Y^pgT(a,b|s_A))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</si>
  <si>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(Y^pgT(a,b|s_A))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</si>
  <si>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(Y^pgT(a,b|s_A))</t>
    </r>
  </si>
  <si>
    <t>P^pgT(a,b|s_B,w_B)</t>
  </si>
  <si>
    <t>P^pgT(a,b|s_B,l_B)</t>
  </si>
  <si>
    <t>E(Y^pgT(a,b|s_B))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</si>
  <si>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(Y^pgT(a,b|s_B))</t>
    </r>
  </si>
  <si>
    <t>E(Y^2pgT(a,b|s_B))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</si>
  <si>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(Y^pgT(a,b|s_B))</t>
    </r>
  </si>
  <si>
    <t>E(Y^3pgT(a,b|s_B))</t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</si>
  <si>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(Y^pgT(a,b|s_B))</t>
    </r>
  </si>
  <si>
    <t>E(Y^4pgT(a,b|s_B))</t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</si>
  <si>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(Y^pgT(a,b|s_B))</t>
    </r>
  </si>
  <si>
    <t>P^gsT(c,d|s_A,w_A,n_A)</t>
  </si>
  <si>
    <t>P^gsT(c,d|s_A,w_A,n_B)</t>
  </si>
  <si>
    <t>P^gsT(c,d|s_A,w_A)</t>
  </si>
  <si>
    <t>P^gsT(c,d|s_A,l_A,n_A)</t>
  </si>
  <si>
    <t>P^gsT(c,d|s_A,l_A,n_B)</t>
  </si>
  <si>
    <t>P^gsT(c,d|s_A,l_A)</t>
  </si>
  <si>
    <t>E(Y^psT(0,0:c,d|s_A))</t>
  </si>
  <si>
    <t>E(Y^2psT(0,0:c,d|s_A))</t>
  </si>
  <si>
    <t>E(Y^3psT(0,0:c,d|s_A))</t>
  </si>
  <si>
    <t>E(Y^4psT(0,0:c,d|s_A))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</si>
  <si>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(Y^psT(0,0:c,d|s_A))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</si>
  <si>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(Y^2psT(0,0:c,d|s_A))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</si>
  <si>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(Y^2psT(0,0:c,d|s_A))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</si>
  <si>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(Y^2psT(0,0:c,d|s_A))</t>
    </r>
  </si>
  <si>
    <t>E(Y^psT(0,0:c,d|s_B))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</si>
  <si>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(Y^psT(0,0:c,d|s_B))</t>
    </r>
  </si>
  <si>
    <t>E(Y^2psT(0,0:c,d|s_B))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</si>
  <si>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(Y^2psT(0,0:c,d|s_B))</t>
    </r>
  </si>
  <si>
    <t>E(Y^3psT(0,0:c,d|s_B))</t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</si>
  <si>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(Y^2psT(0,0:c,d|s_B))</t>
    </r>
  </si>
  <si>
    <t>E(Y^4psT(0,0:c,d|s_B))</t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</si>
  <si>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(Y^2psT(0,0:c,d|s_B))</t>
    </r>
  </si>
  <si>
    <t>P^gsT(c,d|s_B,w_B,n_A)</t>
  </si>
  <si>
    <t>P^gsT(c,d|s_B,w_B,n_B)</t>
  </si>
  <si>
    <t>P^gsT(c,d|s_B,l_B,n_A)</t>
  </si>
  <si>
    <t>P^gsT(c,d|s_B,l_B,n_B)</t>
  </si>
  <si>
    <t>P^gsT(c,d|s_B,w_B)</t>
  </si>
  <si>
    <t>P^gsT(c,d|s_B,l_B)</t>
  </si>
  <si>
    <t>P^gs(c,d|s_A,w_A,n_A)</t>
  </si>
  <si>
    <t>P^gs(c,d|s_A,w_A,n_B)</t>
  </si>
  <si>
    <t>P^gs(c,d|s_A,l_A,n_A)</t>
  </si>
  <si>
    <t>P^gs(c,d|s_A,l_A,n_B)</t>
  </si>
  <si>
    <t>P^gs(c,d|s_A,w_A)</t>
  </si>
  <si>
    <t>P^gs(c,d|s_A,l_A)</t>
  </si>
  <si>
    <t>E(Y^ps(0,0:c,d|s_A))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</si>
  <si>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(Y^ps(0,0:c,d|s_A))</t>
    </r>
  </si>
  <si>
    <t>E(Y^2ps(0,0:c,d|s_A))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</si>
  <si>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(Y^2ps(0,0:c,d|s_A))</t>
    </r>
  </si>
  <si>
    <t>P^gs(c,d|s_B,w_B,n_A)</t>
  </si>
  <si>
    <t>P^gs(c,d|s_B,w_B,n_B)</t>
  </si>
  <si>
    <t>P^gs(c,d|s_B,l_B,n_A)</t>
  </si>
  <si>
    <t>P^gs(c,d|s_B,l_B,n_B)</t>
  </si>
  <si>
    <t>P^gs(c,d|s_B,w_B)</t>
  </si>
  <si>
    <t>P^gs(c,d|s_B,l_B)</t>
  </si>
  <si>
    <t>E(Y^ps(0,0:c,d|s_B))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</si>
  <si>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(Y^ps(0,0:c,d|s_B))</t>
    </r>
  </si>
  <si>
    <t>E(Y^2ps(0,0:c,d|s_B))</t>
  </si>
  <si>
    <t>E(Y^3ps(0,0:c,d|s_B))</t>
  </si>
  <si>
    <t>E(Y^4ps(0,0:c,d|s_B))</t>
  </si>
  <si>
    <t>E(Y^4ps(0,0:c,d|s_A))</t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</si>
  <si>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(Y^2ps(0,0:c,d|s_A))</t>
    </r>
  </si>
  <si>
    <t>E(Y^3ps(0,0:c,d|s_A))</t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</si>
  <si>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(Y^2ps(0,0:c,d|s_A))</t>
    </r>
  </si>
  <si>
    <t>P^gsT(0,0|s_A,w_A,n_A)</t>
  </si>
  <si>
    <t>P^gsT(0,0|s_A,w_A,n_B)</t>
  </si>
  <si>
    <t>P^gsT(0,0|s_A,l_A,n_A)</t>
  </si>
  <si>
    <t>P^gsT(0,0|s_A,l_A,n_B)</t>
  </si>
  <si>
    <t>P^gsT(0,0|s_B,w_B,n_A)</t>
  </si>
  <si>
    <t>P^gsT(0,0|s_B,w_B,n_B)</t>
  </si>
  <si>
    <t>P^gsT(0,0|s_B,l_B,n_A)</t>
  </si>
  <si>
    <t>P^gsT(0,0|s_B,l_B,n_B)</t>
  </si>
  <si>
    <t>P_A^gsT(c+1,d)</t>
  </si>
  <si>
    <t>P_B^gsT(c+1,d)</t>
  </si>
  <si>
    <t>P_A^gsT(c,d+1)</t>
  </si>
  <si>
    <t>P_B^gsT(c,d+1)</t>
  </si>
  <si>
    <t>P_A^gs(c+1,d)</t>
  </si>
  <si>
    <t>P_A^gs(c,d+1)</t>
  </si>
  <si>
    <t>P_B^gs(c+1,d)</t>
  </si>
  <si>
    <t>P_B^gs(c,d+1)</t>
  </si>
  <si>
    <t>P^sm3T(e,f)</t>
  </si>
  <si>
    <t>P^sm5T(e,f)</t>
  </si>
  <si>
    <t>P^sm3(e,f)</t>
  </si>
  <si>
    <t>P^sm5(e,f)</t>
  </si>
  <si>
    <t>P^sm3T(e+1,f)</t>
  </si>
  <si>
    <t>P^sm3T(e,f+1)</t>
  </si>
  <si>
    <t>P^sm5T(e+1,f)</t>
  </si>
  <si>
    <t>P^sm5T(e,f+1)</t>
  </si>
  <si>
    <t>P^sm3(e+1,f)</t>
  </si>
  <si>
    <t>P^sm3(e,f+1)</t>
  </si>
  <si>
    <t>P^sm5(e+1,f)</t>
  </si>
  <si>
    <t>P^sm5(e,f+1)</t>
  </si>
  <si>
    <t>N_A^gsT(i,j|c+1,d)</t>
  </si>
  <si>
    <t>N_B^gsT(i,j|c+1,d)</t>
  </si>
  <si>
    <t>N_A^gsT(i,j|c,d+1)</t>
  </si>
  <si>
    <t>N_B^gsT(i,j|c,d+1)</t>
  </si>
  <si>
    <t>(g,h)</t>
  </si>
  <si>
    <t>(i,j)</t>
  </si>
  <si>
    <t>(k,l)</t>
  </si>
  <si>
    <t>N_A^gs(i,j|c+1,d)</t>
  </si>
  <si>
    <t>N_A^gs(i,j|c,d+1)</t>
  </si>
  <si>
    <t>N_B^gs(i,j|c+1,d)</t>
  </si>
  <si>
    <t>N_B^gs(i,j|c,d+1)</t>
  </si>
  <si>
    <t>N^sm3T(k,l|e+1,f)</t>
  </si>
  <si>
    <t>N^sm3T(k,l|e,f+1)</t>
  </si>
  <si>
    <t>N^sm5T(k,l|e+1,f)</t>
  </si>
  <si>
    <t>N^sm5T(k,l|e,f+1)</t>
  </si>
  <si>
    <t>N^sm3(k,l|e+1,f)</t>
  </si>
  <si>
    <t>N^sm3(k,l|e,f+1)</t>
  </si>
  <si>
    <t>N^sm5(k,l|e+1,f)</t>
  </si>
  <si>
    <t>N^sm5(k,l|e,f+1)</t>
  </si>
  <si>
    <t>P_A^pg(a,b)</t>
  </si>
  <si>
    <t>P_B^pg(a,b)</t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</si>
  <si>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_A^gsT(c+1,d))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</si>
  <si>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_A^gsT(c,d+1))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</si>
  <si>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_B^gsT(c+1,d))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</si>
  <si>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_B^gsT(c,d+1))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</si>
  <si>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_A^gsT(a,b:c,d))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</si>
  <si>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_B^gsT(a,b:c,d))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</si>
  <si>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_A^gsT(c+1,d))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</si>
  <si>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_A^gsT(c,d+1))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</si>
  <si>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_B^gsT(c+1,d))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</si>
  <si>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_B^gsT(c,d+1))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</si>
  <si>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_A^gs(c+1,d))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</si>
  <si>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_A^gs(c,d+1))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</si>
  <si>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_B^gs(c+1,d))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</si>
  <si>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_B^gs(c,d+1))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</si>
  <si>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_A^gs(c+1,d))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</si>
  <si>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_A^gs(c,d+1))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</si>
  <si>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_B^gs(c+1,d))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</si>
  <si>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_B^gs(c,d+1))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</si>
  <si>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^sm3(e+1,f))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</si>
  <si>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^sm3(e,f+1))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</si>
  <si>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^sm5(e+1,f))</t>
    </r>
  </si>
  <si>
    <r>
      <rPr>
        <b/>
        <sz val="11"/>
        <color theme="1"/>
        <rFont val="Calibri"/>
        <family val="2"/>
      </rPr>
      <t>μ(Y</t>
    </r>
    <r>
      <rPr>
        <b/>
        <sz val="11"/>
        <color theme="1"/>
        <rFont val="Calibri"/>
        <family val="2"/>
        <scheme val="minor"/>
      </rPr>
      <t>^sm5(e,f+1))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</si>
  <si>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^sm3(e+1,f))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</si>
  <si>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^sm3(e,f+1))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</si>
  <si>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^sm5(e+1,f))</t>
    </r>
  </si>
  <si>
    <r>
      <rPr>
        <b/>
        <sz val="11"/>
        <color theme="1"/>
        <rFont val="Calibri"/>
        <family val="2"/>
      </rPr>
      <t>σ^2(Y</t>
    </r>
    <r>
      <rPr>
        <b/>
        <sz val="11"/>
        <color theme="1"/>
        <rFont val="Calibri"/>
        <family val="2"/>
        <scheme val="minor"/>
      </rPr>
      <t>^sm5(e,f+1))</t>
    </r>
  </si>
  <si>
    <r>
      <rPr>
        <b/>
        <sz val="11"/>
        <color theme="1"/>
        <rFont val="Calibri"/>
        <family val="2"/>
      </rPr>
      <t>μ(Y_A</t>
    </r>
    <r>
      <rPr>
        <b/>
        <sz val="11"/>
        <color theme="1"/>
        <rFont val="Calibri"/>
        <family val="2"/>
        <scheme val="minor"/>
      </rPr>
      <t>^sm3(a,b:c,d:e,f))</t>
    </r>
  </si>
  <si>
    <r>
      <rPr>
        <b/>
        <sz val="11"/>
        <color theme="1"/>
        <rFont val="Calibri"/>
        <family val="2"/>
      </rPr>
      <t>μ(Y_B</t>
    </r>
    <r>
      <rPr>
        <b/>
        <sz val="11"/>
        <color theme="1"/>
        <rFont val="Calibri"/>
        <family val="2"/>
        <scheme val="minor"/>
      </rPr>
      <t>^sm3(a,b:c,d:e,f))</t>
    </r>
  </si>
  <si>
    <r>
      <rPr>
        <b/>
        <sz val="11"/>
        <color theme="1"/>
        <rFont val="Calibri"/>
        <family val="2"/>
      </rPr>
      <t>μ(Y_A</t>
    </r>
    <r>
      <rPr>
        <b/>
        <sz val="11"/>
        <color theme="1"/>
        <rFont val="Calibri"/>
        <family val="2"/>
        <scheme val="minor"/>
      </rPr>
      <t>^sm5(a,b:c,d:e,f))</t>
    </r>
  </si>
  <si>
    <r>
      <rPr>
        <b/>
        <sz val="11"/>
        <color theme="1"/>
        <rFont val="Calibri"/>
        <family val="2"/>
      </rPr>
      <t>μ(Y_B</t>
    </r>
    <r>
      <rPr>
        <b/>
        <sz val="11"/>
        <color theme="1"/>
        <rFont val="Calibri"/>
        <family val="2"/>
        <scheme val="minor"/>
      </rPr>
      <t>^sm5(a,b:c,d:e,f))</t>
    </r>
  </si>
  <si>
    <r>
      <rPr>
        <b/>
        <sz val="11"/>
        <color theme="1"/>
        <rFont val="Calibri"/>
        <family val="2"/>
      </rPr>
      <t>σ^2(Y_A</t>
    </r>
    <r>
      <rPr>
        <b/>
        <sz val="11"/>
        <color theme="1"/>
        <rFont val="Calibri"/>
        <family val="2"/>
        <scheme val="minor"/>
      </rPr>
      <t>^sm3(a,b:c,d:e,f))</t>
    </r>
  </si>
  <si>
    <r>
      <rPr>
        <b/>
        <sz val="11"/>
        <color theme="1"/>
        <rFont val="Calibri"/>
        <family val="2"/>
      </rPr>
      <t>σ^2(Y_B</t>
    </r>
    <r>
      <rPr>
        <b/>
        <sz val="11"/>
        <color theme="1"/>
        <rFont val="Calibri"/>
        <family val="2"/>
        <scheme val="minor"/>
      </rPr>
      <t>^sm3(a,b:c,d:e,f))</t>
    </r>
  </si>
  <si>
    <r>
      <rPr>
        <b/>
        <sz val="11"/>
        <color theme="1"/>
        <rFont val="Calibri"/>
        <family val="2"/>
      </rPr>
      <t>σ^2(Y_A</t>
    </r>
    <r>
      <rPr>
        <b/>
        <sz val="11"/>
        <color theme="1"/>
        <rFont val="Calibri"/>
        <family val="2"/>
        <scheme val="minor"/>
      </rPr>
      <t>^sm5(a,b:c,d:e,f))</t>
    </r>
  </si>
  <si>
    <r>
      <rPr>
        <b/>
        <sz val="11"/>
        <color theme="1"/>
        <rFont val="Calibri"/>
        <family val="2"/>
      </rPr>
      <t>σ^2(Y_B</t>
    </r>
    <r>
      <rPr>
        <b/>
        <sz val="11"/>
        <color theme="1"/>
        <rFont val="Calibri"/>
        <family val="2"/>
        <scheme val="minor"/>
      </rPr>
      <t>^sm5(a,b:c,d:e,f))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</si>
  <si>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(Y_A^gs(a,b:c,d))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</si>
  <si>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(Y_B^gs(a,b:c,d))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</si>
  <si>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(Y_A^gs(a,b:c,d))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</si>
  <si>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(Y_B^gs(a,b:c,d))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</si>
  <si>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(Y_A^gs(a,b:c,d))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</si>
  <si>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(Y_B^gs(a,b:c,d))</t>
    </r>
  </si>
  <si>
    <t>E(X_A^sm3(a,b:c,de,f))</t>
  </si>
  <si>
    <t>E(X_B^sm3(a,b:c,de,f))</t>
  </si>
  <si>
    <t>E(X_A^sm5(a,b:c,d:e,f))</t>
  </si>
  <si>
    <t>E(X_B^sm5(a,b:c,d:e,f))</t>
  </si>
  <si>
    <t>E(X_A^2sm3(a,b:c,d:e,f))</t>
  </si>
  <si>
    <t>E(X_B^2sm3(a,b:c,d:e,f))</t>
  </si>
  <si>
    <t>E(X_A^2sm5(a,b:c,d:e,f))</t>
  </si>
  <si>
    <t>E(X_B^2sm5(a,b:c,d:e,f))</t>
  </si>
  <si>
    <t>E(X_A^3sm3(a,b:c,d:e,f))</t>
  </si>
  <si>
    <t>E(X_B^3sm3(a,b:c,d:e,f))</t>
  </si>
  <si>
    <t>E(X_A^3sm5(a,b:c,d:e,f))</t>
  </si>
  <si>
    <t>E(X_B^3sm5(a,b:c,d:e,f))</t>
  </si>
  <si>
    <t>E(X_A^4sm3(a,b:c,d:e,f))</t>
  </si>
  <si>
    <t>E(X_B^4sm3(a,b:c,d:e,f))</t>
  </si>
  <si>
    <t>E(X_A^4sm5(a,b:c,d:e,f))</t>
  </si>
  <si>
    <t>E(X_B^4sm5(a,b:c,d:e,f))</t>
  </si>
  <si>
    <t>E(X_A^gsT(c+1,d))</t>
  </si>
  <si>
    <t>E(X_A^gsT(c,d+1))</t>
  </si>
  <si>
    <t>E(X_B^gsT(c+1,d))</t>
  </si>
  <si>
    <t>E(X_B^gsT(c,d+1))</t>
  </si>
  <si>
    <t>E(X_A^2gsT(c+1,d))</t>
  </si>
  <si>
    <t>E(X_A^2gsT(c,d+1))</t>
  </si>
  <si>
    <t>E(X_B^2gsT(c+1,d))</t>
  </si>
  <si>
    <t>E(X_B^2gsT(c,d+1))</t>
  </si>
  <si>
    <t>E(X_A^3gsT(c+1,d))</t>
  </si>
  <si>
    <t>E(X_A^3gsT(c,d+1))</t>
  </si>
  <si>
    <t>E(X_B^3gsT(c+1,d))</t>
  </si>
  <si>
    <t>E(X_B^3gsT(c,d+1))</t>
  </si>
  <si>
    <t>E(X_A^4gsT(c+1,d))</t>
  </si>
  <si>
    <t>E(X_A^4gsT(c,d+1))</t>
  </si>
  <si>
    <t>E(X_B^4gsT(c+1,d))</t>
  </si>
  <si>
    <t>E(X_B^4gsT(c,d+1))</t>
  </si>
  <si>
    <t>E(X_A^gs(c+1,d))</t>
  </si>
  <si>
    <t>E(X_A^gs(c,d+1))</t>
  </si>
  <si>
    <t>E(X_B^gs(c+1,d))</t>
  </si>
  <si>
    <t>E(X_B^gs(c,d+1))</t>
  </si>
  <si>
    <t>E(X_A^2gs(c+1,d))</t>
  </si>
  <si>
    <t>E(X_A^2gs(c,d+1))</t>
  </si>
  <si>
    <t>E(X_B^2gs(c+1,d))</t>
  </si>
  <si>
    <t>E(X_B^2gs(c,d+1))</t>
  </si>
  <si>
    <t>E(X_A^3gs(c+1,d))</t>
  </si>
  <si>
    <t>E(X_A^3gs(c,d+1))</t>
  </si>
  <si>
    <t>E(X_B^3gs(c+1,d))</t>
  </si>
  <si>
    <t>E(X_B^3gs(c,d+1))</t>
  </si>
  <si>
    <t>E(X_A^4gs(c+1,d))</t>
  </si>
  <si>
    <t>E(X_A^4gs(c,d+1))</t>
  </si>
  <si>
    <t>E(X_B^4gs(c+1,d))</t>
  </si>
  <si>
    <t>E(X_B^4gs(c,d+1))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</si>
  <si>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(Y^sm3(e,f))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</si>
  <si>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(Y_A^sm3(a,b:c,d:e,f))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</si>
  <si>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(Y_B^sm3(a,b:c,d:e,f))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</si>
  <si>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(Y^sm5(e,f))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</si>
  <si>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(Y_A^sm5(a,b:c,d:e,f))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</si>
  <si>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(Y_B^sm5(a,b:c,d:e,f))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</si>
  <si>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(Y^sm3(e,f))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</si>
  <si>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(Y_A^sm3(a,b:c,d:e,f))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</si>
  <si>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(Y_B^sm3(a,b:c,d:e,f))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</si>
  <si>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(Y^sm5(e,f))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</si>
  <si>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(Y_A^sm5(a,b:c,d:e,f))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</si>
  <si>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(Y_B^sm5(a,b:c,d:e,f))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</si>
  <si>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(Y^sm3(e,f))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</si>
  <si>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(Y_A^sm3(a,b:c,d:e,f))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</si>
  <si>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(Y_B^sm3(a,b:c,d:e,f))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</si>
  <si>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(Y^sm5(e,f))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</si>
  <si>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(Y_A^sm5(a,b:c,d:e,f))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</si>
  <si>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(Y_B^sm5(a,b:c,d:e,f))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</si>
  <si>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(Y^sm3(e,f))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</si>
  <si>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(Y_A^sm3(a,b:c,d:e,f))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</si>
  <si>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(Y_B^sm3(a,b:c,d:e,f))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</si>
  <si>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(Y^sm5(e,f))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</si>
  <si>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(Y_A^sm5(a,b:c,d:e,f))</t>
    </r>
  </si>
  <si>
    <t>E(X^sm3(e+1,f))</t>
  </si>
  <si>
    <t>E(X^sm3(e,f+1))</t>
  </si>
  <si>
    <t>E(X^sm5(e+1,f))</t>
  </si>
  <si>
    <t>E(X^sm5(e,f+1))</t>
  </si>
  <si>
    <t>E(X^2sm3(e+1,f))</t>
  </si>
  <si>
    <t>E(X^2sm3(e,f+1))</t>
  </si>
  <si>
    <t>E(X^2sm5(e+1,f))</t>
  </si>
  <si>
    <t>E(X^2sm5(e,f+1))</t>
  </si>
  <si>
    <t>E(X^3sm3(e+1,f))</t>
  </si>
  <si>
    <t>E(X^3sm3(e,f+1))</t>
  </si>
  <si>
    <t>E(X^3sm5(e+1,f))</t>
  </si>
  <si>
    <t>E(X^3sm5(e,f+1))</t>
  </si>
  <si>
    <t>E(X^4sm3(e+1,f))</t>
  </si>
  <si>
    <t>E(X^4sm3(e,f+1))</t>
  </si>
  <si>
    <t>E(X^4sm5(e+1,f))</t>
  </si>
  <si>
    <t>E(X^4sm5(e,f+1))</t>
  </si>
  <si>
    <t>P^gsT(c+1,d|s_A,w_A,n_A)</t>
  </si>
  <si>
    <t>P^gsT(c,d+1|s_A,w_A,n_A)</t>
  </si>
  <si>
    <t>P^gsT(c+1,d|s_A,w_A,n_B)</t>
  </si>
  <si>
    <t>P^gsT(c,d+1|s_A,w_A,n_B)</t>
  </si>
  <si>
    <t>P^gsT(c+1,d|s_A,l_A,n_A)</t>
  </si>
  <si>
    <t>P^gsT(c,d+1|s_A,l_A,n_A)</t>
  </si>
  <si>
    <t>P^gsT(c+1,d|s_A,l_A,n_B)</t>
  </si>
  <si>
    <t>P^gsT(c,d+1|s_A,l_A,n_B)</t>
  </si>
  <si>
    <t>P^gsT(c+1,d|s_B,w_B,n_A)</t>
  </si>
  <si>
    <t>P^gsT(c,d+1|s_B,w_B,n_A)</t>
  </si>
  <si>
    <t>P^gsT(c+1,d|s_B,w_B,n_B)</t>
  </si>
  <si>
    <t>P^gsT(c,d+1|s_B,w_B,n_B)</t>
  </si>
  <si>
    <t>P^gsT(c+1,d|s_B,l_B,n_A)</t>
  </si>
  <si>
    <t>P^gsT(c,d+1|s_B,l_B,n_A)</t>
  </si>
  <si>
    <t>P^gsT(c+1,d|s_B,l_B,n_B)</t>
  </si>
  <si>
    <t>P^gsT(c,d+1|s_B,l_B,n_B)</t>
  </si>
  <si>
    <t>P^gs(c+1,d|s_A,w_A,n_A)</t>
  </si>
  <si>
    <t>P^gs(c,d+1|s_A,w_A,n_A)</t>
  </si>
  <si>
    <t>P^gs(c+1,d|s_A,w_A,n_B)</t>
  </si>
  <si>
    <t>P^gs(c,d+1|s_A,w_A,n_B)</t>
  </si>
  <si>
    <t>P^gs(c+1,d|s_A,l_A,n_A)</t>
  </si>
  <si>
    <t>P^gs(c,d+1|s_A,l_A,n_A)</t>
  </si>
  <si>
    <t>P^gs(c+1,d|s_A,l_A,n_B)</t>
  </si>
  <si>
    <t>P^gs(c,d+1|s_A,l_A,n_B)</t>
  </si>
  <si>
    <t>P^gs(c+1,d|s_B,w_B,n_A)</t>
  </si>
  <si>
    <t>P^gs(c,d+1|s_B,w_B,n_A)</t>
  </si>
  <si>
    <t>P^gs(c+1,d|s_B,w_B,n_B)</t>
  </si>
  <si>
    <t>P^gs(c,d+1|s_B,w_B,n_B)</t>
  </si>
  <si>
    <t>P^gs(c+1,d|s_B,l_B,n_A)</t>
  </si>
  <si>
    <t>P^gs(c,d+1|s_B,l_B,n_A)</t>
  </si>
  <si>
    <t>P^gs(c+1,d|s_B,l_B,n_B)</t>
  </si>
  <si>
    <t>P^gs(c,d+1|s_B,l_B,n_B)</t>
  </si>
  <si>
    <t>E(Y^psT(a,b:c,d|s_A))</t>
  </si>
  <si>
    <t>E(Y^2psT(a,b:c,d|s_A))</t>
  </si>
  <si>
    <t>E(Y^3psT(a,b:c,d|s_A))</t>
  </si>
  <si>
    <t>E(Y^4psT(a,b:c,d|s_A))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</si>
  <si>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(Y^psT(a,b:c,d|s_A))</t>
    </r>
  </si>
  <si>
    <t>E(Y^psT(a,b:c,d|s_B))</t>
  </si>
  <si>
    <t>E(Y^2psT(a,b:c,d|s_B))</t>
  </si>
  <si>
    <t>E(Y^3psT(a,b:c,d|s_B))</t>
  </si>
  <si>
    <t>E(Y^4psT(a,b:c,d|s_B))</t>
  </si>
  <si>
    <t>E(Y^ps(a,b:c,d|s_A))</t>
  </si>
  <si>
    <t>E(Y^2ps(a,b:c,d|s_A))</t>
  </si>
  <si>
    <t>E(Y^3ps(a,b:c,d|s_A))</t>
  </si>
  <si>
    <t>E(Y^4ps(a,b:c,d|s_A))</t>
  </si>
  <si>
    <t>E(Y^ps(a,b:c,d|s_B))</t>
  </si>
  <si>
    <t>E(Y^2ps(a,b:c,d|s_B))</t>
  </si>
  <si>
    <t>E(Y^3ps(a,b:c,d|s_B))</t>
  </si>
  <si>
    <t>E(Y^4ps(a,b:c,d|s_B))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</si>
  <si>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(Y^2psT(a,b:c,d|s_A))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</si>
  <si>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(Y^2psT(a,b:c,d|s_A))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</si>
  <si>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(Y^2psT(a,b:c,d|s_A))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</si>
  <si>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(Y^psT(a,b:c,d|s_B))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</si>
  <si>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(Y^2psT(a,b:c,d|s_B))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</si>
  <si>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(Y^2psT(a,b:c,d|s_B))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</si>
  <si>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(Y^2psT(a,b:c,d|s_B))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</si>
  <si>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(Y^ps(a,b:c,d|s_A))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</si>
  <si>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(Y^2ps(a,b:c,d|s_A))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</si>
  <si>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(Y^2ps(a,b:c,d|s_A))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</si>
  <si>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(Y^2ps(a,b:c,d|s_A))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</si>
  <si>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(Y^ps(a,b:c,d|s_B))</t>
    </r>
  </si>
  <si>
    <t>P^pg(0,0|c_A,w_A)</t>
  </si>
  <si>
    <t>P^pg(0,0|c_A,l_A)</t>
  </si>
  <si>
    <t>P^pg(0,0|c_B,w_B)</t>
  </si>
  <si>
    <t>P^pg(0,0|c_B,l_B)</t>
  </si>
  <si>
    <t>P^pgT(0,0|s_A,w_A)</t>
  </si>
  <si>
    <t>P^pgT(0,0|s_A,l_A)</t>
  </si>
  <si>
    <t>P^pgT(0,0|s_B,w_B)</t>
  </si>
  <si>
    <t>P^pgT(0,0|s_B,l_B)</t>
  </si>
  <si>
    <t>P^gsT(0,0|s_A,w_A)</t>
  </si>
  <si>
    <t>P^gsT(0,0|s_A,l_A)</t>
  </si>
  <si>
    <t>P^gs(0,0|s_A,w_A)</t>
  </si>
  <si>
    <t>P^gs(0,0|s_A,l_A)</t>
  </si>
  <si>
    <t>P^gs(0,0|s_B,w_B)</t>
  </si>
  <si>
    <t>P^gs(0,0|s_B,l_B)</t>
  </si>
  <si>
    <t>P^gsT(0,0|s_B,w_B)</t>
  </si>
  <si>
    <t>P^gsT(0,0|s_B,l_B)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</si>
  <si>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(Y^psT(a,b:c,d|c_B))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</si>
  <si>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(Y^psT(a,b:c,d|c_A))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</si>
  <si>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(Y^2psT(a,b:c,d|c_A))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</si>
  <si>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(Y^2psT(a,b:c,d|c_A))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</si>
  <si>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(Y^2psT(a,b:c,d|c_A))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</si>
  <si>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(Y^2psT(a,b:c,d|c_B))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</si>
  <si>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(Y^2psT(a,b:c,d|c_B))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</si>
  <si>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(Y^2psT(a,b:c,d|c_B))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</si>
  <si>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(Y^ps(a,b:c,d|c_A))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</si>
  <si>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(Y^2ps(a,b:c,d|c_A))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</si>
  <si>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(Y^2ps(a,b:c,d|c_A))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</si>
  <si>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(Y^2ps(a,b:c,d|c_A))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</si>
  <si>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(Y^ps(a,b:c,d|c_B))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</si>
  <si>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(Y^pgT(a,b|c_A))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</si>
  <si>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(Y^pgT(a,b|c_A))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</si>
  <si>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(Y^pgT(a,b|c_A))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</si>
  <si>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(Y^pgT(a,b|c_A))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</si>
  <si>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(Y^pgT(a,b|c_B))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</si>
  <si>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(Y^pgT(a,b|c_B))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</si>
  <si>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(Y^pgT(a,b|c_B))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</si>
  <si>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(Y^pgT(a,b|c_B))</t>
    </r>
  </si>
  <si>
    <t>P^psT(a,b:c,d|s_A,w_A)</t>
  </si>
  <si>
    <t>P^psT(a,b:c,d|s_A,l_A)</t>
  </si>
  <si>
    <t>P^psT(a,b:c,d|s_B,w_B)</t>
  </si>
  <si>
    <t>P^psT(a,b:c,d|s_B,l_B)</t>
  </si>
  <si>
    <t>P^ps(a,b:c,d|s_A,w_A)</t>
  </si>
  <si>
    <t>P^ps(a,b:c,d|s_A,l_A)</t>
  </si>
  <si>
    <t>P^ps(a,b:c,d|s_B,w_B)</t>
  </si>
  <si>
    <t>P^ps(a,b:c,d|s_B,l_B)</t>
  </si>
  <si>
    <t>P^sm5(e,f|c_A,w_A)</t>
  </si>
  <si>
    <t>P^sm5(e,f|c_B,w_B)</t>
  </si>
  <si>
    <t>P^sm5(e,f|c_B,w_A)</t>
  </si>
  <si>
    <t>P^sm5(e,f|c_A,w_B)</t>
  </si>
  <si>
    <t>P^psT(a,b:c,d|s_A,w_A,n_A)</t>
  </si>
  <si>
    <t>E(Y^pm5(0,0:0,0:e,f|c_A))</t>
  </si>
  <si>
    <t>E(Y^2pm5(0,0:0,0:e,f|c_A))</t>
  </si>
  <si>
    <t>E(Y^pm5(0,0:0,0:e,f|c_B))</t>
  </si>
  <si>
    <t>E(Y^2pm5(0,0:0,0:e,f|c_B))</t>
  </si>
  <si>
    <t>E(Y^3pm5(0,0:0,0:e,f|c_B))</t>
  </si>
  <si>
    <t>E(Y^4pm5(0,0:0,0:e,f|c_B))</t>
  </si>
  <si>
    <t>E(Y^4pm5(0,0:0,0:e,f|c_A))</t>
  </si>
  <si>
    <t>E(Y^3pm5(0,0:0,0:e,f|c_A))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</si>
  <si>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(Y^pm5(0,0:0,0:e,f|c_A))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</si>
  <si>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(Y^pm5(0,0:0,0:e,f|c_B))</t>
    </r>
  </si>
  <si>
    <t>P^psT(a,b:c,d|s_A,l_A,n_A)</t>
  </si>
  <si>
    <t>P^psT(a,b:c,d|s_A,w_A,n_B)</t>
  </si>
  <si>
    <t>P^psT(a,b:c,d|s_A,l_A,n_B)</t>
  </si>
  <si>
    <t>P^pm5(a,b:c,d:e,f|c_A,w_A)</t>
  </si>
  <si>
    <t>P^sm5(e+1,f|c_A,w_A)</t>
  </si>
  <si>
    <t>P^sm5(e,f+1|c_A,w_A)</t>
  </si>
  <si>
    <t>P^sm5(e+1,f|c_B,w_A)</t>
  </si>
  <si>
    <t>P^sm5(e,f+1|c_B,w_A)</t>
  </si>
  <si>
    <t>P^sm5(e+1,f|c_A,w_B)</t>
  </si>
  <si>
    <t>P^sm5(e,f+1|c_A,w_B)</t>
  </si>
  <si>
    <t>P^psT(a,b:c,d|s_B,w_B,n_A)</t>
  </si>
  <si>
    <t>P^psT(a,b:c,d|s_B,w_B,n_B)</t>
  </si>
  <si>
    <t>P^psT(a,b:c,d|s_B,l_B,n_A)</t>
  </si>
  <si>
    <t>P^psT(a,b:c,d|s_B,l_B,n_B)</t>
  </si>
  <si>
    <t>P^sm5(e+1,f|c_B,w_B)</t>
  </si>
  <si>
    <t>P^sm5(e,f+1|c_B,w_B)</t>
  </si>
  <si>
    <t>P^pm5(a,b:c,d:e,f|c_B,w_A)</t>
  </si>
  <si>
    <t>P^pm5(a,b:c,d:e,f|c_A,w_B)</t>
  </si>
  <si>
    <t>P^pm5(a,b:c,de,f|c_B,w_B)</t>
  </si>
  <si>
    <t>E(Y^pm5(a,b:c,d:e,f|c_A))</t>
  </si>
  <si>
    <t>E(Y^pm5(a,b:c,d:e,f|c_B))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</si>
  <si>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(Y^pm5(a,b:c,d:e,f|c_A))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</si>
  <si>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(Y^pm5(a,b:c,d:e,f|c_B))</t>
    </r>
  </si>
  <si>
    <t>E(Y^2pm5(a,b:c,d:e,f|c_A))</t>
  </si>
  <si>
    <t>E(Y^2pm5(a,b:c,d:e,f|c_B))</t>
  </si>
  <si>
    <t>E(Y^3pm5(a,b:c,d:e,f|c_A))</t>
  </si>
  <si>
    <t>E(Y^3pm5(a,b:c,d:e,f|c_B))</t>
  </si>
  <si>
    <t>E(Y^4pm5(a,b:c,d:e,f|c_A))</t>
  </si>
  <si>
    <t>E(Y^4pm5(a,b:c,d:e,f|c_B))</t>
  </si>
  <si>
    <t xml:space="preserve">Server </t>
  </si>
  <si>
    <t xml:space="preserve">Structure </t>
  </si>
  <si>
    <t xml:space="preserve">3 set tiebreak </t>
  </si>
  <si>
    <t xml:space="preserve">3 set advantage </t>
  </si>
  <si>
    <t xml:space="preserve">5 set tiebreak </t>
  </si>
  <si>
    <t xml:space="preserve">5 set advantage </t>
  </si>
  <si>
    <t>Current Game</t>
  </si>
  <si>
    <t xml:space="preserve">Standard </t>
  </si>
  <si>
    <t xml:space="preserve">Tiebreak </t>
  </si>
  <si>
    <t xml:space="preserve">Current Set </t>
  </si>
  <si>
    <t xml:space="preserve">Advantage </t>
  </si>
  <si>
    <t xml:space="preserve">Current Match </t>
  </si>
  <si>
    <t xml:space="preserve">Type </t>
  </si>
  <si>
    <t xml:space="preserve">Gender </t>
  </si>
  <si>
    <t xml:space="preserve">Surface </t>
  </si>
  <si>
    <t>Player B</t>
  </si>
  <si>
    <t xml:space="preserve">Player </t>
  </si>
  <si>
    <t xml:space="preserve">Initial Serve </t>
  </si>
  <si>
    <t xml:space="preserve">Won Serve </t>
  </si>
  <si>
    <t xml:space="preserve">Played Serve </t>
  </si>
  <si>
    <t xml:space="preserve">vs </t>
  </si>
  <si>
    <t xml:space="preserve">Points </t>
  </si>
  <si>
    <t xml:space="preserve">Games </t>
  </si>
  <si>
    <t xml:space="preserve">Sets </t>
  </si>
  <si>
    <t xml:space="preserve">Point </t>
  </si>
  <si>
    <t>Game</t>
  </si>
  <si>
    <t xml:space="preserve">Set </t>
  </si>
  <si>
    <t xml:space="preserve">Match </t>
  </si>
  <si>
    <t>Match</t>
  </si>
  <si>
    <t>Mean</t>
  </si>
  <si>
    <t xml:space="preserve">St. Deviation </t>
  </si>
  <si>
    <t>Variation</t>
  </si>
  <si>
    <t>Skewness</t>
  </si>
  <si>
    <t xml:space="preserve">Kurtosis </t>
  </si>
  <si>
    <t xml:space="preserve">Interactive </t>
  </si>
  <si>
    <t xml:space="preserve">Predictive </t>
  </si>
  <si>
    <t xml:space="preserve">Variable </t>
  </si>
  <si>
    <t xml:space="preserve">Number of points played in the game </t>
  </si>
  <si>
    <t xml:space="preserve">Number of games played in the set </t>
  </si>
  <si>
    <t xml:space="preserve">Number of sets played in the match </t>
  </si>
  <si>
    <t xml:space="preserve">Number of points remaining in the game </t>
  </si>
  <si>
    <t xml:space="preserve">Number of games remaining in the set </t>
  </si>
  <si>
    <t xml:space="preserve">Number of sets remaining in the match </t>
  </si>
  <si>
    <t xml:space="preserve">Number of points remaining in the set </t>
  </si>
  <si>
    <t xml:space="preserve">Number of points remaining in the match </t>
  </si>
  <si>
    <t xml:space="preserve">Time remaining in the match </t>
  </si>
  <si>
    <t>Variance</t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</si>
  <si>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_A^pg(a,b))</t>
    </r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</si>
  <si>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_B^pg(a,b))</t>
    </r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</si>
  <si>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_A^pgT(a,b))</t>
    </r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</si>
  <si>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_B^pgT(a,b))</t>
    </r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</si>
  <si>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_A^gsT(a,b:c,d))</t>
    </r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</si>
  <si>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_B^gsT(a,b:c,d))</t>
    </r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</si>
  <si>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_A^ps(a,b:c,d))</t>
    </r>
  </si>
  <si>
    <r>
      <rPr>
        <b/>
        <sz val="11"/>
        <color theme="1"/>
        <rFont val="Calibri"/>
        <family val="2"/>
      </rPr>
      <t>μ(X</t>
    </r>
    <r>
      <rPr>
        <b/>
        <sz val="11"/>
        <color theme="1"/>
        <rFont val="Calibri"/>
        <family val="2"/>
        <scheme val="minor"/>
      </rPr>
      <t>_B^ps(a,b:c,d))</t>
    </r>
  </si>
  <si>
    <r>
      <rPr>
        <b/>
        <sz val="11"/>
        <color theme="1"/>
        <rFont val="Calibri"/>
        <family val="2"/>
      </rPr>
      <t>μ(X_B</t>
    </r>
    <r>
      <rPr>
        <b/>
        <sz val="11"/>
        <color theme="1"/>
        <rFont val="Calibri"/>
        <family val="2"/>
        <scheme val="minor"/>
      </rPr>
      <t>^sm3(a,b:c,d:e,f))</t>
    </r>
  </si>
  <si>
    <r>
      <rPr>
        <b/>
        <sz val="11"/>
        <color theme="1"/>
        <rFont val="Calibri"/>
        <family val="2"/>
      </rPr>
      <t>μ(X_B</t>
    </r>
    <r>
      <rPr>
        <b/>
        <sz val="11"/>
        <color theme="1"/>
        <rFont val="Calibri"/>
        <family val="2"/>
        <scheme val="minor"/>
      </rPr>
      <t>^sm5(a,b:c,d:e,f))</t>
    </r>
  </si>
  <si>
    <t xml:space="preserve">Mean </t>
  </si>
  <si>
    <t>St. Deviation</t>
  </si>
  <si>
    <t xml:space="preserve">Variance </t>
  </si>
  <si>
    <t xml:space="preserve">Variation </t>
  </si>
  <si>
    <t xml:space="preserve">Skewness </t>
  </si>
  <si>
    <r>
      <rPr>
        <b/>
        <sz val="11"/>
        <color theme="1"/>
        <rFont val="Calibri"/>
        <family val="2"/>
      </rPr>
      <t>μ(X_A</t>
    </r>
    <r>
      <rPr>
        <b/>
        <sz val="11"/>
        <color theme="1"/>
        <rFont val="Calibri"/>
        <family val="2"/>
        <scheme val="minor"/>
      </rPr>
      <t>^sm3(a,b:c,d:e,f))</t>
    </r>
  </si>
  <si>
    <r>
      <rPr>
        <b/>
        <sz val="11"/>
        <color theme="1"/>
        <rFont val="Calibri"/>
        <family val="2"/>
      </rPr>
      <t>μ(X_A</t>
    </r>
    <r>
      <rPr>
        <b/>
        <sz val="11"/>
        <color theme="1"/>
        <rFont val="Calibri"/>
        <family val="2"/>
        <scheme val="minor"/>
      </rPr>
      <t>^sm5(a,b:c,d:e,f))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</si>
  <si>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(Y^pm5(0,0:0,0:e,f|c_A))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</si>
  <si>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(Y^pm5(a,b:c,d:e,f|c_A))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</si>
  <si>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(Y^pm5(0,0:0,0:e,f|c_B))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</si>
  <si>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(Y^pm5(a,b:c,d:e,f|c_B))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</si>
  <si>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(Y^pm5(a,b:c,d:e,f|c_A))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</si>
  <si>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(Y^pm5(0,0:0,0:e,f|c_A))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</si>
  <si>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(Y^ps(a,b:c,d|c_B))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</si>
  <si>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(Y^ps(a,b:c,d|s_B))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</si>
  <si>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(Y^ps(0,0:c,d|s_B))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</si>
  <si>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(Y^ps(a,b:c,d|c_B))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</si>
  <si>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(Y^ps(a,b:c,d|s_B))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</si>
  <si>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(Y^ps(0,0:c,d|s_B))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</si>
  <si>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(Y^ps(a,b:c,d|c_B))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</si>
  <si>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(Y^ps(a,b:c,d|s_B))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</si>
  <si>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(Y^ps(0,0:c,d|s_B))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</si>
  <si>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(Y^pm5(a,b:c,d:e,f|c_A))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</si>
  <si>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(Y^pm5(0,0:0,0:e,f|c_A))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</si>
  <si>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(Y^pm5(a,b:c,d:e,f|c_B))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</si>
  <si>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(Y^pm5(0,0:0,0:e,f|c_B))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</si>
  <si>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(Y^pm5(0,0:0,0:e,f|c_B))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</si>
  <si>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(Y^pm5(a,b:c,d:e,f|c_B))</t>
    </r>
  </si>
  <si>
    <t>f(Y_sB^gsT(c,d)=y_sB^gsT(a,b:c,d))</t>
  </si>
  <si>
    <t>f(X_sA^gs(a,b:c,d)=x_sA^gs(a,b:c,d))</t>
  </si>
  <si>
    <t>f(X_sB^gs(a,b:c,d)=x_sB^gs(a,b:c,d))</t>
  </si>
  <si>
    <t>f(Y_sA^gs(a,b:c,d)=y_sA^gs(a,b:c,d))</t>
  </si>
  <si>
    <t>f(Y_sB^gs(a,b:c,d)=y_sB^gs(a,b:c,d))</t>
  </si>
  <si>
    <t>f(X_A^sm3T(a,b:c,d:e,f)=x_A^sm3T(a,b:c,d:e,f))</t>
  </si>
  <si>
    <t>f(X_B^sm3T(a,b:c,d:e,f)=x_B^sm3T(a,b:c,d:e,f))</t>
  </si>
  <si>
    <t>f(Y_A^sm3T(a,b:c,d:e,f)=y_A^sm3T(a,b:c,d:e,f))</t>
  </si>
  <si>
    <t>f(Y_B^sm3T(a,b:c,d:e,f)=y_B^sm3T(a,b:c,d:e,f))</t>
  </si>
  <si>
    <t>f(X_A^sm3(a,b:c,d:e,f)=x_A^sm3(a,b:c,d:e,f))</t>
  </si>
  <si>
    <t>f(X_B^sm3(a,b:c,d:e,f)=x_B^sm3(a,b:c,d:e,f))</t>
  </si>
  <si>
    <t>f(Y_A^sm3(a,b:c,d:e,f)=y_A^sm3(a,b:c,d:e,f))</t>
  </si>
  <si>
    <t>f(Y_B^sm3(a,b:c,d:e,f)=y_B^sm3(a,b:c,d:e,f))</t>
  </si>
  <si>
    <t>f(X_A^sm5T(a,b:c,d:e,f)=x_A^sm5T(a,b:c,d:e,f))</t>
  </si>
  <si>
    <t>f(X_B^sm5T(a,b:c,d:e,f)=x_B^sm5T(a,b:c,d:e,f))</t>
  </si>
  <si>
    <t>f(Y_A^sm5T(a,b:c,d:e,f)=y_A^sm5T(a,b:c,d:e,f))</t>
  </si>
  <si>
    <t>f(Y_B^sm5T(a,b:c,d:e,f)=y_B^sm5T(a,b:c,d:e,f))</t>
  </si>
  <si>
    <t>f(X_A^sm5(a,b:c,d:e,f)=x_A^sm5(a,b:c,d:e,f))</t>
  </si>
  <si>
    <t>f(X_B^sm5(a,b:c,d:e,f)=x_B^sm5(a,b:c,d:e,f))</t>
  </si>
  <si>
    <t>f(Y_A^sm5(a,b:c,d:e,f)=y_A^sm5(a,b:c,d:e,f))</t>
  </si>
  <si>
    <t>f(Y_B^sm5(a,b:c,d:e,f)=y_B^sm5(a,b:c,d:e,f))</t>
  </si>
  <si>
    <t>P^sm5T(e,f|c_A,w_A)</t>
  </si>
  <si>
    <t>P^sm5T(e+1,f|c_A,w_A)</t>
  </si>
  <si>
    <t>P^sm5T(e,f+1|c_A,w_A)</t>
  </si>
  <si>
    <t>P^pm5T(a,b:c,d:e,f|c_A,w_A)</t>
  </si>
  <si>
    <t>P^sm5T(e,f|c_B,w_A)</t>
  </si>
  <si>
    <t>P^sm5T(e+1,f|c_B,w_A)</t>
  </si>
  <si>
    <t>P^sm5T(e,f+1|c_B,w_A)</t>
  </si>
  <si>
    <t>P^pm5T(a,b:c,d:e,f|c_B,w_A)</t>
  </si>
  <si>
    <t>P^sm5T(e,f|c_A,w_B)</t>
  </si>
  <si>
    <t>P^sm5T(e+1,f|c_A,w_B)</t>
  </si>
  <si>
    <t>P^sm5T(e,f+1|c_A,w_B)</t>
  </si>
  <si>
    <t>P^pm5T(a,b:c,d:e,f|c_A,w_B)</t>
  </si>
  <si>
    <t>P^sm5T(e,f|c_B,w_B)</t>
  </si>
  <si>
    <t>P^sm5T(e+1,f|c_B,w_B)</t>
  </si>
  <si>
    <t>P^sm5T(e,f+1|c_B,w_B)</t>
  </si>
  <si>
    <t>P^pm5T(a,b:c,de,f|c_B,w_B)</t>
  </si>
  <si>
    <t>E(Y^pm5T(0,0:0,0:e,f|c_A))</t>
  </si>
  <si>
    <t>E(Y^pm5T(a,b:c,d:e,f|c_A))</t>
  </si>
  <si>
    <t>E(Y^pm5T(0,0:0,0:e,f|c_B))</t>
  </si>
  <si>
    <t>E(Y^pm5T(a,b:c,d:e,f|c_B))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</si>
  <si>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(Y^pm5T(0,0:0,0:e,f|c_A))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</si>
  <si>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(Y^pm5T(a,b:c,d:e,f|c_A))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</si>
  <si>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(Y^pm5T(0,0:0,0:e,f|c_B))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</si>
  <si>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(Y^pm5T(a,b:c,d:e,f|c_B))</t>
    </r>
  </si>
  <si>
    <t>E(Y^2pm5T(0,0:0,0:e,f|c_A))</t>
  </si>
  <si>
    <t>E(Y^2pm5T(a,b:c,d:e,f|c_A))</t>
  </si>
  <si>
    <t>E(Y^2pm5T(0,0:0,0:e,f|c_B))</t>
  </si>
  <si>
    <t>E(Y^2pm5T(a,b:c,d:e,f|c_B))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</si>
  <si>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(Y^pm5T(0,0:0,0:e,f|c_A))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</si>
  <si>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(Y^pm5T(a,b:c,d:e,f|c_A))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</si>
  <si>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(Y^pm5T(0,0:0,0:e,f|c_B))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</si>
  <si>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(Y^pm5T(a,b:c,d:e,f|c_B))</t>
    </r>
  </si>
  <si>
    <t>E(Y^3pm5T(0,0:0,0:e,f|c_A))</t>
  </si>
  <si>
    <t>E(Y^3pm5T(a,b:c,d:e,f|c_A))</t>
  </si>
  <si>
    <t>E(Y^3pm5T(0,0:0,0:e,f|c_B))</t>
  </si>
  <si>
    <t>E(Y^3pm5T(a,b:c,d:e,f|c_B))</t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</si>
  <si>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(Y^pm5T(0,0:0,0:e,f|c_A))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</si>
  <si>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(Y^pm5T(a,b:c,d:e,f|c_A))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</si>
  <si>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(Y^pm5T(0,0:0,0:e,f|c_B))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</si>
  <si>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(Y^pm5T(a,b:c,d:e,f|c_B))</t>
    </r>
  </si>
  <si>
    <t>E(Y^4pm5T(0,0:0,0:e,f|c_A))</t>
  </si>
  <si>
    <t>E(Y^4pm5T(a,b:c,d:e,f|c_A))</t>
  </si>
  <si>
    <t>E(Y^4pm5T(0,0:0,0:e,f|c_B))</t>
  </si>
  <si>
    <t>E(Y^4pm5T(a,b:c,d:e,f|c_B))</t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</si>
  <si>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(Y^pm5T(0,0:0,0:e,f|c_A))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</si>
  <si>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(Y^pm5T(a,b:c,d:e,f|c_A))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</si>
  <si>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(Y^pm5T(0,0:0,0:e,f|c_B))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</si>
  <si>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(Y^pm5T(a,b:c,d:e,f|c_B))</t>
    </r>
  </si>
  <si>
    <t>P^ps(a,b:c,d|s_A,w_A,n_A)</t>
  </si>
  <si>
    <t>P^ps(a,b:c,d|s_A,l_A,n_A)</t>
  </si>
  <si>
    <t>P^ps(a,b:c,d|s_A,w_A,n_B)</t>
  </si>
  <si>
    <t>P^ps(a,b:c,d|s_A,l_A,n_B)</t>
  </si>
  <si>
    <t>P^ps(a,b:c,d|s_B,l_B,n_A)</t>
  </si>
  <si>
    <t>P^ps(a,b:c,d|s_B,w_B,n_A)</t>
  </si>
  <si>
    <t>P^ps(a,b:c,d|s_B,l_B,n_B)</t>
  </si>
  <si>
    <t>P^ps(a,b:c,d|s_B,w_B,n_B)</t>
  </si>
  <si>
    <t>P^sm3(e+1,f|c_A,w_A)</t>
  </si>
  <si>
    <t>P^sm3(e,f+1|c_A,w_A)</t>
  </si>
  <si>
    <t>P^pm3(a,b:c,d:e,f|c_A,w_A)</t>
  </si>
  <si>
    <t>P^sm3(e+1,f|c_B,w_A)</t>
  </si>
  <si>
    <t>P^sm3(e,f+1|c_B,w_A)</t>
  </si>
  <si>
    <t>P^pm3(a,b:c,d:e,f|c_B,w_A)</t>
  </si>
  <si>
    <t>P^sm3(e+1,f|c_A,w_B)</t>
  </si>
  <si>
    <t>P^sm3(e,f+1|c_A,w_B)</t>
  </si>
  <si>
    <t>P^pm3(a,b:c,d:e,f|c_A,w_B)</t>
  </si>
  <si>
    <t>P^sm3(e+1,f|c_B,w_B)</t>
  </si>
  <si>
    <t>P^sm3(e,f+1|c_B,w_B)</t>
  </si>
  <si>
    <t>P^pm3(a,b:c,de,f|c_B,w_B)</t>
  </si>
  <si>
    <t>E(Y^pm3(a,b:c,d:e,f|c_A))</t>
  </si>
  <si>
    <t>E(Y^pm3(a,b:c,d:e,f|c_B))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</si>
  <si>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(Y^pm3(a,b:c,d:e,f|c_A))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</si>
  <si>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(Y^pm3(a,b:c,d:e,f|c_B))</t>
    </r>
  </si>
  <si>
    <t>P^sm3T(e+1,f|c_A,w_A)</t>
  </si>
  <si>
    <t>P^sm3T(e,f+1|c_A,w_A)</t>
  </si>
  <si>
    <t>P^pm3T(a,b:c,d:e,f|c_A,w_A)</t>
  </si>
  <si>
    <t>P^sm3T(e+1,f|c_B,w_A)</t>
  </si>
  <si>
    <t>P^sm3T(e,f+1|c_B,w_A)</t>
  </si>
  <si>
    <t>P^pm3T(a,b:c,d:e,f|c_B,w_A)</t>
  </si>
  <si>
    <t>P^sm3T(e+1,f|c_A,w_B)</t>
  </si>
  <si>
    <t>P^sm3T(e,f+1|c_A,w_B)</t>
  </si>
  <si>
    <t>P^pm3T(a,b:c,d:e,f|c_A,w_B)</t>
  </si>
  <si>
    <t>P^sm3T(e+1,f|c_B,w_B)</t>
  </si>
  <si>
    <t>P^sm3T(e,f+1|c_B,w_B)</t>
  </si>
  <si>
    <t>P^pm3T(a,b:c,de,f|c_B,w_B)</t>
  </si>
  <si>
    <t>E(Y^2pm3(a,b:c,d:e,f|c_A))</t>
  </si>
  <si>
    <t>E(Y^3pm3(a,b:c,d:e,f|c_A))</t>
  </si>
  <si>
    <t>E(Y^4pm3(a,b:c,d:e,f|c_A))</t>
  </si>
  <si>
    <t>E(Y^2pm3(a,b:c,d:e,f|c_B))</t>
  </si>
  <si>
    <t>E(Y^3pm3(a,b:c,d:e,f|c_B))</t>
  </si>
  <si>
    <t>E(Y^4pm3(a,b:c,d:e,f|c_B))</t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</si>
  <si>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(Y^pm3(a,b:c,d:e,f|c_A))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</si>
  <si>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(Y^pm3(a,b:c,d:e,f|c_A))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</si>
  <si>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(Y^pm3(a,b:c,d:e,f|c_A))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</si>
  <si>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(Y^pm3(a,b:c,d:e,f|c_B))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</si>
  <si>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(Y^pm3(a,b:c,d:e,f|c_B))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</si>
  <si>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(Y^pm3(a,b:c,d:e,f|c_B))</t>
    </r>
  </si>
  <si>
    <t>E(Y^pm3T(a,b:c,d:e,f|c_A))</t>
  </si>
  <si>
    <t>E(Y^2pm3T(a,b:c,d:e,f|c_A))</t>
  </si>
  <si>
    <t>E(Y^3pm3T(a,b:c,d:e,f|c_A))</t>
  </si>
  <si>
    <t>E(Y^4pm3T(a,b:c,d:e,f|c_A))</t>
  </si>
  <si>
    <t>E(Y^pm3T(a,b:c,d:e,f|c_B))</t>
  </si>
  <si>
    <t>E(Y^2pm3T(a,b:c,d:e,f|c_B))</t>
  </si>
  <si>
    <t>E(Y^3pm3T(a,b:c,d:e,f|c_B))</t>
  </si>
  <si>
    <t>E(Y^4pm3T(a,b:c,d:e,f|c_B))</t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</si>
  <si>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(Y^pm3T(a,b:c,d:e,f|c_A))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</si>
  <si>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(Y^pm3T(a,b:c,d:e,f|c_A))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</si>
  <si>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(Y^pm3T(a,b:c,d:e,f|c_A))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</si>
  <si>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(Y^pm3T(a,b:c,d:e,f|c_A))</t>
    </r>
  </si>
  <si>
    <r>
      <rPr>
        <b/>
        <sz val="11"/>
        <color theme="1"/>
        <rFont val="Calibri"/>
        <family val="2"/>
      </rPr>
      <t>μ</t>
    </r>
    <r>
      <rPr>
        <b/>
        <sz val="11"/>
        <color theme="1"/>
        <rFont val="Calibri"/>
        <family val="2"/>
        <scheme val="minor"/>
      </rPr>
      <t>(Y^pm3T(a,b:c,d:e,f|c_B))</t>
    </r>
  </si>
  <si>
    <r>
      <rPr>
        <b/>
        <sz val="11"/>
        <color theme="1"/>
        <rFont val="Calibri"/>
        <family val="2"/>
      </rPr>
      <t>σ^2</t>
    </r>
    <r>
      <rPr>
        <b/>
        <sz val="11"/>
        <color theme="1"/>
        <rFont val="Calibri"/>
        <family val="2"/>
        <scheme val="minor"/>
      </rPr>
      <t>(Y^pm3T(a,b:c,d:e,f|c_B))</t>
    </r>
  </si>
  <si>
    <r>
      <rPr>
        <b/>
        <sz val="11"/>
        <color theme="1"/>
        <rFont val="Calibri"/>
        <family val="2"/>
      </rPr>
      <t>γ_1</t>
    </r>
    <r>
      <rPr>
        <b/>
        <sz val="11"/>
        <color theme="1"/>
        <rFont val="Calibri"/>
        <family val="2"/>
        <scheme val="minor"/>
      </rPr>
      <t>(Y^pm3T(a,b:c,d:e,f|c_B))</t>
    </r>
  </si>
  <si>
    <r>
      <rPr>
        <b/>
        <sz val="11"/>
        <color theme="1"/>
        <rFont val="Calibri"/>
        <family val="2"/>
      </rPr>
      <t>γ_2</t>
    </r>
    <r>
      <rPr>
        <b/>
        <sz val="11"/>
        <color theme="1"/>
        <rFont val="Calibri"/>
        <family val="2"/>
        <scheme val="minor"/>
      </rPr>
      <t>(Y^pm3T(a,b:c,d:e,f|c_B))</t>
    </r>
  </si>
  <si>
    <t xml:space="preserve">Male </t>
  </si>
  <si>
    <t xml:space="preserve">Female </t>
  </si>
  <si>
    <t xml:space="preserve">Grass </t>
  </si>
  <si>
    <t xml:space="preserve">Clay </t>
  </si>
  <si>
    <t>Hard</t>
  </si>
  <si>
    <t xml:space="preserve">Indoor Hard </t>
  </si>
  <si>
    <t xml:space="preserve">Serve </t>
  </si>
  <si>
    <t xml:space="preserve">Return </t>
  </si>
  <si>
    <t xml:space="preserve">Return Averages </t>
  </si>
  <si>
    <t>Grass</t>
  </si>
  <si>
    <t>Clay</t>
  </si>
  <si>
    <t>Men</t>
  </si>
  <si>
    <t>Serve</t>
  </si>
  <si>
    <t>Adrian Cruciat</t>
  </si>
  <si>
    <t>Adrian Garcia</t>
  </si>
  <si>
    <t>Adrian Mannarino</t>
  </si>
  <si>
    <t>Adrian Menendez-Maceiras</t>
  </si>
  <si>
    <t>Adrian Ungur</t>
  </si>
  <si>
    <t>Agustin Calleri</t>
  </si>
  <si>
    <t>Aisam Qureshi</t>
  </si>
  <si>
    <t>Albert Montanes</t>
  </si>
  <si>
    <t>Albert Portas</t>
  </si>
  <si>
    <t>Women</t>
  </si>
  <si>
    <t>Return</t>
  </si>
  <si>
    <t>Abigail Spears</t>
  </si>
  <si>
    <t>Agnes Szatmari</t>
  </si>
  <si>
    <t>Agnes Szavay</t>
  </si>
  <si>
    <t>Agnieszka Radwanska</t>
  </si>
  <si>
    <t>Ahsha Rolle</t>
  </si>
  <si>
    <t>Ai Sugiyama</t>
  </si>
  <si>
    <t>Aiko Nakamura</t>
  </si>
  <si>
    <t>Akgul Amanmuradova</t>
  </si>
  <si>
    <t>Akiko Morigami</t>
  </si>
  <si>
    <t>Akiko Yonemura</t>
  </si>
  <si>
    <t xml:space="preserve">Combined </t>
  </si>
  <si>
    <t xml:space="preserve">Updated Serve </t>
  </si>
  <si>
    <t xml:space="preserve">During Points </t>
  </si>
  <si>
    <t xml:space="preserve">Between Points </t>
  </si>
  <si>
    <t>f(Y_A^gsT(a,b:c,d)=y_A^gsT(a,b:c,d))</t>
  </si>
  <si>
    <t>f(X_A^gsT(a,b:c,d)=x_A^gsT(a,b:c,d))</t>
  </si>
  <si>
    <t>f(X_B^gsT(a,b:c,d)=x_B^gsT(a,b:c,d))</t>
  </si>
  <si>
    <t>f(Y_B^pgT(a,b)=y_B^pgT(a,b))</t>
  </si>
  <si>
    <t>f(Y_A^pgT(a,b)=y_A^pgT(a,b))</t>
  </si>
  <si>
    <t>f(X_A^pgT(a,b)=x_A^pgT(a,b))</t>
  </si>
  <si>
    <t>f(X_B^pgT(a,b)=x_B^pgT(a,b))</t>
  </si>
  <si>
    <t>w_1(Y^pg(a,b|c_A,w_A))</t>
  </si>
  <si>
    <t>w_1(Y^pg(a,b|c_A,l_A))</t>
  </si>
  <si>
    <t>w_1(Y^pg(a,b|c_A))</t>
  </si>
  <si>
    <t>w_2(Y^pg(a,b|c_A,w_A))</t>
  </si>
  <si>
    <t>w_2(Y^pg(a,b|c_A,l_A))</t>
  </si>
  <si>
    <t>w_3(Ypg(a,b|c_A,w_A))</t>
  </si>
  <si>
    <t>w_3(Y^pg(a,b|c_A,l_A))</t>
  </si>
  <si>
    <t>w_4(Y^pg(a,b|c_A,w_A))</t>
  </si>
  <si>
    <t>w_4(Y^pg(a,b|c_A,l_A))</t>
  </si>
  <si>
    <t>w_1(Y^pg(a,b|c_B,w_B))</t>
  </si>
  <si>
    <t>w_1(Y^pg(a,b|c_B,l_B))</t>
  </si>
  <si>
    <t>w_2(Y^pg(a,b|c_B,w_B))</t>
  </si>
  <si>
    <t>w_2(Y^pg(a,b|c_B,l_B))</t>
  </si>
  <si>
    <t>w_3(Y^pg(a,b|c_B,w_B))</t>
  </si>
  <si>
    <t>w_3(Y^pg(a,b|c_B,l_B))</t>
  </si>
  <si>
    <t>w_4(Y^pg(a,b|c_B,w_B))</t>
  </si>
  <si>
    <t>w_4(Y^pg(a,b|c_B,l_B))</t>
  </si>
  <si>
    <t>w_2(Y^pg(a,b|c_A))</t>
  </si>
  <si>
    <t>w_3(Y^pg(a,b|c_A))</t>
  </si>
  <si>
    <t>w_4(Y^pg(a,b|c_A))</t>
  </si>
  <si>
    <t>w_1(Y^pg(a,b|c_B))</t>
  </si>
  <si>
    <t>w_2(Y^pg(a,b|c_B))</t>
  </si>
  <si>
    <t>w_3(Y^pg(a,b|c_B))</t>
  </si>
  <si>
    <t>w_4(Y^pg(a,b|c_B))</t>
  </si>
  <si>
    <t>w_1(Y^pgT(a,b|s_A,w_A))</t>
  </si>
  <si>
    <t>w_2(Y^pgT(a,b|s_A,w_A))</t>
  </si>
  <si>
    <t>w_3(Y^pgT(a,b|s_A,w_A))</t>
  </si>
  <si>
    <t>w_4(Y^pgT(a,b|s_A,w_A))</t>
  </si>
  <si>
    <t>w_1(Y^pgT(a,b|s_B,w_B))</t>
  </si>
  <si>
    <t>w_2(Y^pgT(a,b|s_B,w_B))</t>
  </si>
  <si>
    <t>w_3(Y^pgT(a,b|s_B,w_B))</t>
  </si>
  <si>
    <t>w_4(Y^pgT(a,b|s_B,w_B))</t>
  </si>
  <si>
    <t>w_1(Y^pgT(a,b|s_A,l_A))</t>
  </si>
  <si>
    <t>w_2(Y^pgT(a,b|s_A,l_A))</t>
  </si>
  <si>
    <t>w_3(Y^pgT(a,b|s_A,l_A))</t>
  </si>
  <si>
    <t>w_4(Y^pgT(a,b|s_A,l_A))</t>
  </si>
  <si>
    <t>w_1(Y^pgT(a,b|s_B,l_B))</t>
  </si>
  <si>
    <t>w_2(Y^pgT(a,b|s_B,l_B))</t>
  </si>
  <si>
    <t>w_3(Y^pgT(a,b|s_B,l_B))</t>
  </si>
  <si>
    <t>w_4(Y^pgT(a,b|s_B,l_B))</t>
  </si>
  <si>
    <t>w_1(Y^pgT(a,b|s_A))</t>
  </si>
  <si>
    <t>w_2(Y^pgT(a,b|s_A))</t>
  </si>
  <si>
    <t>w_3(Y^pgT(a,b|s_A))</t>
  </si>
  <si>
    <t>w_4(Y^pgT(a,b|s_A))</t>
  </si>
  <si>
    <t>w_1(Y^pgT(a,b|s_B))</t>
  </si>
  <si>
    <t>w_2(Y^pgT(a,b|s_B))</t>
  </si>
  <si>
    <t>w_3(Y^pgT(a,b|s_B))</t>
  </si>
  <si>
    <t>w_4(Y^pgT(a,b|s_B))</t>
  </si>
  <si>
    <t>w_1(Y^psT(0,0:c,d|s_A,w_A,n_A))</t>
  </si>
  <si>
    <t>w_1(Y^psT(0,0:c+1,d|s_A,w_A,n_A))</t>
  </si>
  <si>
    <t>w_1(Y^psT(0,0:c,d+1|s_A,w_A,n_A))</t>
  </si>
  <si>
    <t>w_1(Y^psT(a,b:c,d|s_A,w_A,n_A))</t>
  </si>
  <si>
    <t>w_2(Y^psT(0,0:c,d|s_A,w_A,n_A))</t>
  </si>
  <si>
    <t>w_2(Y^psT(0,0:c+1,d|s_A,w_A,n_A))</t>
  </si>
  <si>
    <t>w_2(Y^psT(0,0:c,d+1|s_A,w_A,n_A))</t>
  </si>
  <si>
    <t>w_2(Y^psT(a,b:c,d|s_A,w_A,n_A))</t>
  </si>
  <si>
    <t>w_3(Y^psT(0,0:c,d|s_A,w_A,n_A))</t>
  </si>
  <si>
    <t>w_3(Y^psT(0,0:c+1,d|s_A,w_A,n_A))</t>
  </si>
  <si>
    <t>w_3(Y^psT(0,0:c,d+1|s_A,w_A,n_A))</t>
  </si>
  <si>
    <t>w_3(Y^psT(a,b:c,d|s_A,w_A,n_A))</t>
  </si>
  <si>
    <t>w_4(Y^psT(0,0:c,d|s_A,w_A,n_A))</t>
  </si>
  <si>
    <t>w_4(Y^psT(0,0:c+1,d|s_A,w_A,n_A))</t>
  </si>
  <si>
    <t>w_4(Y^psT(0,0:c,d+1|s_A,w_A,n_A))</t>
  </si>
  <si>
    <t>w_4(Y^psT(a,b:c,d|s_A,w_A,n_A))</t>
  </si>
  <si>
    <t>w_1(Y^psT(0,0:c,d|s_B,w_B,n_A))</t>
  </si>
  <si>
    <t>w_1(Y^psT(0,0:c+1,d|s_B,w_B,n_A))</t>
  </si>
  <si>
    <t>w_1(Y^psT(0,0:c,d+1|s_B,w_B,n_A))</t>
  </si>
  <si>
    <t>w_1(Y^psT(a,b:c,d|s_B,w_B,n_A))</t>
  </si>
  <si>
    <t>w_2(Y^psT(0,0:c,d|s_B,w_B,n_A))</t>
  </si>
  <si>
    <t>w_2(Y^psT(0,0:c+1,d|s_B,w_B,n_A))</t>
  </si>
  <si>
    <t>w_2(Y^psT(0,0:c,d+1|s_B,w_B,n_A))</t>
  </si>
  <si>
    <t>w_2(Y^psT(a,b:c,d|s_B,w_B,n_A))</t>
  </si>
  <si>
    <t>w_3(Y^psT(0,0:c,d|s_B,w_B,n_A))</t>
  </si>
  <si>
    <t>w_3(Y^psT(0,0:c+1,d|s_B,w_B,n_A))</t>
  </si>
  <si>
    <t>w_3(Y^psT(0,0:c,d+1|s_B,w_B,n_A))</t>
  </si>
  <si>
    <t>w_3(Y^psT(a,b:c,d|s_B,w_B,n_A))</t>
  </si>
  <si>
    <t>w_4(Y^psT(0,0:c,d|s_B,w_B,n_A))</t>
  </si>
  <si>
    <t>w_4(Y^psT(0,0:c+1,d|s_B,w_B,n_A))</t>
  </si>
  <si>
    <t>w_4(Y^psT(0,0:c,d+1|s_B,w_B,n_A))</t>
  </si>
  <si>
    <t>w_4(Y^psT(a,b:c,d|s_B,w_B,n_A))</t>
  </si>
  <si>
    <t>w_1(Y^pg(0,0|c_A,w_A))</t>
  </si>
  <si>
    <t>w_1(Y^pg(0,0|c_A,l_A))</t>
  </si>
  <si>
    <t>w_1(Y^pg(0,0|c_B,w_B))</t>
  </si>
  <si>
    <t>w_1(Y^pg(0,0|c_B,l_B))</t>
  </si>
  <si>
    <t>w_2(Y^2pg(0,0|c_A,w_A))</t>
  </si>
  <si>
    <t>w_2(Y^pg(0,0|c_A,l_A))</t>
  </si>
  <si>
    <t>w_2(Y^pg(0,0|c_B,w_B))</t>
  </si>
  <si>
    <t>w_2(Y^pg(0,0|c_B,l_B))</t>
  </si>
  <si>
    <t>w_3(Y^pg(0,0|c_A,w_A))</t>
  </si>
  <si>
    <t>w_3(Y^pg(0,0|c_A,l_A))</t>
  </si>
  <si>
    <t>w_3(Y^pg(0,0|c_B,w_B))</t>
  </si>
  <si>
    <t>w_3(Y^pg(0,0|c_B,l_B))</t>
  </si>
  <si>
    <t>w_4(Y^pg(0,0|c_A,w_A))</t>
  </si>
  <si>
    <t>w_4(Y^pg(0,0|c_A,l_A))</t>
  </si>
  <si>
    <t>w_4(Y^pg(0,0|c_B,w_B))</t>
  </si>
  <si>
    <t>w_4(Y^pg(0,0|c_B,l_B))</t>
  </si>
  <si>
    <t>w_3(Y^pg(a,b|c_A,w_A))</t>
  </si>
  <si>
    <t>w_1(Y^pgT(0,0|s_A,w_A))</t>
  </si>
  <si>
    <t>w_1(Y^pgT(0,0|s_A,l_A))</t>
  </si>
  <si>
    <t>w_1(Y^pgT(0,0|s_B,w_B))</t>
  </si>
  <si>
    <t>w_1(Y^pgT(0,0|s_B,l_B))</t>
  </si>
  <si>
    <t>w_2(Y^pgT(0,0|s_A,w_A))</t>
  </si>
  <si>
    <t>w_2(Y^pgT(0,0|s_A,l_A))</t>
  </si>
  <si>
    <t>w_2(Y^pgT(0,0|s_B,w_B))</t>
  </si>
  <si>
    <t>w_2(Y^pgT(0,0|s_B,l_B))</t>
  </si>
  <si>
    <t>w_3(Y^pgT(0,0|s_A,w_A))</t>
  </si>
  <si>
    <t>w_3(Y^pgT(0,0|s_A,l_A))</t>
  </si>
  <si>
    <t>w_3(Y^pgT(0,0|s_B,w_B))</t>
  </si>
  <si>
    <t>w_3(Y^pgT(0,0|s_B,l_B))</t>
  </si>
  <si>
    <t>w_4(Y^pgT(0,0|s_A,w_A))</t>
  </si>
  <si>
    <t>w_4(Y^pgT(0,0|s_A,l_A))</t>
  </si>
  <si>
    <t>w_4(Y^pgT(0,0|s_B,w_B))</t>
  </si>
  <si>
    <t>w_4(Y^pgT(0,0|s_B,l_B))</t>
  </si>
  <si>
    <t>w_1(Y^psT(0,0:c,d|s_A,w_A,n_B))</t>
  </si>
  <si>
    <t>w_1(Y^psT(0,0:c+1,d|s_A,w_A,n_B))</t>
  </si>
  <si>
    <t>w_1(Y^psT(0,0:c,d+1|s_A,w_A,n_B))</t>
  </si>
  <si>
    <t>w_1(Y^psT(a,b:c,d|s_A,w_A,n_B))</t>
  </si>
  <si>
    <t>w_2(Y^psT(0,0:c,d|s_A,w_A,n_B))</t>
  </si>
  <si>
    <t>w_2(Y^psT(0,0:c+1,d|s_A,w_A,n_B))</t>
  </si>
  <si>
    <t>w_2(Y^psT(0,0:c,d+1|s_A,w_A,n_B))</t>
  </si>
  <si>
    <t>w_2(Y^psT(a,b:c,d|s_A,w_A,n_B))</t>
  </si>
  <si>
    <t>w_3(Y^psT(0,0:c,d|s_A,w_A,n_B))</t>
  </si>
  <si>
    <t>w_3(Y^psT(0,0:c+1,d|s_A,w_A,n_B))</t>
  </si>
  <si>
    <t>w_3(Y^psT(0,0:c,d+1|s_A,w_A,n_B))</t>
  </si>
  <si>
    <t>w_3(Y^psT(a,b:c,d|s_A,w_A,n_B))</t>
  </si>
  <si>
    <t>w_4(Y^psT(0,0:c,d|s_A,w_A,n_B))</t>
  </si>
  <si>
    <t>w_4(Y^psT(0,0:c+1,d|s_A,w_A,n_B))</t>
  </si>
  <si>
    <t>w_4(Y^psT(0,0:c,d+1|s_A,w_A,n_B))</t>
  </si>
  <si>
    <t>w_4(Y^psT(a,b:c,d|s_A,w_A,n_B))</t>
  </si>
  <si>
    <t>w_1(Y^psT(0,0:c,d|s_B,w_B,n_B))</t>
  </si>
  <si>
    <t>w_1(Y^psT(0,0:c+1,d|s_B,w_B,n_B))</t>
  </si>
  <si>
    <t>w_1(Y^psT(0,0:c,d+1|s_B,w_B,n_B))</t>
  </si>
  <si>
    <t>w_1(Y^psT(a,b:c,d|s_B,w_B,n_B))</t>
  </si>
  <si>
    <t>w_2(Y^psT(0,0:c,d|s_B,w_B,n_B))</t>
  </si>
  <si>
    <t>w_2(Y^psT(0,0:c+1,d|s_B,w_B,n_B))</t>
  </si>
  <si>
    <t>w_2(Y^psT(0,0:c,d+1|s_B,w_B,n_B))</t>
  </si>
  <si>
    <t>w_2(Y^psT(a,b:c,d|s_B,w_B,n_B))</t>
  </si>
  <si>
    <t>w_3(Y^psT(0,0:c,d|s_B,w_B,n_B))</t>
  </si>
  <si>
    <t>w_3(Y^psT(0,0:c+1,d|s_B,w_B,n_B))</t>
  </si>
  <si>
    <t>w_3(Y^psT(0,0:c,d+1|s_B,w_B,n_B))</t>
  </si>
  <si>
    <t>w_3(Y^psT(a,b:c,d|s_B,w_B,n_B))</t>
  </si>
  <si>
    <t>w_4(Y^psT(0,0:c,d|s_B,w_B,n_B))</t>
  </si>
  <si>
    <t>w_4(Y^psT(0,0:c+1,d|s_B,w_B,n_B))</t>
  </si>
  <si>
    <t>w_4(Y^psT(0,0:c,d+1|s_B,w_B,n_B))</t>
  </si>
  <si>
    <t>w_4(Y^psT(a,b:c,d|s_B,w_B,n_B))</t>
  </si>
  <si>
    <t>w_1(Y^psT(0,0:c,d|s_A,l_A,n_A))</t>
  </si>
  <si>
    <t>w_1(Y^psT(0,0:c+1,d|s_A,l_A,n_A))</t>
  </si>
  <si>
    <t>w_1(Y^psT(0,0:c,d+1|s_A,l_A,n_A))</t>
  </si>
  <si>
    <t>w_1(Y^psT(a,b:c,d|s_A,l_A,n_A))</t>
  </si>
  <si>
    <t>w_2(Y^psT(0,0:c,d|s_A,l_A,n_A))</t>
  </si>
  <si>
    <t>w_2(Y^psT(0,0:c+1,d|s_A,l_A,n_A))</t>
  </si>
  <si>
    <t>w_2(Y^psT(0,0:c,d+1|s_A,l_A,n_A))</t>
  </si>
  <si>
    <t>w_2(Y^psT(a,b:c,d|s_A,l_A,n_A))</t>
  </si>
  <si>
    <t>w_3(Y^psT(0,0:c,d|s_A,l_A,n_A))</t>
  </si>
  <si>
    <t>w_3(Y^psT(0,0:c+1,d|s_A,l_A,n_A))</t>
  </si>
  <si>
    <t>w_3(Y^psT(0,0:c,d+1|s_A,l_A,n_A))</t>
  </si>
  <si>
    <t>w_3(Y^psT(a,b:c,d|s_A,l_A,n_A))</t>
  </si>
  <si>
    <t>w_4(Y^psT(0,0:c,d|s_A,l_A,n_A))</t>
  </si>
  <si>
    <t>w_4(Y^psT(0,0:c+1,d|s_A,l_A,n_A))</t>
  </si>
  <si>
    <t>w_4(Y^psT(0,0:c,d+1|s_A,l_A,n_A))</t>
  </si>
  <si>
    <t>w_4(Y^psT(a,b:c,d|s_A,l_A,n_A))</t>
  </si>
  <si>
    <t>w_1(Y^psT(0,0:c,d|s_B,l_B,n_A))</t>
  </si>
  <si>
    <t>w_1(Y^psT(0,0:c+1,d|s_B,l_B,n_A))</t>
  </si>
  <si>
    <t>w_1(Y^psT(0,0:c,d+1|s_B,l_B,n_A))</t>
  </si>
  <si>
    <t>w_1(Y^psT(a,b:c,d|s_B,l_B,n_A))</t>
  </si>
  <si>
    <t>w_2(Y^psT(0,0:c,d|s_B,l_B,n_A))</t>
  </si>
  <si>
    <t>w_2(Y^psT(0,0:c+1,d|s_B,l_B,n_A))</t>
  </si>
  <si>
    <t>w_2(Y^psT(0,0:c,d+1|s_B,l_B,n_A))</t>
  </si>
  <si>
    <t>w_2(Y^psT(a,b:c,d|s_B,l_B,n_A))</t>
  </si>
  <si>
    <t>w_3(Y^psT(0,0:c,d|s_B,l_B,n_A))</t>
  </si>
  <si>
    <t>w_3(Y^psT(0,0:c+1,d|s_B,l_B,n_A))</t>
  </si>
  <si>
    <t>w_3(Y^psT(0,0:c,d+1|s_B,l_B,n_A))</t>
  </si>
  <si>
    <t>w_3(Y^psT(a,b:c,d|s_B,l_B,n_A))</t>
  </si>
  <si>
    <t>w_4(Y^psT(0,0:c,d|s_B,l_B,n_A))</t>
  </si>
  <si>
    <t>w_4(Y^psT(0,0:c+1,d|s_B,l_B,n_A))</t>
  </si>
  <si>
    <t>w_4(Y^psT(0,0:c,d+1|s_B,l_B,n_A))</t>
  </si>
  <si>
    <t>w_4(Y^psT(a,b:c,d|s_B,l_B,n_A))</t>
  </si>
  <si>
    <t>w_1(Y^psT(0,0:c,d|s_A,l_A,n_B))</t>
  </si>
  <si>
    <t>w_1(Y^psT(0,0:c+1,d|s_A,l_A,n_B))</t>
  </si>
  <si>
    <t>w_1(Y^psT(0,0:c,d+1|s_A,l_A,n_B))</t>
  </si>
  <si>
    <t>w_1(Y^psT(a,b:c,d|s_A,l_A,n_B))</t>
  </si>
  <si>
    <t>w_2(Y^psT(0,0:c,d|s_A,l_A,n_B))</t>
  </si>
  <si>
    <t>w_2(Y^psT(0,0:c+1,d|s_A,l_A,n_B))</t>
  </si>
  <si>
    <t>w_2(Y^psT(0,0:c,d+1|s_A,l_A,n_B))</t>
  </si>
  <si>
    <t>w_2(Y^psT(a,b:c,d|s_A,l_A,n_B))</t>
  </si>
  <si>
    <t>w_3(Y^psT(0,0:c,d|s_A,l_A,n_B))</t>
  </si>
  <si>
    <t>w_3(Y^psT(0,0:c+1,d|s_A,l_A,n_B))</t>
  </si>
  <si>
    <t>w_3(Y^psT(0,0:c,d+1|s_A,l_A,n_B))</t>
  </si>
  <si>
    <t>w_3(Y^psT(a,b:c,d|s_A,l_A,n_B))</t>
  </si>
  <si>
    <t>w_4(Y^psT(0,0:c,d|s_A,l_A,n_B))</t>
  </si>
  <si>
    <t>w_4(Y^psT(0,0:c+1,d|s_A,l_A,n_B))</t>
  </si>
  <si>
    <t>w_4(Y^psT(0,0:c,d+1|s_A,l_A,n_B))</t>
  </si>
  <si>
    <t>w_4(Y^psT(a,b:c,d|s_A,l_A,n_B))</t>
  </si>
  <si>
    <t>w_1(Y^psT(0,0:c,d|s_B,l_B,n_B))</t>
  </si>
  <si>
    <t>w_1(Y^psT(0,0:c+1,d|s_B,l_B,n_B))</t>
  </si>
  <si>
    <t>w_1(Y^psT(0,0:c,d+1|s_B,l_B,n_B))</t>
  </si>
  <si>
    <t>w_1(Y^psT(a,b:c,d|s_B,l_B,n_B))</t>
  </si>
  <si>
    <t>w_2(Y^psT(a,b:c,d|s_B,l_B,n_B))</t>
  </si>
  <si>
    <t>w_2(Y^psT(0,0:c,d+1|s_B,l_B,n_B))</t>
  </si>
  <si>
    <t>w_2(Y^psT(0,0:c+1,d|s_B,l_B,n_B))</t>
  </si>
  <si>
    <t>w_2(Y^psT(0,0:c,d|s_B,l_B,n_B))</t>
  </si>
  <si>
    <t>w_3(Y^psT(0,0:c,d|s_B,l_B,n_B))</t>
  </si>
  <si>
    <t>w_3(Y^psT(0,0:c+1,d|s_B,l_B,n_B))</t>
  </si>
  <si>
    <t>w_3(Y^psT(0,0:c,d+1|s_B,l_B,n_B))</t>
  </si>
  <si>
    <t>w_3(Y^psT(a,b:c,d|s_B,l_B,n_B))</t>
  </si>
  <si>
    <t>w_4(Y^psT(0,0:c,d|s_B,l_B,n_B))</t>
  </si>
  <si>
    <t>w_4(Y^psT(0,0:c+1,d|s_B,l_B,n_B))</t>
  </si>
  <si>
    <t>w_4(Y^psT(0,0:c,d+1|s_B,l_B,n_B))</t>
  </si>
  <si>
    <t>w_4(Y^psT(a,b:c,d|s_B,l_B,n_B))</t>
  </si>
  <si>
    <t>w_1(Y^psT(0,0:c,d|s_A,w_A))</t>
  </si>
  <si>
    <t>w_1(Y^psT(a,b:c,d|s_A,w_A))</t>
  </si>
  <si>
    <t>w_2(Y^psT(0,0:c,d|s_A,w_A))</t>
  </si>
  <si>
    <t>w_2(Y^psT(a,b:c,d|s_A,w_A))</t>
  </si>
  <si>
    <t>w_3(Y^psT(0,0:c,d|s_A,w_A))</t>
  </si>
  <si>
    <t>w_3(Y^psT(a,b:c,d|s_A,w_A))</t>
  </si>
  <si>
    <t>w_4(Y^psT(0,0:c,d|s_A,w_A))</t>
  </si>
  <si>
    <t>w_4(Y^psT(a,b:c,d|s_A,w_A))</t>
  </si>
  <si>
    <t>w_1(Y^psT(0,0:c,d|s_B,w_B))</t>
  </si>
  <si>
    <t>w_1(Y^psT(a,b:c,d|s_B,w_B))</t>
  </si>
  <si>
    <t>w_2(Y^psT(0,0:c,d|s_B,w_B))</t>
  </si>
  <si>
    <t>w_2(Y^psT(a,b:c,d|s_B,w_B))</t>
  </si>
  <si>
    <t>w_3(Y^psT(0,0:c,d|s_B,w_B))</t>
  </si>
  <si>
    <t>w_3(Y^psT(a,b:c,d|s_B,w_B))</t>
  </si>
  <si>
    <t>w_4(Y^psT(0,0:c,d|s_B,w_B))</t>
  </si>
  <si>
    <t>w_4(Y^psT(a,b:c,d|s_B,w_B))</t>
  </si>
  <si>
    <t>w_1(Y^psT(0,0:c,d|s_A,l_A))</t>
  </si>
  <si>
    <t>w_1(Y^psT(a,b:c,d|s_A,l_A))</t>
  </si>
  <si>
    <t>w_2(Y^psT(0,0:c,d|s_A,l_A))</t>
  </si>
  <si>
    <t>w_2(Y^psT(a,b:c,d|s_A,l_A))</t>
  </si>
  <si>
    <t>w_3(Y^psT(0,0:c,d|s_A,l_A))</t>
  </si>
  <si>
    <t>w_3(Y^psT(a,b:c,d|s_A,l_A))</t>
  </si>
  <si>
    <t>w_4(Y^psT(0,0:c,d|s_A,l_A))</t>
  </si>
  <si>
    <t>w_4(Y^psT(a,b:c,d|s_A,l_A))</t>
  </si>
  <si>
    <t>w_1(Y^psT(0,0:c,d|s_B,l_B))</t>
  </si>
  <si>
    <t>w_1(Y^psT(a,b:c,d|s_B,l_B))</t>
  </si>
  <si>
    <t>w_2(Y^psT(0,0:c,d|s_B,l_B))</t>
  </si>
  <si>
    <t>w_2(Y^psT(a,b:c,d|s_B,l_B))</t>
  </si>
  <si>
    <t>w_3(Y^psT(0,0:c,d|s_B,l_B))</t>
  </si>
  <si>
    <t>w_3(Y^psT(a,b:c,d|s_B,l_B))</t>
  </si>
  <si>
    <t>w_4(Y^psT(0,0:c,d|s_B,l_B))</t>
  </si>
  <si>
    <t>w_4(Y^psT(a,b:c,d|s_B,l_B))</t>
  </si>
  <si>
    <t>w_1(Y^psT(0,0:c,d|s_A))</t>
  </si>
  <si>
    <t>w_1(Y^psT(a,b:c,d|s_A))</t>
  </si>
  <si>
    <t>w_2(Y^psT(0,0:c,d|s_A))</t>
  </si>
  <si>
    <t>w_2(Y^psT(a,b:c,d|s_A))</t>
  </si>
  <si>
    <t>w_3(Y^psT(0,0:c,d|s_A))</t>
  </si>
  <si>
    <t>w_3(Y^psT(a,b:c,d|s_A))</t>
  </si>
  <si>
    <t>w_4(Y^psT(0,0:c,d|s_A))</t>
  </si>
  <si>
    <t>w_4(Y^psT(a,b:c,d|s_A))</t>
  </si>
  <si>
    <t>w_1(Y^psT(0,0:c,d|s_B))</t>
  </si>
  <si>
    <t>w_1(Y^psT(a,b:c,d|s_B))</t>
  </si>
  <si>
    <t>w_2(Y^psT(0,0:c,d|s_B))</t>
  </si>
  <si>
    <t>w_2(Y^psT(a,b:c,d|s_B))</t>
  </si>
  <si>
    <t>w_3(Y^psT(0,0:c,d|s_B))</t>
  </si>
  <si>
    <t>w_3(Y^psT(a,b:c,d|s_B))</t>
  </si>
  <si>
    <t>w_4(Y^psT(0,0:c,d|s_B))</t>
  </si>
  <si>
    <t>w_4(Y^psT(a,b:c,d|s_B))</t>
  </si>
  <si>
    <t>w_1(Y^psT(0,0:0,0|s_A,w_A))</t>
  </si>
  <si>
    <t>w_1(Y^ps(0,0:c,d|s_A,w_A,n_A))</t>
  </si>
  <si>
    <t>w_1(Y^ps(0,0:c+1,d|s_A,w_A,n_A))</t>
  </si>
  <si>
    <t>w_1(Y^ps(0,0:c,d+1|s_A,w_A,n_A))</t>
  </si>
  <si>
    <t>w_1(Y^ps(a,b:c,d|s_A,w_A,n_A))</t>
  </si>
  <si>
    <t>w_2(Y^ps(0,0:c,d|s_A,w_A,n_A))</t>
  </si>
  <si>
    <t>w_2(Y^ps(0,0:c+1,d|s_A,w_A,n_A))</t>
  </si>
  <si>
    <t>w_2(Y^ps(0,0:c,d+1|s_A,w_A,n_A))</t>
  </si>
  <si>
    <t>w_2(Y^ps(a,b:c,d|s_A,w_A,n_A))</t>
  </si>
  <si>
    <t>w_3(Y^ps(0,0:c,d|s_A,w_A,n_A))</t>
  </si>
  <si>
    <t>w_3(Y^ps(0,0:c+1,d|s_A,w_A,n_A))</t>
  </si>
  <si>
    <t>w_3(Y^ps(0,0:c,d+1|s_A,w_A,n_A))</t>
  </si>
  <si>
    <t>w_3(Y^ps(a,b:c,d|s_A,w_A,n_A))</t>
  </si>
  <si>
    <t>w_4(Y^ps(0,0:c,d|s_A,w_A,n_A))</t>
  </si>
  <si>
    <t>w_4(Y^ps(0,0:c+1,d|s_A,w_A,n_A))</t>
  </si>
  <si>
    <t>w_4(Y^ps(0,0:c,d+1|s_A,w_A,n_A))</t>
  </si>
  <si>
    <t>w_4(Y^ps(a,b:c,d|s_A,w_A,n_A))</t>
  </si>
  <si>
    <t>w_1(Y^ps(0,0:c,d|s_B,w_B,n_A))</t>
  </si>
  <si>
    <t>w_1(Y^ps(0,0:c+1,d|s_B,w_B,n_A))</t>
  </si>
  <si>
    <t>w_1(Y^ps(0,0:c,d+1|s_B,w_B,n_A))</t>
  </si>
  <si>
    <t>w_1(Y^ps(a,b:c,d|s_B,w_B,n_A))</t>
  </si>
  <si>
    <t>w_2(Y^ps(0,0:c,d|s_B,w_B,n_A))</t>
  </si>
  <si>
    <t>w_2(Y^ps(0,0:c+1,d|s_B,w_B,n_A))</t>
  </si>
  <si>
    <t>w_2(Y^ps(0,0:c,d+1|s_B,w_B,n_A))</t>
  </si>
  <si>
    <t>w_2(Y^ps(a,b:c,d|s_B,w_B,n_A))</t>
  </si>
  <si>
    <t>w_3(Y^ps(0,0:c,d|s_B,w_B,n_A))</t>
  </si>
  <si>
    <t>w_3(Y^ps(0,0:c+1,d|s_B,w_B,n_A))</t>
  </si>
  <si>
    <t>w_3(Y^ps(0,0:c,d+1|s_B,w_B,n_A))</t>
  </si>
  <si>
    <t>w_3(Y^ps(a,b:c,d|s_B,w_B,n_A))</t>
  </si>
  <si>
    <t>w_4(Y^ps(0,0:c,d|s_B,w_B,n_A))</t>
  </si>
  <si>
    <t>w_4(Y^ps(0,0:c+1,d|s_B,w_B,n_A))</t>
  </si>
  <si>
    <t>w_4(Y^ps(0,0:c,d+1|s_B,w_B,n_A))</t>
  </si>
  <si>
    <t>w_4(Y^ps(a,b:c,d|s_B,w_B,n_A))</t>
  </si>
  <si>
    <t>w_1(Y^ps(0,0:c,d|s_A,w_A,n_B))</t>
  </si>
  <si>
    <t>w_1(Y^ps(0,0:c+1,d|s_A,w_A,n_B))</t>
  </si>
  <si>
    <t>w_1(Y^ps(0,0:c,d+1|s_A,w_A,n_B))</t>
  </si>
  <si>
    <t>w_1(Y^ps(a,b:c,d|s_A,w_A,n_B))</t>
  </si>
  <si>
    <t>w_2(Y^ps(0,0:c,d|s_A,w_A,n_B))</t>
  </si>
  <si>
    <t>w_2(Y^ps(0,0:c+1,d|s_A,w_A,n_B))</t>
  </si>
  <si>
    <t>w_2(Y^ps(0,0:c,d+1|s_A,w_A,n_B))</t>
  </si>
  <si>
    <t>w_2(Y^ps(a,b:c,d|s_A,w_A,n_B))</t>
  </si>
  <si>
    <t>w_3(Y^ps(0,0:c,d|s_A,w_A,n_B))</t>
  </si>
  <si>
    <t>w_3(Y^ps(0,0:c+1,d|s_A,w_A,n_B))</t>
  </si>
  <si>
    <t>w_3(Y^ps(0,0:c,d+1|s_A,w_A,n_B))</t>
  </si>
  <si>
    <t>w_3(Y^ps(a,b:c,d|s_A,w_A,n_B))</t>
  </si>
  <si>
    <t>w_4(Y^ps(0,0:c,d|s_A,w_A,n_B))</t>
  </si>
  <si>
    <t>w_4(Y^ps(0,0:c+1,d|s_A,w_A,n_B))</t>
  </si>
  <si>
    <t>w_4(Y^ps(0,0:c,d+1|s_A,w_A,n_B))</t>
  </si>
  <si>
    <t>w_4(Y^ps(a,b:c,d|s_A,w_A,n_B))</t>
  </si>
  <si>
    <t>w_1(Y^ps(0,0:c,d|s_B,w_B,n_B))</t>
  </si>
  <si>
    <t>w_1(Y^ps(0,0:c+1,d|s_B,w_B,n_B))</t>
  </si>
  <si>
    <t>w_1(Y^ps(0,0:c,d+1|s_B,w_B,n_B))</t>
  </si>
  <si>
    <t>w_1(Y^ps(a,b:c,d|s_B,w_B,n_B))</t>
  </si>
  <si>
    <t>w_2(Y^ps(0,0:c,d|s_B,w_B,n_B))</t>
  </si>
  <si>
    <t>w_2(Y^ps(0,0:c+1,d|s_B,w_B,n_B))</t>
  </si>
  <si>
    <t>w_2(Y^ps(0,0:c,d+1|s_B,w_B,n_B))</t>
  </si>
  <si>
    <t>w_2(Y^ps(a,b:c,d|s_B,w_B,n_B))</t>
  </si>
  <si>
    <t>w_3(Y^ps(0,0:c,d|s_B,w_B,n_B))</t>
  </si>
  <si>
    <t>w_3(Y^ps(0,0:c+1,d|s_B,w_B,n_B))</t>
  </si>
  <si>
    <t>w_3(Y^ps(0,0:c,d+1|s_B,w_B,n_B))</t>
  </si>
  <si>
    <t>w_3(Y^ps(a,b:c,d|s_B,w_B,n_B))</t>
  </si>
  <si>
    <t>w_4(Y^ps(0,0:c,d|s_B,w_B,n_B))</t>
  </si>
  <si>
    <t>w_4(Y^ps(0,0:c+1,d|s_B,w_B,n_B))</t>
  </si>
  <si>
    <t>w_4(Y^ps(0,0:c,d+1|s_B,w_B,n_B))</t>
  </si>
  <si>
    <t>w_4(Y^ps(a,b:c,d|s_B,w_B,n_B))</t>
  </si>
  <si>
    <t>w_1(Y^ps(0,0:c,d|s_A,l_A,n_A))</t>
  </si>
  <si>
    <t>w_1(Y^ps(0,0:c+1,d|s_A,l_A,n_A))</t>
  </si>
  <si>
    <t>w_1(Y^ps(0,0:c,d+1|s_A,l_A,n_A))</t>
  </si>
  <si>
    <t>w_1(Y^ps(a,b:c,d|s_A,l_A,n_A))</t>
  </si>
  <si>
    <t>w_2(Y^ps(0,0:c,d|s_A,l_A,n_A))</t>
  </si>
  <si>
    <t>w_2(Y^ps(0,0:c+1,d|s_A,l_A,n_A))</t>
  </si>
  <si>
    <t>w_2(Y^ps(0,0:c,d+1|s_A,l_A,n_A))</t>
  </si>
  <si>
    <t>w_2(Y^ps(a,b:c,d|s_A,l_A,n_A))</t>
  </si>
  <si>
    <t>w_3(Y^ps(0,0:c,d|s_A,l_A,n_A))</t>
  </si>
  <si>
    <t>w_3(Y^ps(0,0:c+1,d|s_A,l_A,n_A))</t>
  </si>
  <si>
    <t>w_3(Y^ps(0,0:c,d+1|s_A,l_A,n_A))</t>
  </si>
  <si>
    <t>w_3(Y^ps(a,b:c,d|s_A,l_A,n_A))</t>
  </si>
  <si>
    <t>w_4(Y^ps(0,0:c,d|s_A,l_A,n_A))</t>
  </si>
  <si>
    <t>w_4(Y^ps(0,0:c+1,d|s_A,l_A,n_A))</t>
  </si>
  <si>
    <t>w_4(Y^ps(0,0:c,d+1|s_A,l_A,n_A))</t>
  </si>
  <si>
    <t>w_4(Y^ps(a,b:c,d|s_A,l_A,n_A))</t>
  </si>
  <si>
    <t>w_1(Y^ps(0,0:c,d|s_B,l_B,n_A))</t>
  </si>
  <si>
    <t>w_1(Y^ps(0,0:c+1,d|s_B,l_B,n_A))</t>
  </si>
  <si>
    <t>w_1(Y^ps(0,0:c,d+1|s_B,l_B,n_A))</t>
  </si>
  <si>
    <t>w_1(Y^ps(a,b:c,d|s_B,l_B,n_A))</t>
  </si>
  <si>
    <t>w_2(Y^ps(0,0:c,d|s_B,l_B,n_A))</t>
  </si>
  <si>
    <t>w_2(Y^ps(0,0:c+1,d|s_B,l_B,n_A))</t>
  </si>
  <si>
    <t>w_2(Y^ps(0,0:c,d+1|s_B,l_B,n_A))</t>
  </si>
  <si>
    <t>w_2(Y^ps(a,b:c,d|s_B,l_B,n_A))</t>
  </si>
  <si>
    <t>w_3(Y^ps(0,0:c,d|s_B,l_B,n_A))</t>
  </si>
  <si>
    <t>w_3(Y^ps(0,0:c+1,d|s_B,l_B,n_A))</t>
  </si>
  <si>
    <t>w_3(Y^ps(0,0:c,d+1|s_B,l_B,n_A))</t>
  </si>
  <si>
    <t>w_3(Y^ps(a,b:c,d|s_B,l_B,n_A))</t>
  </si>
  <si>
    <t>w_4(Y^ps(0,0:c,d|s_B,l_B,n_A))</t>
  </si>
  <si>
    <t>w_4(Y^ps(0,0:c+1,d|s_B,l_B,n_A))</t>
  </si>
  <si>
    <t>w_4(Y^ps(0,0:c,d+1|s_B,l_B,n_A))</t>
  </si>
  <si>
    <t>w_4(Y^ps(a,b:c,d|s_B,l_B,n_A))</t>
  </si>
  <si>
    <t>w_1(Y^ps(0,0:c,d|s_A,l_A,n_B))</t>
  </si>
  <si>
    <t>w_1(Y^ps(0,0:c+1,d|s_A,l_A,n_B))</t>
  </si>
  <si>
    <t>w_1(Y^ps(0,0:c,d+1|s_A,l_A,n_B))</t>
  </si>
  <si>
    <t>w_1(Y^ps(a,b:c,d|s_A,l_A,n_B))</t>
  </si>
  <si>
    <t>w_2(Y^ps(0,0:c,d|s_A,l_A,n_B))</t>
  </si>
  <si>
    <t>w_2(Y^ps(0,0:c+1,d|s_A,l_A,n_B))</t>
  </si>
  <si>
    <t>w_2(Y^ps(0,0:c,d+1|s_A,l_A,n_B))</t>
  </si>
  <si>
    <t>w_2(Y^ps(a,b:c,d|s_A,l_A,n_B))</t>
  </si>
  <si>
    <t>w_3(Y^ps(0,0:c,d|s_A,l_A,n_B))</t>
  </si>
  <si>
    <t>w_3(Y^ps(0,0:c+1,d|s_A,l_A,n_B))</t>
  </si>
  <si>
    <t>w_3(Y^ps(0,0:c,d+1|s_A,l_A,n_B))</t>
  </si>
  <si>
    <t>w_3(Y^ps(a,b:c,d|s_A,l_A,n_B))</t>
  </si>
  <si>
    <t>w_4(Y^ps(0,0:c,d|s_A,l_A,n_B))</t>
  </si>
  <si>
    <t>w_4(Y^ps(0,0:c+1,d|s_A,l_A,n_B))</t>
  </si>
  <si>
    <t>w_4(Y^ps(0,0:c,d+1|s_A,l_A,n_B))</t>
  </si>
  <si>
    <t>w_4(Y^ps(a,b:c,d|s_A,l_A,n_B))</t>
  </si>
  <si>
    <t>w_1(Y^ps(0,0:c,d|s_B,l_B,n_B))</t>
  </si>
  <si>
    <t>w_1(Y^ps(0,0:c+1,d|s_B,l_B,n_B))</t>
  </si>
  <si>
    <t>w_1(Y^ps(0,0:c,d+1|s_B,l_B,n_B))</t>
  </si>
  <si>
    <t>w_1(Y^ps(a,b:c,d|s_B,l_B,n_B))</t>
  </si>
  <si>
    <t>w_2(Y^ps(0,0:c,d|s_B,l_B,n_B))</t>
  </si>
  <si>
    <t>w_2(Y^ps(0,0:c+1,d|s_B,l_B,n_B))</t>
  </si>
  <si>
    <t>w_2(Y^ps(0,0:c,d+1|s_B,l_B,n_B))</t>
  </si>
  <si>
    <t>w_2(Y^ps(a,b:c,d|s_B,l_B,n_B))</t>
  </si>
  <si>
    <t>w_3(Y^ps(0,0:c,d|s_B,l_B,n_B))</t>
  </si>
  <si>
    <t>w_3(Y^ps(0,0:c+1,d|s_B,l_B,n_B))</t>
  </si>
  <si>
    <t>w_3(Y^ps(0,0:c,d+1|s_B,l_B,n_B))</t>
  </si>
  <si>
    <t>w_3(Y^ps(a,b:c,d|s_B,l_B,n_B))</t>
  </si>
  <si>
    <t>w_4(Y^ps(0,0:c,d|s_B,l_B,n_B))</t>
  </si>
  <si>
    <t>w_4(Y^ps(0,0:c+1,d|s_B,l_B,n_B))</t>
  </si>
  <si>
    <t>w_4(Y^ps(0,0:c,d+1|s_B,l_B,n_B))</t>
  </si>
  <si>
    <t>w_4(Y^ps(a,b:c,d|s_B,l_B,n_B))</t>
  </si>
  <si>
    <t>w_1(Y^ps(0,0:c,d|s_A,w_A))</t>
  </si>
  <si>
    <t>w_1(Y^ps(a,b:c,d|s_A,w_A))</t>
  </si>
  <si>
    <t>w_2(Y^ps(a,b:c,d|s_A,w_A))</t>
  </si>
  <si>
    <t>w_2(Y^ps(0,0:c,d|s_A,w_A))</t>
  </si>
  <si>
    <t>w_3(Y^ps(0,0:c,d|s_A,w_A))</t>
  </si>
  <si>
    <t>w_3(Y^ps(a,b:c,d|s_A,w_A))</t>
  </si>
  <si>
    <t>w_4(Y^ps(0,0:c,d|s_A,w_A))</t>
  </si>
  <si>
    <t>w_4(Y^ps(a,b:c,d|s_A,w_A))</t>
  </si>
  <si>
    <t>w_1(Y^ps(0,0:c,d|s_B,w_B))</t>
  </si>
  <si>
    <t>w_1(Y^ps(a,b:c,d|s_B,w_B))</t>
  </si>
  <si>
    <t>w_2(Y^ps(0,0:c,d|s_B,w_B))</t>
  </si>
  <si>
    <t>w_2(Y^ps(a,b:c,d|s_B,w_B))</t>
  </si>
  <si>
    <t>w_3(Y^ps(0,0:c,d|s_B,w_B))</t>
  </si>
  <si>
    <t>w_3(Y^ps(a,b:c,d|s_B,w_B))</t>
  </si>
  <si>
    <t>w_4(Y^ps(0,0:c,d|s_B,w_B))</t>
  </si>
  <si>
    <t>w_4(Y^ps(a,b:c,d|s_B,w_B))</t>
  </si>
  <si>
    <t>w_1(Y^ps(0,0:c,d|s_A,l_A))</t>
  </si>
  <si>
    <t>w_1(Y^ps(a,b:c,d|s_A,l_A))</t>
  </si>
  <si>
    <t>w_2(Y^ps(0,0:c,d|s_A,l_A))</t>
  </si>
  <si>
    <t>w_2(Y^ps(a,b:c,d|s_A,l_A))</t>
  </si>
  <si>
    <t>w_3(Y^ps(0,0:c,d|s_A,l_A))</t>
  </si>
  <si>
    <t>w_3(Y^ps(a,b:c,d|s_A,l_A))</t>
  </si>
  <si>
    <t>w_4(Y^ps(0,0:c,d|s_A,l_A))</t>
  </si>
  <si>
    <t>w_4(Y^ps(a,b:c,d|s_A,l_A))</t>
  </si>
  <si>
    <t>w_1(Y^ps(0,0:c,d|s_B,l_B))</t>
  </si>
  <si>
    <t>w_1(Y^ps(a,b:c,d|s_B,l_B))</t>
  </si>
  <si>
    <t>w_2(Y^ps(0,0:c,d|s_B,l_B))</t>
  </si>
  <si>
    <t>w_2(Y^ps(a,b:c,d|s_B,l_B))</t>
  </si>
  <si>
    <t>w_3(Y^ps(0,0:c,d|s_B,l_B))</t>
  </si>
  <si>
    <t>w_3(Y^ps(a,b:c,d|s_B,l_B))</t>
  </si>
  <si>
    <t>w_4(Y^ps(0,0:c,d|s_B,l_B))</t>
  </si>
  <si>
    <t>w_4(Y^ps(a,b:c,d|s_B,l_B))</t>
  </si>
  <si>
    <t>w_1(Y^ps(0,0:c,d|s_A))</t>
  </si>
  <si>
    <t>w_1(Y^ps(a,b:c,d|s_A))</t>
  </si>
  <si>
    <t>w_2(Y^ps(0,0:c,d|s_A))</t>
  </si>
  <si>
    <t>w_2(Y^ps(a,b:c,d|s_A))</t>
  </si>
  <si>
    <t>w_3(Y^ps(0,0:c,d|s_A))</t>
  </si>
  <si>
    <t>w_3(Y^ps(a,b:c,d|s_A))</t>
  </si>
  <si>
    <t>w_4(Y^ps(0,0:c,d|s_A))</t>
  </si>
  <si>
    <t>w_4(Y^ps(a,b:c,d|s_A))</t>
  </si>
  <si>
    <t>w_1(Y^ps(0,0:c,d|s_B))</t>
  </si>
  <si>
    <t>w_1(Y^ps(a,b:c,d|s_B))</t>
  </si>
  <si>
    <t>w_2(Y^ps(0,0:c,d|s_B))</t>
  </si>
  <si>
    <t>w_2(Y^ps(a,b:c,d|s_B))</t>
  </si>
  <si>
    <t>w_3(Y^ps(0,0:c,d|s_B))</t>
  </si>
  <si>
    <t>w_3(Y^ps(a,b:c,d|s_B))</t>
  </si>
  <si>
    <t>w_4(Y^ps(0,0:c,d|s_B))</t>
  </si>
  <si>
    <t>w_4(Y^ps(a,b:c,d|s_B))</t>
  </si>
  <si>
    <t>w_1(Y^psT(0,0:0,0|s_A,l_A))</t>
  </si>
  <si>
    <t>w_2(Y^psT(0,0:0,0|s_A,w_A))</t>
  </si>
  <si>
    <t>w_2(Y^psT(0,0:0,0|s_A,l_A))</t>
  </si>
  <si>
    <t>w_3(Y^psT(0,0:0,0|s_A,w_A))</t>
  </si>
  <si>
    <t>w_3(Y^psT(0,0:0,0|s_A,l_A))</t>
  </si>
  <si>
    <t>w_4(Y^psT(0,0:0,0|s_A,w_A))</t>
  </si>
  <si>
    <t>w_4(Y^psT(0,0:0,0|s_A,l_A))</t>
  </si>
  <si>
    <t>w_1(Y^psT(0,0:0,0|s_B,w_B))</t>
  </si>
  <si>
    <t>w_1(Y^psT(0,0:0,0|s_B,l_B))</t>
  </si>
  <si>
    <t>w_2(Y^psT(0,0:0,0|s_B,w_B))</t>
  </si>
  <si>
    <t>w_2(Y^psT(0,0:0,0|s_B,l_B))</t>
  </si>
  <si>
    <t>w_3(Y^psT(0,0:0,0|s_B,w_B))</t>
  </si>
  <si>
    <t>w_3(Y^psT(0,0:0,0|s_B,l_B))</t>
  </si>
  <si>
    <t>w_4(Y^psT(0,0:0,0|s_B,w_B))</t>
  </si>
  <si>
    <t>w_4(Y^psT(0,0:0,0|s_B,l_B))</t>
  </si>
  <si>
    <t>w_1(Y^ps(0,0:0,0|s_A,w_A))</t>
  </si>
  <si>
    <t>w_1(Y^ps(0,0:0,0|s_A,l_A))</t>
  </si>
  <si>
    <t>w_2(Y^ps(0,0:0,0|s_A,w_A))</t>
  </si>
  <si>
    <t>w_2(Y^ps(0,0:0,0|s_A,l_A))</t>
  </si>
  <si>
    <t>w_3(Y^ps(0,0:0,0|s_A,w_A))</t>
  </si>
  <si>
    <t>w_3(Y^ps(0,0:0,0|s_A,l_A))</t>
  </si>
  <si>
    <t>w_4(Y^ps(0,0:0,0|s_A,w_A))</t>
  </si>
  <si>
    <t>w_4(Y^ps(0,0:0,0|s_A,l_A))</t>
  </si>
  <si>
    <t>w_1(Y^ps(0,0:0,0|s_B,w_B))</t>
  </si>
  <si>
    <t>w_1(Y^ps(0,0:0,0|s_B,l_B))</t>
  </si>
  <si>
    <t>w_2(Y^ps(0,0:0,0|s_B,w_B))</t>
  </si>
  <si>
    <t>w_2(Y^ps(0,0:0,0|s_B,l_B))</t>
  </si>
  <si>
    <t>w_3(Y^ps(0,0:0,0|s_B,w_B))</t>
  </si>
  <si>
    <t>w_3(Y^ps(0,0:0,0|s_B,l_B))</t>
  </si>
  <si>
    <t>w_4(Y^ps(0,0:0,0|s_B,w_B))</t>
  </si>
  <si>
    <t>w_4(Y^ps(0,0:0,0|s_B,l_B))</t>
  </si>
  <si>
    <t>w_1(Y^psT(0,0:0,0|s_A,w_A,n_A))</t>
  </si>
  <si>
    <t>w_1(Y^psT(0,0:0,0|s_A,l_A,n_A))</t>
  </si>
  <si>
    <t>w_1(Y^psT(0,0:0,0|s_A,w_A,n_B))</t>
  </si>
  <si>
    <t>w_1(Y^psT(0,0:0,0|s_A,l_A,n_B))</t>
  </si>
  <si>
    <t>w_2(Y^psT(0,0:0,0|s_A,w_A,n_A))</t>
  </si>
  <si>
    <t>w_2(Y^psT(0,0:0,0|s_A,l_A,n_A))</t>
  </si>
  <si>
    <t>w_2(Y^psT(0,0:0,0|s_A,w_A,n_B))</t>
  </si>
  <si>
    <t>w_2(Y^psT(0,0:0,0|s_A,l_A,n_B))</t>
  </si>
  <si>
    <t>w_3(Y^psT(0,0:0,0|s_A,w_A,n_A))</t>
  </si>
  <si>
    <t>w_3(Y^psT(0,0:0,0|s_A,l_A,n_A))</t>
  </si>
  <si>
    <t>w_3(Y^psT(0,0:0,0|s_A,w_A,n_B))</t>
  </si>
  <si>
    <t>w_3(Y^psT(0,0:0,0|s_A,l_A,n_B))</t>
  </si>
  <si>
    <t>w_4(Y^psT(0,0:0,0|s_A,w_A,n_A))</t>
  </si>
  <si>
    <t>w_4(Y^psT(0,0:0,0|s_A,l_A,n_A))</t>
  </si>
  <si>
    <t>w_4(Y^psT(0,0:0,0|s_A,w_A,n_B))</t>
  </si>
  <si>
    <t>w_4(Y^psT(0,0:0,0|s_A,l_A,n_B))</t>
  </si>
  <si>
    <t>w_1(Y^psT(0,0:0,0|s_B,l_B,n_A))</t>
  </si>
  <si>
    <t>w_1(Y^psT(0,0:0,0|s_B,w_B,n_A))</t>
  </si>
  <si>
    <t>w_1(Y^psT(0,0:0,0|s_B,l_B,n_B))</t>
  </si>
  <si>
    <t>w_1(Y^psT(0,0:0,0|s_B,w_B,n_B))</t>
  </si>
  <si>
    <t>w_2(Y^psT(0,0:0,0|s_B,l_B,n_A))</t>
  </si>
  <si>
    <t>w_2(Y^psT(0,0:0,0|s_B,w_B,n_A))</t>
  </si>
  <si>
    <t>w_2(Y^psT(0,0:0,0|s_B,l_B,n_B))</t>
  </si>
  <si>
    <t>w_2(Y^psT(0,0:0,0|s_B,w_B,n_B))</t>
  </si>
  <si>
    <t>w_3(Y^psT(0,0:0,0|s_B,l_B,n_A))</t>
  </si>
  <si>
    <t>w_3(Y^psT(0,0:0,0|s_B,w_B,n_A))</t>
  </si>
  <si>
    <t>w_3(Y^psT(0,0:0,0|s_B,l_B,n_B))</t>
  </si>
  <si>
    <t>w_3(Y^psT(0,0:0,0|s_B,w_B,n_B))</t>
  </si>
  <si>
    <t>w_4(Y^psT(0,0:0,0|s_B,l_B,n_A))</t>
  </si>
  <si>
    <t>w_4(Y^psT(0,0:0,0|s_B,w_B,n_A))</t>
  </si>
  <si>
    <t>w_4(Y^psT(0,0:0,0|s_B,l_B,n_B))</t>
  </si>
  <si>
    <t>w_4(Y^psT(0,0:0,0|s_B,w_B,n_B))</t>
  </si>
  <si>
    <t>w_1(Y^pm5(0,0:0,0:e,f|c_A,w_A))</t>
  </si>
  <si>
    <t>w_1(Y^pm5(0,0:0,0:e+1,f|c_A,w_A))</t>
  </si>
  <si>
    <t>w_1(Y^pm5(0,0:0,0:e,f+1|c_A,w_A))</t>
  </si>
  <si>
    <t>w_1(Y^pm5(a,b:c,d:e,f|c_A,w_A))</t>
  </si>
  <si>
    <t>w_1(Y^pm3(0,0:0,0:e+1,f|c_A,w_A))</t>
  </si>
  <si>
    <t>w_1(Y^pm3(0,0:0,0:e,f+1|c_A,w_A))</t>
  </si>
  <si>
    <t>w_1(Y^pm3(a,b:c,d:e,f|c_A,w_A))</t>
  </si>
  <si>
    <t>w_1(Y^pm5(0,0:0,0:e,f|c_B,w_A))</t>
  </si>
  <si>
    <t>w_1(Y^pm5(0,0:0,0:e+1,f|c_B,w_A))</t>
  </si>
  <si>
    <t>w_1(Y^pm5(0,0:0,0:e,f+1|c_B,w_A))</t>
  </si>
  <si>
    <t>w_1(Y^pm5(a,b:c,d:e,f|c_B,w_A))</t>
  </si>
  <si>
    <t>w_1(Y^pm3(0,0:0,0:e+1,f|c_B,w_A))</t>
  </si>
  <si>
    <t>w_1(Y^pm3(0,0:0,0:e,f+1|c_B,w_A))</t>
  </si>
  <si>
    <t>w_1(Y^pm3(a,b:c,d:e,f|c_B,w_A))</t>
  </si>
  <si>
    <t>w_1(Y^pm5(0,0:0,0:e,f|c_A,w_B))</t>
  </si>
  <si>
    <t>w_1(Y^pm5(0,0:0,0:e+1,f|c_A,w_B))</t>
  </si>
  <si>
    <t>w_1(Y^pm5(0,0:0,0:e,f+1|c_A,w_B))</t>
  </si>
  <si>
    <t>w_1(Y^pm5(a,b:c,d:e,f|c_A,w_B))</t>
  </si>
  <si>
    <t>w_1(Y^pm3(0,0:0,0:e+1,f|c_A,w_B))</t>
  </si>
  <si>
    <t>w_1(Y^pm3(0,0:0,0:e,f+1|c_A,w_B))</t>
  </si>
  <si>
    <t>w_1(Y^pm3(a,b:c,d:e,f|c_A,w_B))</t>
  </si>
  <si>
    <t>w_1(Y^pm5(0,0:0,0:e,f|c_B,w_B))</t>
  </si>
  <si>
    <t>w_1(Y^pm5(0,0:0,0:e+1,f|c_B,w_B))</t>
  </si>
  <si>
    <t>w_1(Y^pm5(0,0:0,0:e,f+1|c_B,w_B))</t>
  </si>
  <si>
    <t>w_1(Y^pm5(a,b:c,d:e,f|c_B,w_B))</t>
  </si>
  <si>
    <t>w_1(Y^pm3(0,0:0,0:e+1,f|c_B,w_B))</t>
  </si>
  <si>
    <t>w_1(Y^pm3(0,0:0,0:e,f+1|c_B,w_B))</t>
  </si>
  <si>
    <t>w_1(Y^pm3(a,b:c,d:e,f|c_B,w_B))</t>
  </si>
  <si>
    <t>w_1(Y^pm5(0,0:0,0:e,f|c_A))</t>
  </si>
  <si>
    <t>w_1(Y^pm5(a,b:c,d:e,f|c_A))</t>
  </si>
  <si>
    <t>w_1(Y^pm3(a,b:c,d:e,f|c_A))</t>
  </si>
  <si>
    <t>w_1(Y^pm5(0,0:0,0:e,f|c_B))</t>
  </si>
  <si>
    <t>w_1(Y^pm5(a,b:c,d:e,f|c_B))</t>
  </si>
  <si>
    <t>w_1(Y^pm3(a,b:c,d:e,f|c_B))</t>
  </si>
  <si>
    <t>w_1(Y^pm5T(0,0:0,0:e,f|c_A,w_A))</t>
  </si>
  <si>
    <t>w_1(Y^pm5T(0,0:0,0:e+1,f|c_A,w_A))</t>
  </si>
  <si>
    <t>w_1(Y^pm5T(0,0:0,0:e,f+1|c_A,w_A))</t>
  </si>
  <si>
    <t>w_1(Y^pm5T(a,b:c,d:e,f|c_A,w_A))</t>
  </si>
  <si>
    <t>w_1(Y^pm3T(0,0:0,0:e+1,f|c_A,w_A))</t>
  </si>
  <si>
    <t>w_1(Y^pm3T(0,0:0,0:e,f+1|c_A,w_A))</t>
  </si>
  <si>
    <t>w_1(Y^pm3T(a,b:c,d:e,f|c_A,w_A))</t>
  </si>
  <si>
    <t>w_1(Y^pm5T(0,0:0,0:e,f|c_B,w_A))</t>
  </si>
  <si>
    <t>w_1(Y^pm5T(0,0:0,0:e+1,f|c_B,w_A))</t>
  </si>
  <si>
    <t>w_1(Y^pm5T(0,0:0,0:e,f+1|c_B,w_A))</t>
  </si>
  <si>
    <t>w_1(Y^pm5T(a,b:c,d:e,f|c_B,w_A))</t>
  </si>
  <si>
    <t>w_1(Y^pm3T(0,0:0,0:e+1,f|c_B,w_A))</t>
  </si>
  <si>
    <t>w_1(Y^pm3T(0,0:0,0:e,f+1|c_B,w_A))</t>
  </si>
  <si>
    <t>w_1(Y^pm3T(a,b:c,d:e,f|c_B,w_A))</t>
  </si>
  <si>
    <t>w_1(Y^pm5T(0,0:0,0:e,f|c_A,w_B))</t>
  </si>
  <si>
    <t>w_1(Y^pm5T(0,0:0,0:e+1,f|c_A,w_B))</t>
  </si>
  <si>
    <t>w_1(Y^pm5T(0,0:0,0:e,f+1|c_A,w_B))</t>
  </si>
  <si>
    <t>w_1(Y^pm5T(a,b:c,d:e,f|c_A,w_B))</t>
  </si>
  <si>
    <t>w_1(Y^pm3T(0,0:0,0:e+1,f|c_A,w_B))</t>
  </si>
  <si>
    <t>w_1(Y^pm3T(0,0:0,0:e,f+1|c_A,w_B))</t>
  </si>
  <si>
    <t>w_1(Y^pm3T(a,b:c,d:e,f|c_A,w_B))</t>
  </si>
  <si>
    <t>w_1(Y^pm5T(0,0:0,0:e,f|c_B,w_B))</t>
  </si>
  <si>
    <t>w_1(Y^pm5T(0,0:0,0:e+1,f|c_B,w_B))</t>
  </si>
  <si>
    <t>w_1(Y^pm5T(0,0:0,0:e,f+1|c_B,w_B))</t>
  </si>
  <si>
    <t>w_1(Y^pm5T(a,b:c,d:e,f|c_B,w_B))</t>
  </si>
  <si>
    <t>w_1(Y^pm3T(0,0:0,0:e+1,f|c_B,w_B))</t>
  </si>
  <si>
    <t>w_1(Y^pm3T(0,0:0,0:e,f+1|c_B,w_B))</t>
  </si>
  <si>
    <t>w_1(Y^pm3T(a,b:c,d:e,f|c_B,w_B))</t>
  </si>
  <si>
    <t>w_1(Y^pm5T(0,0:0,0:e,f|c_A))</t>
  </si>
  <si>
    <t>w_1(Y^pm5T(a,b:c,d:e,f|c_A))</t>
  </si>
  <si>
    <t>w_1(Y^pm3T(a,b:c,d:e,f|c_A))</t>
  </si>
  <si>
    <t>w_1(Y^pm5T(0,0:0,0:e,f|c_B))</t>
  </si>
  <si>
    <t>w_1(Y^pm5T(a,b:c,d:e,f|c_B))</t>
  </si>
  <si>
    <t>w_1(Y^pm3T(a,b:c,d:e,f|c_B))</t>
  </si>
  <si>
    <t>w_2(Y^pm5(0,0:0,0:e,f|c_A,w_A))</t>
  </si>
  <si>
    <t>w_2(Y^pm5(0,0:0,0:e+1,f|c_A,w_A))</t>
  </si>
  <si>
    <t>w_2(Y^pm5(0,0:0,0:e,f+1|c_A,w_A))</t>
  </si>
  <si>
    <t>w_2(Y^pm5(a,b:c,d:e,f|c_A,w_A))</t>
  </si>
  <si>
    <t>w_2(Y^pm3(0,0:0,0:e+1,f|c_A,w_A))</t>
  </si>
  <si>
    <t>w_2(Y^pm3(0,0:0,0:e,f+1|c_A,w_A))</t>
  </si>
  <si>
    <t>w_2(Y^pm3(a,b:c,d:e,f|c_A,w_A))</t>
  </si>
  <si>
    <t>w_2(Y^pm5(0,0:0,0:e,f|c_B,w_A))</t>
  </si>
  <si>
    <t>w_2(Y^pm5(0,0:0,0:e+1,f|c_B,w_A))</t>
  </si>
  <si>
    <t>w_2(Y^pm5(0,0:0,0:e,f+1|c_B,w_A))</t>
  </si>
  <si>
    <t>w_2(Y^pm5(a,b:c,d:e,f|c_B,w_A))</t>
  </si>
  <si>
    <t>w_2(Y^pm3(0,0:0,0:e+1,f|c_B,w_A))</t>
  </si>
  <si>
    <t>w_2(Y^pm3(0,0:0,0:e,f+1|c_B,w_A))</t>
  </si>
  <si>
    <t>w_2(Y^pm3(a,b:c,d:e,f|c_B,w_A))</t>
  </si>
  <si>
    <t>w_2(Y^pm5(0,0:0,0:e,f|c_A,w_B))</t>
  </si>
  <si>
    <t>w_2(Y^pm5(0,0:0,0:e+1,f|c_A,w_B))</t>
  </si>
  <si>
    <t>w_2(Y^pm5(0,0:0,0:e,f+1|c_A,w_B))</t>
  </si>
  <si>
    <t>w_2(Y^pm5(a,b:c,d:e,f|c_A,w_B))</t>
  </si>
  <si>
    <t>w_2(Y^pm3(0,0:0,0:e+1,f|c_A,w_B))</t>
  </si>
  <si>
    <t>w_2(Y^pm3(0,0:0,0:e,f+1|c_A,w_B))</t>
  </si>
  <si>
    <t>w_2(Y^pm3(a,b:c,d:e,f|c_A,w_B))</t>
  </si>
  <si>
    <t>w_2(Y^pm5(0,0:0,0:e,f|c_B,w_B))</t>
  </si>
  <si>
    <t>w_2(Y^pm5(0,0:0,0:e+1,f|c_B,w_B))</t>
  </si>
  <si>
    <t>w_2(Y^pm5(0,0:0,0:e,f+1|c_B,w_B))</t>
  </si>
  <si>
    <t>w_2(Y^pm5(a,b:c,d:e,f|c_B,w_B))</t>
  </si>
  <si>
    <t>w_2(Y^pm3(0,0:0,0:e+1,f|c_B,w_B))</t>
  </si>
  <si>
    <t>w_2(Y^pm3(0,0:0,0:e,f+1|c_B,w_B))</t>
  </si>
  <si>
    <t>w_2(Y^pm3(a,b:c,d:e,f|c_B,w_B))</t>
  </si>
  <si>
    <t>w_2(Y^pm5(0,0:0,0:e,f|c_A))</t>
  </si>
  <si>
    <t>w_2(Y^pm5(a,b:c,d:e,f|c_A))</t>
  </si>
  <si>
    <t>w_2(Y^pm3(a,b:c,d:e,f|c_A))</t>
  </si>
  <si>
    <t>w_2(Y^pm5(0,0:0,0:e,f|c_B))</t>
  </si>
  <si>
    <t>w_2(Y^pm5(a,b:c,d:e,f|c_B))</t>
  </si>
  <si>
    <t>w_2(Y^pm3(a,b:c,d:e,f|c_B))</t>
  </si>
  <si>
    <t>w_3(Y^pm5(0,0:0,0:e,f|c_A,w_A))</t>
  </si>
  <si>
    <t>w_3(Y^pm5(0,0:0,0:e+1,f|c_A,w_A))</t>
  </si>
  <si>
    <t>w_3(Y^pm5(0,0:0,0:e,f+1|c_A,w_A))</t>
  </si>
  <si>
    <t>w_3(Y^pm5(a,b:c,d:e,f|c_A,w_A))</t>
  </si>
  <si>
    <t>w_3(Y^pm3(0,0:0,0:e+1,f|c_A,w_A))</t>
  </si>
  <si>
    <t>w_3(Y^pm3(0,0:0,0:e,f+1|c_A,w_A))</t>
  </si>
  <si>
    <t>w_3(Y^pm3(a,b:c,d:e,f|c_A,w_A))</t>
  </si>
  <si>
    <t>w_3(Y^pm5(0,0:0,0:e,f|c_B,w_A))</t>
  </si>
  <si>
    <t>w_3(Y^pm5(0,0:0,0:e+1,f|c_B,w_A))</t>
  </si>
  <si>
    <t>w_3(Y^pm5(0,0:0,0:e,f+1|c_B,w_A))</t>
  </si>
  <si>
    <t>w_3(Y^pm5(a,b:c,d:e,f|c_B,w_A))</t>
  </si>
  <si>
    <t>w_3(Y^pm3(0,0:0,0:e+1,f|c_B,w_A))</t>
  </si>
  <si>
    <t>w_3(Y^pm3(0,0:0,0:e,f+1|c_B,w_A))</t>
  </si>
  <si>
    <t>w_3(Y^pm3(a,b:c,d:e,f|c_B,w_A))</t>
  </si>
  <si>
    <t>w_3(Y^pm5(0,0:0,0:e,f|c_A,w_B))</t>
  </si>
  <si>
    <t>w_3(Y^pm5(0,0:0,0:e+1,f|c_A,w_B))</t>
  </si>
  <si>
    <t>w_3(Y^pm5(0,0:0,0:e,f+1|c_A,w_B))</t>
  </si>
  <si>
    <t>w_3(Y^pm5(a,b:c,d:e,f|c_A,w_B))</t>
  </si>
  <si>
    <t>w_3(Y^pm3(0,0:0,0:e+1,f|c_A,w_B))</t>
  </si>
  <si>
    <t>w_3(Y^pm3(0,0:0,0:e,f+1|c_A,w_B))</t>
  </si>
  <si>
    <t>w_3(Y^pm3(a,b:c,d:e,f|c_A,w_B))</t>
  </si>
  <si>
    <t>w_3(Y^pm5(0,0:0,0:e,f|c_B,w_B))</t>
  </si>
  <si>
    <t>w_3(Y^pm5(0,0:0,0:e+1,f|c_B,w_B))</t>
  </si>
  <si>
    <t>w_3(Y^pm5(0,0:0,0:e,f+1|c_B,w_B))</t>
  </si>
  <si>
    <t>w_3(Y^pm5(a,b:c,d:e,f|c_B,w_B))</t>
  </si>
  <si>
    <t>w_3(Y^pm3(0,0:0,0:e+1,f|c_B,w_B))</t>
  </si>
  <si>
    <t>w_3(Y^pm3(0,0:0,0:e,f+1|c_B,w_B))</t>
  </si>
  <si>
    <t>w_3(Y^pm3(a,b:c,d:e,f|c_B,w_B))</t>
  </si>
  <si>
    <t>w_3(Y^pm5(0,0:0,0:e,f|c_A))</t>
  </si>
  <si>
    <t>w_3(Y^pm5(a,b:c,d:e,f|c_A))</t>
  </si>
  <si>
    <t>w_3(Y^pm3(a,b:c,d:e,f|c_A))</t>
  </si>
  <si>
    <t>w_3(Y^pm5(0,0:0,0:e,f|c_B))</t>
  </si>
  <si>
    <t>w_3(Y^pm5(a,b:c,d:e,f|c_B))</t>
  </si>
  <si>
    <t>w_3(Y^pm3(a,b:c,d:e,f|c_B))</t>
  </si>
  <si>
    <t>w_4(Y^pm5(0,0:0,0:e,f|c_A,w_A))</t>
  </si>
  <si>
    <t>w_4(Y^pm5(0,0:0,0:e+1,f|c_A,w_A))</t>
  </si>
  <si>
    <t>w_4(Y^pm5(0,0:0,0:e,f+1|c_A,w_A))</t>
  </si>
  <si>
    <t>w_4(Y^pm5(a,b:c,d:e,f|c_A,w_A))</t>
  </si>
  <si>
    <t>w_4(Y^pm3(0,0:0,0:e+1,f|c_A,w_A))</t>
  </si>
  <si>
    <t>w_4(Y^pm3(0,0:0,0:e,f+1|c_A,w_A))</t>
  </si>
  <si>
    <t>w_4(Y^pm3(a,b:c,d:e,f|c_A,w_A))</t>
  </si>
  <si>
    <t>w_4(Y^pm5(0,0:0,0:e,f|c_B,w_A))</t>
  </si>
  <si>
    <t>w_4(Y^pm5(0,0:0,0:e+1,f|c_B,w_A))</t>
  </si>
  <si>
    <t>w_4(Y^pm5(0,0:0,0:e,f+1|c_B,w_A))</t>
  </si>
  <si>
    <t>w_4(Y^pm5(a,b:c,d:e,f|c_B,w_A))</t>
  </si>
  <si>
    <t>w_4(Y^pm3(0,0:0,0:e+1,f|c_B,w_A))</t>
  </si>
  <si>
    <t>w_4(Y^pm3(0,0:0,0:e,f+1|c_B,w_A))</t>
  </si>
  <si>
    <t>w_4(Y^pm3(a,b:c,d:e,f|c_B,w_A))</t>
  </si>
  <si>
    <t>w_4(Y^pm5(0,0:0,0:e,f|c_A,w_B))</t>
  </si>
  <si>
    <t>w_4(Y^pm5(0,0:0,0:e+1,f|c_A,w_B))</t>
  </si>
  <si>
    <t>w_4(Y^pm5(0,0:0,0:e,f+1|c_A,w_B))</t>
  </si>
  <si>
    <t>w_4(Y^pm5(a,b:c,d:e,f|c_A,w_B))</t>
  </si>
  <si>
    <t>w_4(Y^pm3(0,0:0,0:e+1,f|c_A,w_B))</t>
  </si>
  <si>
    <t>w_4(Y^pm3(0,0:0,0:e,f+1|c_A,w_B))</t>
  </si>
  <si>
    <t>w_4(Y^pm3(a,b:c,d:e,f|c_A,w_B))</t>
  </si>
  <si>
    <t>w_4(Y^pm5(0,0:0,0:e,f|c_B,w_B))</t>
  </si>
  <si>
    <t>w_4(Y^pm5(0,0:0,0:e+1,f|c_B,w_B))</t>
  </si>
  <si>
    <t>w_4(Y^pm5(0,0:0,0:e,f+1|c_B,w_B))</t>
  </si>
  <si>
    <t>w_4(Y^pm5(a,b:c,d:e,f|c_B,w_B))</t>
  </si>
  <si>
    <t>w_4(Y^pm3(0,0:0,0:e+1,f|c_B,w_B))</t>
  </si>
  <si>
    <t>w_4(Y^pm3(0,0:0,0:e,f+1|c_B,w_B))</t>
  </si>
  <si>
    <t>w_4(Y^pm3(a,b:c,d:e,f|c_B,w_B))</t>
  </si>
  <si>
    <t>w_4(Y^pm5(0,0:0,0:e,f|c_A))</t>
  </si>
  <si>
    <t>w_4(Y^pm5(a,b:c,d:e,f|c_A))</t>
  </si>
  <si>
    <t>w_4(Y^pm3(a,b:c,d:e,f|c_A))</t>
  </si>
  <si>
    <t>w_4(Y^pm5(0,0:0,0:e,f|c_B))</t>
  </si>
  <si>
    <t>w_4(Y^pm5(a,b:c,d:e,f|c_B))</t>
  </si>
  <si>
    <t>w_4(Y^pm3(a,b:c,d:e,f|c_B))</t>
  </si>
  <si>
    <t>w_2(Y^pm5T(0,0:0,0:e,f|c_A,w_A))</t>
  </si>
  <si>
    <t>w_2(Y^pm5T(0,0:0,0:e+1,f|c_A,w_A))</t>
  </si>
  <si>
    <t>w_2(Y^pm5T(0,0:0,0:e,f+1|c_A,w_A))</t>
  </si>
  <si>
    <t>w_2(Y^pm5T(a,b:c,d:e,f|c_A,w_A))</t>
  </si>
  <si>
    <t>w_2(Y^pm3T(0,0:0,0:e+1,f|c_A,w_A))</t>
  </si>
  <si>
    <t>w_2(Y^pm3T(0,0:0,0:e,f+1|c_A,w_A))</t>
  </si>
  <si>
    <t>w_2(Y^pm3T(a,b:c,d:e,f|c_A,w_A))</t>
  </si>
  <si>
    <t>w_2(Y^pm5T(0,0:0,0:e,f|c_B,w_A))</t>
  </si>
  <si>
    <t>w_2(Y^pm5T(0,0:0,0:e+1,f|c_B,w_A))</t>
  </si>
  <si>
    <t>w_2(Y^pm5T(0,0:0,0:e,f+1|c_B,w_A))</t>
  </si>
  <si>
    <t>w_2(Y^pm5T(a,b:c,d:e,f|c_B,w_A))</t>
  </si>
  <si>
    <t>w_2(Y^pm3T(0,0:0,0:e+1,f|c_B,w_A))</t>
  </si>
  <si>
    <t>w_2(Y^pm3T(0,0:0,0:e,f+1|c_B,w_A))</t>
  </si>
  <si>
    <t>w_2(Y^pm3T(a,b:c,d:e,f|c_B,w_A))</t>
  </si>
  <si>
    <t>w_2(Y^pm5T(0,0:0,0:e,f|c_A,w_B))</t>
  </si>
  <si>
    <t>w_2(Y^pm5T(0,0:0,0:e+1,f|c_A,w_B))</t>
  </si>
  <si>
    <t>w_2(Y^pm5T(0,0:0,0:e,f+1|c_A,w_B))</t>
  </si>
  <si>
    <t>w_2(Y^pm5T(a,b:c,d:e,f|c_A,w_B))</t>
  </si>
  <si>
    <t>w_2(Y^pm3T(0,0:0,0:e+1,f|c_A,w_B))</t>
  </si>
  <si>
    <t>w_2(Y^pm3T(0,0:0,0:e,f+1|c_A,w_B))</t>
  </si>
  <si>
    <t>w_2(Y^pm3T(a,b:c,d:e,f|c_A,w_B))</t>
  </si>
  <si>
    <t>w_2(Y^pm5T(0,0:0,0:e,f|c_B,w_B))</t>
  </si>
  <si>
    <t>w_2(Y^pm5T(0,0:0,0:e+1,f|c_B,w_B))</t>
  </si>
  <si>
    <t>w_2(Y^pm5T(0,0:0,0:e,f+1|c_B,w_B))</t>
  </si>
  <si>
    <t>w_2(Y^pm5T(a,b:c,d:e,f|c_B,w_B))</t>
  </si>
  <si>
    <t>w_2(Y^pm3T(0,0:0,0:e+1,f|c_B,w_B))</t>
  </si>
  <si>
    <t>w_2(Y^pm3T(0,0:0,0:e,f+1|c_B,w_B))</t>
  </si>
  <si>
    <t>w_2(Y^pm3T(a,b:c,d:e,f|c_B,w_B))</t>
  </si>
  <si>
    <t>w_2(Y^pm5T(0,0:0,0:e,f|c_A))</t>
  </si>
  <si>
    <t>w_2(Y^pm5T(a,b:c,d:e,f|c_A))</t>
  </si>
  <si>
    <t>w_2(Y^pm3T(a,b:c,d:e,f|c_A))</t>
  </si>
  <si>
    <t>w_2(Y^pm5T(0,0:0,0:e,f|c_B))</t>
  </si>
  <si>
    <t>w_2(Y^pm5T(a,b:c,d:e,f|c_B))</t>
  </si>
  <si>
    <t>w_2(Y^pm3T(a,b:c,d:e,f|c_B))</t>
  </si>
  <si>
    <t>w_3(Y^pm5T(0,0:0,0:e,f|c_A,w_A))</t>
  </si>
  <si>
    <t>w_3(Y^pm5T(0,0:0,0:e+1,f|c_A,w_A))</t>
  </si>
  <si>
    <t>w_3(Y^pm5T(0,0:0,0:e,f+1|c_A,w_A))</t>
  </si>
  <si>
    <t>w_3(Y^pm5T(a,b:c,d:e,f|c_A,w_A))</t>
  </si>
  <si>
    <t>w_3(Y^pm3T(0,0:0,0:e+1,f|c_A,w_A))</t>
  </si>
  <si>
    <t>w_3(Y^pm3T(0,0:0,0:e,f+1|c_A,w_A))</t>
  </si>
  <si>
    <t>w_3(Y^pm3T(a,b:c,d:e,f|c_A,w_A))</t>
  </si>
  <si>
    <t>w_3(Y^pm5T(0,0:0,0:e,f|c_B,w_A))</t>
  </si>
  <si>
    <t>w_3(Y^pm5T(0,0:0,0:e+1,f|c_B,w_A))</t>
  </si>
  <si>
    <t>w_3(Y^pm5T(0,0:0,0:e,f+1|c_B,w_A))</t>
  </si>
  <si>
    <t>w_3(Y^pm5T(a,b:c,d:e,f|c_B,w_A))</t>
  </si>
  <si>
    <t>w_3(Y^pm3T(0,0:0,0:e+1,f|c_B,w_A))</t>
  </si>
  <si>
    <t>w_3(Y^pm3T(0,0:0,0:e,f+1|c_B,w_A))</t>
  </si>
  <si>
    <t>w_3(Y^pm3T(a,b:c,d:e,f|c_B,w_A))</t>
  </si>
  <si>
    <t>w_3(Y^pm5T(0,0:0,0:e,f|c_A,w_B))</t>
  </si>
  <si>
    <t>w_3(Y^pm5T(0,0:0,0:e+1,f|c_A,w_B))</t>
  </si>
  <si>
    <t>w_3(Y^pm5T(0,0:0,0:e,f+1|c_A,w_B))</t>
  </si>
  <si>
    <t>w_3(Y^pm5T(a,b:c,d:e,f|c_A,w_B))</t>
  </si>
  <si>
    <t>w_3(Y^pm3T(0,0:0,0:e+1,f|c_A,w_B))</t>
  </si>
  <si>
    <t>w_3(Y^pm3T(0,0:0,0:e,f+1|c_A,w_B))</t>
  </si>
  <si>
    <t>w_3(Y^pm3T(a,b:c,d:e,f|c_A,w_B))</t>
  </si>
  <si>
    <t>w_3(Y^pm5T(0,0:0,0:e,f|c_B,w_B))</t>
  </si>
  <si>
    <t>w_3(Y^pm5T(0,0:0,0:e+1,f|c_B,w_B))</t>
  </si>
  <si>
    <t>w_3(Y^pm5T(0,0:0,0:e,f+1|c_B,w_B))</t>
  </si>
  <si>
    <t>w_3(Y^pm5T(a,b:c,d:e,f|c_B,w_B))</t>
  </si>
  <si>
    <t>w_3(Y^pm3T(0,0:0,0:e+1,f|c_B,w_B))</t>
  </si>
  <si>
    <t>w_3(Y^pm3T(0,0:0,0:e,f+1|c_B,w_B))</t>
  </si>
  <si>
    <t>w_3(Y^pm3T(a,b:c,d:e,f|c_B,w_B))</t>
  </si>
  <si>
    <t>w_3(Y^pm5T(0,0:0,0:e,f|c_A))</t>
  </si>
  <si>
    <t>w_3(Y^pm5T(a,b:c,d:e,f|c_A))</t>
  </si>
  <si>
    <t>w_3(Y^pm3T(a,b:c,d:e,f|c_A))</t>
  </si>
  <si>
    <t>w_3(Y^pm5T(0,0:0,0:e,f|c_B))</t>
  </si>
  <si>
    <t>w_3(Y^pm5T(a,b:c,d:e,f|c_B))</t>
  </si>
  <si>
    <t>w_3(Y^pm3T(a,b:c,d:e,f|c_B))</t>
  </si>
  <si>
    <t>w_4(Y^pm5T(0,0:0,0:e,f|c_A,w_A))</t>
  </si>
  <si>
    <t>w_4(Y^pm5T(0,0:0,0:e+1,f|c_A,w_A))</t>
  </si>
  <si>
    <t>w_4(Y^pm5T(0,0:0,0:e,f+1|c_A,w_A))</t>
  </si>
  <si>
    <t>w_4(Y^pm5T(a,b:c,d:e,f|c_A,w_A))</t>
  </si>
  <si>
    <t>w_4(Y^pm3T(0,0:0,0:e+1,f|c_A,w_A))</t>
  </si>
  <si>
    <t>w_4(Y^pm3T(0,0:0,0:e,f+1|c_A,w_A))</t>
  </si>
  <si>
    <t>w_4(Y^pm3T(a,b:c,d:e,f|c_A,w_A))</t>
  </si>
  <si>
    <t>w_4(Y^pm5T(0,0:0,0:e,f|c_B,w_A))</t>
  </si>
  <si>
    <t>w_4(Y^pm5T(0,0:0,0:e+1,f|c_B,w_A))</t>
  </si>
  <si>
    <t>w_4(Y^pm5T(0,0:0,0:e,f+1|c_B,w_A))</t>
  </si>
  <si>
    <t>w_4(Y^pm5T(a,b:c,d:e,f|c_B,w_A))</t>
  </si>
  <si>
    <t>w_4(Y^pm3T(0,0:0,0:e+1,f|c_B,w_A))</t>
  </si>
  <si>
    <t>w_4(Y^pm3T(0,0:0,0:e,f+1|c_B,w_A))</t>
  </si>
  <si>
    <t>w_4(Y^pm3T(a,b:c,d:e,f|c_B,w_A))</t>
  </si>
  <si>
    <t>w_4(Y^pm5T(0,0:0,0:e,f|c_A,w_B))</t>
  </si>
  <si>
    <t>w_4(Y^pm5T(0,0:0,0:e+1,f|c_A,w_B))</t>
  </si>
  <si>
    <t>w_4(Y^pm5T(0,0:0,0:e,f+1|c_A,w_B))</t>
  </si>
  <si>
    <t>w_4(Y^pm5T(a,b:c,d:e,f|c_A,w_B))</t>
  </si>
  <si>
    <t>w_4(Y^pm3T(0,0:0,0:e+1,f|c_A,w_B))</t>
  </si>
  <si>
    <t>w_4(Y^pm3T(0,0:0,0:e,f+1|c_A,w_B))</t>
  </si>
  <si>
    <t>w_4(Y^pm3T(a,b:c,d:e,f|c_A,w_B))</t>
  </si>
  <si>
    <t>w_4(Y^pm5T(0,0:0,0:e,f|c_B,w_B))</t>
  </si>
  <si>
    <t>w_4(Y^pm5T(0,0:0,0:e+1,f|c_B,w_B))</t>
  </si>
  <si>
    <t>w_4(Y^pm5T(0,0:0,0:e,f+1|c_B,w_B))</t>
  </si>
  <si>
    <t>w_4(Y^pm5T(a,b:c,d:e,f|c_B,w_B))</t>
  </si>
  <si>
    <t>w_4(Y^pm3T(0,0:0,0:e+1,f|c_B,w_B))</t>
  </si>
  <si>
    <t>w_4(Y^pm3T(0,0:0,0:e,f+1|c_B,w_B))</t>
  </si>
  <si>
    <t>w_4(Y^pm3T(a,b:c,d:e,f|c_B,w_B))</t>
  </si>
  <si>
    <t>w_4(Y^pm5T(0,0:0,0:e,f|c_A))</t>
  </si>
  <si>
    <t>w_4(Y^pm5T(a,b:c,d:e,f|c_A))</t>
  </si>
  <si>
    <t>w_4(Y^pm3T(a,b:c,d:e,f|c_A))</t>
  </si>
  <si>
    <t>w_4(Y^pm5T(0,0:0,0:e,f|c_B))</t>
  </si>
  <si>
    <t>w_4(Y^pm5T(a,b:c,d:e,f|c_B))</t>
  </si>
  <si>
    <t>w_4(Y^pm3T(a,b:c,d:e,f|c_B))</t>
  </si>
  <si>
    <t>2 game rep</t>
  </si>
  <si>
    <t>tail</t>
  </si>
  <si>
    <t>2 gm win A</t>
  </si>
  <si>
    <t>2 gm win B</t>
  </si>
  <si>
    <t>Alberto Brizzi</t>
  </si>
  <si>
    <t>Alberto Martin</t>
  </si>
  <si>
    <t>Alejandro Falla</t>
  </si>
  <si>
    <t>Alessio di Mauro</t>
  </si>
  <si>
    <t>Alex Bogdanovic</t>
  </si>
  <si>
    <t>Alex Jr. Bogomolov</t>
  </si>
  <si>
    <t>Alex Kuznetsov</t>
  </si>
  <si>
    <t>Alexander Kudryavtsev</t>
  </si>
  <si>
    <t>Alexander Peya</t>
  </si>
  <si>
    <t>Alexander Slabinsky</t>
  </si>
  <si>
    <t>Alexander Waske</t>
  </si>
  <si>
    <t>Alexandre Sidorenko</t>
  </si>
  <si>
    <t>Alun Jones</t>
  </si>
  <si>
    <t>Amer Delic</t>
  </si>
  <si>
    <t>Andre Ghem</t>
  </si>
  <si>
    <t>Andrea Stoppini</t>
  </si>
  <si>
    <t>Andreas Beck</t>
  </si>
  <si>
    <t>Andreas Haider-Maurer</t>
  </si>
  <si>
    <t>Andreas Seppi</t>
  </si>
  <si>
    <t>Andrei Pavel</t>
  </si>
  <si>
    <t>Andrey Golubev</t>
  </si>
  <si>
    <t>Andy Murray</t>
  </si>
  <si>
    <t>Andy Roddick</t>
  </si>
  <si>
    <t>Antonio Veic</t>
  </si>
  <si>
    <t>Armin Sandbichler</t>
  </si>
  <si>
    <t>Arnaud Clement</t>
  </si>
  <si>
    <t>Augustin Gensse</t>
  </si>
  <si>
    <t>Bartolome Salva-Vidal</t>
  </si>
  <si>
    <t>Bastian Knittel</t>
  </si>
  <si>
    <t>Benedikt Dorsch</t>
  </si>
  <si>
    <t>Benjamin Balleret</t>
  </si>
  <si>
    <t>Benjamin Becker</t>
  </si>
  <si>
    <t>Bjorn Phau</t>
  </si>
  <si>
    <t>Bjorn Rehnquist</t>
  </si>
  <si>
    <t>Bobby Reynolds</t>
  </si>
  <si>
    <t>Bohdan Ulihrach</t>
  </si>
  <si>
    <t>Boris Pashanski</t>
  </si>
  <si>
    <t>Boy Westerhof</t>
  </si>
  <si>
    <t>Brendan Evans</t>
  </si>
  <si>
    <t>Brian Dabul</t>
  </si>
  <si>
    <t>Brian Wilson</t>
  </si>
  <si>
    <t>Bruno Echagaray</t>
  </si>
  <si>
    <t>Bruno Rodriguez</t>
  </si>
  <si>
    <t>Carlos Berlocq</t>
  </si>
  <si>
    <t>Carlos Moya</t>
  </si>
  <si>
    <t>Carlos Salamanca</t>
  </si>
  <si>
    <t>Carsten Ball</t>
  </si>
  <si>
    <t>Catalin-Ionut Gard</t>
  </si>
  <si>
    <t>Cecil Mamiit</t>
  </si>
  <si>
    <t>Chris Guccione</t>
  </si>
  <si>
    <t>Christophe Rochus</t>
  </si>
  <si>
    <t>Colin Ebelthite</t>
  </si>
  <si>
    <t>Conor Niland</t>
  </si>
  <si>
    <t>Damian Patriarca</t>
  </si>
  <si>
    <t>Danai Udomchoke</t>
  </si>
  <si>
    <t>Daniel Brands</t>
  </si>
  <si>
    <t>Daniel Gimeno-Traver</t>
  </si>
  <si>
    <t>Daniel King-Turner</t>
  </si>
  <si>
    <t>Daniel Koellerer</t>
  </si>
  <si>
    <t>Daniel Munoz-De La Nava</t>
  </si>
  <si>
    <t>Daniele Bracciali</t>
  </si>
  <si>
    <t>David Ferrer</t>
  </si>
  <si>
    <t>David Guez</t>
  </si>
  <si>
    <t>David Nalbandian</t>
  </si>
  <si>
    <t>Davide Sanguinetti</t>
  </si>
  <si>
    <t>Dawid Olejniczak</t>
  </si>
  <si>
    <t>Denis Gremelmayr</t>
  </si>
  <si>
    <t>Denis Istomin</t>
  </si>
  <si>
    <t>Denis Matsukevitch</t>
  </si>
  <si>
    <t>Dennis Van Scheppingen</t>
  </si>
  <si>
    <t>Dick Norman</t>
  </si>
  <si>
    <t>Diego Hartfield</t>
  </si>
  <si>
    <t>Diego Junqueira</t>
  </si>
  <si>
    <t>Dieter Kindlmann</t>
  </si>
  <si>
    <t>Dmitry Tursunov</t>
  </si>
  <si>
    <t>Dominik Hrbaty</t>
  </si>
  <si>
    <t>Dominik Meffert</t>
  </si>
  <si>
    <t>Donald Young</t>
  </si>
  <si>
    <t>Dudi Sela</t>
  </si>
  <si>
    <t>Dusan Lojda</t>
  </si>
  <si>
    <t>Dusan Vemic</t>
  </si>
  <si>
    <t>Dustin Brown</t>
  </si>
  <si>
    <t>Edouard Roger-Vasselin</t>
  </si>
  <si>
    <t>Eduardo Schwank</t>
  </si>
  <si>
    <t>Eric Prodon</t>
  </si>
  <si>
    <t>Ernests Gulbis</t>
  </si>
  <si>
    <t>Evgeny Kirillov</t>
  </si>
  <si>
    <t>Fabio Fognini</t>
  </si>
  <si>
    <t>Fabrice Santoro</t>
  </si>
  <si>
    <t>Farrukh Dustov</t>
  </si>
  <si>
    <t>Federico Luzzi</t>
  </si>
  <si>
    <t>Feliciano Lopez</t>
  </si>
  <si>
    <t>Felix Mantilla</t>
  </si>
  <si>
    <t>Fernando Gonzalez</t>
  </si>
  <si>
    <t>Fernando Verdasco</t>
  </si>
  <si>
    <t>Fernando Vicente</t>
  </si>
  <si>
    <t>Filip Prpic</t>
  </si>
  <si>
    <t>Filippo Volandri</t>
  </si>
  <si>
    <t>Flavio Cipolla</t>
  </si>
  <si>
    <t>Flavio Saretta</t>
  </si>
  <si>
    <t>Florent Serra</t>
  </si>
  <si>
    <t>Florian Mayer</t>
  </si>
  <si>
    <t>Francesco Aldi</t>
  </si>
  <si>
    <t>Francesco Piccari</t>
  </si>
  <si>
    <t>Franco Ferreiro</t>
  </si>
  <si>
    <t>Frank Dancevic</t>
  </si>
  <si>
    <t>Frederic Niemeyer</t>
  </si>
  <si>
    <t>Frederico Gil</t>
  </si>
  <si>
    <t>Frederik Nielsen</t>
  </si>
  <si>
    <t>Fritz Wolmarans</t>
  </si>
  <si>
    <t>Gabriel Moraru</t>
  </si>
  <si>
    <t>Gael Monfils</t>
  </si>
  <si>
    <t>Gaston Gaudio</t>
  </si>
  <si>
    <t>George Bastl</t>
  </si>
  <si>
    <t>Gianluca Naso</t>
  </si>
  <si>
    <t>Gilles Muller</t>
  </si>
  <si>
    <t>Gilles Simon</t>
  </si>
  <si>
    <t>Giovanni Lapentti</t>
  </si>
  <si>
    <t>Go Soeda</t>
  </si>
  <si>
    <t>Gouichi Motomura</t>
  </si>
  <si>
    <t>Greg Jones</t>
  </si>
  <si>
    <t>Grega Zemlja</t>
  </si>
  <si>
    <t>Guillem Burniol-Teixido</t>
  </si>
  <si>
    <t>Guillermo Canas</t>
  </si>
  <si>
    <t>Guillermo Garcia-Lopez</t>
  </si>
  <si>
    <t>Gustavo Marcaccio</t>
  </si>
  <si>
    <t>Harel Levy</t>
  </si>
  <si>
    <t>Horacio Zeballos</t>
  </si>
  <si>
    <t>Hugo Armando</t>
  </si>
  <si>
    <t>Hyung-Taik Lee</t>
  </si>
  <si>
    <t>Igor Andreev</t>
  </si>
  <si>
    <t>Igor Kunitsyn</t>
  </si>
  <si>
    <t>Igor Sijsling</t>
  </si>
  <si>
    <t>Ilija Bozoljac</t>
  </si>
  <si>
    <t>Ivan Dodig</t>
  </si>
  <si>
    <t>Ivan Ljubicic</t>
  </si>
  <si>
    <t>Ivan Miranda</t>
  </si>
  <si>
    <t>Ivan Sergeyev</t>
  </si>
  <si>
    <t>Ivo Karlovic</t>
  </si>
  <si>
    <t>Ivo Klec</t>
  </si>
  <si>
    <t>Ivo Minar</t>
  </si>
  <si>
    <t>James Blake</t>
  </si>
  <si>
    <t>Jamie Baker</t>
  </si>
  <si>
    <t>Jan Hajek</t>
  </si>
  <si>
    <t>Jan Hernych</t>
  </si>
  <si>
    <t>Jan Mertl</t>
  </si>
  <si>
    <t>Jan Minar</t>
  </si>
  <si>
    <t>Jan Vacek</t>
  </si>
  <si>
    <t>Janko Tipsarevic</t>
  </si>
  <si>
    <t>Jarkko Nieminen</t>
  </si>
  <si>
    <t>Jean-Christophe Faurel</t>
  </si>
  <si>
    <t>Jean-Rene Lisnard</t>
  </si>
  <si>
    <t>Jeremy Chardy</t>
  </si>
  <si>
    <t>Jerome Haehnel</t>
  </si>
  <si>
    <t>Jesse Levine</t>
  </si>
  <si>
    <t>Jesse Witten</t>
  </si>
  <si>
    <t>Jiri Vanek</t>
  </si>
  <si>
    <t>John Isner</t>
  </si>
  <si>
    <t>Jonas Bjorkman</t>
  </si>
  <si>
    <t>Jonathan Eysseric</t>
  </si>
  <si>
    <t>Jorge Aguilar</t>
  </si>
  <si>
    <t>Jose Acasuso</t>
  </si>
  <si>
    <t>Jose-Antonio Sanchez-De Luna</t>
  </si>
  <si>
    <t>Joseph Sirianni</t>
  </si>
  <si>
    <t>Joshua Goodall</t>
  </si>
  <si>
    <t>Josselin Ouanna</t>
  </si>
  <si>
    <t>Jo-Wilfried Tsonga</t>
  </si>
  <si>
    <t>Juan Carlos Ferrero</t>
  </si>
  <si>
    <t>Juan Ignacio Chela</t>
  </si>
  <si>
    <t>Juan Monaco</t>
  </si>
  <si>
    <t>Juan-Martin Aranguren</t>
  </si>
  <si>
    <t>Juan-Pablo Brzezicki</t>
  </si>
  <si>
    <t>Juan-Pablo Guzman</t>
  </si>
  <si>
    <t>Julian Reister</t>
  </si>
  <si>
    <t>Julien Benneteau</t>
  </si>
  <si>
    <t>Julien Jeanpierre</t>
  </si>
  <si>
    <t>Julio Silva</t>
  </si>
  <si>
    <t>Jurgen Melzer</t>
  </si>
  <si>
    <t>Karan Rastogi</t>
  </si>
  <si>
    <t>Kei Nishikori</t>
  </si>
  <si>
    <t>Kenneth Carlsen</t>
  </si>
  <si>
    <t>Kevin Anderson</t>
  </si>
  <si>
    <t>Kevin Kim</t>
  </si>
  <si>
    <t>Konstantin Kravchuk</t>
  </si>
  <si>
    <t>Konstantinos Economidis</t>
  </si>
  <si>
    <t>Kristian Pless</t>
  </si>
  <si>
    <t>Kristof Vliegen</t>
  </si>
  <si>
    <t>Lamine Ouahab</t>
  </si>
  <si>
    <t>Lars Burgsmuller</t>
  </si>
  <si>
    <t>Laurent Recouderc</t>
  </si>
  <si>
    <t>Lee Childs</t>
  </si>
  <si>
    <t>Leonardo Azzaro</t>
  </si>
  <si>
    <t>Leonardo Mayer</t>
  </si>
  <si>
    <t>Lleyton Hewitt</t>
  </si>
  <si>
    <t>Louk Sorensen</t>
  </si>
  <si>
    <t>Luis Horna</t>
  </si>
  <si>
    <t>Luka Gregorc</t>
  </si>
  <si>
    <t>Lukas Dlouhy</t>
  </si>
  <si>
    <t>Lukas Lacko</t>
  </si>
  <si>
    <t>Lukas Rosol</t>
  </si>
  <si>
    <t>Lukasz Kubot</t>
  </si>
  <si>
    <t>Marat Safin</t>
  </si>
  <si>
    <t>Marc Fornell-Mestres</t>
  </si>
  <si>
    <t>Marc Gicquel</t>
  </si>
  <si>
    <t>Marc Lopez</t>
  </si>
  <si>
    <t>Marco Crugnola</t>
  </si>
  <si>
    <t>Marcos Baghdatis</t>
  </si>
  <si>
    <t>Marcos Daniel</t>
  </si>
  <si>
    <t>Mardy Fish</t>
  </si>
  <si>
    <t>Mariano Puerta</t>
  </si>
  <si>
    <t>Mariano Zabaleta</t>
  </si>
  <si>
    <t>Marin Cilic</t>
  </si>
  <si>
    <t>Mario Ancic</t>
  </si>
  <si>
    <t>Martin Fischer</t>
  </si>
  <si>
    <t>Martin Klizan</t>
  </si>
  <si>
    <t>Mathieu Montcourt</t>
  </si>
  <si>
    <t>Matthias Bachinger</t>
  </si>
  <si>
    <t>Matwe Middelkoop</t>
  </si>
  <si>
    <t>Max Mirnyi</t>
  </si>
  <si>
    <t>Maximo Gonzalez</t>
  </si>
  <si>
    <t>Michael Berrer</t>
  </si>
  <si>
    <t>Michael Lammer</t>
  </si>
  <si>
    <t>Michael Llodra</t>
  </si>
  <si>
    <t>Michael McClune</t>
  </si>
  <si>
    <t>Michael Russell</t>
  </si>
  <si>
    <t>Michael Ryderstedt</t>
  </si>
  <si>
    <t>Michal Mertinak</t>
  </si>
  <si>
    <t>Michal Przysiezny</t>
  </si>
  <si>
    <t>Mikhail Elgin</t>
  </si>
  <si>
    <t>Mikhail Kukushkin</t>
  </si>
  <si>
    <t>Mikhail Ledovskikh</t>
  </si>
  <si>
    <t>Mikhail Youzhny</t>
  </si>
  <si>
    <t>Nathan Healey</t>
  </si>
  <si>
    <t>Nick Lindahl</t>
  </si>
  <si>
    <t>Nicolas Almagro</t>
  </si>
  <si>
    <t>Nicolas Devilder</t>
  </si>
  <si>
    <t>Nicolas Kiefer</t>
  </si>
  <si>
    <t>Nicolas Lapentti</t>
  </si>
  <si>
    <t>Nicolas Mahut</t>
  </si>
  <si>
    <t>Nicolas Massu</t>
  </si>
  <si>
    <t>Nikolay Davydenko</t>
  </si>
  <si>
    <t>Noam Okun</t>
  </si>
  <si>
    <t>Novak Djokovic</t>
  </si>
  <si>
    <t>Oliver Marach</t>
  </si>
  <si>
    <t>Olivier Patience</t>
  </si>
  <si>
    <t>Olivier Rochus</t>
  </si>
  <si>
    <t>Oscar Hernandez</t>
  </si>
  <si>
    <t>Pablo Cuevas</t>
  </si>
  <si>
    <t>Paolo Lorenzi</t>
  </si>
  <si>
    <t>Paul Baccanello</t>
  </si>
  <si>
    <t>Paul Capdeville</t>
  </si>
  <si>
    <t>Paul Goldstein</t>
  </si>
  <si>
    <t>Paul-Henri Mathieu</t>
  </si>
  <si>
    <t>Pavel Chekhov</t>
  </si>
  <si>
    <t>Pavel Snobel</t>
  </si>
  <si>
    <t>Pavol Cervenak</t>
  </si>
  <si>
    <t>Peng Sun</t>
  </si>
  <si>
    <t>Peter Luczak</t>
  </si>
  <si>
    <t>Peter Polansky</t>
  </si>
  <si>
    <t>Peter Wessels</t>
  </si>
  <si>
    <t>Philipp Kohlschreiber</t>
  </si>
  <si>
    <t>Philipp Petzschner</t>
  </si>
  <si>
    <t>Phillip King</t>
  </si>
  <si>
    <t>Phillip Simmonds</t>
  </si>
  <si>
    <t>Pierre-Ludovic Duclos</t>
  </si>
  <si>
    <t>Potito Starace</t>
  </si>
  <si>
    <t>Prakash Amritraj</t>
  </si>
  <si>
    <t>Predrag Rusevski</t>
  </si>
  <si>
    <t>Rabie Chaki</t>
  </si>
  <si>
    <t>Radek Stepanek</t>
  </si>
  <si>
    <t>Raemon Sluiter</t>
  </si>
  <si>
    <t>Rafael Nadal</t>
  </si>
  <si>
    <t>Rainer Eitzinger</t>
  </si>
  <si>
    <t>Rainer Schuettler</t>
  </si>
  <si>
    <t>Rajeev Ram</t>
  </si>
  <si>
    <t>Rameez Junaid</t>
  </si>
  <si>
    <t>Ramon Delgado</t>
  </si>
  <si>
    <t>Ricardo Mello</t>
  </si>
  <si>
    <t>Richard Bloomfield</t>
  </si>
  <si>
    <t>Richard Gasquet</t>
  </si>
  <si>
    <t>Rik de Voest</t>
  </si>
  <si>
    <t>Robby Ginepri</t>
  </si>
  <si>
    <t>Robert Kendrick</t>
  </si>
  <si>
    <t>Robert Smeets</t>
  </si>
  <si>
    <t>Robin Haase</t>
  </si>
  <si>
    <t>Robin Soderling</t>
  </si>
  <si>
    <t>Roger Federer</t>
  </si>
  <si>
    <t>Rogerio Dutra Da Silva</t>
  </si>
  <si>
    <t>Rohan Bopanna</t>
  </si>
  <si>
    <t>Roko Karanusic</t>
  </si>
  <si>
    <t>Romain Jouan</t>
  </si>
  <si>
    <t>Ruben Bemelmans</t>
  </si>
  <si>
    <t>Ruben Ramirez-Hidalgo</t>
  </si>
  <si>
    <t>Ryan Sweeting</t>
  </si>
  <si>
    <t>Sam Warburg</t>
  </si>
  <si>
    <t>Santiago Giraldo</t>
  </si>
  <si>
    <t>Santiago Gonzalez</t>
  </si>
  <si>
    <t>Santiago Ventura</t>
  </si>
  <si>
    <t>Satoshi Iwabuchi</t>
  </si>
  <si>
    <t>Scott Oudsema</t>
  </si>
  <si>
    <t>Scoville Jenkins</t>
  </si>
  <si>
    <t>Sebastian Decoud</t>
  </si>
  <si>
    <t>Sebastien de Chaunac</t>
  </si>
  <si>
    <t>Sebastien Grosjean</t>
  </si>
  <si>
    <t>Sergei Bubka</t>
  </si>
  <si>
    <t>Sergio Roitman</t>
  </si>
  <si>
    <t>Sergiy Stakhovsky</t>
  </si>
  <si>
    <t>Simon Greul</t>
  </si>
  <si>
    <t>Simon Stadler</t>
  </si>
  <si>
    <t>Simone Bolelli</t>
  </si>
  <si>
    <t>Simone Vagnozzi</t>
  </si>
  <si>
    <t>Stefan Koubek</t>
  </si>
  <si>
    <t>Stefano Galvani</t>
  </si>
  <si>
    <t>Stefano Ianni</t>
  </si>
  <si>
    <t>Stephane Bohli</t>
  </si>
  <si>
    <t>Steve Darcis</t>
  </si>
  <si>
    <t>Takahiro Terachi</t>
  </si>
  <si>
    <t>Takao Suzuki</t>
  </si>
  <si>
    <t>Teimuraz Gabashvili</t>
  </si>
  <si>
    <t>Thiago Alves</t>
  </si>
  <si>
    <t>Thiemo de Bakker</t>
  </si>
  <si>
    <t>Thierry Ascione</t>
  </si>
  <si>
    <t>Thomas Johansson</t>
  </si>
  <si>
    <t>Ti Chen</t>
  </si>
  <si>
    <t>Tim Henman</t>
  </si>
  <si>
    <t>Tobias Kamke</t>
  </si>
  <si>
    <t>Tobias Summerer</t>
  </si>
  <si>
    <t>Todd Widom</t>
  </si>
  <si>
    <t>Tomas Berdych</t>
  </si>
  <si>
    <t>Tomas Cakl</t>
  </si>
  <si>
    <t>Tomas Zib</t>
  </si>
  <si>
    <t>Tommy Haas</t>
  </si>
  <si>
    <t>Tommy Robredo</t>
  </si>
  <si>
    <t>Toshihide Matsui</t>
  </si>
  <si>
    <t>Vasilis Mazarakis</t>
  </si>
  <si>
    <t>Victor Hanescu</t>
  </si>
  <si>
    <t>Viktor Troicki</t>
  </si>
  <si>
    <t>Vince Spadea</t>
  </si>
  <si>
    <t>Vincent Millot</t>
  </si>
  <si>
    <t>Vladimir Voltchkov</t>
  </si>
  <si>
    <t>Wayne Arthurs</t>
  </si>
  <si>
    <t>Wayne Odesnik</t>
  </si>
  <si>
    <t>Werner Eschauer</t>
  </si>
  <si>
    <t>Wesley Moodie</t>
  </si>
  <si>
    <t>Wesley Whitehouse</t>
  </si>
  <si>
    <t>Woong-Sun Jun</t>
  </si>
  <si>
    <t>Xavier Malisse</t>
  </si>
  <si>
    <t>Yen-Hsun Lu</t>
  </si>
  <si>
    <t>Younes El Aynaoui</t>
  </si>
  <si>
    <t>Zack Fleishman</t>
  </si>
  <si>
    <t>Alberta Brianti</t>
  </si>
  <si>
    <t>Aleksandra Wozniak</t>
  </si>
  <si>
    <t>Alexa Glatch</t>
  </si>
  <si>
    <t>Alexandra Dulgheru</t>
  </si>
  <si>
    <t>Alexandra Panova</t>
  </si>
  <si>
    <t>Alexandra Stevenson</t>
  </si>
  <si>
    <t>Alicia Molik</t>
  </si>
  <si>
    <t>Alina Jidkova</t>
  </si>
  <si>
    <t>Alisa Kleybanova</t>
  </si>
  <si>
    <t>Alize Cornet</t>
  </si>
  <si>
    <t>Alla Kudryavtseva</t>
  </si>
  <si>
    <t>Alona Bondarenko</t>
  </si>
  <si>
    <t>Amanda Keen</t>
  </si>
  <si>
    <t>Amber Liu</t>
  </si>
  <si>
    <t>Amelie Mauresmo</t>
  </si>
  <si>
    <t>Ana Ivanovic</t>
  </si>
  <si>
    <t>Ana Vrljic</t>
  </si>
  <si>
    <t>Anabel Medina Garrigues</t>
  </si>
  <si>
    <t>Anastasia Pavlyuchenkova</t>
  </si>
  <si>
    <t>Anastasia Pivovarova</t>
  </si>
  <si>
    <t>Anastasia Rodionova</t>
  </si>
  <si>
    <t>Anastasia Yakimova</t>
  </si>
  <si>
    <t>Anastasija Sevastova</t>
  </si>
  <si>
    <t>Anda Perianu</t>
  </si>
  <si>
    <t>Andrea Hlavackova</t>
  </si>
  <si>
    <t>Andrea Petkovic</t>
  </si>
  <si>
    <t>Andreja Klepac</t>
  </si>
  <si>
    <t>Angela Haynes</t>
  </si>
  <si>
    <t>Angelika Bachmann</t>
  </si>
  <si>
    <t>Angelika Roesch</t>
  </si>
  <si>
    <t>Angelique Kerber</t>
  </si>
  <si>
    <t>Anna Chakvetadze</t>
  </si>
  <si>
    <t>Anna Fitzpatrick</t>
  </si>
  <si>
    <t>Anna Lapushchenkova</t>
  </si>
  <si>
    <t>Anna Tatishvili</t>
  </si>
  <si>
    <t>Anna-Lena Groenefeld</t>
  </si>
  <si>
    <t>Anne Keothavong</t>
  </si>
  <si>
    <t>Anne Kremer</t>
  </si>
  <si>
    <t>Antonella Serra Zanetti</t>
  </si>
  <si>
    <t>Arantxa Parra-Santonja</t>
  </si>
  <si>
    <t>Arantxa Rus</t>
  </si>
  <si>
    <t>Aravane Rezai</t>
  </si>
  <si>
    <t>Arina Rodionova</t>
  </si>
  <si>
    <t>Ashley Harkleroad</t>
  </si>
  <si>
    <t>Audra Cohen</t>
  </si>
  <si>
    <t>Aurelie Vedy</t>
  </si>
  <si>
    <t>Ayumi Morita</t>
  </si>
  <si>
    <t>Barbora Strycova</t>
  </si>
  <si>
    <t>Brenda Schultz-Mccarthy</t>
  </si>
  <si>
    <t>Cagla Buyukakcay</t>
  </si>
  <si>
    <t>Camille Pin</t>
  </si>
  <si>
    <t>Carmen Klaschka</t>
  </si>
  <si>
    <t>Caroline Maes</t>
  </si>
  <si>
    <t>Caroline Wozniacki</t>
  </si>
  <si>
    <t>Catalina Castano</t>
  </si>
  <si>
    <t>Chanelle Scheepers</t>
  </si>
  <si>
    <t>Chia-Jung Chuang</t>
  </si>
  <si>
    <t>Chin-Wei Chan</t>
  </si>
  <si>
    <t>Christina Wheeler</t>
  </si>
  <si>
    <t>Claire Feuerstein</t>
  </si>
  <si>
    <t>Clarisa Fernandez</t>
  </si>
  <si>
    <t>Claudine Schaul</t>
  </si>
  <si>
    <t>Conchita Martinez-Granados</t>
  </si>
  <si>
    <t>Corinna Dentoni</t>
  </si>
  <si>
    <t>Daniela Hantuchova</t>
  </si>
  <si>
    <t>Daniela Munoz-Gallegos</t>
  </si>
  <si>
    <t>Darya Kustova</t>
  </si>
  <si>
    <t>Dinara Safina</t>
  </si>
  <si>
    <t>Dominika Cibulkova</t>
  </si>
  <si>
    <t>Edina Gallovits</t>
  </si>
  <si>
    <t>Ekaterina Afinogenova</t>
  </si>
  <si>
    <t>Ekaterina Bychkova</t>
  </si>
  <si>
    <t>Ekaterina Dzehalevich</t>
  </si>
  <si>
    <t>Ekaterina Makarova</t>
  </si>
  <si>
    <t>Ekaterina Shulaeva</t>
  </si>
  <si>
    <t>Elena Baltacha</t>
  </si>
  <si>
    <t>Elena Bovina</t>
  </si>
  <si>
    <t>Elena Dementieva</t>
  </si>
  <si>
    <t>Elena Likhovtseva</t>
  </si>
  <si>
    <t>Elena Vesnina</t>
  </si>
  <si>
    <t>Eleni Daniilidou</t>
  </si>
  <si>
    <t>Elise Tamaela</t>
  </si>
  <si>
    <t>Ellen Barry</t>
  </si>
  <si>
    <t>Emilie Bacquet</t>
  </si>
  <si>
    <t>Emilie Loit</t>
  </si>
  <si>
    <t>Emma Laine</t>
  </si>
  <si>
    <t>Emmanuelle Gagliardi</t>
  </si>
  <si>
    <t>Erika Takao</t>
  </si>
  <si>
    <t>Estrella Cabeza-Candela</t>
  </si>
  <si>
    <t>Eva Birnerova</t>
  </si>
  <si>
    <t>Eva Hrdinova</t>
  </si>
  <si>
    <t>Evgeniya Rodina</t>
  </si>
  <si>
    <t>Flavia Pennetta</t>
  </si>
  <si>
    <t>Francesca Schiavone</t>
  </si>
  <si>
    <t>Frederica Piedade</t>
  </si>
  <si>
    <t>Gail Brodsky</t>
  </si>
  <si>
    <t>Galina Voskoboeva</t>
  </si>
  <si>
    <t>Gisela Dulko</t>
  </si>
  <si>
    <t>Greta Arn</t>
  </si>
  <si>
    <t>Hana Sromova</t>
  </si>
  <si>
    <t>Irena Pavlovic</t>
  </si>
  <si>
    <t>Iroda Tulyaganova</t>
  </si>
  <si>
    <t>Isha Lakhani</t>
  </si>
  <si>
    <t>Ivana Abramovic</t>
  </si>
  <si>
    <t>Ivana Lisjak</t>
  </si>
  <si>
    <t>Iveta Benesova</t>
  </si>
  <si>
    <t>Jana Juricova</t>
  </si>
  <si>
    <t>Jelena Jankovic</t>
  </si>
  <si>
    <t>Jessica Kirkland</t>
  </si>
  <si>
    <t>Jessica Moore</t>
  </si>
  <si>
    <t>Jie Zheng</t>
  </si>
  <si>
    <t>Jill Craybas</t>
  </si>
  <si>
    <t>Jing-Jing Lu</t>
  </si>
  <si>
    <t>Johanna Larsson</t>
  </si>
  <si>
    <t>Jorgelina Cravero</t>
  </si>
  <si>
    <t>Julia Cohen</t>
  </si>
  <si>
    <t>Julia Goerges</t>
  </si>
  <si>
    <t>Julia Schruff</t>
  </si>
  <si>
    <t>Julia Vakulenko</t>
  </si>
  <si>
    <t>Julie Coin</t>
  </si>
  <si>
    <t>Julie Ditty</t>
  </si>
  <si>
    <t>Junri Namigata</t>
  </si>
  <si>
    <t>Justine Henin</t>
  </si>
  <si>
    <t>Kaia Kanepi</t>
  </si>
  <si>
    <t>Karin Knapp</t>
  </si>
  <si>
    <t>Karolina Kosinska</t>
  </si>
  <si>
    <t>Karolina Sprem</t>
  </si>
  <si>
    <t>Katarina Srebotnik</t>
  </si>
  <si>
    <t>Kathrin Woerle</t>
  </si>
  <si>
    <t>Katie O'Brien</t>
  </si>
  <si>
    <t>Kelly Liggan</t>
  </si>
  <si>
    <t>Kirsten Flipkens</t>
  </si>
  <si>
    <t>Kristina Antoniychuk</t>
  </si>
  <si>
    <t>Kristina Barrois</t>
  </si>
  <si>
    <t>Kristina Brandi</t>
  </si>
  <si>
    <t>Ksenia Milevskaya</t>
  </si>
  <si>
    <t>Ksenia Palkina</t>
  </si>
  <si>
    <t>Ksenia Pervak</t>
  </si>
  <si>
    <t>Kyra Nagy</t>
  </si>
  <si>
    <t>Laura Granville</t>
  </si>
  <si>
    <t>Laura Pous-Tio</t>
  </si>
  <si>
    <t>Laura Siegemund</t>
  </si>
  <si>
    <t>Lauren Albanese</t>
  </si>
  <si>
    <t>Leanne Baker</t>
  </si>
  <si>
    <t>Lenka Tvaroskova</t>
  </si>
  <si>
    <t>Lilia Osterloh</t>
  </si>
  <si>
    <t>Lina Stanciute</t>
  </si>
  <si>
    <t>Lindsay Davenport</t>
  </si>
  <si>
    <t>Lindsay Lee-Waters</t>
  </si>
  <si>
    <t>Lindsey Nelson</t>
  </si>
  <si>
    <t>Ling Zhang</t>
  </si>
  <si>
    <t>Lourdes Dominguez-Lino</t>
  </si>
  <si>
    <t>Lucie Hradecka</t>
  </si>
  <si>
    <t>Lucie Safarova</t>
  </si>
  <si>
    <t>Madison Brengle</t>
  </si>
  <si>
    <t>Magdalena Rybarikova</t>
  </si>
  <si>
    <t>Mailyne Andrieux</t>
  </si>
  <si>
    <t>Mandy Minella</t>
  </si>
  <si>
    <t>Mara Santangelo</t>
  </si>
  <si>
    <t>Maret Ani</t>
  </si>
  <si>
    <t>Margit Ruutel</t>
  </si>
  <si>
    <t>Maria Abramovic</t>
  </si>
  <si>
    <t>Maria Kirilenko</t>
  </si>
  <si>
    <t>Maria Kondratieva</t>
  </si>
  <si>
    <t>Maria Sharapova</t>
  </si>
  <si>
    <t>Maria-Elena Camerin</t>
  </si>
  <si>
    <t>Maria-Emilia Salerni</t>
  </si>
  <si>
    <t>Maria-Fernanda Alves</t>
  </si>
  <si>
    <t>Mariana Duque-Marino</t>
  </si>
  <si>
    <t>Marie-Eve Pelletier</t>
  </si>
  <si>
    <t>Marina Erakovic</t>
  </si>
  <si>
    <t>Marion Bartoli</t>
  </si>
  <si>
    <t>Mariya Koryttseva</t>
  </si>
  <si>
    <t>Marta Domachowska</t>
  </si>
  <si>
    <t>Marta Marrero</t>
  </si>
  <si>
    <t>Martina Muller</t>
  </si>
  <si>
    <t>Martina Sucha</t>
  </si>
  <si>
    <t>Masa Zec-Peskiric</t>
  </si>
  <si>
    <t>Mathilde Johansson</t>
  </si>
  <si>
    <t>Meghann Shaughnessy</t>
  </si>
  <si>
    <t>Meilen Tu</t>
  </si>
  <si>
    <t>Melanie Klaffner</t>
  </si>
  <si>
    <t>Melanie Oudin</t>
  </si>
  <si>
    <t>Melanie South</t>
  </si>
  <si>
    <t>Melinda Czink</t>
  </si>
  <si>
    <t>Melissa Torres-Sandoval</t>
  </si>
  <si>
    <t>Meng Yuan</t>
  </si>
  <si>
    <t>Mervana Jugic-Salkic</t>
  </si>
  <si>
    <t>Mi Yoo</t>
  </si>
  <si>
    <t>Michaela Johansson</t>
  </si>
  <si>
    <t>Michaela Pastikova</t>
  </si>
  <si>
    <t>Michaella Krajicek</t>
  </si>
  <si>
    <t>Michelle Larcher De Brito</t>
  </si>
  <si>
    <t>Mihaela Buzarnescu</t>
  </si>
  <si>
    <t>Milagros Sequera</t>
  </si>
  <si>
    <t>Monica Niculescu</t>
  </si>
  <si>
    <t>Monique Adamczak</t>
  </si>
  <si>
    <t>Na Li</t>
  </si>
  <si>
    <t>Naomi Cavaday</t>
  </si>
  <si>
    <t>Natalie Grandin</t>
  </si>
  <si>
    <t>Natasa Zoric</t>
  </si>
  <si>
    <t>Nathalie Dechy</t>
  </si>
  <si>
    <t>Nathalie Vierin</t>
  </si>
  <si>
    <t>Neha Uberoi</t>
  </si>
  <si>
    <t>Neuza Silva</t>
  </si>
  <si>
    <t>Nicole Pratt</t>
  </si>
  <si>
    <t>Nicole Vaidisova</t>
  </si>
  <si>
    <t>Nika Ozegovic</t>
  </si>
  <si>
    <t>Nina Bratchikova</t>
  </si>
  <si>
    <t>Nudnida Luangnam</t>
  </si>
  <si>
    <t>Nungnadda Wannasuk</t>
  </si>
  <si>
    <t>Nuria Llagostera Vives</t>
  </si>
  <si>
    <t>Olga Govortsova</t>
  </si>
  <si>
    <t>Olga Savchuk</t>
  </si>
  <si>
    <t>Olivia Sanchez</t>
  </si>
  <si>
    <t>Oxana Lyubtsova</t>
  </si>
  <si>
    <t>Paola Suarez</t>
  </si>
  <si>
    <t>Patty Schnyder</t>
  </si>
  <si>
    <t>Pauline Parmentier</t>
  </si>
  <si>
    <t>Pemra Ozgen</t>
  </si>
  <si>
    <t>Petra Cetkovska</t>
  </si>
  <si>
    <t>Petra Kvitova</t>
  </si>
  <si>
    <t>Petra Martic</t>
  </si>
  <si>
    <t>Polona Hercog</t>
  </si>
  <si>
    <t>Renata Voracova</t>
  </si>
  <si>
    <t>Rika Fujiwara</t>
  </si>
  <si>
    <t>Roberta Vinci</t>
  </si>
  <si>
    <t>Romina Oprandi</t>
  </si>
  <si>
    <t>Rosana De Los Rios</t>
  </si>
  <si>
    <t>Ryoko Fuda</t>
  </si>
  <si>
    <t>Sabine Klaschka</t>
  </si>
  <si>
    <t>Sabine Lisicki</t>
  </si>
  <si>
    <t>Sacha Jones</t>
  </si>
  <si>
    <t>Samantha Stosur</t>
  </si>
  <si>
    <t>Sandra Kloesel</t>
  </si>
  <si>
    <t>Sandra Martinovic</t>
  </si>
  <si>
    <t>Sandra Zahlavova</t>
  </si>
  <si>
    <t>Sandy Gumulya</t>
  </si>
  <si>
    <t>Sania Mirza</t>
  </si>
  <si>
    <t>Sara Errani</t>
  </si>
  <si>
    <t>Sarah Borwell</t>
  </si>
  <si>
    <t>Selima Sfar</t>
  </si>
  <si>
    <t>Serena Williams</t>
  </si>
  <si>
    <t>Shahar Peer</t>
  </si>
  <si>
    <t>Sharon Fichman</t>
  </si>
  <si>
    <t>Shenay Perry</t>
  </si>
  <si>
    <t>Sheng-Nan Sun</t>
  </si>
  <si>
    <t>Shuai Peng</t>
  </si>
  <si>
    <t>Shuai Zhang</t>
  </si>
  <si>
    <t>Sofia Arvidsson</t>
  </si>
  <si>
    <t>Sofia Shapatava</t>
  </si>
  <si>
    <t>Sophie Ferguson</t>
  </si>
  <si>
    <t>Sophie Lefevre</t>
  </si>
  <si>
    <t>Stanislava Hrozenska</t>
  </si>
  <si>
    <t>Stephanie Cohen-Aloro</t>
  </si>
  <si>
    <t>Stephanie Dubois</t>
  </si>
  <si>
    <t>Stephanie Foretz</t>
  </si>
  <si>
    <t>Stephanie Gehrlein</t>
  </si>
  <si>
    <t>Stephanie Vogt</t>
  </si>
  <si>
    <t>Sunitha Rao</t>
  </si>
  <si>
    <t>Su-Wei Hsieh</t>
  </si>
  <si>
    <t>Svetlana Kuznetsova</t>
  </si>
  <si>
    <t>Sybille Bammer</t>
  </si>
  <si>
    <t>Tamarine Tanasugarn</t>
  </si>
  <si>
    <t>Tamira Paszek</t>
  </si>
  <si>
    <t>Tara Iyer</t>
  </si>
  <si>
    <t>Tathiana Garbin</t>
  </si>
  <si>
    <t>Tatiana Golovin</t>
  </si>
  <si>
    <t>Tatiana Perebiynis</t>
  </si>
  <si>
    <t>Tatiana Poutchek</t>
  </si>
  <si>
    <t>Teliana Pereira</t>
  </si>
  <si>
    <t>Tereza Hladikova</t>
  </si>
  <si>
    <t>Tetiana Luzhanska</t>
  </si>
  <si>
    <t>Tian-Tian Sun</t>
  </si>
  <si>
    <t>Timea Bacsinszky</t>
  </si>
  <si>
    <t>Tina Schiechtl</t>
  </si>
  <si>
    <t>Tomoko Yonemura</t>
  </si>
  <si>
    <t>Tsvetana Pironkova</t>
  </si>
  <si>
    <t>Tzipi Obziler</t>
  </si>
  <si>
    <t>Urszula Radwanska</t>
  </si>
  <si>
    <t>Valerie Tetreault</t>
  </si>
  <si>
    <t>Vanessa Henke</t>
  </si>
  <si>
    <t>Vania King</t>
  </si>
  <si>
    <t>Varvara Lepchenko</t>
  </si>
  <si>
    <t>Vasilisa Bardina</t>
  </si>
  <si>
    <t>Venus Williams</t>
  </si>
  <si>
    <t>Vera Dushevina</t>
  </si>
  <si>
    <t>Vera Zvonareva</t>
  </si>
  <si>
    <t>Viktoria Kutuzova</t>
  </si>
  <si>
    <t>Violette Huck</t>
  </si>
  <si>
    <t>Virginia Ruano Pascual</t>
  </si>
  <si>
    <t>Virginie Pichet</t>
  </si>
  <si>
    <t>Virginie Razzano</t>
  </si>
  <si>
    <t>Yan-Chong Chen</t>
  </si>
  <si>
    <t>Yanina Wickmayer</t>
  </si>
  <si>
    <t>Yaroslava Shvedova</t>
  </si>
  <si>
    <t>Ye-Ra Lee</t>
  </si>
  <si>
    <t>Yi-Miao Zhou</t>
  </si>
  <si>
    <t>Yulia Fedossova</t>
  </si>
  <si>
    <t>Yurika Sema</t>
  </si>
  <si>
    <t>Yvonne Meusburger</t>
  </si>
  <si>
    <t>Zi Yan</t>
  </si>
  <si>
    <t>Zsofia Gubacsi</t>
  </si>
  <si>
    <t>Zuzana Kucova</t>
  </si>
  <si>
    <t>Zuzana Ondraskova</t>
  </si>
  <si>
    <t xml:space="preserve">Time Point </t>
  </si>
  <si>
    <t xml:space="preserve">Actual Serve </t>
  </si>
  <si>
    <t>Attila Savolt</t>
  </si>
  <si>
    <t>Andreas Vinciguerra</t>
  </si>
  <si>
    <t>Taylor Dent</t>
  </si>
  <si>
    <t>Paradorn Srichaphan</t>
  </si>
  <si>
    <t>Alexander Popp</t>
  </si>
  <si>
    <t>Giorgio Galimberti</t>
  </si>
  <si>
    <t>Ivo Heuberger</t>
  </si>
  <si>
    <t>Alex Calatrava</t>
  </si>
  <si>
    <t>John van Lottum</t>
  </si>
  <si>
    <t>Hermes Gamonal</t>
  </si>
  <si>
    <t>Justin Gimelstob</t>
  </si>
  <si>
    <t>Wayne Ferreira</t>
  </si>
  <si>
    <t>Tomas Behrend</t>
  </si>
  <si>
    <t>David Sanchez-Munoz</t>
  </si>
  <si>
    <t>Mariano Delfino</t>
  </si>
  <si>
    <t>Marcelo Rios</t>
  </si>
  <si>
    <t>Martin Verkerk</t>
  </si>
  <si>
    <t>Zeljko Krajan</t>
  </si>
  <si>
    <t>Andre Agassi</t>
  </si>
  <si>
    <t>Karol Beck</t>
  </si>
  <si>
    <t>Karol Kucera</t>
  </si>
  <si>
    <t>Guillermo Coria</t>
  </si>
  <si>
    <t>Andre Sa</t>
  </si>
  <si>
    <t>Mark Philippoussis</t>
  </si>
  <si>
    <t>Alex Kim</t>
  </si>
  <si>
    <t>Antony Dupuis</t>
  </si>
  <si>
    <t>Yevgeny Kafelnikov</t>
  </si>
  <si>
    <t>Julien Boutter</t>
  </si>
  <si>
    <t>Jiri Novak</t>
  </si>
  <si>
    <t>Cyril Saulnier</t>
  </si>
  <si>
    <t>Galo Blanco</t>
  </si>
  <si>
    <t>Alex Corretja</t>
  </si>
  <si>
    <t>Irakli Labadze</t>
  </si>
  <si>
    <t>Todd Larkham</t>
  </si>
  <si>
    <t>Brian Vahaly</t>
  </si>
  <si>
    <t>Nicolas Coutelot</t>
  </si>
  <si>
    <t>Hicham Arazi</t>
  </si>
  <si>
    <t>Nicolas Escude</t>
  </si>
  <si>
    <t>Michel Kratochvil</t>
  </si>
  <si>
    <t>Albert Costa</t>
  </si>
  <si>
    <t>Adrian Voinea</t>
  </si>
  <si>
    <t>Sjeng Schalken</t>
  </si>
  <si>
    <t>Scott Draper</t>
  </si>
  <si>
    <t>Michael Chang</t>
  </si>
  <si>
    <t>Thomas Enqvist</t>
  </si>
  <si>
    <t>Gustavo Kuerten</t>
  </si>
  <si>
    <t>Marc Rosset</t>
  </si>
  <si>
    <t>Julien Varlet</t>
  </si>
  <si>
    <t>Olivier Mutis</t>
  </si>
  <si>
    <t>Jerome Golmard</t>
  </si>
  <si>
    <t>Franco Squillari</t>
  </si>
  <si>
    <t>Todd Martin</t>
  </si>
  <si>
    <t>Sargis Sargsian</t>
  </si>
  <si>
    <t>Jan-Michael Gambill</t>
  </si>
  <si>
    <t>Magnus Norman</t>
  </si>
  <si>
    <t>Federico Browne</t>
  </si>
  <si>
    <t>Greg Rusedski</t>
  </si>
  <si>
    <t>Alan Mackin</t>
  </si>
  <si>
    <t>Petr Luxa</t>
  </si>
  <si>
    <t>Arvind Parmar</t>
  </si>
  <si>
    <t>Martin Lee</t>
  </si>
  <si>
    <t>Mark Hilton</t>
  </si>
  <si>
    <t>Jamie Delgado</t>
  </si>
  <si>
    <t>Gilles Elseneer</t>
  </si>
  <si>
    <t>Jeff Morrison</t>
  </si>
  <si>
    <t>Brian Baker</t>
  </si>
  <si>
    <t>Maximilian Abel</t>
  </si>
  <si>
    <t>Gregory Carraz</t>
  </si>
  <si>
    <t>Robert Yim</t>
  </si>
  <si>
    <t>Joachim Johansson</t>
  </si>
  <si>
    <t>Jeff Salzenstein</t>
  </si>
  <si>
    <t>Todd Reid</t>
  </si>
  <si>
    <t>Vadim Kutsenko</t>
  </si>
  <si>
    <t>Glenn Weiner</t>
  </si>
  <si>
    <t>Michal Tabara</t>
  </si>
  <si>
    <t>Stephane Robert</t>
  </si>
  <si>
    <t>Daniel Elsner</t>
  </si>
  <si>
    <t>Arnaud Di Pasquale</t>
  </si>
  <si>
    <t>Goran Ivanisevic</t>
  </si>
  <si>
    <t>Ivan Navarro</t>
  </si>
  <si>
    <t>Jimmy Wang</t>
  </si>
  <si>
    <t>K.J. Hippensteel</t>
  </si>
  <si>
    <t>Tuomas Ketola</t>
  </si>
  <si>
    <t>Melle van Gemerden</t>
  </si>
  <si>
    <t>Marc Kimmich</t>
  </si>
  <si>
    <t>Zach Dailey</t>
  </si>
  <si>
    <t>Israel Matos-Gil</t>
  </si>
  <si>
    <t>Juan-Antonio Marin</t>
  </si>
  <si>
    <t>Frantisek Cermak</t>
  </si>
  <si>
    <t>Frank Condor-Fernandez</t>
  </si>
  <si>
    <t>Rui Machado</t>
  </si>
  <si>
    <t>Robin Vik</t>
  </si>
  <si>
    <t>Stan Wawrinka</t>
  </si>
  <si>
    <t>Tomas Tenconi</t>
  </si>
  <si>
    <t>Sasa Tuksar</t>
  </si>
  <si>
    <t>David Sherwood</t>
  </si>
  <si>
    <t>Jonathan Marray</t>
  </si>
  <si>
    <t>Philip Bester</t>
  </si>
  <si>
    <t>Robert Steckley</t>
  </si>
  <si>
    <t>Razvan Sabau</t>
  </si>
  <si>
    <t>Jacob Adaktusson</t>
  </si>
  <si>
    <t>Evgeny Korolev</t>
  </si>
  <si>
    <t>Nicolas Thomann</t>
  </si>
  <si>
    <t>Mohammad Ghareeb</t>
  </si>
  <si>
    <t>Omar Alawadhi</t>
  </si>
  <si>
    <t>Sam Querrey</t>
  </si>
  <si>
    <t>Gorka Fraile</t>
  </si>
  <si>
    <t>Carlos Cuadrado</t>
  </si>
  <si>
    <t>Marcel Granollers</t>
  </si>
  <si>
    <t>David Luque-Velasco</t>
  </si>
  <si>
    <t>Didac Perez-Minarro</t>
  </si>
  <si>
    <t>Gastao Elias</t>
  </si>
  <si>
    <t>Juan Martin Del Potro</t>
  </si>
  <si>
    <t>Martin Vassallo Arguello</t>
  </si>
  <si>
    <t>Edgardo Massa</t>
  </si>
  <si>
    <t>Ervin Eleskovic</t>
  </si>
  <si>
    <t>Yuriy Schukin</t>
  </si>
  <si>
    <t>Sebastian Rieschick</t>
  </si>
  <si>
    <t>Torsten Popp</t>
  </si>
  <si>
    <t>Michael Yani</t>
  </si>
  <si>
    <t>Luka Belic</t>
  </si>
  <si>
    <t>Michael Venus</t>
  </si>
  <si>
    <t>Grzegorz Panfil</t>
  </si>
  <si>
    <t>Daniel Nestor</t>
  </si>
  <si>
    <t>Marco Chiudinelli</t>
  </si>
  <si>
    <t>Mischa Zverev</t>
  </si>
  <si>
    <t>Akash Wagh</t>
  </si>
  <si>
    <t>James Auckland</t>
  </si>
  <si>
    <t>Tobias Clemens</t>
  </si>
  <si>
    <t>Nenad Zimonjic</t>
  </si>
  <si>
    <t>Julien Mathieu</t>
  </si>
  <si>
    <t>Sultan Khalfan Al Alawi</t>
  </si>
  <si>
    <t>David Skoch</t>
  </si>
  <si>
    <t>Luke Bourgeois</t>
  </si>
  <si>
    <t>Pablo Andujar</t>
  </si>
  <si>
    <t>Jesse Huta Galung</t>
  </si>
  <si>
    <t>James Ward</t>
  </si>
  <si>
    <t>Slimane Saoudi</t>
  </si>
  <si>
    <t>Pedro Sousa</t>
  </si>
  <si>
    <t>Alexandr Dolgopolov</t>
  </si>
  <si>
    <t>Michael Kohlmann</t>
  </si>
  <si>
    <t>Yves Allegro</t>
  </si>
  <si>
    <t>Michel Koning</t>
  </si>
  <si>
    <t>Tim Goransson</t>
  </si>
  <si>
    <t>Erling Tveit</t>
  </si>
  <si>
    <t>Pere Riba</t>
  </si>
  <si>
    <t>Somdev Devvarman</t>
  </si>
  <si>
    <t>Xin-Yuan Yu</t>
  </si>
  <si>
    <t>Shao-Xuan Zeng</t>
  </si>
  <si>
    <t>Perakiat Siriluethaiwattana</t>
  </si>
  <si>
    <t>David Martin</t>
  </si>
  <si>
    <t>Kittiphong Wachiramanowong</t>
  </si>
  <si>
    <t>Navdeep Singh</t>
  </si>
  <si>
    <t>Purav Raja</t>
  </si>
  <si>
    <t>Hyun-Woo Nam</t>
  </si>
  <si>
    <t>Jean-Claude Scherrer</t>
  </si>
  <si>
    <t>Rodolphe Cadart</t>
  </si>
  <si>
    <t>Abdulla Al Haji</t>
  </si>
  <si>
    <t>Vishnu Vardhan</t>
  </si>
  <si>
    <t>Lovro Zovko</t>
  </si>
  <si>
    <t>Jose Statham</t>
  </si>
  <si>
    <t>G.D. Jones</t>
  </si>
  <si>
    <t>Martin Slanar</t>
  </si>
  <si>
    <t>Brydan Klein</t>
  </si>
  <si>
    <t>Hans Podlipnik-Castillo</t>
  </si>
  <si>
    <t>David Marrero</t>
  </si>
  <si>
    <t>Thomaz Bellucci</t>
  </si>
  <si>
    <t>Clint Bowles</t>
  </si>
  <si>
    <t>Tim Smyczek</t>
  </si>
  <si>
    <t>Franko Skugor</t>
  </si>
  <si>
    <t>Mahmoud-Nader Al Baloushi</t>
  </si>
  <si>
    <t>Miguel-Angel Lopez Jaen</t>
  </si>
  <si>
    <t>Ryan Harrison</t>
  </si>
  <si>
    <t>Joao Sousa</t>
  </si>
  <si>
    <t>Gabriel Trujillo-Soler</t>
  </si>
  <si>
    <t>Matteo Marrai</t>
  </si>
  <si>
    <t>Thomas Fabbiano</t>
  </si>
  <si>
    <t>Blaz Kavcic</t>
  </si>
  <si>
    <t>Victor Crivoi</t>
  </si>
  <si>
    <t>Scott Lipsky</t>
  </si>
  <si>
    <t>Daniel Evans</t>
  </si>
  <si>
    <t>Jerzy Janowicz</t>
  </si>
  <si>
    <t>Grigor Dimitrov</t>
  </si>
  <si>
    <t>Massimo Dell'Acqua</t>
  </si>
  <si>
    <t>Samuel Groth</t>
  </si>
  <si>
    <t>Chris Eaton</t>
  </si>
  <si>
    <t>Izak van der Merwe</t>
  </si>
  <si>
    <t>Robin Roshardt</t>
  </si>
  <si>
    <t>Justin O'Neal</t>
  </si>
  <si>
    <t>Victor Estrella</t>
  </si>
  <si>
    <t>Uladzimir Ignatik</t>
  </si>
  <si>
    <t>Ryler Deheart</t>
  </si>
  <si>
    <t>Austin Krajicek</t>
  </si>
  <si>
    <t>Marko Djokovic</t>
  </si>
  <si>
    <t>Jun-Chao Xu</t>
  </si>
  <si>
    <t>Yan Bai</t>
  </si>
  <si>
    <t>Hiroki Kondo</t>
  </si>
  <si>
    <t>Yuichi Ito</t>
  </si>
  <si>
    <t>Evgeny Donskoy</t>
  </si>
  <si>
    <t>Karlis Lejnieks</t>
  </si>
  <si>
    <t>Bernard Tomic</t>
  </si>
  <si>
    <t>Nikola Mektic</t>
  </si>
  <si>
    <t>Andrew Anderson</t>
  </si>
  <si>
    <t>Ross Hutchins</t>
  </si>
  <si>
    <t>Raven Klaasen</t>
  </si>
  <si>
    <t>Ricardo Hocevar</t>
  </si>
  <si>
    <t>Caio Zampieri</t>
  </si>
  <si>
    <t>Daniel Dutra Da Silva</t>
  </si>
  <si>
    <t>Lars Poerschke</t>
  </si>
  <si>
    <t>Illya Marchenko</t>
  </si>
  <si>
    <t>Evan King</t>
  </si>
  <si>
    <t>Yuki Bhambri</t>
  </si>
  <si>
    <t>Mehdi Ziadi</t>
  </si>
  <si>
    <t>Reda El Amrani</t>
  </si>
  <si>
    <t>Sascha Kloer</t>
  </si>
  <si>
    <t>Filip Krajinovic</t>
  </si>
  <si>
    <t>Guillaume Rufin</t>
  </si>
  <si>
    <t>Daniel Berta</t>
  </si>
  <si>
    <t>Tatsuma Ito</t>
  </si>
  <si>
    <t>Colin Fleming</t>
  </si>
  <si>
    <t>Riccardo Ghedin</t>
  </si>
  <si>
    <t>Devin Britton</t>
  </si>
  <si>
    <t>Kevin Krawietz</t>
  </si>
  <si>
    <t>Federico Delbonis</t>
  </si>
  <si>
    <t>Yuichi Sugita</t>
  </si>
  <si>
    <t>Bruno Agostinelli</t>
  </si>
  <si>
    <t>Milos Raonic</t>
  </si>
  <si>
    <t>Marsel Ilhan</t>
  </si>
  <si>
    <t>Chase Buchanan</t>
  </si>
  <si>
    <t>Roman Valent</t>
  </si>
  <si>
    <t>Petru-Alexandru Luncanu</t>
  </si>
  <si>
    <t>Marius Copil</t>
  </si>
  <si>
    <t>Mao-Xin Gong</t>
  </si>
  <si>
    <t>Henri Kontinen</t>
  </si>
  <si>
    <t>Andrey Kuznetsov</t>
  </si>
  <si>
    <t>Mikhail Biryukov</t>
  </si>
  <si>
    <t>Stanislav Vovk</t>
  </si>
  <si>
    <t>Roberto Bautista Agut</t>
  </si>
  <si>
    <t>Karim Maamoun</t>
  </si>
  <si>
    <t>Tsung-Hua Yang</t>
  </si>
  <si>
    <t>John Millman</t>
  </si>
  <si>
    <t>Matthew Ebden</t>
  </si>
  <si>
    <t>Marinko Matosevic</t>
  </si>
  <si>
    <t>Inigo Cervantes</t>
  </si>
  <si>
    <t>James Lemke</t>
  </si>
  <si>
    <t>Jason Murray Kubler</t>
  </si>
  <si>
    <t>Joao Souza</t>
  </si>
  <si>
    <t>Cristobal Saavedra-Corvalan</t>
  </si>
  <si>
    <t>Petar Jelenic</t>
  </si>
  <si>
    <t>Yannick Mertens</t>
  </si>
  <si>
    <t>Albert Ramos-Vinolas</t>
  </si>
  <si>
    <t>Leonardo Tavares</t>
  </si>
  <si>
    <t>Dusan Lajovic</t>
  </si>
  <si>
    <t>Peter Gojowczyk</t>
  </si>
  <si>
    <t>Gianni Mina</t>
  </si>
  <si>
    <t>Benoit Paire</t>
  </si>
  <si>
    <t>Martin Emmrich</t>
  </si>
  <si>
    <t>Guillermo Alcaide</t>
  </si>
  <si>
    <t>Denis Kudla</t>
  </si>
  <si>
    <t>Christian Lindell</t>
  </si>
  <si>
    <t>Jonathan Dasnieres de Veigy</t>
  </si>
  <si>
    <t>Steve Johnson</t>
  </si>
  <si>
    <t>Alexander Sadecky</t>
  </si>
  <si>
    <t>Yann Marti</t>
  </si>
  <si>
    <t>Agustin Velotti</t>
  </si>
  <si>
    <t>Gerald Melzer</t>
  </si>
  <si>
    <t>Jack Sock</t>
  </si>
  <si>
    <t>Bradley Klahn</t>
  </si>
  <si>
    <t>Yew-Ming Si</t>
  </si>
  <si>
    <t>Ze Zhang</t>
  </si>
  <si>
    <t>Di Wu</t>
  </si>
  <si>
    <t>Thomas Schoorel</t>
  </si>
  <si>
    <t>Ilya Belyaev</t>
  </si>
  <si>
    <t>Thomas Muster</t>
  </si>
  <si>
    <t>Andrej Martin</t>
  </si>
  <si>
    <t>Javier Marti</t>
  </si>
  <si>
    <t>Sherif Sabry</t>
  </si>
  <si>
    <t>David Goffin</t>
  </si>
  <si>
    <t>Facundo Bagnis</t>
  </si>
  <si>
    <t>Felipe Rios</t>
  </si>
  <si>
    <t>Jaroslav Pospisil</t>
  </si>
  <si>
    <t>Nikala Scholtz</t>
  </si>
  <si>
    <t>Guilherme Clezar</t>
  </si>
  <si>
    <t>Fernando Romboli</t>
  </si>
  <si>
    <t>Robert Farah</t>
  </si>
  <si>
    <t>Roman Borvanov</t>
  </si>
  <si>
    <t>Andrey Kumantsov</t>
  </si>
  <si>
    <t>Pablo Galdon</t>
  </si>
  <si>
    <t>Daniel Garza</t>
  </si>
  <si>
    <t>Manuel Sanchez</t>
  </si>
  <si>
    <t>Sergio Gutierrez-Ferrol</t>
  </si>
  <si>
    <t>Gerard Granollers</t>
  </si>
  <si>
    <t>Pablo Carreno-Busta</t>
  </si>
  <si>
    <t>Maxime Teixeira</t>
  </si>
  <si>
    <t>Cedrik-Marcel Stebe</t>
  </si>
  <si>
    <t>Daniel Cox</t>
  </si>
  <si>
    <t>Oliver Golding</t>
  </si>
  <si>
    <t>Ludovic Walter</t>
  </si>
  <si>
    <t>Kenny de Schepper</t>
  </si>
  <si>
    <t>Guillermo Olaso</t>
  </si>
  <si>
    <t>Robin Kern</t>
  </si>
  <si>
    <t>Laurynas Grigelis</t>
  </si>
  <si>
    <t>Daniel Kosakowski</t>
  </si>
  <si>
    <t>Mate Pavic</t>
  </si>
  <si>
    <t>Mate Delic</t>
  </si>
  <si>
    <t>Dominic Thiem</t>
  </si>
  <si>
    <t>Artem Sitak</t>
  </si>
  <si>
    <t>Erik Chvojka</t>
  </si>
  <si>
    <t>Vasek Pospisil</t>
  </si>
  <si>
    <t>Malek Jaziri</t>
  </si>
  <si>
    <t>Nicolas Renavand</t>
  </si>
  <si>
    <t>Mathieu Rodrigues</t>
  </si>
  <si>
    <t>Alessandro Giannessi</t>
  </si>
  <si>
    <t>Peter Torebko</t>
  </si>
  <si>
    <t>Zhe Li</t>
  </si>
  <si>
    <t>Jurgen Zopp</t>
  </si>
  <si>
    <t>Aljaz Bedene</t>
  </si>
  <si>
    <t>Ivan Nedelko</t>
  </si>
  <si>
    <t>Jabor Mohammed Ali Mutawa</t>
  </si>
  <si>
    <t>James Duckworth</t>
  </si>
  <si>
    <t>Benjamin Mitchell</t>
  </si>
  <si>
    <t>Matteo Viola</t>
  </si>
  <si>
    <t>Kristijan Mesaros</t>
  </si>
  <si>
    <t>Dino Marcan</t>
  </si>
  <si>
    <t>Dimitar Kutrovsky</t>
  </si>
  <si>
    <t>Dennis Lajola</t>
  </si>
  <si>
    <t>Blake Strode</t>
  </si>
  <si>
    <t>Albano Olivetti</t>
  </si>
  <si>
    <t>Andres Molteni</t>
  </si>
  <si>
    <t>Cesar Ramirez</t>
  </si>
  <si>
    <t>Juan-Sebastian Cabal</t>
  </si>
  <si>
    <t>Rhyne Williams</t>
  </si>
  <si>
    <t>Yassine Idmbarek</t>
  </si>
  <si>
    <t>Arnau Brugues-Davi</t>
  </si>
  <si>
    <t>Attila Balazs</t>
  </si>
  <si>
    <t>Carlos Gomez-Herrera</t>
  </si>
  <si>
    <t>Liam Broady</t>
  </si>
  <si>
    <t>Marton Fucsovics</t>
  </si>
  <si>
    <t>Marco Trungelliti</t>
  </si>
  <si>
    <t>Walter Trusendi</t>
  </si>
  <si>
    <t>Sandro Ehrat</t>
  </si>
  <si>
    <t>Henri Laaksonen</t>
  </si>
  <si>
    <t>Nicolas Meister</t>
  </si>
  <si>
    <t>Philipp Oswald</t>
  </si>
  <si>
    <t>Guido Andreozzi</t>
  </si>
  <si>
    <t>Maxime Authom</t>
  </si>
  <si>
    <t>Hiroki Moriya</t>
  </si>
  <si>
    <t>Guido Pella</t>
  </si>
  <si>
    <t>Dennis Novikov</t>
  </si>
  <si>
    <t>Clement Reix</t>
  </si>
  <si>
    <t>Andrei Vasilevski</t>
  </si>
  <si>
    <t>Sergey Betov</t>
  </si>
  <si>
    <t>Nikolai Fidirko</t>
  </si>
  <si>
    <t>Ariez Elyaas Deen Heshaam</t>
  </si>
  <si>
    <t>Philipp Davydenko</t>
  </si>
  <si>
    <t>Julian Knowle</t>
  </si>
  <si>
    <t>Sanam Singh</t>
  </si>
  <si>
    <t>Dominic Inglot</t>
  </si>
  <si>
    <t>Patrik Rosenholm</t>
  </si>
  <si>
    <t>Mousa Zayed</t>
  </si>
  <si>
    <t>Mohamed Safwat</t>
  </si>
  <si>
    <t>Amir Weintraub</t>
  </si>
  <si>
    <t>Luke Saville</t>
  </si>
  <si>
    <t>John-Patrick Smith</t>
  </si>
  <si>
    <t>Lucas Pouille</t>
  </si>
  <si>
    <t>Filip Veger</t>
  </si>
  <si>
    <t>Martin Alund</t>
  </si>
  <si>
    <t>Diego Sebastian Schwartzman</t>
  </si>
  <si>
    <t>Miguel-Angel Reyes-Varela</t>
  </si>
  <si>
    <t>Facundo Arguello</t>
  </si>
  <si>
    <t>Younes Rachidi</t>
  </si>
  <si>
    <t>Roberto Carballes Baena</t>
  </si>
  <si>
    <t>Jan-Lennard Struff</t>
  </si>
  <si>
    <t>Niels Desein</t>
  </si>
  <si>
    <t>Marco Cecchinato</t>
  </si>
  <si>
    <t>Nick Kyrgios</t>
  </si>
  <si>
    <t>Jiri Vesely</t>
  </si>
  <si>
    <t>Mirza Basic</t>
  </si>
  <si>
    <t>Edward Corrie</t>
  </si>
  <si>
    <t>Kyle Edmund</t>
  </si>
  <si>
    <t>Matt Reid</t>
  </si>
  <si>
    <t>Stefan Kozlov</t>
  </si>
  <si>
    <t>Adrien Bossel</t>
  </si>
  <si>
    <t>Ante Pavic</t>
  </si>
  <si>
    <t>Elias Ymer</t>
  </si>
  <si>
    <t>Markus Eriksson</t>
  </si>
  <si>
    <t>Alexander Ward</t>
  </si>
  <si>
    <t>Nils Langer</t>
  </si>
  <si>
    <t>Alexander Zverev</t>
  </si>
  <si>
    <t>Alejandro Gonzalez</t>
  </si>
  <si>
    <t>Emilio Gomez</t>
  </si>
  <si>
    <t>Eduardo Struvay</t>
  </si>
  <si>
    <t>Nicolas Barrientos</t>
  </si>
  <si>
    <t>Juan Ignacio Londero</t>
  </si>
  <si>
    <t>Kevin King</t>
  </si>
  <si>
    <t>Christian Harrison</t>
  </si>
  <si>
    <t>Borna Coric</t>
  </si>
  <si>
    <t>Josko Topic</t>
  </si>
  <si>
    <t>Aldin Setkic</t>
  </si>
  <si>
    <t>Dennis Novak</t>
  </si>
  <si>
    <t>Filip Peliwo</t>
  </si>
  <si>
    <t>Mackenzie Mcdonald</t>
  </si>
  <si>
    <t>Romain Bogaerts</t>
  </si>
  <si>
    <t>Collin Altamirano</t>
  </si>
  <si>
    <t>Pierre-Hugues Herbert</t>
  </si>
  <si>
    <t>Karen Khachanov</t>
  </si>
  <si>
    <t>Aslan Karatsev</t>
  </si>
  <si>
    <t>Hyeon Chung</t>
  </si>
  <si>
    <t>Laslo Djere</t>
  </si>
  <si>
    <t>Suk-Young Jeong</t>
  </si>
  <si>
    <t>Milos Sekulic</t>
  </si>
  <si>
    <t>Miloslav Mecir</t>
  </si>
  <si>
    <t>Thanasi Kokkinakis</t>
  </si>
  <si>
    <t>Karim Hossam</t>
  </si>
  <si>
    <t>Jeevan Nedunchezhiyan</t>
  </si>
  <si>
    <t>Radu Albot</t>
  </si>
  <si>
    <t>Ramkumar Ramanathan</t>
  </si>
  <si>
    <t>Jordan Thompson</t>
  </si>
  <si>
    <t>Damir Dzumhur</t>
  </si>
  <si>
    <t>Blaz Rola</t>
  </si>
  <si>
    <t>Andres Artunedo Martinavarr</t>
  </si>
  <si>
    <t>Pedja Krstin</t>
  </si>
  <si>
    <t>Taro Daniel</t>
  </si>
  <si>
    <t>Gonzalo Lama</t>
  </si>
  <si>
    <t>Tigre Hank</t>
  </si>
  <si>
    <t>Hicham Khaddari</t>
  </si>
  <si>
    <t>Patrick Ciorcila</t>
  </si>
  <si>
    <t>Nikoloz Basilashvili</t>
  </si>
  <si>
    <t>Stefano Travaglia</t>
  </si>
  <si>
    <t>Nikola Milojevic</t>
  </si>
  <si>
    <t>Martin Vaisse</t>
  </si>
  <si>
    <t>Axel Michon</t>
  </si>
  <si>
    <t>Andrea Arnaboldi</t>
  </si>
  <si>
    <t>Laurent Lokoli</t>
  </si>
  <si>
    <t>Kimmer Coppejans</t>
  </si>
  <si>
    <t>Tim Puetz</t>
  </si>
  <si>
    <t>Daniel Smethurst</t>
  </si>
  <si>
    <t>Renzo Olivo</t>
  </si>
  <si>
    <t>Clay Thompson</t>
  </si>
  <si>
    <t>Mitchell Krueger</t>
  </si>
  <si>
    <t>Steven Diez</t>
  </si>
  <si>
    <t>Nathan Pasha</t>
  </si>
  <si>
    <t>Fabiano De Paula</t>
  </si>
  <si>
    <t>Viktor Galovic</t>
  </si>
  <si>
    <t>Jared Donaldson</t>
  </si>
  <si>
    <t>Frances Tiafoe</t>
  </si>
  <si>
    <t>Brayden Schnur</t>
  </si>
  <si>
    <t>Noah Rubin</t>
  </si>
  <si>
    <t>Marcos Giron</t>
  </si>
  <si>
    <t>James Mcgee</t>
  </si>
  <si>
    <t>Yoshihito Nishioka</t>
  </si>
  <si>
    <t>Gregoire Burquier</t>
  </si>
  <si>
    <t>Omar Jasika</t>
  </si>
  <si>
    <t>Kento Takeuchi</t>
  </si>
  <si>
    <t>Xin Gao</t>
  </si>
  <si>
    <t>Bowen Ouyang</t>
  </si>
  <si>
    <t>Egor Gerasimov</t>
  </si>
  <si>
    <t>Chuhan Wang</t>
  </si>
  <si>
    <t>Andrey Rublev</t>
  </si>
  <si>
    <t>Victor Baluda</t>
  </si>
  <si>
    <t>Norbert Gombos</t>
  </si>
  <si>
    <t>Luca Vanni</t>
  </si>
  <si>
    <t>N. Vijay Sundar Prashanth</t>
  </si>
  <si>
    <t>Nicolas Jarry</t>
  </si>
  <si>
    <t>Gonzalo Escobar</t>
  </si>
  <si>
    <t>Toni Androic</t>
  </si>
  <si>
    <t>Eric Quigley</t>
  </si>
  <si>
    <t>Fabrice Martin</t>
  </si>
  <si>
    <t>Alex Bolt</t>
  </si>
  <si>
    <t>Arthur De Greef</t>
  </si>
  <si>
    <t>Jaume Antoni Munar Clar</t>
  </si>
  <si>
    <t>Lorenzo Giustino</t>
  </si>
  <si>
    <t>Cem Ilkel</t>
  </si>
  <si>
    <t>Bastian Trinker</t>
  </si>
  <si>
    <t>Frederico Ferreira Silva</t>
  </si>
  <si>
    <t>Constant Lestienne</t>
  </si>
  <si>
    <t>David Vega Hernandez</t>
  </si>
  <si>
    <t>Federico Gaio</t>
  </si>
  <si>
    <t>Matteo Donati</t>
  </si>
  <si>
    <t>Maxime Hamou</t>
  </si>
  <si>
    <t>Quentin Halys</t>
  </si>
  <si>
    <t>Germain Gigounon</t>
  </si>
  <si>
    <t>Maximilian Marterer</t>
  </si>
  <si>
    <t>Taylor Harry Fritz</t>
  </si>
  <si>
    <t>Marcelo Demoliner</t>
  </si>
  <si>
    <t>Alexander Sarkissian</t>
  </si>
  <si>
    <t>Alejandro Gomez</t>
  </si>
  <si>
    <t>Daniel Elahi Galan</t>
  </si>
  <si>
    <t>Matteo Trevisan</t>
  </si>
  <si>
    <t>Christopher Eubanks</t>
  </si>
  <si>
    <t>Calvin Hemery</t>
  </si>
  <si>
    <t>Darian King</t>
  </si>
  <si>
    <t>Bjorn Fratangelo</t>
  </si>
  <si>
    <t>Ryan Shane</t>
  </si>
  <si>
    <t>Tommy Paul</t>
  </si>
  <si>
    <t>Yaraslav Shyla</t>
  </si>
  <si>
    <t>Yasutaka Uchiyama</t>
  </si>
  <si>
    <t>Takuto Niki</t>
  </si>
  <si>
    <t>Zhizhen Zhang</t>
  </si>
  <si>
    <t>Mikael Ymer</t>
  </si>
  <si>
    <t>Lucas Miedler</t>
  </si>
  <si>
    <t>Oliver Anderson</t>
  </si>
  <si>
    <t>Jozef Kovalik</t>
  </si>
  <si>
    <t>Mubarak Shannan Zayid</t>
  </si>
  <si>
    <t>Finn Tearney</t>
  </si>
  <si>
    <t>Matthew Barton</t>
  </si>
  <si>
    <t>Alexander Lazov</t>
  </si>
  <si>
    <t>Dimitar Kuzmanov</t>
  </si>
  <si>
    <t>Michael Mmoh</t>
  </si>
  <si>
    <t>Thiago Moura Monteiro</t>
  </si>
  <si>
    <t>Lucas Gomez</t>
  </si>
  <si>
    <t>Luis Patino</t>
  </si>
  <si>
    <t>Amine Ahouda</t>
  </si>
  <si>
    <t>Reilly Opelka</t>
  </si>
  <si>
    <t>Nicolas Kicker</t>
  </si>
  <si>
    <t>Pedro Cachin</t>
  </si>
  <si>
    <t>Michael Linzer</t>
  </si>
  <si>
    <t>Salvatore Caruso</t>
  </si>
  <si>
    <t>Lorenzo Sonego</t>
  </si>
  <si>
    <t>Roberto Ortega-Olmedo</t>
  </si>
  <si>
    <t>Daniil Medvedev</t>
  </si>
  <si>
    <t>Mathias Bourgue</t>
  </si>
  <si>
    <t>Jordi Samper-Montana</t>
  </si>
  <si>
    <t>Adam Pavlasek</t>
  </si>
  <si>
    <t>Gregoire Barrere</t>
  </si>
  <si>
    <t>Ernesto Escobedo</t>
  </si>
  <si>
    <t>Jan Choinski</t>
  </si>
  <si>
    <t>Marcus Willis</t>
  </si>
  <si>
    <t>Tristan Lamasine</t>
  </si>
  <si>
    <t>Jan Satral</t>
  </si>
  <si>
    <t>Marvin Moeller</t>
  </si>
  <si>
    <t>Louis Wessels</t>
  </si>
  <si>
    <t>Isak Arvidsson</t>
  </si>
  <si>
    <t>Carl Soderlund</t>
  </si>
  <si>
    <t>Fred Simonsson</t>
  </si>
  <si>
    <t>Denis Shapovalov</t>
  </si>
  <si>
    <t>Johan Nikles</t>
  </si>
  <si>
    <t>Antoine Bellier</t>
  </si>
  <si>
    <t>Akira Santillan</t>
  </si>
  <si>
    <t>Nikola Cacic</t>
  </si>
  <si>
    <t>Enrique Lopez-Perez</t>
  </si>
  <si>
    <t>Nino Serdarusic</t>
  </si>
  <si>
    <t>Austin Smith</t>
  </si>
  <si>
    <t>Tim Van Rijthoven</t>
  </si>
  <si>
    <t>Saketh-Sai Myneni</t>
  </si>
  <si>
    <t>Ilya Ivashka</t>
  </si>
  <si>
    <t>Alexander Bublik</t>
  </si>
  <si>
    <t>Casper Ruud</t>
  </si>
  <si>
    <t>Andrew Whittington</t>
  </si>
  <si>
    <t>Yannick Maden</t>
  </si>
  <si>
    <t>Joris De Loore</t>
  </si>
  <si>
    <t>Alex De Minaur</t>
  </si>
  <si>
    <t>Anil Yuksel</t>
  </si>
  <si>
    <t>Christopher O'Connell</t>
  </si>
  <si>
    <t>Blake Mott</t>
  </si>
  <si>
    <t>Alexandar Lazarov</t>
  </si>
  <si>
    <t>Marko Tepavac</t>
  </si>
  <si>
    <t>Tallon Griekspoor</t>
  </si>
  <si>
    <t>Stefanos Tsitsipas</t>
  </si>
  <si>
    <t>Orlando Luz</t>
  </si>
  <si>
    <t>Tennys Sandgren</t>
  </si>
  <si>
    <t>Gianluigi Quinzi</t>
  </si>
  <si>
    <t>Joao Domingues</t>
  </si>
  <si>
    <t>Riccardo Bellotti</t>
  </si>
  <si>
    <t>Yannick Hanfmann</t>
  </si>
  <si>
    <t>Daniel Masur</t>
  </si>
  <si>
    <t>Matteo Berrettini</t>
  </si>
  <si>
    <t>Gianluca Mager</t>
  </si>
  <si>
    <t>Stefano Napolitano</t>
  </si>
  <si>
    <t>Roberto Marcora</t>
  </si>
  <si>
    <t>Daniel Altmaier</t>
  </si>
  <si>
    <t>Benjamin Bonzi</t>
  </si>
  <si>
    <t>Alexandre Muller</t>
  </si>
  <si>
    <t>Cameron Norrie</t>
  </si>
  <si>
    <t>Kamil Majchrzak</t>
  </si>
  <si>
    <t>Lloyd Harris</t>
  </si>
  <si>
    <t>Sebastian Ofner</t>
  </si>
  <si>
    <t>Thai Kwiatkowski</t>
  </si>
  <si>
    <t>Miljan Zekic</t>
  </si>
  <si>
    <t>Marc Polmans</t>
  </si>
  <si>
    <t>Rudolf Molleker</t>
  </si>
  <si>
    <t>Jose Hernandez-Fernandez</t>
  </si>
  <si>
    <t>Gleb Sakharov</t>
  </si>
  <si>
    <t>Sekou Bangoura</t>
  </si>
  <si>
    <t>Alexios Halebian</t>
  </si>
  <si>
    <t>Edan Leshem</t>
  </si>
  <si>
    <t>Alessandro Bega</t>
  </si>
  <si>
    <t>Jason Jung</t>
  </si>
  <si>
    <t>Petros Chrysochos</t>
  </si>
  <si>
    <t>Dominik Koepfer</t>
  </si>
  <si>
    <t>Jc Aragone</t>
  </si>
  <si>
    <t>Patrick Kypson</t>
  </si>
  <si>
    <t>Vaclav Safranek</t>
  </si>
  <si>
    <t>Geoffrey Blancaneaux</t>
  </si>
  <si>
    <t>Nicola Kuhn</t>
  </si>
  <si>
    <t>Yibing Wu</t>
  </si>
  <si>
    <t>Yusuke Takahashi</t>
  </si>
  <si>
    <t>Roman Safiullin</t>
  </si>
  <si>
    <t>Ricardo Ojeda Lara</t>
  </si>
  <si>
    <t>Sumit Nagal</t>
  </si>
  <si>
    <t>Arjun Kadhe</t>
  </si>
  <si>
    <t>Liam Caruana</t>
  </si>
  <si>
    <t>Alexei Popyrin</t>
  </si>
  <si>
    <t>Aleksandar Vukic</t>
  </si>
  <si>
    <t>Corentin Moutet</t>
  </si>
  <si>
    <t>Soon-Woo Kwon</t>
  </si>
  <si>
    <t>Carlos Taberner</t>
  </si>
  <si>
    <t>Roberto Quiroz</t>
  </si>
  <si>
    <t>Adrian Andreev</t>
  </si>
  <si>
    <t>Alexander Donski</t>
  </si>
  <si>
    <t>Felix Auger Aliassime</t>
  </si>
  <si>
    <t>Sebastian Korda</t>
  </si>
  <si>
    <t>Hugo Gaston</t>
  </si>
  <si>
    <t>Thiago Seyboth Wild</t>
  </si>
  <si>
    <t>Miomir Kecmanovic</t>
  </si>
  <si>
    <t>Pedro Martinez Portero</t>
  </si>
  <si>
    <t>Alexey Vatutin</t>
  </si>
  <si>
    <t>Lucas Catarina</t>
  </si>
  <si>
    <t>Hubert Hurkacz</t>
  </si>
  <si>
    <t>Zsombor Piros</t>
  </si>
  <si>
    <t>Filippo Baldi</t>
  </si>
  <si>
    <t>Bernabe Zapata Miralles</t>
  </si>
  <si>
    <t>Federico Coria</t>
  </si>
  <si>
    <t>Filip Horansky</t>
  </si>
  <si>
    <t>Oscar Otte</t>
  </si>
  <si>
    <t>Elliot Benchetrit</t>
  </si>
  <si>
    <t>Maxime Janvier</t>
  </si>
  <si>
    <t>Max Purcell</t>
  </si>
  <si>
    <t>Prajnesh Gunneswaran</t>
  </si>
  <si>
    <t>Jay Clarke</t>
  </si>
  <si>
    <t>Zdenek Kolar</t>
  </si>
  <si>
    <t>Emil Reinberg</t>
  </si>
  <si>
    <t>Marc-Andrea Huesler</t>
  </si>
  <si>
    <t>Oriol Roca Batalla</t>
  </si>
  <si>
    <t>Yosuke Watanuki</t>
  </si>
  <si>
    <t>Jurij Rodionov</t>
  </si>
  <si>
    <t>Takanyi Garanganga</t>
  </si>
  <si>
    <t>Marcelo Arevalo</t>
  </si>
  <si>
    <t>Borna Gojo</t>
  </si>
  <si>
    <t>Ugo Humbert</t>
  </si>
  <si>
    <t>Jenson Brooksby</t>
  </si>
  <si>
    <t>Chun Hsin Tseng</t>
  </si>
  <si>
    <t>Evgeny Karlovskiy</t>
  </si>
  <si>
    <t>Antoine Hoang</t>
  </si>
  <si>
    <t>Hugo Dellien</t>
  </si>
  <si>
    <t>Francisco Cerundolo</t>
  </si>
  <si>
    <t>Jack Mingjie Lin</t>
  </si>
  <si>
    <t>Gerardo Lopez Villasenor</t>
  </si>
  <si>
    <t>Emilio Nava</t>
  </si>
  <si>
    <t>Pedro Sakamoto</t>
  </si>
  <si>
    <t>Alejandro Davidovich Fokina</t>
  </si>
  <si>
    <t>Jannik Sinner</t>
  </si>
  <si>
    <t>Mate Valkusz</t>
  </si>
  <si>
    <t>Andrea Basso</t>
  </si>
  <si>
    <t>Mats Moraing</t>
  </si>
  <si>
    <t>Altug Celikbilek</t>
  </si>
  <si>
    <t>Ergi Kirkin</t>
  </si>
  <si>
    <t>Paul Jubb</t>
  </si>
  <si>
    <t>Alastair Gray</t>
  </si>
  <si>
    <t>Julian Lenz</t>
  </si>
  <si>
    <t>Colton Gromley</t>
  </si>
  <si>
    <t>Gian Marco Moroni</t>
  </si>
  <si>
    <t>Mikael Torpegaard</t>
  </si>
  <si>
    <t>Duckhee Lee</t>
  </si>
  <si>
    <t>Raymond Sarmiento</t>
  </si>
  <si>
    <t>Zachary Svajda</t>
  </si>
  <si>
    <t>Lina Krasnoroutskaya</t>
  </si>
  <si>
    <t>Patricia Wartusch</t>
  </si>
  <si>
    <t>Chanda Rubin</t>
  </si>
  <si>
    <t>Henrieta Nagyova</t>
  </si>
  <si>
    <t>Anna Smashnova</t>
  </si>
  <si>
    <t>Iva Majoli</t>
  </si>
  <si>
    <t>Yoon-Jeong Cho</t>
  </si>
  <si>
    <t>Dally Randriantefy</t>
  </si>
  <si>
    <t>Amandine Dulon</t>
  </si>
  <si>
    <t>Marie-Gaiane Mikaelian</t>
  </si>
  <si>
    <t>Angelique Widjaja</t>
  </si>
  <si>
    <t>Saori Obata</t>
  </si>
  <si>
    <t>Barbara Rittner</t>
  </si>
  <si>
    <t>Sandra Kleinova</t>
  </si>
  <si>
    <t>Sarah Taylor</t>
  </si>
  <si>
    <t>Natalia Gussoni</t>
  </si>
  <si>
    <t>Jelena Kostanic Tosic</t>
  </si>
  <si>
    <t>Lisa Raymond</t>
  </si>
  <si>
    <t>Shinobu Asagoe</t>
  </si>
  <si>
    <t>Anastasia Myskina</t>
  </si>
  <si>
    <t>Petra Mandula</t>
  </si>
  <si>
    <t>Fabiola Zuluaga</t>
  </si>
  <si>
    <t>Barbara Schett</t>
  </si>
  <si>
    <t>Ludmila Cervanova</t>
  </si>
  <si>
    <t>Els Callens</t>
  </si>
  <si>
    <t>Cara Black</t>
  </si>
  <si>
    <t>Myriam Casanova</t>
  </si>
  <si>
    <t>Mary Pierce</t>
  </si>
  <si>
    <t>Magui Serna</t>
  </si>
  <si>
    <t>Libuse Prusova</t>
  </si>
  <si>
    <t>Gala Leon Garcia</t>
  </si>
  <si>
    <t>Marlene Weingartner</t>
  </si>
  <si>
    <t>Silvia Farina Elia</t>
  </si>
  <si>
    <t>Amanda Coetzer</t>
  </si>
  <si>
    <t>Eugenia Kulikovskaya</t>
  </si>
  <si>
    <t>Celine Beigbeder</t>
  </si>
  <si>
    <t>Maja Matevzic</t>
  </si>
  <si>
    <t>Anca Barna</t>
  </si>
  <si>
    <t>Jennifer Capriati</t>
  </si>
  <si>
    <t>Joannette Kruger</t>
  </si>
  <si>
    <t>Samantha Reeves</t>
  </si>
  <si>
    <t>Evie Dominikovic</t>
  </si>
  <si>
    <t>Nadezda Petrova</t>
  </si>
  <si>
    <t>Monica Seles</t>
  </si>
  <si>
    <t>Wynne Prakusya</t>
  </si>
  <si>
    <t>Jelena Dokic</t>
  </si>
  <si>
    <t>Maria Sanchez Lorenzo</t>
  </si>
  <si>
    <t>Magdalena Maleeva</t>
  </si>
  <si>
    <t>Cristina Torrens Valero</t>
  </si>
  <si>
    <t>Silvija Talaja</t>
  </si>
  <si>
    <t>Janette Husarova</t>
  </si>
  <si>
    <t>Kim Clijsters</t>
  </si>
  <si>
    <t>Amy Frazier</t>
  </si>
  <si>
    <t>Bahia Mouhtassine</t>
  </si>
  <si>
    <t>Rita Grande</t>
  </si>
  <si>
    <t>Ansley Cargill</t>
  </si>
  <si>
    <t>Marissa Gould</t>
  </si>
  <si>
    <t>Tina Pisnik</t>
  </si>
  <si>
    <t>Klara Koukalova</t>
  </si>
  <si>
    <t>Corina Morariu</t>
  </si>
  <si>
    <t>Daja Bedanova</t>
  </si>
  <si>
    <t>Conchita Martinez</t>
  </si>
  <si>
    <t>Denisa Chladkova</t>
  </si>
  <si>
    <t>Anais Laurendon</t>
  </si>
  <si>
    <t>Lucie Ahl</t>
  </si>
  <si>
    <t>Seda Noorlander</t>
  </si>
  <si>
    <t>Eva Fislova</t>
  </si>
  <si>
    <t>Maureen Drake</t>
  </si>
  <si>
    <t>Janet Lee</t>
  </si>
  <si>
    <t>Carly Gullickson</t>
  </si>
  <si>
    <t>Bea Bielik</t>
  </si>
  <si>
    <t>Aniko Kapros</t>
  </si>
  <si>
    <t>Jane O'Donoghue</t>
  </si>
  <si>
    <t>Julie Pullin</t>
  </si>
  <si>
    <t>Gabriela Lastra</t>
  </si>
  <si>
    <t>Lubomira Kurhajcova</t>
  </si>
  <si>
    <t>Maria Vento-Kabchi</t>
  </si>
  <si>
    <t>Adriana Serra Zanetti</t>
  </si>
  <si>
    <t>Theresa Logar</t>
  </si>
  <si>
    <t>Yuliya Beygelzimer</t>
  </si>
  <si>
    <t>Bethanie Mattek-Sands</t>
  </si>
  <si>
    <t>Alena Nesticka</t>
  </si>
  <si>
    <t>Trudi Musgrave</t>
  </si>
  <si>
    <t>Mariana Diaz-Oliva</t>
  </si>
  <si>
    <t>Olivia Lukaszewicz</t>
  </si>
  <si>
    <t>Jennifer Hopkins</t>
  </si>
  <si>
    <t>Casey Dellacqua</t>
  </si>
  <si>
    <t>Yuliana Fedak</t>
  </si>
  <si>
    <t>Ruxandra Dragomir-Ilie</t>
  </si>
  <si>
    <t>Tatiana Panova</t>
  </si>
  <si>
    <t>Asa Svensson</t>
  </si>
  <si>
    <t>Tara Snyder</t>
  </si>
  <si>
    <t>Barbara Schwartz</t>
  </si>
  <si>
    <t>Sanda Mamic</t>
  </si>
  <si>
    <t>Sandrine Testud</t>
  </si>
  <si>
    <t>Martina Navratilova</t>
  </si>
  <si>
    <t>Lubomira Bacheva</t>
  </si>
  <si>
    <t>Teryn Ashley</t>
  </si>
  <si>
    <t>Kveta Peschke</t>
  </si>
  <si>
    <t>Severine Beltrame</t>
  </si>
  <si>
    <t>Kelly Mccain</t>
  </si>
  <si>
    <t>Jamea Jackson</t>
  </si>
  <si>
    <t>Evgenia Linetskaya</t>
  </si>
  <si>
    <t>Mashona Washington</t>
  </si>
  <si>
    <t>Sesil Karatantcheva</t>
  </si>
  <si>
    <t>Shikha Uberoi</t>
  </si>
  <si>
    <t>Nan-Nan Liu</t>
  </si>
  <si>
    <t>Cindy Watson</t>
  </si>
  <si>
    <t>Ting Li (1980)</t>
  </si>
  <si>
    <t>Capucine Rousseau</t>
  </si>
  <si>
    <t>Tiffany Welford</t>
  </si>
  <si>
    <t>Yuka Yoshida</t>
  </si>
  <si>
    <t>Katerina Bohmova</t>
  </si>
  <si>
    <t>Rebecca Llewellyn</t>
  </si>
  <si>
    <t>Latisha Chan</t>
  </si>
  <si>
    <t>Martina Hingis</t>
  </si>
  <si>
    <t>Jarmila Wolfe</t>
  </si>
  <si>
    <t>Lauren Breadmore</t>
  </si>
  <si>
    <t>Victoria Azarenka</t>
  </si>
  <si>
    <t>Sanja Ancic</t>
  </si>
  <si>
    <t>Magali De Lattre</t>
  </si>
  <si>
    <t>Olga Puchkova</t>
  </si>
  <si>
    <t>Coco Vandeweghe</t>
  </si>
  <si>
    <t>Maria-Jose Martinez Sanchez</t>
  </si>
  <si>
    <t>Tatjana Maria</t>
  </si>
  <si>
    <t>Shannon Golds</t>
  </si>
  <si>
    <t>Ekaterina Lopes</t>
  </si>
  <si>
    <t>Raluca Olaru</t>
  </si>
  <si>
    <t>Mirjana Lucic-Baroni</t>
  </si>
  <si>
    <t>Katarzyna Piter</t>
  </si>
  <si>
    <t>Ana-Catarina Nogueira</t>
  </si>
  <si>
    <t>Kristyna Pliskova</t>
  </si>
  <si>
    <t>Karolina Pliskova</t>
  </si>
  <si>
    <t>Nicole Kriz</t>
  </si>
  <si>
    <t>Ipek Senoglu</t>
  </si>
  <si>
    <t>Raquel Atawo</t>
  </si>
  <si>
    <t>Ksenia Lykina</t>
  </si>
  <si>
    <t>Iryna Bremond</t>
  </si>
  <si>
    <t>Chieh-Yu Hsu</t>
  </si>
  <si>
    <t>Eva-Maria Hoch</t>
  </si>
  <si>
    <t>Asia Muhammad</t>
  </si>
  <si>
    <t>Brittany Augustine</t>
  </si>
  <si>
    <t>Ashley Weinhold</t>
  </si>
  <si>
    <t>Sorana Cirstea</t>
  </si>
  <si>
    <t>Yifan Xu</t>
  </si>
  <si>
    <t>Sung-Hee Han</t>
  </si>
  <si>
    <t>So-Jung Kim</t>
  </si>
  <si>
    <t>Noppawan Lertcheewakarn</t>
  </si>
  <si>
    <t>Vesna Dolonc</t>
  </si>
  <si>
    <t>Camila Silva</t>
  </si>
  <si>
    <t>Melisa Miranda-Otarola</t>
  </si>
  <si>
    <t>Carla Suarez Navarro</t>
  </si>
  <si>
    <t>Andrea Koch-Benvenuto</t>
  </si>
  <si>
    <t>Anna Orlik</t>
  </si>
  <si>
    <t>Stefanie Voegele</t>
  </si>
  <si>
    <t>Lamia Essaadi</t>
  </si>
  <si>
    <t>Fatima El Allami</t>
  </si>
  <si>
    <t>Jelena Pandzic</t>
  </si>
  <si>
    <t>Liana-Gabriela Ungur</t>
  </si>
  <si>
    <t>Veronika Chvojkova</t>
  </si>
  <si>
    <t>Amanda Elliott</t>
  </si>
  <si>
    <t>Eloisa-Maria Compostizo-De Andres</t>
  </si>
  <si>
    <t>Maite Gabarrus-Alonso</t>
  </si>
  <si>
    <t>Leticia Costas-Moreira</t>
  </si>
  <si>
    <t>Alexis King</t>
  </si>
  <si>
    <t>Palma Kiraly</t>
  </si>
  <si>
    <t>Teodora Mircic</t>
  </si>
  <si>
    <t>Katalin Marosi</t>
  </si>
  <si>
    <t>Patricia Mayr-Achleitner</t>
  </si>
  <si>
    <t>Regina Kulikova</t>
  </si>
  <si>
    <t>Sandra Roma</t>
  </si>
  <si>
    <t>Amanda Fink</t>
  </si>
  <si>
    <t>Mallory Cecil</t>
  </si>
  <si>
    <t>Kristie Ahn</t>
  </si>
  <si>
    <t>Ayu-Fani Damayanti</t>
  </si>
  <si>
    <t>Lavinia Tananta</t>
  </si>
  <si>
    <t>Xinyun Han</t>
  </si>
  <si>
    <t>Lenka Wienerova</t>
  </si>
  <si>
    <t>Kimiko Date</t>
  </si>
  <si>
    <t>Laura Robson</t>
  </si>
  <si>
    <t>Monika Wejnert</t>
  </si>
  <si>
    <t>Isabella Holland</t>
  </si>
  <si>
    <t>Emelyn Starr</t>
  </si>
  <si>
    <t>Sally Peers</t>
  </si>
  <si>
    <t>Olivia Rogowska</t>
  </si>
  <si>
    <t>Christina Mchale</t>
  </si>
  <si>
    <t>Kristina Mladenovic</t>
  </si>
  <si>
    <t>Nicha Lertpitaksinchai</t>
  </si>
  <si>
    <t>Vitalia Diatchenko</t>
  </si>
  <si>
    <t>Betina Jozami</t>
  </si>
  <si>
    <t>Viky Nunez-Fuentes</t>
  </si>
  <si>
    <t>Tamaryn Hendler</t>
  </si>
  <si>
    <t>Ajla Tomljanovic</t>
  </si>
  <si>
    <t>Madison Keys</t>
  </si>
  <si>
    <t>Maria-Teresa Torro-Flor</t>
  </si>
  <si>
    <t>Silvia Soler-Espinosa</t>
  </si>
  <si>
    <t>Yevheniia Savranska</t>
  </si>
  <si>
    <t>Paula Fondevila-Castro</t>
  </si>
  <si>
    <t>Nadia Lalami</t>
  </si>
  <si>
    <t>Eva Fernandez-Brugues</t>
  </si>
  <si>
    <t>Maria Joao Koehler</t>
  </si>
  <si>
    <t>Kinnie Laisne</t>
  </si>
  <si>
    <t>Jasmin Woehr</t>
  </si>
  <si>
    <t>Lauren Embree</t>
  </si>
  <si>
    <t>Georgie Gent</t>
  </si>
  <si>
    <t>Naomi Broady</t>
  </si>
  <si>
    <t>Kristina Kucova</t>
  </si>
  <si>
    <t>Irina-Camelia Begu</t>
  </si>
  <si>
    <t>Margalita Chakhnashvili-Ranzinger</t>
  </si>
  <si>
    <t>Lenka Jurikova</t>
  </si>
  <si>
    <t>Irina Buryachok</t>
  </si>
  <si>
    <t>Ellen Allgurin</t>
  </si>
  <si>
    <t>Zarina Diyas</t>
  </si>
  <si>
    <t>Tadeja Majeric</t>
  </si>
  <si>
    <t>Nastja Kolar</t>
  </si>
  <si>
    <t>Hilary Barte</t>
  </si>
  <si>
    <t>Heidi El Tabakh</t>
  </si>
  <si>
    <t>Kai-Chen Chang</t>
  </si>
  <si>
    <t>Rebecca Marino</t>
  </si>
  <si>
    <t>Amra Sadikovic</t>
  </si>
  <si>
    <t>Nigina Abduraimova</t>
  </si>
  <si>
    <t>Lesya Tsurenko</t>
  </si>
  <si>
    <t>Sabina Sharipova</t>
  </si>
  <si>
    <t>Chun-Mei Ji</t>
  </si>
  <si>
    <t>Kurumi Nara</t>
  </si>
  <si>
    <t>Varatchaya Wongteanchai</t>
  </si>
  <si>
    <t>Anna Gerasimou</t>
  </si>
  <si>
    <t>Suchanun Viratprasert</t>
  </si>
  <si>
    <t>Bianca Botto</t>
  </si>
  <si>
    <t>Paula Zabala</t>
  </si>
  <si>
    <t>Alejandra Granillo</t>
  </si>
  <si>
    <t>Bojana Jovanovski</t>
  </si>
  <si>
    <t>Sloane Stephens</t>
  </si>
  <si>
    <t>Heather Watson</t>
  </si>
  <si>
    <t>Simona Halep</t>
  </si>
  <si>
    <t>Beatriz Garcia-Vidagany</t>
  </si>
  <si>
    <t>Alison Riske</t>
  </si>
  <si>
    <t>Lina Bennani</t>
  </si>
  <si>
    <t>Anna Floris</t>
  </si>
  <si>
    <t>Claire De Gubernatis</t>
  </si>
  <si>
    <t>Dia Evtimova</t>
  </si>
  <si>
    <t>Misaki Doi</t>
  </si>
  <si>
    <t>Silvia Njiric</t>
  </si>
  <si>
    <t>Timea Babos</t>
  </si>
  <si>
    <t>Michaela Pochabova</t>
  </si>
  <si>
    <t>Anna Brazhnikova</t>
  </si>
  <si>
    <t>Martina Caregaro</t>
  </si>
  <si>
    <t>Nikola Hofmanova</t>
  </si>
  <si>
    <t>Basak Eraydin</t>
  </si>
  <si>
    <t>Jamie Hampton</t>
  </si>
  <si>
    <t>Malou Ejdesgaard</t>
  </si>
  <si>
    <t>Irina Falconi</t>
  </si>
  <si>
    <t>Beatrice Capra</t>
  </si>
  <si>
    <t>Chelsey Gullickson</t>
  </si>
  <si>
    <t>Shelby Rogers</t>
  </si>
  <si>
    <t>Alina Abdurakhimova</t>
  </si>
  <si>
    <t>Nadejda Guskova</t>
  </si>
  <si>
    <t>Irini Georgatou</t>
  </si>
  <si>
    <t>Sachie Ishizu</t>
  </si>
  <si>
    <t>Yulia Putintseva</t>
  </si>
  <si>
    <t>Mona Barthel</t>
  </si>
  <si>
    <t>Florencia Molinero</t>
  </si>
  <si>
    <t>Caroline Garcia</t>
  </si>
  <si>
    <t>Lauren Davis</t>
  </si>
  <si>
    <t>Catherine Harrison</t>
  </si>
  <si>
    <t>Fatma Al Nabhani</t>
  </si>
  <si>
    <t>Ximena Hermoso</t>
  </si>
  <si>
    <t>Madalina Gojnea</t>
  </si>
  <si>
    <t>Monica Puig</t>
  </si>
  <si>
    <t>Lara Arruabarrena</t>
  </si>
  <si>
    <t>Barbara Luz</t>
  </si>
  <si>
    <t>An-Sophie Mestach</t>
  </si>
  <si>
    <t>Alison Van Uytvanck</t>
  </si>
  <si>
    <t>Sarah Gronert</t>
  </si>
  <si>
    <t>Emily Webley-Smith</t>
  </si>
  <si>
    <t>Shuko Aoyama</t>
  </si>
  <si>
    <t>Samantha Murray</t>
  </si>
  <si>
    <t>Conny Perrin</t>
  </si>
  <si>
    <t>Johanna Konta</t>
  </si>
  <si>
    <t>Julia Boserup</t>
  </si>
  <si>
    <t>Kiki Bertens</t>
  </si>
  <si>
    <t>Camila Giorgi</t>
  </si>
  <si>
    <t>Vanda Lukacs</t>
  </si>
  <si>
    <t>Aleksandra Krunic</t>
  </si>
  <si>
    <t>Reka-Luca Jani</t>
  </si>
  <si>
    <t>Anna-Giulia Remondina</t>
  </si>
  <si>
    <t>Hilda Melander</t>
  </si>
  <si>
    <t>Alize Lim</t>
  </si>
  <si>
    <t>Tetyana Arefyeva</t>
  </si>
  <si>
    <t>Silvia Albano</t>
  </si>
  <si>
    <t>Anastasia Grymalska</t>
  </si>
  <si>
    <t>Ani Mijacika</t>
  </si>
  <si>
    <t>Paula Ormaechea</t>
  </si>
  <si>
    <t>Valeriya Solovyeva</t>
  </si>
  <si>
    <t>Yana Buchina</t>
  </si>
  <si>
    <t>Valeria Savinykh</t>
  </si>
  <si>
    <t>Kamilla Farhad</t>
  </si>
  <si>
    <t>Tatia Mikadze</t>
  </si>
  <si>
    <t>Nina Khrisanova</t>
  </si>
  <si>
    <t>Eugenie Bouchard</t>
  </si>
  <si>
    <t>Alexandra Mueller</t>
  </si>
  <si>
    <t>Petra Rampre</t>
  </si>
  <si>
    <t>Zoe Gwen Scandalis</t>
  </si>
  <si>
    <t>Jana Cepelova</t>
  </si>
  <si>
    <t>Victoria Larriere</t>
  </si>
  <si>
    <t>Nicole Rottmann</t>
  </si>
  <si>
    <t>Saisai Zheng</t>
  </si>
  <si>
    <t>Yi-Jing Zhao</t>
  </si>
  <si>
    <t>Erika Sema</t>
  </si>
  <si>
    <t>Yue-Yue Hu</t>
  </si>
  <si>
    <t>Alexandra Cadantu</t>
  </si>
  <si>
    <t>Bibiane Schoofs</t>
  </si>
  <si>
    <t>Ashleigh Barty</t>
  </si>
  <si>
    <t>Bojana Bobusic</t>
  </si>
  <si>
    <t>Ons Jabeur</t>
  </si>
  <si>
    <t>Karen-Emelia Castiblanco-Duarte</t>
  </si>
  <si>
    <t>Ines Ferrer-Suarez</t>
  </si>
  <si>
    <t>Yuliana Lizarazo</t>
  </si>
  <si>
    <t>Nadia Abdala</t>
  </si>
  <si>
    <t>Elitsa Kostova</t>
  </si>
  <si>
    <t>Jessica Pegula</t>
  </si>
  <si>
    <t>Garbine Muguruza</t>
  </si>
  <si>
    <t>Annalisa Bona</t>
  </si>
  <si>
    <t>Laura Thorpe</t>
  </si>
  <si>
    <t>Karen Barritza</t>
  </si>
  <si>
    <t>Annika Beck</t>
  </si>
  <si>
    <t>Henrietta Habler</t>
  </si>
  <si>
    <t>Csilla Borsanyi</t>
  </si>
  <si>
    <t>Jasmina Tinjic</t>
  </si>
  <si>
    <t>Dinah Pfizenmaier</t>
  </si>
  <si>
    <t>Grace Min</t>
  </si>
  <si>
    <t>Tara Moore</t>
  </si>
  <si>
    <t>Richel Hogenkamp</t>
  </si>
  <si>
    <t>Barbara Haas</t>
  </si>
  <si>
    <t>Chiara Scholl</t>
  </si>
  <si>
    <t>Sandra Zaniewska</t>
  </si>
  <si>
    <t>Nicole Gibbs</t>
  </si>
  <si>
    <t>Mallory Burdette</t>
  </si>
  <si>
    <t>Valentyna Ivakhnenko</t>
  </si>
  <si>
    <t>Nastassja Burnett</t>
  </si>
  <si>
    <t>Carina Witthoeft</t>
  </si>
  <si>
    <t>Qiang Wang</t>
  </si>
  <si>
    <t>Varvara Flink</t>
  </si>
  <si>
    <t>Ekaterine Gorgodze</t>
  </si>
  <si>
    <t>Elina Svitolina</t>
  </si>
  <si>
    <t>Veronica Cepede Royg</t>
  </si>
  <si>
    <t>Jennifer Elie</t>
  </si>
  <si>
    <t>Julia Glushko</t>
  </si>
  <si>
    <t>Victoria Duval</t>
  </si>
  <si>
    <t>Samantha Crawford</t>
  </si>
  <si>
    <t>Vlada Katic</t>
  </si>
  <si>
    <t>Donna Vekic</t>
  </si>
  <si>
    <t>Maria Sanchez</t>
  </si>
  <si>
    <t>Hyun-Hui Hong</t>
  </si>
  <si>
    <t>So-Ra Lee</t>
  </si>
  <si>
    <t>Luksika Kumkhum</t>
  </si>
  <si>
    <t>Belinda Bencic</t>
  </si>
  <si>
    <t>Wing-Yau Venise Chan</t>
  </si>
  <si>
    <t>Yuxuan Zhang</t>
  </si>
  <si>
    <t>Nadiya Kichenok</t>
  </si>
  <si>
    <t>Courtney Collins</t>
  </si>
  <si>
    <t>Tereza Mrdeza</t>
  </si>
  <si>
    <t>Paula Cristina Goncalves</t>
  </si>
  <si>
    <t>Maria Irigoyen</t>
  </si>
  <si>
    <t>Adriana Perez</t>
  </si>
  <si>
    <t>Beatriz Haddad Maia</t>
  </si>
  <si>
    <t>Marta Sirotkina</t>
  </si>
  <si>
    <t>Aslina An Ping Chua</t>
  </si>
  <si>
    <t>Chanel Simmonds</t>
  </si>
  <si>
    <t>Taylor Townsend</t>
  </si>
  <si>
    <t>Allie Kiick</t>
  </si>
  <si>
    <t>Anett Kontaveit</t>
  </si>
  <si>
    <t>Katerina Siniakova</t>
  </si>
  <si>
    <t>Ana Sofia Sanchez</t>
  </si>
  <si>
    <t>Anna Schmiedlova</t>
  </si>
  <si>
    <t>Michaela Honcova</t>
  </si>
  <si>
    <t>Lina Qostal</t>
  </si>
  <si>
    <t>Magda Linette</t>
  </si>
  <si>
    <t>Tereza Smitkova</t>
  </si>
  <si>
    <t>Tereza Martincova</t>
  </si>
  <si>
    <t>Agnes Bukta</t>
  </si>
  <si>
    <t>Xenia Knoll</t>
  </si>
  <si>
    <t>Danka Kovinic</t>
  </si>
  <si>
    <t>Giulia Gatto-Monticone</t>
  </si>
  <si>
    <t>Alice Matteucci</t>
  </si>
  <si>
    <t>Maryna Zanevska</t>
  </si>
  <si>
    <t>Andrea Gamiz</t>
  </si>
  <si>
    <t>Rebecca Peterson</t>
  </si>
  <si>
    <t>Viktorija Golubic</t>
  </si>
  <si>
    <t>Lisa-Maria Moser</t>
  </si>
  <si>
    <t>Elena Bogdan</t>
  </si>
  <si>
    <t>Nazrin Jafarova</t>
  </si>
  <si>
    <t>Ilona Kremen</t>
  </si>
  <si>
    <t>Oksana Kalashnikova</t>
  </si>
  <si>
    <t>Veronika Kapshay</t>
  </si>
  <si>
    <t>Carol Zhao</t>
  </si>
  <si>
    <t>Sachia Vickery</t>
  </si>
  <si>
    <t>Lyudmyla Kichenok</t>
  </si>
  <si>
    <t>Risa Ozaki</t>
  </si>
  <si>
    <t>Arina Folts</t>
  </si>
  <si>
    <t>Su Jeong Jang</t>
  </si>
  <si>
    <t>Fangzhou Liu</t>
  </si>
  <si>
    <t>Anna-Lena Friedsam</t>
  </si>
  <si>
    <t>Ana Konjuh</t>
  </si>
  <si>
    <t>Haochen Tang</t>
  </si>
  <si>
    <t>Peangtarn Plipuech</t>
  </si>
  <si>
    <t>Laura Pigossi</t>
  </si>
  <si>
    <t>Gabriela Ce</t>
  </si>
  <si>
    <t>Tornado Alicia Black</t>
  </si>
  <si>
    <t>Marcela Zacarias</t>
  </si>
  <si>
    <t>Indy De Vroome</t>
  </si>
  <si>
    <t>Dalila Jakupovic</t>
  </si>
  <si>
    <t>Magdalena Frech</t>
  </si>
  <si>
    <t>Maria Herazo Gonzalez</t>
  </si>
  <si>
    <t>Irina Khromacheva</t>
  </si>
  <si>
    <t>Eri Hozumi</t>
  </si>
  <si>
    <t>Gioia Barbieri</t>
  </si>
  <si>
    <t>Diana Marcinkevica</t>
  </si>
  <si>
    <t>Rita Atik</t>
  </si>
  <si>
    <t>Antonia Lottner</t>
  </si>
  <si>
    <t>Montserrat Gonzalez</t>
  </si>
  <si>
    <t>Nina Zander</t>
  </si>
  <si>
    <t>Amandine Hesse</t>
  </si>
  <si>
    <t>Fiona Ferro</t>
  </si>
  <si>
    <t>Katy Dunne</t>
  </si>
  <si>
    <t>Paula Kania</t>
  </si>
  <si>
    <t>Andreea Mitu</t>
  </si>
  <si>
    <t>Cristina Dinu</t>
  </si>
  <si>
    <t>Yvonne Neuwirth</t>
  </si>
  <si>
    <t>Ana Bogdan</t>
  </si>
  <si>
    <t>Gabriela Dabrowski</t>
  </si>
  <si>
    <t>Elizaveta Kulichkova</t>
  </si>
  <si>
    <t>Ipek Soylu</t>
  </si>
  <si>
    <t>Misa Eguchi</t>
  </si>
  <si>
    <t>Ksenia Gaydarzhi</t>
  </si>
  <si>
    <t>Naomi Osaka</t>
  </si>
  <si>
    <t>Hiroko Kuwata</t>
  </si>
  <si>
    <t>Francoise Abanda</t>
  </si>
  <si>
    <t>Aliaksandra Sasnovich</t>
  </si>
  <si>
    <t>Danielle Rose Collins</t>
  </si>
  <si>
    <t>Catherine Cartan Bellis</t>
  </si>
  <si>
    <t>Sanaz Marand</t>
  </si>
  <si>
    <t>Barbora Krejcikova</t>
  </si>
  <si>
    <t>Jelena Ostapenko</t>
  </si>
  <si>
    <t>Kai-Lin Zhang</t>
  </si>
  <si>
    <t>Lin Zhu</t>
  </si>
  <si>
    <t>Na-Lae Han</t>
  </si>
  <si>
    <t>Yafan Wang</t>
  </si>
  <si>
    <t>Shilin Xu</t>
  </si>
  <si>
    <t>Miharu Imanishi</t>
  </si>
  <si>
    <t>Ho Ching Wu</t>
  </si>
  <si>
    <t>Daria Kasatkina</t>
  </si>
  <si>
    <t>Natalia Vikhlyantseva</t>
  </si>
  <si>
    <t>Oceane Dodin</t>
  </si>
  <si>
    <t>Klaartje Liebens</t>
  </si>
  <si>
    <t>Sara Sorribes Tormo</t>
  </si>
  <si>
    <t>Louisa Chirico</t>
  </si>
  <si>
    <t>Marie Bouzkova</t>
  </si>
  <si>
    <t>Jawairiah Noordin</t>
  </si>
  <si>
    <t>Paula Badosa Gibert</t>
  </si>
  <si>
    <t>Cindy Burger</t>
  </si>
  <si>
    <t>Maria Paulina Perez Garcia</t>
  </si>
  <si>
    <t>Marina Melnikova</t>
  </si>
  <si>
    <t>Kristina Schmiedlova</t>
  </si>
  <si>
    <t>Manon Arcangioli</t>
  </si>
  <si>
    <t>Katie Swan</t>
  </si>
  <si>
    <t>Harriet Dart</t>
  </si>
  <si>
    <t>Patricia Maria Tig</t>
  </si>
  <si>
    <t>Susanne Celik</t>
  </si>
  <si>
    <t>Ysaline Bonaventure</t>
  </si>
  <si>
    <t>Oleksandra Korashvili</t>
  </si>
  <si>
    <t>Zuleykha Safarova</t>
  </si>
  <si>
    <t>Olga Ianchuk</t>
  </si>
  <si>
    <t>Zhaoxuan Yang</t>
  </si>
  <si>
    <t>Luisa Stefani</t>
  </si>
  <si>
    <t>Quirine Lemoine</t>
  </si>
  <si>
    <t>Sofia Kenin</t>
  </si>
  <si>
    <t>Mayo Hibi</t>
  </si>
  <si>
    <t>Maria Sakkari</t>
  </si>
  <si>
    <t>Jamie Loeb</t>
  </si>
  <si>
    <t>Nao Hibino</t>
  </si>
  <si>
    <t>Nicole Melichar</t>
  </si>
  <si>
    <t>Anhelina Kalinina</t>
  </si>
  <si>
    <t>Irina Ramialison</t>
  </si>
  <si>
    <t>Anastasiya Komardina</t>
  </si>
  <si>
    <t>Ya-Hsuan Lee</t>
  </si>
  <si>
    <t>Miyu Kato</t>
  </si>
  <si>
    <t>Tessah Andrianjafitrimo</t>
  </si>
  <si>
    <t>Priscilla Hon</t>
  </si>
  <si>
    <t>Tammi Patterson</t>
  </si>
  <si>
    <t>Maddison Inglis</t>
  </si>
  <si>
    <t>Kimberly Birrell</t>
  </si>
  <si>
    <t>Ching-Wen Hsu</t>
  </si>
  <si>
    <t>Sherazad Reix</t>
  </si>
  <si>
    <t>Ayaka Okuno</t>
  </si>
  <si>
    <t>Pei-Chi Lee</t>
  </si>
  <si>
    <t>Jennifer Brady</t>
  </si>
  <si>
    <t>Victoria Rodriguez</t>
  </si>
  <si>
    <t>Sofya Zhuk</t>
  </si>
  <si>
    <t>Frances Altick</t>
  </si>
  <si>
    <t>Vera Lapko</t>
  </si>
  <si>
    <t>Isabella Shinikova</t>
  </si>
  <si>
    <t>Valeriya Strakhova</t>
  </si>
  <si>
    <t>Ekaterina Alexandrova</t>
  </si>
  <si>
    <t>Anastasiya Shoshyna</t>
  </si>
  <si>
    <t>Jesika Maleckova</t>
  </si>
  <si>
    <t>Nadia Echeverria Alam</t>
  </si>
  <si>
    <t>Anne Schaefer</t>
  </si>
  <si>
    <t>Chloe Paquet</t>
  </si>
  <si>
    <t>Emiliana Arango</t>
  </si>
  <si>
    <t>Catalina Pella</t>
  </si>
  <si>
    <t>Daniela Seguel</t>
  </si>
  <si>
    <t>Dayana Yastremska</t>
  </si>
  <si>
    <t>Ayla Aksu</t>
  </si>
  <si>
    <t>Anna Blinkova</t>
  </si>
  <si>
    <t>Ghita Benhadi</t>
  </si>
  <si>
    <t>Marketa Vondrousova</t>
  </si>
  <si>
    <t>Claudia Giovine</t>
  </si>
  <si>
    <t>Katharina Gerlach</t>
  </si>
  <si>
    <t>Mira Antonitsch</t>
  </si>
  <si>
    <t>Katharina Hobgarski</t>
  </si>
  <si>
    <t>Olga Fridman</t>
  </si>
  <si>
    <t>Jil Teichmann</t>
  </si>
  <si>
    <t>Myrtille Georges</t>
  </si>
  <si>
    <t>Freya Christie</t>
  </si>
  <si>
    <t>Elise Mertens</t>
  </si>
  <si>
    <t>Dalma Galfi</t>
  </si>
  <si>
    <t>Rebeka Masarova</t>
  </si>
  <si>
    <t>Nadia Podoroska</t>
  </si>
  <si>
    <t>Ioana Minca</t>
  </si>
  <si>
    <t>Polina Leykina</t>
  </si>
  <si>
    <t>Elena Gabriela Ruse</t>
  </si>
  <si>
    <t>Maria Mateas</t>
  </si>
  <si>
    <t>Cornelia Lister</t>
  </si>
  <si>
    <t>Usue Maitane Arconada</t>
  </si>
  <si>
    <t>Martina Capurro Taborda</t>
  </si>
  <si>
    <t>Aleksandrina Naydenova</t>
  </si>
  <si>
    <t>Renata Zarazua</t>
  </si>
  <si>
    <t>Ivana Jorovic</t>
  </si>
  <si>
    <t>Wushuang Zheng</t>
  </si>
  <si>
    <t>Jia-Jing Lu</t>
  </si>
  <si>
    <t>Ying Zhang</t>
  </si>
  <si>
    <t>Kayla Day</t>
  </si>
  <si>
    <t>Ellen Perez</t>
  </si>
  <si>
    <t>Danielle Lao</t>
  </si>
  <si>
    <t>Barbora Stefkova</t>
  </si>
  <si>
    <t>Olesya Pervushina</t>
  </si>
  <si>
    <t>Fang Ying Xun</t>
  </si>
  <si>
    <t>Kwan Yau Ng</t>
  </si>
  <si>
    <t>Cristiana Ferrando</t>
  </si>
  <si>
    <t>Xiaodi You</t>
  </si>
  <si>
    <t>Komola Umarova</t>
  </si>
  <si>
    <t>Nina Stojanovic</t>
  </si>
  <si>
    <t>Anna Kalinskaya</t>
  </si>
  <si>
    <t>Destanee Aiava</t>
  </si>
  <si>
    <t>Jade Lewis</t>
  </si>
  <si>
    <t>Lizette Cabrera</t>
  </si>
  <si>
    <t>Jana Fett</t>
  </si>
  <si>
    <t>Jaimee Fourlis</t>
  </si>
  <si>
    <t>Rebecca Sramkova</t>
  </si>
  <si>
    <t>Aryna Sabalenka</t>
  </si>
  <si>
    <t>Tamara Korpatsch</t>
  </si>
  <si>
    <t>Fanny Stollar</t>
  </si>
  <si>
    <t>Katarina Zavatska</t>
  </si>
  <si>
    <t>Amanda Anisimova</t>
  </si>
  <si>
    <t>Alyssa Mayo</t>
  </si>
  <si>
    <t>Lina Gjorcheska</t>
  </si>
  <si>
    <t>Viktoria Kamenskaya</t>
  </si>
  <si>
    <t>Deborah Chiesa</t>
  </si>
  <si>
    <t>Anna Zaja</t>
  </si>
  <si>
    <t>Petra Krejsova</t>
  </si>
  <si>
    <t>Bianca Vanessa Andreescu</t>
  </si>
  <si>
    <t>Anastasia Potapova</t>
  </si>
  <si>
    <t>Katie Boulter</t>
  </si>
  <si>
    <t>Irina Maria Bara</t>
  </si>
  <si>
    <t>Jaqueline Cristian</t>
  </si>
  <si>
    <t>Martina Trevisan</t>
  </si>
  <si>
    <t>Viktoriya Tomova</t>
  </si>
  <si>
    <t>Mirjam Bjorklund</t>
  </si>
  <si>
    <t>Jasmine Paolini</t>
  </si>
  <si>
    <t>Xinyu Gao</t>
  </si>
  <si>
    <t>Jia Qi Kang</t>
  </si>
  <si>
    <t>Claire Liu</t>
  </si>
  <si>
    <t>Caroline Dolehide</t>
  </si>
  <si>
    <t>Valentini Grammatikopoulou</t>
  </si>
  <si>
    <t>Brienne Minor</t>
  </si>
  <si>
    <t>Ashley Kratzer</t>
  </si>
  <si>
    <t>Charlotte Robillard-Millette</t>
  </si>
  <si>
    <t>Karolina Muchova</t>
  </si>
  <si>
    <t>Bernarda Pera</t>
  </si>
  <si>
    <t>Alexa Guarachi</t>
  </si>
  <si>
    <t>Jacqueline Cako</t>
  </si>
  <si>
    <t>Xiyu Wang</t>
  </si>
  <si>
    <t>Hanyu Guo</t>
  </si>
  <si>
    <t>Polina Monova</t>
  </si>
  <si>
    <t>Elena Rybakina</t>
  </si>
  <si>
    <t>Marta Kostyuk</t>
  </si>
  <si>
    <t>Jessika Ponchet</t>
  </si>
  <si>
    <t>Georgina Garcia-Perez</t>
  </si>
  <si>
    <t>Panna Udvardy</t>
  </si>
  <si>
    <t>Whitney Osuigwe</t>
  </si>
  <si>
    <t>Francesca Di Lorenzo</t>
  </si>
  <si>
    <t>Kathinka Von Deichmann</t>
  </si>
  <si>
    <t>Maria Camila Osorio Serrano</t>
  </si>
  <si>
    <t>Veronika Kudermetova</t>
  </si>
  <si>
    <t>Ipek Oz</t>
  </si>
  <si>
    <t>Tamara Zidansek</t>
  </si>
  <si>
    <t>Diae El Jardi</t>
  </si>
  <si>
    <t>Camilla Rosatello</t>
  </si>
  <si>
    <t>Dejana Radanovic</t>
  </si>
  <si>
    <t>Isabelle Wallace</t>
  </si>
  <si>
    <t>Gabriella Taylor</t>
  </si>
  <si>
    <t>Miriam Bianca Bulgaru</t>
  </si>
  <si>
    <t>Andreea Rosca</t>
  </si>
  <si>
    <t>Leonie Kung</t>
  </si>
  <si>
    <t>Olga Danilovic</t>
  </si>
  <si>
    <t>En Shuo Liang</t>
  </si>
  <si>
    <t>Ankita Raina</t>
  </si>
  <si>
    <t>Momoko Kobori</t>
  </si>
  <si>
    <t>Karman Kaur Thandi</t>
  </si>
  <si>
    <t>Ayano Shimizu</t>
  </si>
  <si>
    <t>Harmony Tan</t>
  </si>
  <si>
    <t>Leylah Annie Fernandez</t>
  </si>
  <si>
    <t>Deniz Khazaniuk</t>
  </si>
  <si>
    <t>Ji-Hee Choi</t>
  </si>
  <si>
    <t>Sohyun Park</t>
  </si>
  <si>
    <t>Eudice Wong Chong</t>
  </si>
  <si>
    <t>Yue Yuan</t>
  </si>
  <si>
    <t>Greetje Minnen</t>
  </si>
  <si>
    <t>Zoe Hives</t>
  </si>
  <si>
    <t>Alison Bai</t>
  </si>
  <si>
    <t>Astra Sharma</t>
  </si>
  <si>
    <t>Iga Swiatek</t>
  </si>
  <si>
    <t>Clara Burel</t>
  </si>
  <si>
    <t>Anna Bondar</t>
  </si>
  <si>
    <t>Caty McNally</t>
  </si>
  <si>
    <t>Cori Gauff</t>
  </si>
  <si>
    <t>Mari Osaka</t>
  </si>
  <si>
    <t>Aliona Bolsova</t>
  </si>
  <si>
    <t>Emma Navarro</t>
  </si>
  <si>
    <t>Giuliana Olmos</t>
  </si>
  <si>
    <t>Clara Tauson</t>
  </si>
  <si>
    <t>Ylena In-Albon</t>
  </si>
  <si>
    <t>Elisabetta Cocciaretto</t>
  </si>
  <si>
    <t>Laura-Ioana Paar</t>
  </si>
  <si>
    <t>Jule Niemeier</t>
  </si>
  <si>
    <t>Marie Benoit</t>
  </si>
  <si>
    <t>Liudmila Samsonova</t>
  </si>
  <si>
    <t>Audrey Albie</t>
  </si>
  <si>
    <t>Diane Parry</t>
  </si>
  <si>
    <t>Kaja Juvan</t>
  </si>
  <si>
    <t>Selena Janicijevic</t>
  </si>
  <si>
    <t>Naiktha Bains</t>
  </si>
  <si>
    <t>Maia Lumsden</t>
  </si>
  <si>
    <t>Martina Di Giuseppe</t>
  </si>
  <si>
    <t>Tess Sugnaux</t>
  </si>
  <si>
    <t>Varvara Gracheva</t>
  </si>
  <si>
    <t>Simona Waltert</t>
  </si>
  <si>
    <t>Kamilla Rakhimova</t>
  </si>
  <si>
    <t>Katarzyna Kawa</t>
  </si>
  <si>
    <t>Jessica Pieri</t>
  </si>
  <si>
    <t>Hailey Baptiste</t>
  </si>
  <si>
    <t>Mariam Bolkvadze</t>
  </si>
  <si>
    <t>Katie Volynets</t>
  </si>
  <si>
    <t>Meiling Wang</t>
  </si>
  <si>
    <t>Anna Danilina</t>
  </si>
  <si>
    <t>Julia Grabher</t>
  </si>
  <si>
    <t>Shuyue Ma</t>
  </si>
  <si>
    <t>Artem Dubrivnyy</t>
  </si>
  <si>
    <t>Alen Avidzba</t>
  </si>
  <si>
    <t>Alibek Kachmazov</t>
  </si>
  <si>
    <t>Viktor Durasovic</t>
  </si>
  <si>
    <t>Alexander Cozbinov</t>
  </si>
  <si>
    <t>Michail Pervolarakis</t>
  </si>
  <si>
    <t>Aleksandre Metreveli</t>
  </si>
  <si>
    <t>Martin Cuevas</t>
  </si>
  <si>
    <t>Franco Roncadelli</t>
  </si>
  <si>
    <t>Kacper Zuk</t>
  </si>
  <si>
    <t>Denisa Satralova</t>
  </si>
  <si>
    <t>Valentina Ivanov</t>
  </si>
  <si>
    <t>Paige Mary Hourigan</t>
  </si>
  <si>
    <t>Ann Li</t>
  </si>
  <si>
    <t>Andrew Harris</t>
  </si>
  <si>
    <t>Alejandro Tabilo</t>
  </si>
  <si>
    <t>Mario Vilella Martinez</t>
  </si>
  <si>
    <t>Bob Bryan</t>
  </si>
  <si>
    <t>Mike Bryan</t>
  </si>
  <si>
    <t>Juan Pablo Ficovich</t>
  </si>
  <si>
    <t>Enzo Couacaud</t>
  </si>
  <si>
    <t>Emil Ruusuvuori</t>
  </si>
  <si>
    <t>Facundo Diaz Acosta</t>
  </si>
  <si>
    <t>Brian Shi</t>
  </si>
  <si>
    <t>Danilo Petrovic</t>
  </si>
  <si>
    <t>Brandon Nakashima</t>
  </si>
  <si>
    <t>Harold Mayot</t>
  </si>
  <si>
    <t>Lorenzo Musetti</t>
  </si>
  <si>
    <t>Juan Pablo Varillas</t>
  </si>
  <si>
    <t>Jovana Jovic</t>
  </si>
  <si>
    <t>Patcharin Cheapchadej</t>
  </si>
  <si>
    <t>Ulrikke Eikeri</t>
  </si>
  <si>
    <t>Chihiro Muramatsu</t>
  </si>
  <si>
    <t>Linda Fruhvirtova</t>
  </si>
  <si>
    <t>Mayar Sherif</t>
  </si>
  <si>
    <t>Jeff Wolf</t>
  </si>
  <si>
    <t>mean</t>
  </si>
  <si>
    <t>sd</t>
  </si>
  <si>
    <t>c o v</t>
  </si>
  <si>
    <t>skew</t>
  </si>
  <si>
    <t>kurt</t>
  </si>
  <si>
    <t>z</t>
  </si>
  <si>
    <t>F(x)</t>
  </si>
  <si>
    <t xml:space="preserve">Points in a set </t>
  </si>
  <si>
    <t xml:space="preserve">Points in a match </t>
  </si>
  <si>
    <t xml:space="preserve">Time in a match </t>
  </si>
  <si>
    <t>Maxime Cressy</t>
  </si>
  <si>
    <t>Ulises Blanch</t>
  </si>
  <si>
    <t>Tomas Machac</t>
  </si>
  <si>
    <t>Arthur Rinderknech</t>
  </si>
  <si>
    <t>Pavel Kotov</t>
  </si>
  <si>
    <t>Andrea Pellegrino</t>
  </si>
  <si>
    <t>Giulio Zeppieri</t>
  </si>
  <si>
    <t>Zizou Bergs</t>
  </si>
  <si>
    <t>Luca Nardi</t>
  </si>
  <si>
    <t>Vitaliy Sachko</t>
  </si>
  <si>
    <t>Dmitry Popko</t>
  </si>
  <si>
    <t>Timofey Skatov</t>
  </si>
  <si>
    <t>Jonas Forejtek</t>
  </si>
  <si>
    <t>Indoor Hard</t>
  </si>
  <si>
    <t>Carolina Meligeni Alves</t>
  </si>
  <si>
    <t>Robin Montgomery</t>
  </si>
  <si>
    <t>Katrina Scott</t>
  </si>
  <si>
    <t>Berfu Cengiz</t>
  </si>
  <si>
    <t>Elsa Jacquemot</t>
  </si>
  <si>
    <t>Michael Vrbensky</t>
  </si>
  <si>
    <t>Hugo Grenier</t>
  </si>
  <si>
    <t>Alex Molcan</t>
  </si>
  <si>
    <t>Ji Sung Nam</t>
  </si>
  <si>
    <t>Tomas Martin Etcheverry</t>
  </si>
  <si>
    <t>Anastasia Gasanova</t>
  </si>
  <si>
    <t>Bianca Turati</t>
  </si>
  <si>
    <t>Jodie Anna Burrage</t>
  </si>
  <si>
    <t>Lucrezia Stefanini</t>
  </si>
  <si>
    <t>Despina Papamichail</t>
  </si>
  <si>
    <t>Botic Van De Zandschulp</t>
  </si>
  <si>
    <t>Tristan Schoolkate</t>
  </si>
  <si>
    <t>Thomas Fancutt</t>
  </si>
  <si>
    <t>Dane Sweeny</t>
  </si>
  <si>
    <t>Li Tu</t>
  </si>
  <si>
    <t>Harry Bourchier</t>
  </si>
  <si>
    <t>Lena Papadakis</t>
  </si>
  <si>
    <t>Olivia Gadecki</t>
  </si>
  <si>
    <t>Francesca Jones</t>
  </si>
  <si>
    <t>Gabriella Da Silva Fick</t>
  </si>
  <si>
    <t>Juan Manuel Cerundolo</t>
  </si>
  <si>
    <t>Joao Menezes</t>
  </si>
  <si>
    <t>Shintaro Mochizuki</t>
  </si>
  <si>
    <t>Thiago Agustin Tirante</t>
  </si>
  <si>
    <t>Lukas Klein</t>
  </si>
  <si>
    <t>Petros Tsitsipas</t>
  </si>
  <si>
    <t>Sebastian Baez</t>
  </si>
  <si>
    <t>Jack Draper</t>
  </si>
  <si>
    <t>Nuno Borges</t>
  </si>
  <si>
    <t>Arthur Cazaux</t>
  </si>
  <si>
    <t>Lesley Pattinama Kerkhove</t>
  </si>
  <si>
    <t>Daria Mishina</t>
  </si>
  <si>
    <t>Desirae Krawczyk</t>
  </si>
  <si>
    <t>Nuria Parrizas-Diaz</t>
  </si>
  <si>
    <t>Cristina Bucsa</t>
  </si>
  <si>
    <t>Jessica Plazas</t>
  </si>
  <si>
    <t>Alycia Parks</t>
  </si>
  <si>
    <t>Nastasja Mariana Schunk</t>
  </si>
  <si>
    <t>Julia Middendorf</t>
  </si>
  <si>
    <t>Victoria Jimenez Kasintseva</t>
  </si>
  <si>
    <t>Lisa Pigato</t>
  </si>
  <si>
    <t>Cristian Garin</t>
  </si>
  <si>
    <t>Flavio Cobolli</t>
  </si>
  <si>
    <t>Raul Brancaccio</t>
  </si>
  <si>
    <t>Marko Topo</t>
  </si>
  <si>
    <t>Hamad Medjedovic</t>
  </si>
  <si>
    <t>Lola Radivojevic</t>
  </si>
  <si>
    <t>Yuliya Hatouka</t>
  </si>
  <si>
    <t>Andrea Lazaro Garcia</t>
  </si>
  <si>
    <t>Oceane Babel</t>
  </si>
  <si>
    <t>Eden Silva</t>
  </si>
  <si>
    <t>Sarah Beth Grey</t>
  </si>
  <si>
    <t>Emma Raducanu</t>
  </si>
  <si>
    <t>Tomas Barrios Vera</t>
  </si>
  <si>
    <t>Nicolas Mejia</t>
  </si>
  <si>
    <t>Duje Ajdukovic</t>
  </si>
  <si>
    <t>Andrea Collarini</t>
  </si>
  <si>
    <t>Vit Kopriva</t>
  </si>
  <si>
    <t>Leandro Riedi</t>
  </si>
  <si>
    <t>Alexander Erler</t>
  </si>
  <si>
    <t>Lukas Neumayer</t>
  </si>
  <si>
    <t>Trent Bryde</t>
  </si>
  <si>
    <t>Tung-Lin Wu</t>
  </si>
  <si>
    <t>Eduardo Nava</t>
  </si>
  <si>
    <t>Sam Riffice</t>
  </si>
  <si>
    <t>August Holmgren</t>
  </si>
  <si>
    <t>Yshai Oliel</t>
  </si>
  <si>
    <t>Leo Borg</t>
  </si>
  <si>
    <t>Andrea Vavassori</t>
  </si>
  <si>
    <t>Daria Saville</t>
  </si>
  <si>
    <t>Natalija Stevanovic</t>
  </si>
  <si>
    <t>Gabriela Lee</t>
  </si>
  <si>
    <t>Mara Guth</t>
  </si>
  <si>
    <t>Riya Bhatia</t>
  </si>
  <si>
    <t>Ekaterina Yashina</t>
  </si>
  <si>
    <t>Lucie Havlickova</t>
  </si>
  <si>
    <t>Susan Bandecchi</t>
  </si>
  <si>
    <t>Lucia Bronzetti</t>
  </si>
  <si>
    <t>Valeriya Olyanovskaya</t>
  </si>
  <si>
    <t>Weronika Falkowska</t>
  </si>
  <si>
    <t>Federica Di Sarra</t>
  </si>
  <si>
    <t>Amina Anshba</t>
  </si>
  <si>
    <t>Anastasia Zakharova</t>
  </si>
  <si>
    <t>Weronika Baszak</t>
  </si>
  <si>
    <t>Marina Bassols Ribera</t>
  </si>
  <si>
    <t>Qinwen Zheng</t>
  </si>
  <si>
    <t>Nuria Brancaccio</t>
  </si>
  <si>
    <t>Emina Bektas</t>
  </si>
  <si>
    <t>Alexandra Eala</t>
  </si>
  <si>
    <t>Yuki Naito</t>
  </si>
  <si>
    <t>Seone Mendez</t>
  </si>
  <si>
    <t>Briana Szabo</t>
  </si>
  <si>
    <t>Nagi Hanatani</t>
  </si>
  <si>
    <t>Ena Shibahara</t>
  </si>
  <si>
    <t>Katherine Sebov</t>
  </si>
  <si>
    <t>Aldila Sutjiadi</t>
  </si>
  <si>
    <t>Quinn Gleason</t>
  </si>
  <si>
    <t>Ashlyn Krueger</t>
  </si>
  <si>
    <t>Nika Radisic</t>
  </si>
  <si>
    <t>Ziva Falkner</t>
  </si>
  <si>
    <t>Pia Lovric</t>
  </si>
  <si>
    <t>Ekaterina Makarova (1996)</t>
  </si>
  <si>
    <t>Arianne Hartono</t>
  </si>
  <si>
    <t>Mai Hontama</t>
  </si>
  <si>
    <t>Zhibek Kulambayeva</t>
  </si>
  <si>
    <t>Oksana Selekhmeteva</t>
  </si>
  <si>
    <t>Stephanie Wagner</t>
  </si>
  <si>
    <t>Andreea Prisacariu</t>
  </si>
  <si>
    <t>Sinja Kraus</t>
  </si>
  <si>
    <t>Ricardas Berankis</t>
  </si>
  <si>
    <t>Aleksandr Nedovyesov</t>
  </si>
  <si>
    <t>Evgenii Tiurnev</t>
  </si>
  <si>
    <t>Rayan Ghedjemis</t>
  </si>
  <si>
    <t>Mukund Sasikumar</t>
  </si>
  <si>
    <t>Carlos Alcaraz</t>
  </si>
  <si>
    <t>Felipe Meligeni Alves</t>
  </si>
  <si>
    <t>Holger Rune</t>
  </si>
  <si>
    <t>Dominic Stricker</t>
  </si>
  <si>
    <t>Aristotelis Thanos</t>
  </si>
  <si>
    <t>Aleksandre Bakshi</t>
  </si>
  <si>
    <t>Jan Zielinski</t>
  </si>
  <si>
    <t>Rinky Hijikata</t>
  </si>
  <si>
    <t>Jiri Lehecka</t>
  </si>
  <si>
    <t>Caleb Chakravarthi</t>
  </si>
  <si>
    <t>Juncheng Shang</t>
  </si>
  <si>
    <t>Juan Alejandro Hernandez</t>
  </si>
  <si>
    <t>Matheus Pucinelli De Almeida</t>
  </si>
  <si>
    <t>Gijs Brouwer</t>
  </si>
  <si>
    <t>Nicolas Alvarez Varona</t>
  </si>
  <si>
    <t>Manuel Guinard</t>
  </si>
  <si>
    <t>Max Hans Rehberg</t>
  </si>
  <si>
    <t>Carlos Gimeno Valero</t>
  </si>
  <si>
    <t>Francesco Passaro</t>
  </si>
  <si>
    <t>Matteo Arnaldi</t>
  </si>
  <si>
    <t>Camilo Ugo Carabelli</t>
  </si>
  <si>
    <t>Santiago Rodriguez Taverna</t>
  </si>
  <si>
    <t>Franco Agamenone</t>
  </si>
  <si>
    <t>Jesper De Jong</t>
  </si>
  <si>
    <t>Henri Squire</t>
  </si>
  <si>
    <t>Ryan Peniston</t>
  </si>
  <si>
    <t>Alexander Ritschard</t>
  </si>
  <si>
    <t>William Blumberg</t>
  </si>
  <si>
    <t>Andres Martin</t>
  </si>
  <si>
    <t>Ben Shelton</t>
  </si>
  <si>
    <t>Filip Misolic</t>
  </si>
  <si>
    <t>Hernan Casanova</t>
  </si>
  <si>
    <t>Alexander Shevchenko</t>
  </si>
  <si>
    <t>Ivan Gakhov</t>
  </si>
  <si>
    <t>Mili Poljicak</t>
  </si>
  <si>
    <t>Dino Prizmic</t>
  </si>
  <si>
    <t>Rodrigo Pacheco Mendez</t>
  </si>
  <si>
    <t>Nick Chappell</t>
  </si>
  <si>
    <t>Gonzalo Villanueva</t>
  </si>
  <si>
    <t>Kaichi Uchida</t>
  </si>
  <si>
    <t>Alexis Galarneau</t>
  </si>
  <si>
    <t>Brandon Holt</t>
  </si>
  <si>
    <t>Learner Tien</t>
  </si>
  <si>
    <t>Evan Furness</t>
  </si>
  <si>
    <t>Facundo Mena</t>
  </si>
  <si>
    <t>Dragos Nicolae Madaras</t>
  </si>
  <si>
    <t>Aleksandar Kovacevic</t>
  </si>
  <si>
    <t>Seong Chan Hong</t>
  </si>
  <si>
    <t>Yunseong Chung</t>
  </si>
  <si>
    <t>Beibit Zhukayev</t>
  </si>
  <si>
    <t>Rio Noguchi</t>
  </si>
  <si>
    <t>Sho Shimabukuro</t>
  </si>
  <si>
    <t>Yuta Shimizu</t>
  </si>
  <si>
    <t>Francesco Maestrelli</t>
  </si>
  <si>
    <t>Martin Landaluce</t>
  </si>
  <si>
    <t>Gilles Arnaud Bailly</t>
  </si>
  <si>
    <t>Luca Van Assche</t>
  </si>
  <si>
    <t>Michael Geerts</t>
  </si>
  <si>
    <t>Arthur Fils</t>
  </si>
  <si>
    <t>Kateryna Volodko</t>
  </si>
  <si>
    <t>Yingying Duan</t>
  </si>
  <si>
    <t>Kateryna Baindl</t>
  </si>
  <si>
    <t>Storm Hunter</t>
  </si>
  <si>
    <t>Xinyu Wang</t>
  </si>
  <si>
    <t>Robin Anderson</t>
  </si>
  <si>
    <t>Brenda Fruhvirtova</t>
  </si>
  <si>
    <t>Yuriko Miyazaki</t>
  </si>
  <si>
    <t>Elvina Kalieva</t>
  </si>
  <si>
    <t>Sophie Chang</t>
  </si>
  <si>
    <t>Maria Lourdes Carle</t>
  </si>
  <si>
    <t>Suzan Lamens</t>
  </si>
  <si>
    <t>Yuliana Monroy</t>
  </si>
  <si>
    <t>Elina Avanesyan</t>
  </si>
  <si>
    <t>Eva Lys</t>
  </si>
  <si>
    <t>Nikola Bartunkova</t>
  </si>
  <si>
    <t>Irene Burillo Escorihuela</t>
  </si>
  <si>
    <t>Petra Marcinko</t>
  </si>
  <si>
    <t>Ekaterina Reyngold</t>
  </si>
  <si>
    <t>Lulu Sun</t>
  </si>
  <si>
    <t>Lina Glushko</t>
  </si>
  <si>
    <t>Nefisa Berberovic</t>
  </si>
  <si>
    <t>Yana Morderger</t>
  </si>
  <si>
    <t>Carole Monnet</t>
  </si>
  <si>
    <t>Julie Gervais</t>
  </si>
  <si>
    <t>Angelina Gabueva</t>
  </si>
  <si>
    <t>Linda Noskova</t>
  </si>
  <si>
    <t>Leolia Jeanjean</t>
  </si>
  <si>
    <t>Fernanda Contreras Gomez</t>
  </si>
  <si>
    <t>Sonay Kartal</t>
  </si>
  <si>
    <t>Daria Snigur</t>
  </si>
  <si>
    <t>Anastasia Tikhonova</t>
  </si>
  <si>
    <t>Taylah Preston</t>
  </si>
  <si>
    <t>Maja Chwalinska</t>
  </si>
  <si>
    <t>Natalia Szabanin</t>
  </si>
  <si>
    <t>Erika Andreeva</t>
  </si>
  <si>
    <t>Joanne Zuger</t>
  </si>
  <si>
    <t>Matilde Paoletti</t>
  </si>
  <si>
    <t>Martyna Kubka</t>
  </si>
  <si>
    <t>Raluca Georgiana Serban</t>
  </si>
  <si>
    <t>Dominika Salkova</t>
  </si>
  <si>
    <t>Barbora Palicova</t>
  </si>
  <si>
    <t>Elizabeth Mandlik</t>
  </si>
  <si>
    <t>Cadence Brace</t>
  </si>
  <si>
    <t>Victoria Mboko</t>
  </si>
  <si>
    <t>Marina Stakusic</t>
  </si>
  <si>
    <t>Himeno Sakatsume</t>
  </si>
  <si>
    <t>Kayla Cross</t>
  </si>
  <si>
    <t>Peyton Stearns</t>
  </si>
  <si>
    <t>Dalayna Hewitt</t>
  </si>
  <si>
    <t>Iryna Shymanovich</t>
  </si>
  <si>
    <t>Sara Bejlek</t>
  </si>
  <si>
    <t>Eleana Yu</t>
  </si>
  <si>
    <t>Tara Wurth</t>
  </si>
  <si>
    <t>Kyoka Okamura</t>
  </si>
  <si>
    <t>Olivia Tjandramulia</t>
  </si>
  <si>
    <t>Mariia Tkacheva</t>
  </si>
  <si>
    <t>Moyuka Uchijima</t>
  </si>
  <si>
    <t>Dayeon Back</t>
  </si>
  <si>
    <t>Boyoung Jeong</t>
  </si>
  <si>
    <t>Rina Saigo</t>
  </si>
  <si>
    <t>Elena Malygina</t>
  </si>
  <si>
    <t>Maileen Nuudi</t>
  </si>
  <si>
    <t>Mirra Andreeva</t>
  </si>
  <si>
    <t>Yasmine Mansouri</t>
  </si>
  <si>
    <t>Daniel Michalski</t>
  </si>
  <si>
    <t>Dalibor Svrcina</t>
  </si>
  <si>
    <t>Stefanos Sakellaridis</t>
  </si>
  <si>
    <t>Manas Manoj Dhamne</t>
  </si>
  <si>
    <t>Kiranpal Pannu</t>
  </si>
  <si>
    <t>Yu Hsiou Hsu</t>
  </si>
  <si>
    <t>Mattia Bellucci</t>
  </si>
  <si>
    <t>Oleksii Krutykh</t>
  </si>
  <si>
    <t>Clement Chidekh</t>
  </si>
  <si>
    <t>Luciano Darderi</t>
  </si>
  <si>
    <t>Liam Krall</t>
  </si>
  <si>
    <t>Alex Rybakov</t>
  </si>
  <si>
    <t>Gabriel Diallo</t>
  </si>
  <si>
    <t>Matija Pecotic</t>
  </si>
  <si>
    <t>Joao Fonseca</t>
  </si>
  <si>
    <t>Mateus Alves</t>
  </si>
  <si>
    <t>Abedallah Shelbayh</t>
  </si>
  <si>
    <t>Jacopo Berrettini</t>
  </si>
  <si>
    <t>Riccardo Bonadio</t>
  </si>
  <si>
    <t>Younes Lalami Laaroussi</t>
  </si>
  <si>
    <t>Adam Moundir</t>
  </si>
  <si>
    <t>Henrique Rocha</t>
  </si>
  <si>
    <t>Valentin Vacherot</t>
  </si>
  <si>
    <t>Daniel Rincon</t>
  </si>
  <si>
    <t>Margarita Betova</t>
  </si>
  <si>
    <t>Viktoria Hruncakova</t>
  </si>
  <si>
    <t>Evelyne Atticia Tiron</t>
  </si>
  <si>
    <t>Malene Helgo</t>
  </si>
  <si>
    <t>Gergana Topalova</t>
  </si>
  <si>
    <t>Erin Routliffe</t>
  </si>
  <si>
    <t>Talia Gibson</t>
  </si>
  <si>
    <t>Diana Shnaider</t>
  </si>
  <si>
    <t>Polina Kudermetova</t>
  </si>
  <si>
    <t>Lanlana Tararudee</t>
  </si>
  <si>
    <t>Fiona Crawley</t>
  </si>
  <si>
    <t>Antonia Samudio</t>
  </si>
  <si>
    <t>Rosa Vicens 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</si>
</sst>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00"/>
    <numFmt numFmtId="165" formatCode="0.0000"/>
    <numFmt numFmtId="166" formatCode="0.0"/>
    <numFmt numFmtId="167" formatCode="0.00000"/>
    <numFmt numFmtId="168" formatCode="0.0%"/>
    <numFmt numFmtId="169" formatCode="0.0000000"/>
    <numFmt numFmtId="170" formatCode="0.00000000000"/>
    <numFmt numFmtId="171" formatCode="0.000000000000"/>
    <numFmt numFmtId="172" formatCode="0.0000000000000"/>
    <numFmt numFmtId="173" formatCode="0.00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10"/>
      <name val="Arial"/>
      <family val="2"/>
    </font>
    <font>
      <u/>
      <sz val="10"/>
      <color theme="10"/>
      <name val="Verdana"/>
      <family val="2"/>
    </font>
    <font>
      <b/>
      <sz val="20"/>
      <color rgb="FF0070C0"/>
      <name val="Arial"/>
      <family val="2"/>
    </font>
    <font>
      <sz val="14"/>
      <name val="Arial"/>
      <family val="2"/>
    </font>
    <font>
      <sz val="10"/>
      <color rgb="FF002060"/>
      <name val="Arial"/>
      <family val="2"/>
    </font>
    <font>
      <sz val="10"/>
      <name val="Arial"/>
      <family val="2"/>
    </font>
    <font>
      <b/>
      <sz val="20"/>
      <color rgb="FFC00000"/>
      <name val="Arial"/>
      <family val="2"/>
    </font>
    <font>
      <sz val="10"/>
      <color rgb="FFC00000"/>
      <name val="Arial"/>
      <family val="2"/>
    </font>
    <font>
      <b/>
      <sz val="10"/>
      <name val="Verdana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61">
    <xf numFmtId="0" fontId="0" fillId="0" borderId="0" xfId="0"/>
    <xf numFmtId="164" fontId="0" fillId="0" borderId="0" xfId="0" applyNumberFormat="1"/>
    <xf numFmtId="164" fontId="0" fillId="2" borderId="0" xfId="0" applyNumberFormat="1" applyFill="1"/>
    <xf numFmtId="164" fontId="0" fillId="3" borderId="0" xfId="0" applyNumberFormat="1" applyFill="1"/>
    <xf numFmtId="0" fontId="1" fillId="0" borderId="0" xfId="0" applyFont="1"/>
    <xf numFmtId="2" fontId="0" fillId="0" borderId="0" xfId="0" applyNumberFormat="1"/>
    <xf numFmtId="164" fontId="0" fillId="5" borderId="0" xfId="0" applyNumberFormat="1" applyFill="1"/>
    <xf numFmtId="164" fontId="0" fillId="4" borderId="0" xfId="0" applyNumberFormat="1" applyFill="1"/>
    <xf numFmtId="1" fontId="0" fillId="2" borderId="0" xfId="0" applyNumberFormat="1" applyFill="1"/>
    <xf numFmtId="164" fontId="0" fillId="6" borderId="0" xfId="0" applyNumberFormat="1" applyFill="1"/>
    <xf numFmtId="164" fontId="0" fillId="7" borderId="0" xfId="0" applyNumberFormat="1" applyFill="1"/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6" fontId="0" fillId="2" borderId="0" xfId="0" applyNumberFormat="1" applyFill="1"/>
    <xf numFmtId="166" fontId="0" fillId="3" borderId="0" xfId="0" applyNumberFormat="1" applyFill="1"/>
    <xf numFmtId="165" fontId="0" fillId="3" borderId="0" xfId="0" applyNumberFormat="1" applyFill="1" applyAlignment="1">
      <alignment horizontal="center"/>
    </xf>
    <xf numFmtId="165" fontId="0" fillId="0" borderId="0" xfId="0" applyNumberFormat="1"/>
    <xf numFmtId="165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165" fontId="0" fillId="5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166" fontId="0" fillId="0" borderId="0" xfId="0" applyNumberFormat="1"/>
    <xf numFmtId="166" fontId="0" fillId="4" borderId="0" xfId="0" applyNumberFormat="1" applyFill="1"/>
    <xf numFmtId="1" fontId="0" fillId="0" borderId="0" xfId="0" applyNumberFormat="1"/>
    <xf numFmtId="2" fontId="0" fillId="3" borderId="0" xfId="0" applyNumberFormat="1" applyFill="1"/>
    <xf numFmtId="166" fontId="3" fillId="2" borderId="0" xfId="0" applyNumberFormat="1" applyFont="1" applyFill="1"/>
    <xf numFmtId="1" fontId="3" fillId="2" borderId="0" xfId="0" applyNumberFormat="1" applyFont="1" applyFill="1"/>
    <xf numFmtId="1" fontId="0" fillId="0" borderId="0" xfId="0" applyNumberFormat="1" applyProtection="1">
      <protection locked="0"/>
    </xf>
    <xf numFmtId="164" fontId="0" fillId="11" borderId="0" xfId="0" applyNumberFormat="1" applyFill="1"/>
    <xf numFmtId="167" fontId="0" fillId="3" borderId="0" xfId="0" applyNumberFormat="1" applyFill="1"/>
    <xf numFmtId="165" fontId="0" fillId="3" borderId="0" xfId="0" applyNumberFormat="1" applyFill="1"/>
    <xf numFmtId="165" fontId="0" fillId="2" borderId="0" xfId="0" applyNumberFormat="1" applyFill="1"/>
    <xf numFmtId="0" fontId="5" fillId="0" borderId="0" xfId="0" applyFont="1"/>
    <xf numFmtId="0" fontId="7" fillId="0" borderId="1" xfId="0" applyFont="1" applyBorder="1"/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/>
    <xf numFmtId="0" fontId="7" fillId="0" borderId="5" xfId="0" applyFont="1" applyBorder="1" applyAlignment="1">
      <alignment horizontal="center"/>
    </xf>
    <xf numFmtId="0" fontId="6" fillId="0" borderId="0" xfId="0" applyFont="1"/>
    <xf numFmtId="0" fontId="7" fillId="0" borderId="7" xfId="0" applyFont="1" applyBorder="1"/>
    <xf numFmtId="0" fontId="7" fillId="0" borderId="8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1" fillId="0" borderId="7" xfId="0" applyFont="1" applyBorder="1"/>
    <xf numFmtId="0" fontId="14" fillId="0" borderId="4" xfId="0" applyFont="1" applyBorder="1"/>
    <xf numFmtId="168" fontId="14" fillId="0" borderId="5" xfId="1" applyNumberFormat="1" applyFont="1" applyFill="1" applyBorder="1" applyAlignment="1">
      <alignment horizontal="right"/>
    </xf>
    <xf numFmtId="0" fontId="14" fillId="0" borderId="5" xfId="0" applyFont="1" applyBorder="1"/>
    <xf numFmtId="0" fontId="7" fillId="0" borderId="4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11" fillId="0" borderId="12" xfId="0" applyFont="1" applyBorder="1"/>
    <xf numFmtId="0" fontId="12" fillId="0" borderId="0" xfId="0" applyFont="1"/>
    <xf numFmtId="0" fontId="11" fillId="0" borderId="0" xfId="0" applyFont="1"/>
    <xf numFmtId="0" fontId="11" fillId="0" borderId="9" xfId="0" applyFont="1" applyBorder="1"/>
    <xf numFmtId="0" fontId="12" fillId="0" borderId="5" xfId="0" applyFont="1" applyBorder="1"/>
    <xf numFmtId="0" fontId="14" fillId="0" borderId="12" xfId="0" applyFont="1" applyBorder="1"/>
    <xf numFmtId="0" fontId="14" fillId="0" borderId="0" xfId="0" applyFont="1"/>
    <xf numFmtId="0" fontId="14" fillId="0" borderId="9" xfId="0" applyFont="1" applyBorder="1"/>
    <xf numFmtId="0" fontId="7" fillId="0" borderId="4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168" fontId="11" fillId="0" borderId="8" xfId="1" applyNumberFormat="1" applyFont="1" applyFill="1" applyBorder="1" applyAlignment="1">
      <alignment horizontal="center"/>
    </xf>
    <xf numFmtId="168" fontId="11" fillId="0" borderId="8" xfId="1" applyNumberFormat="1" applyFont="1" applyFill="1" applyBorder="1" applyAlignment="1" applyProtection="1">
      <alignment horizontal="center"/>
      <protection hidden="1"/>
    </xf>
    <xf numFmtId="168" fontId="14" fillId="0" borderId="5" xfId="1" applyNumberFormat="1" applyFont="1" applyFill="1" applyBorder="1" applyAlignment="1" applyProtection="1">
      <alignment horizontal="center"/>
      <protection hidden="1"/>
    </xf>
    <xf numFmtId="0" fontId="12" fillId="0" borderId="12" xfId="0" applyFont="1" applyBorder="1"/>
    <xf numFmtId="168" fontId="12" fillId="0" borderId="0" xfId="1" applyNumberFormat="1" applyFont="1" applyFill="1" applyBorder="1" applyAlignment="1" applyProtection="1">
      <alignment horizontal="center"/>
      <protection hidden="1"/>
    </xf>
    <xf numFmtId="168" fontId="12" fillId="0" borderId="0" xfId="0" applyNumberFormat="1" applyFont="1" applyAlignment="1">
      <alignment horizontal="center"/>
    </xf>
    <xf numFmtId="168" fontId="12" fillId="0" borderId="9" xfId="0" applyNumberFormat="1" applyFont="1" applyBorder="1" applyAlignment="1">
      <alignment horizontal="center"/>
    </xf>
    <xf numFmtId="168" fontId="6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166" fontId="6" fillId="12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8" fontId="6" fillId="0" borderId="0" xfId="1" applyNumberFormat="1" applyFont="1" applyBorder="1" applyAlignment="1">
      <alignment horizontal="center"/>
    </xf>
    <xf numFmtId="16" fontId="6" fillId="0" borderId="0" xfId="0" applyNumberFormat="1" applyFont="1" applyAlignment="1">
      <alignment horizontal="center"/>
    </xf>
    <xf numFmtId="168" fontId="5" fillId="0" borderId="0" xfId="0" applyNumberFormat="1" applyFont="1"/>
    <xf numFmtId="0" fontId="12" fillId="0" borderId="10" xfId="0" applyFont="1" applyBorder="1"/>
    <xf numFmtId="0" fontId="17" fillId="0" borderId="0" xfId="0" applyFont="1"/>
    <xf numFmtId="166" fontId="0" fillId="0" borderId="0" xfId="0" applyNumberFormat="1" applyAlignment="1">
      <alignment horizontal="center"/>
    </xf>
    <xf numFmtId="9" fontId="12" fillId="0" borderId="0" xfId="1" applyFont="1" applyFill="1" applyBorder="1" applyAlignment="1" applyProtection="1">
      <protection hidden="1"/>
    </xf>
    <xf numFmtId="0" fontId="7" fillId="0" borderId="7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0" fillId="3" borderId="0" xfId="0" applyFill="1"/>
    <xf numFmtId="0" fontId="0" fillId="5" borderId="0" xfId="0" applyFill="1" applyAlignment="1">
      <alignment horizontal="center"/>
    </xf>
    <xf numFmtId="0" fontId="0" fillId="5" borderId="0" xfId="0" applyFill="1"/>
    <xf numFmtId="165" fontId="0" fillId="4" borderId="0" xfId="0" applyNumberFormat="1" applyFill="1"/>
    <xf numFmtId="165" fontId="0" fillId="5" borderId="0" xfId="0" applyNumberFormat="1" applyFill="1"/>
    <xf numFmtId="168" fontId="0" fillId="0" borderId="0" xfId="1" applyNumberFormat="1" applyFont="1" applyAlignment="1">
      <alignment horizontal="center"/>
    </xf>
    <xf numFmtId="2" fontId="12" fillId="0" borderId="8" xfId="0" applyNumberFormat="1" applyFont="1" applyBorder="1" applyAlignment="1">
      <alignment horizontal="center"/>
    </xf>
    <xf numFmtId="2" fontId="12" fillId="0" borderId="14" xfId="0" applyNumberFormat="1" applyFont="1" applyBorder="1" applyAlignment="1">
      <alignment horizontal="center"/>
    </xf>
    <xf numFmtId="0" fontId="12" fillId="0" borderId="7" xfId="0" applyFont="1" applyBorder="1"/>
    <xf numFmtId="168" fontId="12" fillId="0" borderId="8" xfId="1" applyNumberFormat="1" applyFont="1" applyFill="1" applyBorder="1" applyAlignment="1" applyProtection="1">
      <alignment horizontal="center"/>
      <protection hidden="1"/>
    </xf>
    <xf numFmtId="9" fontId="12" fillId="0" borderId="8" xfId="1" applyFont="1" applyFill="1" applyBorder="1" applyAlignment="1" applyProtection="1">
      <protection hidden="1"/>
    </xf>
    <xf numFmtId="168" fontId="12" fillId="0" borderId="8" xfId="0" applyNumberFormat="1" applyFont="1" applyBorder="1" applyAlignment="1">
      <alignment horizontal="center"/>
    </xf>
    <xf numFmtId="168" fontId="12" fillId="0" borderId="14" xfId="0" applyNumberFormat="1" applyFont="1" applyBorder="1" applyAlignment="1">
      <alignment horizontal="center"/>
    </xf>
    <xf numFmtId="0" fontId="12" fillId="0" borderId="4" xfId="0" applyFont="1" applyBorder="1"/>
    <xf numFmtId="168" fontId="12" fillId="0" borderId="5" xfId="1" applyNumberFormat="1" applyFont="1" applyFill="1" applyBorder="1" applyAlignment="1" applyProtection="1">
      <alignment horizontal="center"/>
      <protection hidden="1"/>
    </xf>
    <xf numFmtId="168" fontId="12" fillId="0" borderId="5" xfId="0" applyNumberFormat="1" applyFont="1" applyBorder="1" applyAlignment="1">
      <alignment horizontal="center"/>
    </xf>
    <xf numFmtId="168" fontId="12" fillId="0" borderId="11" xfId="0" applyNumberFormat="1" applyFont="1" applyBorder="1" applyAlignment="1">
      <alignment horizontal="center"/>
    </xf>
    <xf numFmtId="169" fontId="0" fillId="0" borderId="0" xfId="0" applyNumberFormat="1"/>
    <xf numFmtId="165" fontId="0" fillId="7" borderId="0" xfId="0" applyNumberFormat="1" applyFill="1"/>
    <xf numFmtId="165" fontId="0" fillId="6" borderId="0" xfId="0" applyNumberFormat="1" applyFill="1"/>
    <xf numFmtId="167" fontId="0" fillId="10" borderId="0" xfId="0" applyNumberFormat="1" applyFill="1"/>
    <xf numFmtId="167" fontId="0" fillId="0" borderId="0" xfId="0" applyNumberFormat="1"/>
    <xf numFmtId="164" fontId="0" fillId="0" borderId="0" xfId="0" applyNumberFormat="1" applyAlignment="1">
      <alignment horizontal="center"/>
    </xf>
    <xf numFmtId="2" fontId="12" fillId="0" borderId="2" xfId="0" applyNumberFormat="1" applyFont="1" applyBorder="1" applyAlignment="1">
      <alignment horizontal="center"/>
    </xf>
    <xf numFmtId="2" fontId="12" fillId="0" borderId="13" xfId="0" applyNumberFormat="1" applyFont="1" applyBorder="1" applyAlignment="1">
      <alignment horizontal="center"/>
    </xf>
    <xf numFmtId="166" fontId="3" fillId="0" borderId="0" xfId="0" applyNumberFormat="1" applyFont="1"/>
    <xf numFmtId="0" fontId="0" fillId="13" borderId="0" xfId="0" applyFill="1"/>
    <xf numFmtId="0" fontId="0" fillId="14" borderId="0" xfId="0" applyFill="1"/>
    <xf numFmtId="1" fontId="0" fillId="14" borderId="0" xfId="0" applyNumberFormat="1" applyFill="1"/>
    <xf numFmtId="1" fontId="0" fillId="13" borderId="0" xfId="0" applyNumberFormat="1" applyFill="1"/>
    <xf numFmtId="0" fontId="1" fillId="9" borderId="0" xfId="0" applyFont="1" applyFill="1"/>
    <xf numFmtId="0" fontId="0" fillId="9" borderId="0" xfId="0" applyFill="1"/>
    <xf numFmtId="0" fontId="1" fillId="9" borderId="0" xfId="0" applyFont="1" applyFill="1" applyAlignment="1">
      <alignment horizontal="left"/>
    </xf>
    <xf numFmtId="0" fontId="0" fillId="9" borderId="0" xfId="0" applyFill="1" applyAlignment="1">
      <alignment horizontal="center"/>
    </xf>
    <xf numFmtId="166" fontId="0" fillId="9" borderId="0" xfId="0" applyNumberFormat="1" applyFill="1" applyAlignment="1">
      <alignment horizontal="center"/>
    </xf>
    <xf numFmtId="166" fontId="0" fillId="9" borderId="0" xfId="0" applyNumberFormat="1" applyFill="1"/>
    <xf numFmtId="2" fontId="0" fillId="9" borderId="0" xfId="0" applyNumberFormat="1" applyFill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168" fontId="0" fillId="0" borderId="0" xfId="1" applyNumberFormat="1" applyFont="1"/>
    <xf numFmtId="0" fontId="1" fillId="0" borderId="0" xfId="0" applyFont="1" applyProtection="1">
      <protection hidden="1"/>
    </xf>
    <xf numFmtId="168" fontId="1" fillId="0" borderId="0" xfId="1" applyNumberFormat="1" applyFont="1"/>
    <xf numFmtId="168" fontId="0" fillId="0" borderId="0" xfId="0" applyNumberFormat="1"/>
    <xf numFmtId="0" fontId="11" fillId="0" borderId="8" xfId="0" applyFont="1" applyBorder="1"/>
    <xf numFmtId="0" fontId="1" fillId="0" borderId="0" xfId="0" applyFont="1" applyAlignment="1">
      <alignment horizontal="center"/>
    </xf>
    <xf numFmtId="1" fontId="0" fillId="3" borderId="0" xfId="0" applyNumberFormat="1" applyFill="1"/>
    <xf numFmtId="170" fontId="0" fillId="0" borderId="0" xfId="0" applyNumberFormat="1"/>
    <xf numFmtId="171" fontId="0" fillId="9" borderId="0" xfId="0" applyNumberFormat="1" applyFill="1"/>
    <xf numFmtId="172" fontId="0" fillId="0" borderId="0" xfId="0" applyNumberFormat="1"/>
    <xf numFmtId="0" fontId="11" fillId="0" borderId="8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168" fontId="11" fillId="0" borderId="3" xfId="1" applyNumberFormat="1" applyFont="1" applyBorder="1" applyAlignment="1">
      <alignment horizontal="center"/>
    </xf>
    <xf numFmtId="168" fontId="14" fillId="0" borderId="10" xfId="1" applyNumberFormat="1" applyFont="1" applyBorder="1" applyAlignment="1">
      <alignment horizontal="center"/>
    </xf>
    <xf numFmtId="1" fontId="11" fillId="0" borderId="0" xfId="0" applyNumberFormat="1" applyFont="1" applyAlignment="1">
      <alignment horizontal="right"/>
    </xf>
    <xf numFmtId="0" fontId="14" fillId="0" borderId="5" xfId="0" applyFont="1" applyBorder="1" applyAlignment="1">
      <alignment horizontal="right"/>
    </xf>
    <xf numFmtId="0" fontId="11" fillId="0" borderId="0" xfId="0" applyFont="1" applyAlignment="1">
      <alignment horizontal="right"/>
    </xf>
    <xf numFmtId="168" fontId="11" fillId="0" borderId="8" xfId="1" applyNumberFormat="1" applyFont="1" applyFill="1" applyBorder="1" applyAlignment="1" applyProtection="1">
      <alignment horizontal="right"/>
    </xf>
    <xf numFmtId="2" fontId="12" fillId="0" borderId="1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0" fontId="6" fillId="0" borderId="0" xfId="3"/>
    <xf numFmtId="165" fontId="6" fillId="0" borderId="0" xfId="3" applyNumberFormat="1"/>
    <xf numFmtId="173" fontId="0" fillId="0" borderId="0" xfId="0" applyNumberFormat="1" applyAlignment="1">
      <alignment horizontal="center"/>
    </xf>
    <xf numFmtId="0" fontId="12" fillId="0" borderId="8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168" fontId="9" fillId="0" borderId="3" xfId="2" applyNumberFormat="1" applyFont="1" applyFill="1" applyBorder="1" applyAlignment="1" applyProtection="1">
      <alignment horizontal="center" vertical="center"/>
    </xf>
    <xf numFmtId="0" fontId="9" fillId="0" borderId="6" xfId="2" applyFont="1" applyFill="1" applyBorder="1" applyAlignment="1" applyProtection="1">
      <alignment horizontal="center" vertical="center"/>
    </xf>
    <xf numFmtId="168" fontId="16" fillId="0" borderId="6" xfId="2" applyNumberFormat="1" applyFont="1" applyFill="1" applyBorder="1" applyAlignment="1" applyProtection="1">
      <alignment horizontal="center" vertical="center"/>
    </xf>
    <xf numFmtId="0" fontId="16" fillId="0" borderId="6" xfId="2" applyFont="1" applyFill="1" applyBorder="1" applyAlignment="1" applyProtection="1">
      <alignment horizontal="center" vertical="center"/>
    </xf>
    <xf numFmtId="168" fontId="13" fillId="0" borderId="6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168" fontId="12" fillId="0" borderId="7" xfId="1" applyNumberFormat="1" applyFont="1" applyBorder="1" applyAlignment="1">
      <alignment horizontal="center" vertical="center"/>
    </xf>
    <xf numFmtId="168" fontId="12" fillId="0" borderId="4" xfId="1" applyNumberFormat="1" applyFont="1" applyBorder="1" applyAlignment="1">
      <alignment horizontal="center" vertical="center"/>
    </xf>
    <xf numFmtId="168" fontId="12" fillId="0" borderId="8" xfId="1" applyNumberFormat="1" applyFont="1" applyBorder="1" applyAlignment="1">
      <alignment horizontal="center" vertical="center"/>
    </xf>
    <xf numFmtId="168" fontId="12" fillId="0" borderId="5" xfId="1" applyNumberFormat="1" applyFont="1" applyBorder="1" applyAlignment="1">
      <alignment horizontal="center" vertical="center"/>
    </xf>
    <xf numFmtId="168" fontId="12" fillId="0" borderId="14" xfId="1" applyNumberFormat="1" applyFont="1" applyBorder="1" applyAlignment="1">
      <alignment horizontal="center" vertical="center"/>
    </xf>
    <xf numFmtId="168" fontId="12" fillId="0" borderId="11" xfId="1" applyNumberFormat="1" applyFont="1" applyBorder="1" applyAlignment="1">
      <alignment horizontal="center" vertical="center"/>
    </xf>
  </cellXfs>
  <cellStyles count="4">
    <cellStyle name="Hyperlink" xfId="2" builtinId="8"/>
    <cellStyle name="Normal" xfId="0" builtinId="0"/>
    <cellStyle name="Normal 2" xfId="3" xr:uid="{47C28BD7-9805-48D9-8A1F-51F477063131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val>
            <c:numRef>
              <c:f>workface!$F$11:$F$12</c:f>
              <c:numCache>
                <c:formatCode>0.0%</c:formatCode>
                <c:ptCount val="2"/>
                <c:pt idx="0">
                  <c:v>0.47793624318128763</c:v>
                </c:pt>
                <c:pt idx="1">
                  <c:v>0.52206375681871231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7-48ED-8404-52D66CEFE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Player B</c:v>
          </c:tx>
          <c:invertIfNegative val="0"/>
          <c:cat>
            <c:numRef>
              <c:f>scoreboard!$C$53:$C$77</c:f>
              <c:numCache>
                <c:formatCode>General</c:formatCode>
                <c:ptCount val="2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</c:numCache>
            </c:numRef>
          </c:cat>
          <c:val>
            <c:numRef>
              <c:f>scoreboard!$E$53:$E$77</c:f>
              <c:numCache>
                <c:formatCode>0.0%</c:formatCode>
                <c:ptCount val="25"/>
                <c:pt idx="0">
                  <c:v>8.3840549175261403E-3</c:v>
                </c:pt>
                <c:pt idx="1">
                  <c:v>2.0753544326765593E-2</c:v>
                </c:pt>
                <c:pt idx="2">
                  <c:v>8.8713101526469232E-2</c:v>
                </c:pt>
                <c:pt idx="3">
                  <c:v>6.5453372966239542E-2</c:v>
                </c:pt>
                <c:pt idx="4">
                  <c:v>0.18669420017132432</c:v>
                </c:pt>
                <c:pt idx="5">
                  <c:v>0</c:v>
                </c:pt>
                <c:pt idx="6">
                  <c:v>5.6815136852172113E-2</c:v>
                </c:pt>
                <c:pt idx="7">
                  <c:v>8.495827544111928E-2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8-425A-BC4D-94B1EEAAFBFC}"/>
            </c:ext>
          </c:extLst>
        </c:ser>
        <c:ser>
          <c:idx val="0"/>
          <c:order val="1"/>
          <c:tx>
            <c:v>Player A</c:v>
          </c:tx>
          <c:invertIfNegative val="0"/>
          <c:cat>
            <c:numRef>
              <c:f>scoreboard!$C$53:$C$77</c:f>
              <c:numCache>
                <c:formatCode>General</c:formatCode>
                <c:ptCount val="2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</c:numCache>
            </c:numRef>
          </c:cat>
          <c:val>
            <c:numRef>
              <c:f>scoreboard!$D$53:$D$77</c:f>
              <c:numCache>
                <c:formatCode>0.0%</c:formatCode>
                <c:ptCount val="25"/>
                <c:pt idx="0">
                  <c:v>7.5186805277231124E-3</c:v>
                </c:pt>
                <c:pt idx="1">
                  <c:v>4.989127074336764E-2</c:v>
                </c:pt>
                <c:pt idx="2">
                  <c:v>5.1405667620003925E-2</c:v>
                </c:pt>
                <c:pt idx="3">
                  <c:v>0.16316805921885405</c:v>
                </c:pt>
                <c:pt idx="4">
                  <c:v>7.8347960033848085E-2</c:v>
                </c:pt>
                <c:pt idx="5">
                  <c:v>0</c:v>
                </c:pt>
                <c:pt idx="6">
                  <c:v>5.4788981803835207E-2</c:v>
                </c:pt>
                <c:pt idx="7">
                  <c:v>8.310769385075191E-2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8-425A-BC4D-94B1EEAAF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387264"/>
        <c:axId val="139388800"/>
      </c:barChart>
      <c:catAx>
        <c:axId val="1393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9388800"/>
        <c:crosses val="autoZero"/>
        <c:auto val="1"/>
        <c:lblAlgn val="ctr"/>
        <c:lblOffset val="100"/>
        <c:noMultiLvlLbl val="0"/>
      </c:catAx>
      <c:valAx>
        <c:axId val="13938880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crossAx val="1393872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044447798061"/>
          <c:y val="6.2198989832153537E-2"/>
          <c:w val="0.88289441835554283"/>
          <c:h val="0.736354132204063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scoreboard!$D$79</c:f>
              <c:strCache>
                <c:ptCount val="1"/>
                <c:pt idx="0">
                  <c:v>Games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scoreboard!$C$80:$C$104</c:f>
              <c:numCache>
                <c:formatCode>General</c:formatCode>
                <c:ptCount val="2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</c:numCache>
            </c:numRef>
          </c:cat>
          <c:val>
            <c:numRef>
              <c:f>scoreboard!$D$80:$D$104</c:f>
              <c:numCache>
                <c:formatCode>0.0%</c:formatCode>
                <c:ptCount val="25"/>
                <c:pt idx="0">
                  <c:v>1.5902735445249252E-2</c:v>
                </c:pt>
                <c:pt idx="1">
                  <c:v>7.0644815070133232E-2</c:v>
                </c:pt>
                <c:pt idx="2">
                  <c:v>0.14011876914647314</c:v>
                </c:pt>
                <c:pt idx="3">
                  <c:v>0.22862143218509359</c:v>
                </c:pt>
                <c:pt idx="4">
                  <c:v>0.26504216020517241</c:v>
                </c:pt>
                <c:pt idx="5">
                  <c:v>0</c:v>
                </c:pt>
                <c:pt idx="6">
                  <c:v>0.11160411865600732</c:v>
                </c:pt>
                <c:pt idx="7">
                  <c:v>0.16806596929187118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5-480F-9EE4-1A040A94E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614848"/>
        <c:axId val="139616640"/>
      </c:barChart>
      <c:catAx>
        <c:axId val="1396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9616640"/>
        <c:crosses val="autoZero"/>
        <c:auto val="1"/>
        <c:lblAlgn val="ctr"/>
        <c:lblOffset val="100"/>
        <c:noMultiLvlLbl val="0"/>
      </c:catAx>
      <c:valAx>
        <c:axId val="13961664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crossAx val="1396148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Player B</c:v>
          </c:tx>
          <c:invertIfNegative val="0"/>
          <c:cat>
            <c:numRef>
              <c:f>scoreboard!$C$53:$C$77</c:f>
              <c:numCache>
                <c:formatCode>General</c:formatCode>
                <c:ptCount val="2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</c:numCache>
            </c:numRef>
          </c:cat>
          <c:val>
            <c:numRef>
              <c:f>scoreboard!$E$53:$E$77</c:f>
              <c:numCache>
                <c:formatCode>0.0%</c:formatCode>
                <c:ptCount val="25"/>
                <c:pt idx="0">
                  <c:v>8.3840549175261403E-3</c:v>
                </c:pt>
                <c:pt idx="1">
                  <c:v>2.0753544326765593E-2</c:v>
                </c:pt>
                <c:pt idx="2">
                  <c:v>8.8713101526469232E-2</c:v>
                </c:pt>
                <c:pt idx="3">
                  <c:v>6.5453372966239542E-2</c:v>
                </c:pt>
                <c:pt idx="4">
                  <c:v>0.18669420017132432</c:v>
                </c:pt>
                <c:pt idx="5">
                  <c:v>0</c:v>
                </c:pt>
                <c:pt idx="6">
                  <c:v>5.6815136852172113E-2</c:v>
                </c:pt>
                <c:pt idx="7">
                  <c:v>8.495827544111928E-2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F-480E-84C1-26A87FB73980}"/>
            </c:ext>
          </c:extLst>
        </c:ser>
        <c:ser>
          <c:idx val="0"/>
          <c:order val="1"/>
          <c:tx>
            <c:v>Player A</c:v>
          </c:tx>
          <c:invertIfNegative val="0"/>
          <c:cat>
            <c:numRef>
              <c:f>scoreboard!$C$53:$C$77</c:f>
              <c:numCache>
                <c:formatCode>General</c:formatCode>
                <c:ptCount val="2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</c:numCache>
            </c:numRef>
          </c:cat>
          <c:val>
            <c:numRef>
              <c:f>scoreboard!$D$53:$D$77</c:f>
              <c:numCache>
                <c:formatCode>0.0%</c:formatCode>
                <c:ptCount val="25"/>
                <c:pt idx="0">
                  <c:v>7.5186805277231124E-3</c:v>
                </c:pt>
                <c:pt idx="1">
                  <c:v>4.989127074336764E-2</c:v>
                </c:pt>
                <c:pt idx="2">
                  <c:v>5.1405667620003925E-2</c:v>
                </c:pt>
                <c:pt idx="3">
                  <c:v>0.16316805921885405</c:v>
                </c:pt>
                <c:pt idx="4">
                  <c:v>7.8347960033848085E-2</c:v>
                </c:pt>
                <c:pt idx="5">
                  <c:v>0</c:v>
                </c:pt>
                <c:pt idx="6">
                  <c:v>5.4788981803835207E-2</c:v>
                </c:pt>
                <c:pt idx="7">
                  <c:v>8.310769385075191E-2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F-480E-84C1-26A87FB73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694464"/>
        <c:axId val="139696000"/>
      </c:barChart>
      <c:catAx>
        <c:axId val="13969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9696000"/>
        <c:crosses val="autoZero"/>
        <c:auto val="1"/>
        <c:lblAlgn val="ctr"/>
        <c:lblOffset val="100"/>
        <c:noMultiLvlLbl val="0"/>
      </c:catAx>
      <c:valAx>
        <c:axId val="13969600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crossAx val="1396944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scoreboard!$D$79</c:f>
              <c:strCache>
                <c:ptCount val="1"/>
                <c:pt idx="0">
                  <c:v>Games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scoreboard!$C$80:$C$104</c:f>
              <c:numCache>
                <c:formatCode>General</c:formatCode>
                <c:ptCount val="2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</c:numCache>
            </c:numRef>
          </c:cat>
          <c:val>
            <c:numRef>
              <c:f>scoreboard!$D$80:$D$104</c:f>
              <c:numCache>
                <c:formatCode>0.0%</c:formatCode>
                <c:ptCount val="25"/>
                <c:pt idx="0">
                  <c:v>1.5902735445249252E-2</c:v>
                </c:pt>
                <c:pt idx="1">
                  <c:v>7.0644815070133232E-2</c:v>
                </c:pt>
                <c:pt idx="2">
                  <c:v>0.14011876914647314</c:v>
                </c:pt>
                <c:pt idx="3">
                  <c:v>0.22862143218509359</c:v>
                </c:pt>
                <c:pt idx="4">
                  <c:v>0.26504216020517241</c:v>
                </c:pt>
                <c:pt idx="5">
                  <c:v>0</c:v>
                </c:pt>
                <c:pt idx="6">
                  <c:v>0.11160411865600732</c:v>
                </c:pt>
                <c:pt idx="7">
                  <c:v>0.16806596929187118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A-4C17-9B24-E6496E4A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22877056"/>
        <c:axId val="122878592"/>
      </c:barChart>
      <c:catAx>
        <c:axId val="12287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2878592"/>
        <c:crosses val="autoZero"/>
        <c:auto val="1"/>
        <c:lblAlgn val="ctr"/>
        <c:lblOffset val="100"/>
        <c:noMultiLvlLbl val="0"/>
      </c:catAx>
      <c:valAx>
        <c:axId val="12287859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2287705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Scroll" dx="15" fmlaLink="scoreboard!$D$6" horiz="1" max="6" noThreeD="1" page="10" val="0"/>
</file>

<file path=xl/ctrlProps/ctrlProp10.xml><?xml version="1.0" encoding="utf-8"?>
<formControlPr xmlns="http://schemas.microsoft.com/office/spreadsheetml/2009/9/main" objectType="Scroll" dx="15" fmlaLink="scoreboard!$E$2" horiz="1" max="100" noThreeD="1" page="10" val="70"/>
</file>

<file path=xl/ctrlProps/ctrlProp11.xml><?xml version="1.0" encoding="utf-8"?>
<formControlPr xmlns="http://schemas.microsoft.com/office/spreadsheetml/2009/9/main" objectType="Scroll" dx="15" fmlaLink="scoreboard!$E$3" horiz="1" max="100" noThreeD="1" page="10" val="66"/>
</file>

<file path=xl/ctrlProps/ctrlProp12.xml><?xml version="1.0" encoding="utf-8"?>
<formControlPr xmlns="http://schemas.microsoft.com/office/spreadsheetml/2009/9/main" objectType="Drop" dropLines="10" dropStyle="combo" dx="16" fmlaLink="'ch8'!$AG$12" fmlaRange="'ch8'!$AC$11:$AC$1204" noThreeD="1" sel="935" val="929"/>
</file>

<file path=xl/ctrlProps/ctrlProp13.xml><?xml version="1.0" encoding="utf-8"?>
<formControlPr xmlns="http://schemas.microsoft.com/office/spreadsheetml/2009/9/main" objectType="Drop" dropLines="2" dropStyle="combo" dx="16" fmlaLink="'ch8'!$B$5" fmlaRange="'ch8'!$C$3:$C$4" noThreeD="1" sel="1" val="0"/>
</file>

<file path=xl/ctrlProps/ctrlProp14.xml><?xml version="1.0" encoding="utf-8"?>
<formControlPr xmlns="http://schemas.microsoft.com/office/spreadsheetml/2009/9/main" objectType="Drop" dropLines="4" dropStyle="combo" dx="16" fmlaLink="'ch8'!$E$7" fmlaRange="'ch8'!$F$3:$F$6" noThreeD="1" sel="4" val="0"/>
</file>

<file path=xl/ctrlProps/ctrlProp15.xml><?xml version="1.0" encoding="utf-8"?>
<formControlPr xmlns="http://schemas.microsoft.com/office/spreadsheetml/2009/9/main" objectType="Scroll" dx="15" fmlaLink="scoreboard!$H$2" horiz="1" max="50" noThreeD="1" page="10" val="8"/>
</file>

<file path=xl/ctrlProps/ctrlProp16.xml><?xml version="1.0" encoding="utf-8"?>
<formControlPr xmlns="http://schemas.microsoft.com/office/spreadsheetml/2009/9/main" objectType="Scroll" dx="15" fmlaLink="scoreboard!$K$2" horiz="1" max="1000" noThreeD="1" page="10" val="0"/>
</file>

<file path=xl/ctrlProps/ctrlProp17.xml><?xml version="1.0" encoding="utf-8"?>
<formControlPr xmlns="http://schemas.microsoft.com/office/spreadsheetml/2009/9/main" objectType="Scroll" dx="15" fmlaLink="scoreboard!$K$3" horiz="1" max="1000" noThreeD="1" page="10" val="0"/>
</file>

<file path=xl/ctrlProps/ctrlProp18.xml><?xml version="1.0" encoding="utf-8"?>
<formControlPr xmlns="http://schemas.microsoft.com/office/spreadsheetml/2009/9/main" objectType="Drop" dropLines="2" dropStyle="combo" dx="16" fmlaLink="scoreboard!$C$35" fmlaRange="scoreboard!$D$33:$D$34" noThreeD="1" sel="2" val="0"/>
</file>

<file path=xl/ctrlProps/ctrlProp19.xml><?xml version="1.0" encoding="utf-8"?>
<formControlPr xmlns="http://schemas.microsoft.com/office/spreadsheetml/2009/9/main" objectType="Drop" dropLines="3" dropStyle="combo" dx="16" fmlaLink="scoreboard!$C$41" fmlaRange="scoreboard!$D$38:$D$40" noThreeD="1" sel="2" val="0"/>
</file>

<file path=xl/ctrlProps/ctrlProp2.xml><?xml version="1.0" encoding="utf-8"?>
<formControlPr xmlns="http://schemas.microsoft.com/office/spreadsheetml/2009/9/main" objectType="Scroll" dx="15" fmlaLink="scoreboard!$E$6" horiz="1" max="6" noThreeD="1" page="10" val="0"/>
</file>

<file path=xl/ctrlProps/ctrlProp20.xml><?xml version="1.0" encoding="utf-8"?>
<formControlPr xmlns="http://schemas.microsoft.com/office/spreadsheetml/2009/9/main" objectType="Drop" dropLines="10" dropStyle="combo" dx="16" fmlaLink="'ch8'!$AG$11" fmlaRange="'ch8'!$AC$11:$AC$1204" noThreeD="1" sel="865" val="858"/>
</file>

<file path=xl/ctrlProps/ctrlProp21.xml><?xml version="1.0" encoding="utf-8"?>
<formControlPr xmlns="http://schemas.microsoft.com/office/spreadsheetml/2009/9/main" objectType="Scroll" dx="15" fmlaLink="scoreboard!$D$10" horiz="1" max="30" noThreeD="1" page="10" val="0"/>
</file>

<file path=xl/ctrlProps/ctrlProp22.xml><?xml version="1.0" encoding="utf-8"?>
<formControlPr xmlns="http://schemas.microsoft.com/office/spreadsheetml/2009/9/main" objectType="Scroll" dx="15" fmlaLink="scoreboard!$D$11" horiz="1" max="30" noThreeD="1" page="10" val="0"/>
</file>

<file path=xl/ctrlProps/ctrlProp23.xml><?xml version="1.0" encoding="utf-8"?>
<formControlPr xmlns="http://schemas.microsoft.com/office/spreadsheetml/2009/9/main" objectType="Scroll" dx="15" fmlaLink="scoreboard!$E$10" horiz="1" max="70" noThreeD="1" page="10" val="0"/>
</file>

<file path=xl/ctrlProps/ctrlProp24.xml><?xml version="1.0" encoding="utf-8"?>
<formControlPr xmlns="http://schemas.microsoft.com/office/spreadsheetml/2009/9/main" objectType="Scroll" dx="15" fmlaLink="scoreboard!$E$11" horiz="1" max="70" noThreeD="1" page="10" val="0"/>
</file>

<file path=xl/ctrlProps/ctrlProp25.xml><?xml version="1.0" encoding="utf-8"?>
<formControlPr xmlns="http://schemas.microsoft.com/office/spreadsheetml/2009/9/main" objectType="Scroll" dx="15" fmlaLink="scoreboard!$F$10" horiz="1" max="3" noThreeD="1" page="10" val="0"/>
</file>

<file path=xl/ctrlProps/ctrlProp26.xml><?xml version="1.0" encoding="utf-8"?>
<formControlPr xmlns="http://schemas.microsoft.com/office/spreadsheetml/2009/9/main" objectType="Scroll" dx="15" fmlaLink="scoreboard!$F$11" horiz="1" max="3" noThreeD="1" page="10" val="0"/>
</file>

<file path=xl/ctrlProps/ctrlProp27.xml><?xml version="1.0" encoding="utf-8"?>
<formControlPr xmlns="http://schemas.microsoft.com/office/spreadsheetml/2009/9/main" objectType="Scroll" dx="15" fmlaLink="scoreboard!$L$2" horiz="1" max="1000" noThreeD="1" page="10" val="0"/>
</file>

<file path=xl/ctrlProps/ctrlProp28.xml><?xml version="1.0" encoding="utf-8"?>
<formControlPr xmlns="http://schemas.microsoft.com/office/spreadsheetml/2009/9/main" objectType="Scroll" dx="15" fmlaLink="scoreboard!$L$3" horiz="1" max="1000" noThreeD="1" page="10" val="0"/>
</file>

<file path=xl/ctrlProps/ctrlProp29.xml><?xml version="1.0" encoding="utf-8"?>
<formControlPr xmlns="http://schemas.microsoft.com/office/spreadsheetml/2009/9/main" objectType="Drop" dropLines="6" dropStyle="combo" dx="16" fmlaLink="scoreboard!$C$50" fmlaRange="scoreboard!$D$44:$D$49" noThreeD="1" sel="2" val="0"/>
</file>

<file path=xl/ctrlProps/ctrlProp3.xml><?xml version="1.0" encoding="utf-8"?>
<formControlPr xmlns="http://schemas.microsoft.com/office/spreadsheetml/2009/9/main" objectType="Radio" checked="Checked" firstButton="1" fmlaLink="scoreboard!$D$13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Scroll" dx="15" fmlaLink="scoreboard!$D$7" horiz="1" max="6" noThreeD="1" page="10" val="0"/>
</file>

<file path=xl/ctrlProps/ctrlProp6.xml><?xml version="1.0" encoding="utf-8"?>
<formControlPr xmlns="http://schemas.microsoft.com/office/spreadsheetml/2009/9/main" objectType="Drop" dropLines="4" dropStyle="combo" dx="16" fmlaLink="scoreboard!$C$20" fmlaRange="scoreboard!$D$16:$D$19" noThreeD="1" sel="3" val="0"/>
</file>

<file path=xl/ctrlProps/ctrlProp7.xml><?xml version="1.0" encoding="utf-8"?>
<formControlPr xmlns="http://schemas.microsoft.com/office/spreadsheetml/2009/9/main" objectType="Scroll" dx="15" fmlaLink="scoreboard!$E$7" horiz="1" max="6" noThreeD="1" page="10" val="0"/>
</file>

<file path=xl/ctrlProps/ctrlProp8.xml><?xml version="1.0" encoding="utf-8"?>
<formControlPr xmlns="http://schemas.microsoft.com/office/spreadsheetml/2009/9/main" objectType="Scroll" dx="15" fmlaLink="scoreboard!$F$6" horiz="1" max="2" noThreeD="1" page="10" val="0"/>
</file>

<file path=xl/ctrlProps/ctrlProp9.xml><?xml version="1.0" encoding="utf-8"?>
<formControlPr xmlns="http://schemas.microsoft.com/office/spreadsheetml/2009/9/main" objectType="Scroll" dx="15" fmlaLink="scoreboard!$F$7" horiz="1" max="2" noThreeD="1" page="1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95</xdr:row>
      <xdr:rowOff>0</xdr:rowOff>
    </xdr:from>
    <xdr:to>
      <xdr:col>1</xdr:col>
      <xdr:colOff>381000</xdr:colOff>
      <xdr:row>97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33425" y="15621000"/>
          <a:ext cx="381000" cy="33337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US" sz="1100"/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381000</xdr:colOff>
      <xdr:row>98</xdr:row>
      <xdr:rowOff>9525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924050" y="15782925"/>
          <a:ext cx="381000" cy="33337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US" sz="1100"/>
        </a:p>
      </xdr:txBody>
    </xdr:sp>
    <xdr:clientData/>
  </xdr:twoCellAnchor>
  <xdr:twoCellAnchor>
    <xdr:from>
      <xdr:col>6</xdr:col>
      <xdr:colOff>1181101</xdr:colOff>
      <xdr:row>1</xdr:row>
      <xdr:rowOff>0</xdr:rowOff>
    </xdr:from>
    <xdr:to>
      <xdr:col>8</xdr:col>
      <xdr:colOff>1</xdr:colOff>
      <xdr:row>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1</xdr:row>
      <xdr:rowOff>9525</xdr:rowOff>
    </xdr:from>
    <xdr:to>
      <xdr:col>7</xdr:col>
      <xdr:colOff>1047750</xdr:colOff>
      <xdr:row>5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14</xdr:row>
      <xdr:rowOff>0</xdr:rowOff>
    </xdr:from>
    <xdr:to>
      <xdr:col>9</xdr:col>
      <xdr:colOff>1</xdr:colOff>
      <xdr:row>28</xdr:row>
      <xdr:rowOff>19050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30</xdr:row>
      <xdr:rowOff>9526</xdr:rowOff>
    </xdr:from>
    <xdr:to>
      <xdr:col>8</xdr:col>
      <xdr:colOff>1047750</xdr:colOff>
      <xdr:row>44</xdr:row>
      <xdr:rowOff>9526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7</xdr:row>
          <xdr:rowOff>12700</xdr:rowOff>
        </xdr:from>
        <xdr:to>
          <xdr:col>3</xdr:col>
          <xdr:colOff>781050</xdr:colOff>
          <xdr:row>7</xdr:row>
          <xdr:rowOff>171450</xdr:rowOff>
        </xdr:to>
        <xdr:sp macro="" textlink="">
          <xdr:nvSpPr>
            <xdr:cNvPr id="2049" name="Scroll Ba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203200</xdr:colOff>
          <xdr:row>7</xdr:row>
          <xdr:rowOff>19050</xdr:rowOff>
        </xdr:from>
        <xdr:to>
          <xdr:col>4</xdr:col>
          <xdr:colOff>800100</xdr:colOff>
          <xdr:row>7</xdr:row>
          <xdr:rowOff>184150</xdr:rowOff>
        </xdr:to>
        <xdr:sp macro="" textlink="">
          <xdr:nvSpPr>
            <xdr:cNvPr id="2050" name="Scroll Ba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146050</xdr:rowOff>
        </xdr:from>
        <xdr:to>
          <xdr:col>2</xdr:col>
          <xdr:colOff>742950</xdr:colOff>
          <xdr:row>8</xdr:row>
          <xdr:rowOff>50800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7</xdr:row>
          <xdr:rowOff>146050</xdr:rowOff>
        </xdr:from>
        <xdr:to>
          <xdr:col>2</xdr:col>
          <xdr:colOff>742950</xdr:colOff>
          <xdr:row>9</xdr:row>
          <xdr:rowOff>38100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7</xdr:row>
          <xdr:rowOff>184150</xdr:rowOff>
        </xdr:from>
        <xdr:to>
          <xdr:col>3</xdr:col>
          <xdr:colOff>781050</xdr:colOff>
          <xdr:row>8</xdr:row>
          <xdr:rowOff>152400</xdr:rowOff>
        </xdr:to>
        <xdr:sp macro="" textlink="">
          <xdr:nvSpPr>
            <xdr:cNvPr id="2053" name="Scroll Ba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2</xdr:row>
          <xdr:rowOff>12700</xdr:rowOff>
        </xdr:from>
        <xdr:to>
          <xdr:col>3</xdr:col>
          <xdr:colOff>12700</xdr:colOff>
          <xdr:row>3</xdr:row>
          <xdr:rowOff>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203200</xdr:colOff>
          <xdr:row>8</xdr:row>
          <xdr:rowOff>12700</xdr:rowOff>
        </xdr:from>
        <xdr:to>
          <xdr:col>4</xdr:col>
          <xdr:colOff>800100</xdr:colOff>
          <xdr:row>8</xdr:row>
          <xdr:rowOff>171450</xdr:rowOff>
        </xdr:to>
        <xdr:sp macro="" textlink="">
          <xdr:nvSpPr>
            <xdr:cNvPr id="2055" name="Scroll Bar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</xdr:row>
          <xdr:rowOff>12700</xdr:rowOff>
        </xdr:from>
        <xdr:to>
          <xdr:col>5</xdr:col>
          <xdr:colOff>755650</xdr:colOff>
          <xdr:row>7</xdr:row>
          <xdr:rowOff>171450</xdr:rowOff>
        </xdr:to>
        <xdr:sp macro="" textlink="">
          <xdr:nvSpPr>
            <xdr:cNvPr id="2056" name="Scroll Bar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</xdr:row>
          <xdr:rowOff>0</xdr:rowOff>
        </xdr:from>
        <xdr:to>
          <xdr:col>5</xdr:col>
          <xdr:colOff>755650</xdr:colOff>
          <xdr:row>8</xdr:row>
          <xdr:rowOff>165100</xdr:rowOff>
        </xdr:to>
        <xdr:sp macro="" textlink="">
          <xdr:nvSpPr>
            <xdr:cNvPr id="2057" name="Scroll Bar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12700</xdr:rowOff>
        </xdr:from>
        <xdr:to>
          <xdr:col>2</xdr:col>
          <xdr:colOff>641350</xdr:colOff>
          <xdr:row>5</xdr:row>
          <xdr:rowOff>0</xdr:rowOff>
        </xdr:to>
        <xdr:sp macro="" textlink="">
          <xdr:nvSpPr>
            <xdr:cNvPr id="2058" name="Scroll Bar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12700</xdr:rowOff>
        </xdr:from>
        <xdr:to>
          <xdr:col>2</xdr:col>
          <xdr:colOff>641350</xdr:colOff>
          <xdr:row>5</xdr:row>
          <xdr:rowOff>171450</xdr:rowOff>
        </xdr:to>
        <xdr:sp macro="" textlink="">
          <xdr:nvSpPr>
            <xdr:cNvPr id="2059" name="Scroll Bar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</xdr:row>
          <xdr:rowOff>12700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12700</xdr:rowOff>
        </xdr:from>
        <xdr:to>
          <xdr:col>4</xdr:col>
          <xdr:colOff>19050</xdr:colOff>
          <xdr:row>3</xdr:row>
          <xdr:rowOff>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</xdr:colOff>
          <xdr:row>2</xdr:row>
          <xdr:rowOff>12700</xdr:rowOff>
        </xdr:from>
        <xdr:to>
          <xdr:col>5</xdr:col>
          <xdr:colOff>19050</xdr:colOff>
          <xdr:row>3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4</xdr:row>
          <xdr:rowOff>114300</xdr:rowOff>
        </xdr:from>
        <xdr:to>
          <xdr:col>3</xdr:col>
          <xdr:colOff>800100</xdr:colOff>
          <xdr:row>5</xdr:row>
          <xdr:rowOff>88900</xdr:rowOff>
        </xdr:to>
        <xdr:sp macro="" textlink="">
          <xdr:nvSpPr>
            <xdr:cNvPr id="2063" name="Scroll Bar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12700</xdr:rowOff>
        </xdr:from>
        <xdr:to>
          <xdr:col>4</xdr:col>
          <xdr:colOff>838200</xdr:colOff>
          <xdr:row>4</xdr:row>
          <xdr:rowOff>171450</xdr:rowOff>
        </xdr:to>
        <xdr:sp macro="" textlink="">
          <xdr:nvSpPr>
            <xdr:cNvPr id="2064" name="Scroll Bar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203200</xdr:colOff>
          <xdr:row>5</xdr:row>
          <xdr:rowOff>12700</xdr:rowOff>
        </xdr:from>
        <xdr:to>
          <xdr:col>4</xdr:col>
          <xdr:colOff>831850</xdr:colOff>
          <xdr:row>5</xdr:row>
          <xdr:rowOff>171450</xdr:rowOff>
        </xdr:to>
        <xdr:sp macro="" textlink="">
          <xdr:nvSpPr>
            <xdr:cNvPr id="2065" name="Scroll Bar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0</xdr:colOff>
          <xdr:row>2</xdr:row>
          <xdr:rowOff>203200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12700</xdr:rowOff>
        </xdr:from>
        <xdr:to>
          <xdr:col>3</xdr:col>
          <xdr:colOff>69850</xdr:colOff>
          <xdr:row>14</xdr:row>
          <xdr:rowOff>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31750</xdr:colOff>
          <xdr:row>2</xdr:row>
          <xdr:rowOff>0</xdr:rowOff>
        </xdr:from>
        <xdr:to>
          <xdr:col>6</xdr:col>
          <xdr:colOff>12700</xdr:colOff>
          <xdr:row>2</xdr:row>
          <xdr:rowOff>203200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184150</xdr:colOff>
          <xdr:row>7</xdr:row>
          <xdr:rowOff>31750</xdr:rowOff>
        </xdr:from>
        <xdr:to>
          <xdr:col>6</xdr:col>
          <xdr:colOff>793750</xdr:colOff>
          <xdr:row>8</xdr:row>
          <xdr:rowOff>0</xdr:rowOff>
        </xdr:to>
        <xdr:sp macro="" textlink="">
          <xdr:nvSpPr>
            <xdr:cNvPr id="2069" name="Scroll Bar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8</xdr:row>
          <xdr:rowOff>19050</xdr:rowOff>
        </xdr:from>
        <xdr:to>
          <xdr:col>6</xdr:col>
          <xdr:colOff>800100</xdr:colOff>
          <xdr:row>8</xdr:row>
          <xdr:rowOff>184150</xdr:rowOff>
        </xdr:to>
        <xdr:sp macro="" textlink="">
          <xdr:nvSpPr>
            <xdr:cNvPr id="2070" name="Scroll Bar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203200</xdr:colOff>
          <xdr:row>7</xdr:row>
          <xdr:rowOff>31750</xdr:rowOff>
        </xdr:from>
        <xdr:to>
          <xdr:col>7</xdr:col>
          <xdr:colOff>812800</xdr:colOff>
          <xdr:row>8</xdr:row>
          <xdr:rowOff>0</xdr:rowOff>
        </xdr:to>
        <xdr:sp macro="" textlink="">
          <xdr:nvSpPr>
            <xdr:cNvPr id="2071" name="Scroll Bar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203200</xdr:colOff>
          <xdr:row>8</xdr:row>
          <xdr:rowOff>19050</xdr:rowOff>
        </xdr:from>
        <xdr:to>
          <xdr:col>7</xdr:col>
          <xdr:colOff>812800</xdr:colOff>
          <xdr:row>8</xdr:row>
          <xdr:rowOff>184150</xdr:rowOff>
        </xdr:to>
        <xdr:sp macro="" textlink="">
          <xdr:nvSpPr>
            <xdr:cNvPr id="2072" name="Scroll Bar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</xdr:row>
          <xdr:rowOff>31750</xdr:rowOff>
        </xdr:from>
        <xdr:to>
          <xdr:col>8</xdr:col>
          <xdr:colOff>762000</xdr:colOff>
          <xdr:row>8</xdr:row>
          <xdr:rowOff>0</xdr:rowOff>
        </xdr:to>
        <xdr:sp macro="" textlink="">
          <xdr:nvSpPr>
            <xdr:cNvPr id="2073" name="Scroll Bar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</xdr:row>
          <xdr:rowOff>12700</xdr:rowOff>
        </xdr:from>
        <xdr:to>
          <xdr:col>8</xdr:col>
          <xdr:colOff>762000</xdr:colOff>
          <xdr:row>8</xdr:row>
          <xdr:rowOff>171450</xdr:rowOff>
        </xdr:to>
        <xdr:sp macro="" textlink="">
          <xdr:nvSpPr>
            <xdr:cNvPr id="2074" name="Scroll Bar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165100</xdr:colOff>
          <xdr:row>4</xdr:row>
          <xdr:rowOff>19050</xdr:rowOff>
        </xdr:from>
        <xdr:to>
          <xdr:col>5</xdr:col>
          <xdr:colOff>793750</xdr:colOff>
          <xdr:row>4</xdr:row>
          <xdr:rowOff>184150</xdr:rowOff>
        </xdr:to>
        <xdr:sp macro="" textlink="">
          <xdr:nvSpPr>
            <xdr:cNvPr id="2076" name="Scroll Ba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165100</xdr:colOff>
          <xdr:row>5</xdr:row>
          <xdr:rowOff>12700</xdr:rowOff>
        </xdr:from>
        <xdr:to>
          <xdr:col>5</xdr:col>
          <xdr:colOff>793750</xdr:colOff>
          <xdr:row>5</xdr:row>
          <xdr:rowOff>171450</xdr:rowOff>
        </xdr:to>
        <xdr:sp macro="" textlink="">
          <xdr:nvSpPr>
            <xdr:cNvPr id="2077" name="Scroll Ba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12700</xdr:rowOff>
        </xdr:from>
        <xdr:to>
          <xdr:col>3</xdr:col>
          <xdr:colOff>69850</xdr:colOff>
          <xdr:row>30</xdr:row>
          <xdr:rowOff>0</xdr:rowOff>
        </xdr:to>
        <xdr:sp macro="" textlink="">
          <xdr:nvSpPr>
            <xdr:cNvPr id="2078" name="Drop Down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561974</xdr:colOff>
      <xdr:row>52</xdr:row>
      <xdr:rowOff>47625</xdr:rowOff>
    </xdr:from>
    <xdr:to>
      <xdr:col>22</xdr:col>
      <xdr:colOff>285749</xdr:colOff>
      <xdr:row>66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28574</xdr:colOff>
      <xdr:row>79</xdr:row>
      <xdr:rowOff>95250</xdr:rowOff>
    </xdr:from>
    <xdr:to>
      <xdr:col>17</xdr:col>
      <xdr:colOff>581025</xdr:colOff>
      <xdr:row>93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0"/>
  <sheetViews>
    <sheetView showGridLines="0" showRowColHeaders="0" tabSelected="1" zoomScaleNormal="100" workbookViewId="0">
      <selection activeCell="K6" sqref="K6"/>
    </sheetView>
  </sheetViews>
  <sheetFormatPr defaultColWidth="10" defaultRowHeight="13.5" x14ac:dyDescent="0.3"/>
  <cols>
    <col min="1" max="1" width="9.7265625" style="36" customWidth="1"/>
    <col min="2" max="9" width="15.81640625" style="36" customWidth="1"/>
    <col min="10" max="10" width="10.81640625" style="36" bestFit="1" customWidth="1"/>
    <col min="11" max="16384" width="10" style="36"/>
  </cols>
  <sheetData>
    <row r="1" spans="1:11" ht="15" customHeight="1" x14ac:dyDescent="0.3"/>
    <row r="2" spans="1:11" ht="15" customHeight="1" x14ac:dyDescent="0.3">
      <c r="B2" s="37" t="s">
        <v>621</v>
      </c>
      <c r="C2" s="38" t="s">
        <v>610</v>
      </c>
      <c r="D2" s="38" t="s">
        <v>622</v>
      </c>
      <c r="E2" s="38" t="s">
        <v>623</v>
      </c>
      <c r="F2" s="38" t="s">
        <v>4</v>
      </c>
      <c r="G2" s="38" t="s">
        <v>624</v>
      </c>
      <c r="H2" s="39"/>
      <c r="I2" s="149">
        <f>F11</f>
        <v>0.47793624318128763</v>
      </c>
    </row>
    <row r="3" spans="1:11" ht="16.5" customHeight="1" x14ac:dyDescent="0.3">
      <c r="B3" s="40"/>
      <c r="C3" s="41"/>
      <c r="D3" s="41"/>
      <c r="E3" s="41"/>
      <c r="F3" s="41"/>
      <c r="G3" s="41"/>
      <c r="H3" s="151"/>
      <c r="I3" s="150"/>
    </row>
    <row r="4" spans="1:11" ht="14.25" customHeight="1" x14ac:dyDescent="0.3">
      <c r="A4" s="42"/>
      <c r="B4" s="43" t="s">
        <v>625</v>
      </c>
      <c r="C4" s="44" t="s">
        <v>626</v>
      </c>
      <c r="D4" s="44" t="s">
        <v>2300</v>
      </c>
      <c r="E4" s="44" t="s">
        <v>627</v>
      </c>
      <c r="F4" s="44" t="s">
        <v>628</v>
      </c>
      <c r="G4" s="44" t="s">
        <v>2301</v>
      </c>
      <c r="H4" s="152"/>
      <c r="I4" s="45" t="s">
        <v>629</v>
      </c>
    </row>
    <row r="5" spans="1:11" ht="15" customHeight="1" x14ac:dyDescent="0.3">
      <c r="A5" s="42"/>
      <c r="B5" s="46" t="str">
        <f>IF(scoreboard!C35=1,scoreboard!J2,'ch8'!AI11)</f>
        <v>Novak Djokovic</v>
      </c>
      <c r="C5" s="141">
        <f>scoreboard!D2</f>
        <v>0.59305680064017896</v>
      </c>
      <c r="D5" s="147">
        <f>scoreboard!H2</f>
        <v>8</v>
      </c>
      <c r="E5" s="134">
        <f>scoreboard!K2</f>
        <v>0</v>
      </c>
      <c r="F5" s="128">
        <f>scoreboard!L2</f>
        <v>0</v>
      </c>
      <c r="G5" s="136">
        <f>IF(F5=0,0,E5/F5)</f>
        <v>0</v>
      </c>
      <c r="H5" s="152"/>
      <c r="I5" s="153">
        <f>F12</f>
        <v>0.52206375681871231</v>
      </c>
    </row>
    <row r="6" spans="1:11" ht="15" customHeight="1" x14ac:dyDescent="0.3">
      <c r="A6" s="42"/>
      <c r="B6" s="47" t="str">
        <f>IF(scoreboard!C35=1,scoreboard!J3,'ch8'!AI12)</f>
        <v>Rafael Nadal</v>
      </c>
      <c r="C6" s="48">
        <f>scoreboard!D3</f>
        <v>0.59646615722790308</v>
      </c>
      <c r="D6" s="148"/>
      <c r="E6" s="135">
        <f>scoreboard!K3</f>
        <v>0</v>
      </c>
      <c r="F6" s="49">
        <f>scoreboard!L3</f>
        <v>0</v>
      </c>
      <c r="G6" s="137">
        <f>IF(F6=0,0,E6/F6)</f>
        <v>0</v>
      </c>
      <c r="H6" s="79"/>
      <c r="I6" s="154"/>
    </row>
    <row r="7" spans="1:11" x14ac:dyDescent="0.3">
      <c r="A7" s="42"/>
      <c r="B7" s="40" t="s">
        <v>625</v>
      </c>
      <c r="C7" s="41" t="s">
        <v>609</v>
      </c>
      <c r="D7" s="41" t="s">
        <v>630</v>
      </c>
      <c r="E7" s="41" t="s">
        <v>631</v>
      </c>
      <c r="F7" s="41" t="s">
        <v>632</v>
      </c>
      <c r="G7" s="50" t="s">
        <v>630</v>
      </c>
      <c r="H7" s="41" t="s">
        <v>631</v>
      </c>
      <c r="I7" s="51" t="s">
        <v>632</v>
      </c>
    </row>
    <row r="8" spans="1:11" ht="15" customHeight="1" x14ac:dyDescent="0.3">
      <c r="A8" s="42"/>
      <c r="B8" s="52" t="str">
        <f>IF(scoreboard!C35=1,scoreboard!J2,'ch8'!AI11)</f>
        <v>Novak Djokovic</v>
      </c>
      <c r="C8" s="53"/>
      <c r="D8" s="138">
        <f>scoreboard!D6</f>
        <v>0</v>
      </c>
      <c r="E8" s="140">
        <f>scoreboard!E6</f>
        <v>0</v>
      </c>
      <c r="F8" s="140">
        <f>scoreboard!F6</f>
        <v>0</v>
      </c>
      <c r="G8" s="52">
        <f>scoreboard!D10</f>
        <v>0</v>
      </c>
      <c r="H8" s="54">
        <f>scoreboard!E10</f>
        <v>0</v>
      </c>
      <c r="I8" s="55">
        <f>scoreboard!F10</f>
        <v>0</v>
      </c>
      <c r="K8" s="42"/>
    </row>
    <row r="9" spans="1:11" ht="15" customHeight="1" x14ac:dyDescent="0.3">
      <c r="A9" s="42"/>
      <c r="B9" s="47" t="str">
        <f>IF(scoreboard!C35=1,scoreboard!J3,'ch8'!AI12)</f>
        <v>Rafael Nadal</v>
      </c>
      <c r="C9" s="56"/>
      <c r="D9" s="139">
        <f>scoreboard!D7</f>
        <v>0</v>
      </c>
      <c r="E9" s="139">
        <f>scoreboard!E7</f>
        <v>0</v>
      </c>
      <c r="F9" s="139">
        <f>scoreboard!F7</f>
        <v>0</v>
      </c>
      <c r="G9" s="57">
        <f>scoreboard!D11</f>
        <v>0</v>
      </c>
      <c r="H9" s="58">
        <f>scoreboard!E11</f>
        <v>0</v>
      </c>
      <c r="I9" s="59">
        <f>scoreboard!F11</f>
        <v>0</v>
      </c>
    </row>
    <row r="10" spans="1:11" x14ac:dyDescent="0.3">
      <c r="A10" s="42"/>
      <c r="B10" s="60" t="s">
        <v>625</v>
      </c>
      <c r="C10" s="41" t="s">
        <v>633</v>
      </c>
      <c r="D10" s="41" t="s">
        <v>634</v>
      </c>
      <c r="E10" s="41" t="s">
        <v>635</v>
      </c>
      <c r="F10" s="41" t="s">
        <v>636</v>
      </c>
      <c r="G10" s="61" t="s">
        <v>634</v>
      </c>
      <c r="H10" s="38" t="s">
        <v>635</v>
      </c>
      <c r="I10" s="62" t="s">
        <v>637</v>
      </c>
    </row>
    <row r="11" spans="1:11" x14ac:dyDescent="0.3">
      <c r="A11" s="42"/>
      <c r="B11" s="46" t="str">
        <f>IF(scoreboard!C35=1,scoreboard!J2,'ch8'!AI11)</f>
        <v>Novak Djokovic</v>
      </c>
      <c r="C11" s="63">
        <f>IF(scoreboard!D13=1,scoreboard!M2,1-scoreboard!M3)</f>
        <v>0.59305680064017896</v>
      </c>
      <c r="D11" s="64">
        <f>IF(AND(scoreboard!D13=1,scoreboard!C30=1),'ch1'!E11,IF(AND(scoreboard!D13=1,scoreboard!C30=2),'ch2'!F15,IF(AND(scoreboard!D13=2,scoreboard!C30=1),'ch1'!O11,'ch2'!Q15)))</f>
        <v>0.72106617622545621</v>
      </c>
      <c r="E11" s="64">
        <f>IF(AND(scoreboard!D13=1,scoreboard!C25=1),'ch2'!F30,IF(AND(scoreboard!D13=1,scoreboard!C25=2),'ch2'!F45,IF(AND(scoreboard!D13=2,scoreboard!C25=1),'ch2'!Q30,'ch2'!Q45)))</f>
        <v>0.48822831379838394</v>
      </c>
      <c r="F11" s="64">
        <f>IF(AND(scoreboard!D13=1,scoreboard!C20=1),'ch2'!F60,IF(AND(scoreboard!D13=2,scoreboard!C20=1),'ch2'!F61,IF(AND(scoreboard!D13=1,scoreboard!C20=2),'ch2'!F83,IF(AND(scoreboard!D13=2,scoreboard!C20=2),'ch2'!F84,IF(AND(scoreboard!D13=1,scoreboard!C20=3),'ch2'!F71,IF(AND(scoreboard!D13=2,scoreboard!C20=3),'ch2'!F72,IF(AND(scoreboard!D13=1,scoreboard!C20=4),'ch2'!F94,'ch2'!F95)))))))</f>
        <v>0.47793624318128763</v>
      </c>
      <c r="G11" s="155">
        <f>IF(AND(D8=G8,D9=G9),0,IF(AND(scoreboard!D13=1,scoreboard!C30=1),'ch3'!F21,IF(AND(scoreboard!D13=2,scoreboard!C30=1),'ch3'!CB21,IF(AND(scoreboard!D13=1,scoreboard!C30=2),'ch3'!F56,'ch3'!CB56))))</f>
        <v>0</v>
      </c>
      <c r="H11" s="157">
        <f>IF(AND(scoreboard!D13=1,scoreboard!C25=1),'ch3'!F92,IF(AND(scoreboard!D13=1,scoreboard!C25=2),'ch3'!F129,IF(AND(scoreboard!D13=2,scoreboard!C25=1),'ch3'!CB92,'ch3'!CB129)))</f>
        <v>0</v>
      </c>
      <c r="I11" s="159">
        <f>IF(AND(scoreboard!D13=1,scoreboard!C20=1),'ch3'!F293,IF(AND(scoreboard!D13=2,scoreboard!C20=1),'ch3'!F294,IF(AND(scoreboard!D13=1,scoreboard!C20=2),'ch3'!F342,IF(AND(scoreboard!D13=2,scoreboard!C20=2),'ch3'!F343,IF(AND(scoreboard!D13=1,scoreboard!C20=3),'ch3'!F316,IF(AND(scoreboard!D13=2,scoreboard!C20=3),'ch3'!F317,IF(AND(scoreboard!D13=1,scoreboard!C20=4),'ch3'!F365,'ch3'!F366)))))))</f>
        <v>0</v>
      </c>
    </row>
    <row r="12" spans="1:11" x14ac:dyDescent="0.3">
      <c r="A12" s="42"/>
      <c r="B12" s="47" t="str">
        <f>IF(scoreboard!C35=1,scoreboard!J3,'ch8'!AI12)</f>
        <v>Rafael Nadal</v>
      </c>
      <c r="C12" s="65">
        <f>1-C11</f>
        <v>0.40694319935982104</v>
      </c>
      <c r="D12" s="65">
        <f>1-D11</f>
        <v>0.27893382377454379</v>
      </c>
      <c r="E12" s="65">
        <f>1-E11</f>
        <v>0.51177168620161606</v>
      </c>
      <c r="F12" s="65">
        <f>1-F11</f>
        <v>0.52206375681871231</v>
      </c>
      <c r="G12" s="156"/>
      <c r="H12" s="158"/>
      <c r="I12" s="160"/>
    </row>
    <row r="13" spans="1:11" x14ac:dyDescent="0.3">
      <c r="A13" s="42"/>
      <c r="B13" s="80"/>
      <c r="C13" s="80"/>
      <c r="D13" s="83" t="s">
        <v>638</v>
      </c>
      <c r="E13" s="44" t="s">
        <v>639</v>
      </c>
      <c r="F13" s="44" t="s">
        <v>655</v>
      </c>
      <c r="G13" s="44" t="s">
        <v>640</v>
      </c>
      <c r="H13" s="44" t="s">
        <v>641</v>
      </c>
      <c r="I13" s="84" t="s">
        <v>642</v>
      </c>
    </row>
    <row r="14" spans="1:11" x14ac:dyDescent="0.3">
      <c r="A14" s="42"/>
      <c r="B14" s="80"/>
      <c r="C14" s="80"/>
      <c r="D14" s="142">
        <f>IF(scoreboard!$C$41=1,scoreboard!H38,IF(scoreboard!$C$41=2,scoreboard!H39,scoreboard!H40))</f>
        <v>9.9430017877181918</v>
      </c>
      <c r="E14" s="108">
        <f>IF(scoreboard!$C$41=1,scoreboard!I38,IF(scoreboard!$C$41=2,scoreboard!I39,scoreboard!I40))</f>
        <v>1.9065951362504103</v>
      </c>
      <c r="F14" s="108">
        <f>IF(scoreboard!$C$41=1,scoreboard!J38,IF(scoreboard!$C$41=2,scoreboard!J39,scoreboard!J40))</f>
        <v>3.6351050135737206</v>
      </c>
      <c r="G14" s="108">
        <f>IF(scoreboard!$C$41=1,scoreboard!K38,IF(scoreboard!$C$41=2,scoreboard!K39,scoreboard!K40))</f>
        <v>0.19175246841506932</v>
      </c>
      <c r="H14" s="108">
        <f>IF(scoreboard!$C$41=1,scoreboard!L38,IF(scoreboard!$C$41=2,scoreboard!L39,scoreboard!L40))</f>
        <v>0.25648677386690949</v>
      </c>
      <c r="I14" s="109">
        <f>IF(scoreboard!$C$41=1,scoreboard!M38,IF(scoreboard!$C$41=2,scoreboard!M39,scoreboard!M40))</f>
        <v>-0.88123936075360843</v>
      </c>
    </row>
    <row r="15" spans="1:11" x14ac:dyDescent="0.3">
      <c r="A15" s="42"/>
      <c r="B15" s="66"/>
      <c r="C15" s="67"/>
      <c r="D15" s="82"/>
      <c r="E15" s="67"/>
      <c r="F15" s="67"/>
      <c r="G15" s="68"/>
      <c r="H15" s="68"/>
      <c r="I15" s="68"/>
    </row>
    <row r="16" spans="1:11" x14ac:dyDescent="0.3">
      <c r="A16" s="42"/>
      <c r="B16" s="66"/>
      <c r="C16" s="67"/>
      <c r="D16" s="67"/>
      <c r="E16" s="67"/>
      <c r="F16" s="67"/>
      <c r="G16" s="68"/>
      <c r="H16" s="68"/>
      <c r="I16" s="69"/>
    </row>
    <row r="17" spans="1:10" x14ac:dyDescent="0.3">
      <c r="A17" s="42"/>
      <c r="B17" s="66"/>
      <c r="C17" s="67"/>
      <c r="D17" s="67"/>
      <c r="E17" s="67"/>
      <c r="F17" s="67"/>
      <c r="G17" s="68"/>
      <c r="H17" s="68"/>
      <c r="I17" s="69"/>
    </row>
    <row r="18" spans="1:10" x14ac:dyDescent="0.3">
      <c r="A18" s="42"/>
      <c r="B18" s="66"/>
      <c r="C18" s="67"/>
      <c r="D18" s="67"/>
      <c r="E18" s="67"/>
      <c r="F18" s="67"/>
      <c r="G18" s="68"/>
      <c r="H18" s="68"/>
      <c r="I18" s="69"/>
    </row>
    <row r="19" spans="1:10" x14ac:dyDescent="0.3">
      <c r="A19" s="42"/>
      <c r="B19" s="66"/>
      <c r="C19" s="67"/>
      <c r="D19" s="67"/>
      <c r="E19" s="67"/>
      <c r="F19" s="67"/>
      <c r="G19" s="68"/>
      <c r="H19" s="68"/>
      <c r="I19" s="69"/>
    </row>
    <row r="20" spans="1:10" x14ac:dyDescent="0.3">
      <c r="A20" s="42"/>
      <c r="B20" s="66"/>
      <c r="C20" s="67"/>
      <c r="D20" s="67"/>
      <c r="E20" s="67"/>
      <c r="F20" s="67"/>
      <c r="G20" s="68"/>
      <c r="H20" s="68"/>
      <c r="I20" s="69"/>
    </row>
    <row r="21" spans="1:10" x14ac:dyDescent="0.3">
      <c r="A21" s="42"/>
      <c r="B21" s="66"/>
      <c r="C21" s="67"/>
      <c r="D21" s="67"/>
      <c r="E21" s="67"/>
      <c r="F21" s="67"/>
      <c r="G21" s="68"/>
      <c r="H21" s="68"/>
      <c r="I21" s="69"/>
    </row>
    <row r="22" spans="1:10" x14ac:dyDescent="0.3">
      <c r="A22" s="42"/>
      <c r="B22" s="66"/>
      <c r="C22" s="67"/>
      <c r="D22" s="67"/>
      <c r="E22" s="67"/>
      <c r="F22" s="67"/>
      <c r="G22" s="68"/>
      <c r="H22" s="68"/>
      <c r="I22" s="69"/>
    </row>
    <row r="23" spans="1:10" x14ac:dyDescent="0.3">
      <c r="A23" s="42"/>
      <c r="B23" s="66"/>
      <c r="C23" s="67"/>
      <c r="D23" s="67"/>
      <c r="E23" s="67"/>
      <c r="F23" s="67"/>
      <c r="G23" s="68"/>
      <c r="H23" s="68"/>
      <c r="I23" s="69"/>
    </row>
    <row r="24" spans="1:10" x14ac:dyDescent="0.3">
      <c r="A24" s="42"/>
      <c r="B24" s="66"/>
      <c r="C24" s="67"/>
      <c r="D24" s="67"/>
      <c r="E24" s="67"/>
      <c r="F24" s="67"/>
      <c r="G24" s="68"/>
      <c r="H24" s="68"/>
      <c r="I24" s="69"/>
    </row>
    <row r="25" spans="1:10" x14ac:dyDescent="0.3">
      <c r="A25" s="42"/>
      <c r="B25" s="66"/>
      <c r="C25" s="67"/>
      <c r="D25" s="67"/>
      <c r="E25" s="67"/>
      <c r="F25" s="67"/>
      <c r="G25" s="68"/>
      <c r="H25" s="68"/>
      <c r="I25" s="69"/>
    </row>
    <row r="26" spans="1:10" x14ac:dyDescent="0.3">
      <c r="A26" s="42"/>
      <c r="B26" s="66"/>
      <c r="C26" s="67"/>
      <c r="D26" s="67"/>
      <c r="E26" s="67"/>
      <c r="F26" s="67"/>
      <c r="G26" s="68"/>
      <c r="H26" s="68"/>
      <c r="I26" s="69"/>
    </row>
    <row r="27" spans="1:10" x14ac:dyDescent="0.3">
      <c r="A27" s="42"/>
      <c r="B27" s="66"/>
      <c r="C27" s="67"/>
      <c r="D27" s="67"/>
      <c r="E27" s="67"/>
      <c r="F27" s="67"/>
      <c r="G27" s="68"/>
      <c r="H27" s="68"/>
      <c r="I27" s="69"/>
    </row>
    <row r="28" spans="1:10" x14ac:dyDescent="0.3">
      <c r="A28" s="42"/>
      <c r="B28" s="66"/>
      <c r="C28" s="67"/>
      <c r="D28" s="67"/>
      <c r="E28" s="67"/>
      <c r="F28" s="67"/>
      <c r="G28" s="68"/>
      <c r="H28" s="68"/>
      <c r="I28" s="69"/>
    </row>
    <row r="29" spans="1:10" x14ac:dyDescent="0.3">
      <c r="A29" s="42"/>
      <c r="B29" s="80"/>
      <c r="C29" s="80"/>
      <c r="D29" s="83" t="s">
        <v>638</v>
      </c>
      <c r="E29" s="44" t="s">
        <v>639</v>
      </c>
      <c r="F29" s="44" t="s">
        <v>655</v>
      </c>
      <c r="G29" s="44" t="s">
        <v>640</v>
      </c>
      <c r="H29" s="44" t="s">
        <v>641</v>
      </c>
      <c r="I29" s="84" t="s">
        <v>642</v>
      </c>
      <c r="J29" s="78"/>
    </row>
    <row r="30" spans="1:10" x14ac:dyDescent="0.3">
      <c r="A30" s="42"/>
      <c r="B30" s="80"/>
      <c r="C30" s="80"/>
      <c r="D30" s="143">
        <f>IF(scoreboard!$C$50=1,scoreboard!H44,IF(scoreboard!$C$50=2,scoreboard!H45,IF(scoreboard!$C$50=3,scoreboard!H46,IF(scoreboard!$C$50=4,scoreboard!H47,IF(scoreboard!$C$50=5,scoreboard!H48,IF(scoreboard!$C$50=6,scoreboard!H49))))))</f>
        <v>9.9430017877181918</v>
      </c>
      <c r="E30" s="91">
        <f>IF(scoreboard!$C$50=1,scoreboard!I44,IF(scoreboard!$C$50=2,scoreboard!I45,IF(scoreboard!$C$50=3,scoreboard!I46,IF(scoreboard!$C$50=4,scoreboard!I47,IF(scoreboard!$C$50=5,scoreboard!I48,IF(scoreboard!$C$50=6,scoreboard!I49))))))</f>
        <v>1.9065951362504103</v>
      </c>
      <c r="F30" s="91">
        <f>IF(scoreboard!$C$50=1,scoreboard!J44,IF(scoreboard!$C$50=2,scoreboard!J45,IF(scoreboard!$C$50=3,scoreboard!J46,IF(scoreboard!$C$50=4,scoreboard!J47,IF(scoreboard!$C$50=5,scoreboard!J48,IF(scoreboard!$C$50=6,scoreboard!J49))))))</f>
        <v>3.6351050135737206</v>
      </c>
      <c r="G30" s="91">
        <f>IF(scoreboard!$C$50=1,scoreboard!K44,IF(scoreboard!$C$50=2,scoreboard!K45,IF(scoreboard!$C$50=3,scoreboard!K46,IF(scoreboard!$C$50=4,scoreboard!K47,IF(scoreboard!$C$50=5,scoreboard!K48,IF(scoreboard!$C$50=6,scoreboard!K49))))))</f>
        <v>0.19175246841506932</v>
      </c>
      <c r="H30" s="91">
        <f>IF(scoreboard!$C$50=1,scoreboard!L44,IF(scoreboard!$C$50=2,scoreboard!L45,IF(scoreboard!$C$50=3,scoreboard!L46,IF(scoreboard!$C$50=4,scoreboard!L47,IF(scoreboard!$C$50=5,scoreboard!L48,IF(scoreboard!$C$50=6,scoreboard!L49))))))</f>
        <v>0.25648677386690949</v>
      </c>
      <c r="I30" s="92">
        <f>IF(scoreboard!$C$50=1,scoreboard!M44,IF(scoreboard!$C$50=2,scoreboard!M45,IF(scoreboard!$C$50=3,scoreboard!M46,IF(scoreboard!$C$50=4,scoreboard!M47,IF(scoreboard!$C$50=5,scoreboard!M48,IF(scoreboard!$C$50=6,scoreboard!M49))))))</f>
        <v>-0.88123936075360843</v>
      </c>
    </row>
    <row r="31" spans="1:10" x14ac:dyDescent="0.3">
      <c r="A31" s="42"/>
      <c r="B31" s="93"/>
      <c r="C31" s="94"/>
      <c r="D31" s="95"/>
      <c r="E31" s="94"/>
      <c r="F31" s="94"/>
      <c r="G31" s="96"/>
      <c r="H31" s="96"/>
      <c r="I31" s="97"/>
      <c r="J31" s="42"/>
    </row>
    <row r="32" spans="1:10" x14ac:dyDescent="0.3">
      <c r="A32" s="42"/>
      <c r="B32" s="66"/>
      <c r="C32" s="67"/>
      <c r="D32" s="67"/>
      <c r="E32" s="67"/>
      <c r="F32" s="67"/>
      <c r="G32" s="68"/>
      <c r="H32" s="68"/>
      <c r="I32" s="69"/>
      <c r="J32" s="70"/>
    </row>
    <row r="33" spans="1:10" x14ac:dyDescent="0.3">
      <c r="A33" s="42"/>
      <c r="B33" s="66"/>
      <c r="C33" s="67"/>
      <c r="D33" s="67"/>
      <c r="E33" s="67"/>
      <c r="F33" s="67"/>
      <c r="G33" s="68"/>
      <c r="H33" s="68"/>
      <c r="I33" s="69"/>
      <c r="J33" s="70"/>
    </row>
    <row r="34" spans="1:10" x14ac:dyDescent="0.3">
      <c r="A34" s="42"/>
      <c r="B34" s="66"/>
      <c r="C34" s="67"/>
      <c r="D34" s="67"/>
      <c r="E34" s="67"/>
      <c r="F34" s="67"/>
      <c r="G34" s="68"/>
      <c r="H34" s="68"/>
      <c r="I34" s="69"/>
      <c r="J34" s="70"/>
    </row>
    <row r="35" spans="1:10" x14ac:dyDescent="0.3">
      <c r="A35" s="42"/>
      <c r="B35" s="66"/>
      <c r="C35" s="67"/>
      <c r="D35" s="67"/>
      <c r="E35" s="67"/>
      <c r="F35" s="67"/>
      <c r="G35" s="68"/>
      <c r="H35" s="68"/>
      <c r="I35" s="69"/>
      <c r="J35" s="70"/>
    </row>
    <row r="36" spans="1:10" x14ac:dyDescent="0.3">
      <c r="A36" s="42"/>
      <c r="B36" s="66"/>
      <c r="C36" s="67"/>
      <c r="D36" s="67"/>
      <c r="E36" s="67"/>
      <c r="F36" s="67"/>
      <c r="G36" s="68"/>
      <c r="H36" s="68"/>
      <c r="I36" s="69"/>
      <c r="J36" s="70"/>
    </row>
    <row r="37" spans="1:10" x14ac:dyDescent="0.3">
      <c r="A37" s="42"/>
      <c r="B37" s="66"/>
      <c r="C37" s="67"/>
      <c r="D37" s="67"/>
      <c r="E37" s="67"/>
      <c r="F37" s="67"/>
      <c r="G37" s="68"/>
      <c r="H37" s="68"/>
      <c r="I37" s="69"/>
      <c r="J37" s="70"/>
    </row>
    <row r="38" spans="1:10" x14ac:dyDescent="0.3">
      <c r="A38" s="42"/>
      <c r="B38" s="66"/>
      <c r="C38" s="67"/>
      <c r="D38" s="67"/>
      <c r="E38" s="67"/>
      <c r="F38" s="67"/>
      <c r="G38" s="68"/>
      <c r="H38" s="68"/>
      <c r="I38" s="69"/>
      <c r="J38" s="70"/>
    </row>
    <row r="39" spans="1:10" x14ac:dyDescent="0.3">
      <c r="A39" s="42"/>
      <c r="B39" s="66"/>
      <c r="C39" s="67"/>
      <c r="D39" s="67"/>
      <c r="E39" s="67"/>
      <c r="F39" s="67"/>
      <c r="G39" s="68"/>
      <c r="H39" s="68"/>
      <c r="I39" s="69"/>
      <c r="J39" s="70"/>
    </row>
    <row r="40" spans="1:10" x14ac:dyDescent="0.3">
      <c r="A40" s="42"/>
      <c r="B40" s="66"/>
      <c r="C40" s="67"/>
      <c r="D40" s="67"/>
      <c r="E40" s="67"/>
      <c r="F40" s="67"/>
      <c r="G40" s="68"/>
      <c r="H40" s="68"/>
      <c r="I40" s="69"/>
      <c r="J40" s="70"/>
    </row>
    <row r="41" spans="1:10" x14ac:dyDescent="0.3">
      <c r="B41" s="66"/>
      <c r="C41" s="67"/>
      <c r="D41" s="67"/>
      <c r="E41" s="67"/>
      <c r="F41" s="67"/>
      <c r="G41" s="68"/>
      <c r="H41" s="68"/>
      <c r="I41" s="69"/>
    </row>
    <row r="42" spans="1:10" x14ac:dyDescent="0.3">
      <c r="B42" s="66"/>
      <c r="C42" s="67"/>
      <c r="D42" s="67"/>
      <c r="E42" s="67"/>
      <c r="F42" s="67"/>
      <c r="G42" s="68"/>
      <c r="H42" s="68"/>
      <c r="I42" s="69"/>
    </row>
    <row r="43" spans="1:10" x14ac:dyDescent="0.3">
      <c r="B43" s="66"/>
      <c r="C43" s="67"/>
      <c r="D43" s="67"/>
      <c r="E43" s="67"/>
      <c r="F43" s="67"/>
      <c r="G43" s="68"/>
      <c r="H43" s="68"/>
      <c r="I43" s="69"/>
    </row>
    <row r="44" spans="1:10" x14ac:dyDescent="0.3">
      <c r="B44" s="98"/>
      <c r="C44" s="99"/>
      <c r="D44" s="99"/>
      <c r="E44" s="99"/>
      <c r="F44" s="99"/>
      <c r="G44" s="100"/>
      <c r="H44" s="100"/>
      <c r="I44" s="101"/>
    </row>
    <row r="61" spans="2:9" x14ac:dyDescent="0.3">
      <c r="B61" s="71"/>
      <c r="C61" s="72"/>
      <c r="D61" s="72"/>
      <c r="E61" s="72"/>
      <c r="F61" s="72"/>
      <c r="G61" s="72"/>
      <c r="H61" s="72"/>
      <c r="I61" s="72"/>
    </row>
    <row r="62" spans="2:9" x14ac:dyDescent="0.3">
      <c r="B62" s="42"/>
      <c r="C62" s="73"/>
      <c r="D62" s="73"/>
      <c r="E62" s="74"/>
      <c r="F62" s="74"/>
      <c r="G62" s="74"/>
      <c r="H62" s="75"/>
      <c r="I62" s="76"/>
    </row>
    <row r="63" spans="2:9" x14ac:dyDescent="0.3">
      <c r="B63" s="42"/>
      <c r="C63" s="73"/>
      <c r="D63" s="73"/>
      <c r="E63" s="74"/>
      <c r="F63" s="74"/>
      <c r="G63" s="74"/>
      <c r="H63" s="77"/>
      <c r="I63" s="76"/>
    </row>
    <row r="64" spans="2:9" x14ac:dyDescent="0.3">
      <c r="B64" s="42"/>
      <c r="C64" s="74"/>
      <c r="D64" s="74"/>
      <c r="E64" s="74"/>
      <c r="F64" s="74"/>
      <c r="G64" s="74"/>
      <c r="H64" s="75"/>
      <c r="I64" s="76"/>
    </row>
    <row r="65" spans="2:9" x14ac:dyDescent="0.3">
      <c r="B65" s="42"/>
      <c r="C65" s="73"/>
      <c r="D65" s="73"/>
      <c r="E65" s="74"/>
      <c r="F65" s="74"/>
      <c r="G65" s="74"/>
      <c r="H65" s="75"/>
      <c r="I65" s="76"/>
    </row>
    <row r="66" spans="2:9" x14ac:dyDescent="0.3">
      <c r="B66" s="42"/>
      <c r="C66" s="73"/>
      <c r="D66" s="73"/>
      <c r="E66" s="74"/>
      <c r="F66" s="74"/>
      <c r="G66" s="74"/>
      <c r="H66" s="75"/>
      <c r="I66" s="76"/>
    </row>
    <row r="67" spans="2:9" x14ac:dyDescent="0.3">
      <c r="B67" s="42"/>
      <c r="C67" s="74"/>
      <c r="D67" s="74"/>
      <c r="E67" s="74"/>
      <c r="F67" s="74"/>
      <c r="G67" s="74"/>
      <c r="H67" s="75"/>
      <c r="I67" s="76"/>
    </row>
    <row r="68" spans="2:9" x14ac:dyDescent="0.3">
      <c r="B68" s="42"/>
      <c r="C68" s="74"/>
      <c r="D68" s="74"/>
      <c r="E68" s="74"/>
      <c r="F68" s="74"/>
      <c r="G68" s="74"/>
      <c r="H68" s="75"/>
      <c r="I68" s="76"/>
    </row>
    <row r="69" spans="2:9" x14ac:dyDescent="0.3">
      <c r="B69" s="42"/>
      <c r="C69" s="73"/>
      <c r="D69" s="73"/>
      <c r="E69" s="74"/>
      <c r="F69" s="74"/>
      <c r="G69" s="74"/>
      <c r="H69" s="75"/>
      <c r="I69" s="76"/>
    </row>
    <row r="70" spans="2:9" x14ac:dyDescent="0.3">
      <c r="B70" s="42"/>
      <c r="C70" s="73"/>
      <c r="D70" s="73"/>
      <c r="E70" s="74"/>
      <c r="F70" s="74"/>
      <c r="G70" s="74"/>
      <c r="H70" s="75"/>
      <c r="I70" s="76"/>
    </row>
  </sheetData>
  <sheetProtection algorithmName="SHA-512" hashValue="e3hJaVCyKCFYtwap2Day2qd6Cu1CAOWgLvqH+5J16VvgXEutQFEoZt3nNW+pzLIDllX8TEusyKRXisMy8EA92Q==" saltValue="Bkr2w6sbj6q/ffuJlkECzw==" spinCount="100000" sheet="1" objects="1" scenarios="1" selectLockedCells="1" selectUnlockedCells="1"/>
  <mergeCells count="7">
    <mergeCell ref="D5:D6"/>
    <mergeCell ref="I2:I3"/>
    <mergeCell ref="H3:H5"/>
    <mergeCell ref="I5:I6"/>
    <mergeCell ref="G11:G12"/>
    <mergeCell ref="H11:H12"/>
    <mergeCell ref="I11:I1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croll Bar 1">
              <controlPr defaultSize="0" autoPict="0">
                <anchor moveWithCells="1">
                  <from>
                    <xdr:col>3</xdr:col>
                    <xdr:colOff>171450</xdr:colOff>
                    <xdr:row>7</xdr:row>
                    <xdr:rowOff>12700</xdr:rowOff>
                  </from>
                  <to>
                    <xdr:col>3</xdr:col>
                    <xdr:colOff>781050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croll Bar 2">
              <controlPr defaultSize="0" autoPict="0">
                <anchor moveWithCells="1">
                  <from>
                    <xdr:col>4</xdr:col>
                    <xdr:colOff>203200</xdr:colOff>
                    <xdr:row>7</xdr:row>
                    <xdr:rowOff>19050</xdr:rowOff>
                  </from>
                  <to>
                    <xdr:col>4</xdr:col>
                    <xdr:colOff>800100</xdr:colOff>
                    <xdr:row>7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>
                <anchor moveWithCells="1">
                  <from>
                    <xdr:col>2</xdr:col>
                    <xdr:colOff>381000</xdr:colOff>
                    <xdr:row>6</xdr:row>
                    <xdr:rowOff>146050</xdr:rowOff>
                  </from>
                  <to>
                    <xdr:col>2</xdr:col>
                    <xdr:colOff>742950</xdr:colOff>
                    <xdr:row>8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Option Button 4">
              <controlPr defaultSize="0" autoFill="0" autoLine="0" autoPict="0">
                <anchor moveWithCells="1">
                  <from>
                    <xdr:col>2</xdr:col>
                    <xdr:colOff>381000</xdr:colOff>
                    <xdr:row>7</xdr:row>
                    <xdr:rowOff>146050</xdr:rowOff>
                  </from>
                  <to>
                    <xdr:col>2</xdr:col>
                    <xdr:colOff>742950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croll Bar 5">
              <controlPr defaultSize="0" autoPict="0">
                <anchor moveWithCells="1">
                  <from>
                    <xdr:col>3</xdr:col>
                    <xdr:colOff>171450</xdr:colOff>
                    <xdr:row>7</xdr:row>
                    <xdr:rowOff>184150</xdr:rowOff>
                  </from>
                  <to>
                    <xdr:col>3</xdr:col>
                    <xdr:colOff>781050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Drop Down 6">
              <controlPr defaultSize="0" autoLine="0" autoPict="0">
                <anchor moveWithCells="1">
                  <from>
                    <xdr:col>2</xdr:col>
                    <xdr:colOff>12700</xdr:colOff>
                    <xdr:row>2</xdr:row>
                    <xdr:rowOff>12700</xdr:rowOff>
                  </from>
                  <to>
                    <xdr:col>3</xdr:col>
                    <xdr:colOff>12700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Scroll Bar 7">
              <controlPr defaultSize="0" autoPict="0">
                <anchor moveWithCells="1">
                  <from>
                    <xdr:col>4</xdr:col>
                    <xdr:colOff>203200</xdr:colOff>
                    <xdr:row>8</xdr:row>
                    <xdr:rowOff>12700</xdr:rowOff>
                  </from>
                  <to>
                    <xdr:col>4</xdr:col>
                    <xdr:colOff>800100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Scroll Bar 8">
              <controlPr defaultSize="0" autoPict="0">
                <anchor moveWithCells="1">
                  <from>
                    <xdr:col>5</xdr:col>
                    <xdr:colOff>152400</xdr:colOff>
                    <xdr:row>7</xdr:row>
                    <xdr:rowOff>12700</xdr:rowOff>
                  </from>
                  <to>
                    <xdr:col>5</xdr:col>
                    <xdr:colOff>755650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Scroll Bar 9">
              <controlPr defaultSize="0" autoPict="0">
                <anchor moveWithCells="1">
                  <from>
                    <xdr:col>5</xdr:col>
                    <xdr:colOff>152400</xdr:colOff>
                    <xdr:row>8</xdr:row>
                    <xdr:rowOff>0</xdr:rowOff>
                  </from>
                  <to>
                    <xdr:col>5</xdr:col>
                    <xdr:colOff>755650</xdr:colOff>
                    <xdr:row>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Scroll Bar 10">
              <controlPr defaultSize="0" autoPict="0">
                <anchor moveWithCells="1">
                  <from>
                    <xdr:col>2</xdr:col>
                    <xdr:colOff>12700</xdr:colOff>
                    <xdr:row>4</xdr:row>
                    <xdr:rowOff>12700</xdr:rowOff>
                  </from>
                  <to>
                    <xdr:col>2</xdr:col>
                    <xdr:colOff>641350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Scroll Bar 11">
              <controlPr defaultSize="0" autoPict="0">
                <anchor moveWithCells="1">
                  <from>
                    <xdr:col>2</xdr:col>
                    <xdr:colOff>19050</xdr:colOff>
                    <xdr:row>5</xdr:row>
                    <xdr:rowOff>12700</xdr:rowOff>
                  </from>
                  <to>
                    <xdr:col>2</xdr:col>
                    <xdr:colOff>641350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Drop Down 12">
              <controlPr defaultSize="0" autoLine="0" autoPict="0">
                <anchor moveWithCells="1">
                  <from>
                    <xdr:col>6</xdr:col>
                    <xdr:colOff>19050</xdr:colOff>
                    <xdr:row>2</xdr:row>
                    <xdr:rowOff>12700</xdr:rowOff>
                  </from>
                  <to>
                    <xdr:col>7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Drop Down 13">
              <controlPr defaultSize="0" autoLine="0" autoPict="0">
                <anchor moveWithCells="1">
                  <from>
                    <xdr:col>3</xdr:col>
                    <xdr:colOff>19050</xdr:colOff>
                    <xdr:row>2</xdr:row>
                    <xdr:rowOff>12700</xdr:rowOff>
                  </from>
                  <to>
                    <xdr:col>4</xdr:col>
                    <xdr:colOff>19050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Drop Down 14">
              <controlPr defaultSize="0" autoLine="0" autoPict="0">
                <anchor moveWithCells="1">
                  <from>
                    <xdr:col>4</xdr:col>
                    <xdr:colOff>31750</xdr:colOff>
                    <xdr:row>2</xdr:row>
                    <xdr:rowOff>12700</xdr:rowOff>
                  </from>
                  <to>
                    <xdr:col>5</xdr:col>
                    <xdr:colOff>19050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Scroll Bar 15">
              <controlPr defaultSize="0" autoPict="0">
                <anchor moveWithCells="1">
                  <from>
                    <xdr:col>3</xdr:col>
                    <xdr:colOff>171450</xdr:colOff>
                    <xdr:row>4</xdr:row>
                    <xdr:rowOff>114300</xdr:rowOff>
                  </from>
                  <to>
                    <xdr:col>3</xdr:col>
                    <xdr:colOff>800100</xdr:colOff>
                    <xdr:row>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Scroll Bar 16">
              <controlPr defaultSize="0" autoPict="0">
                <anchor moveWithCells="1">
                  <from>
                    <xdr:col>4</xdr:col>
                    <xdr:colOff>209550</xdr:colOff>
                    <xdr:row>4</xdr:row>
                    <xdr:rowOff>12700</xdr:rowOff>
                  </from>
                  <to>
                    <xdr:col>4</xdr:col>
                    <xdr:colOff>838200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Scroll Bar 17">
              <controlPr defaultSize="0" autoPict="0">
                <anchor moveWithCells="1">
                  <from>
                    <xdr:col>4</xdr:col>
                    <xdr:colOff>203200</xdr:colOff>
                    <xdr:row>5</xdr:row>
                    <xdr:rowOff>12700</xdr:rowOff>
                  </from>
                  <to>
                    <xdr:col>4</xdr:col>
                    <xdr:colOff>831850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Drop Down 18">
              <controlPr defaultSize="0" autoLine="0" autoPict="0">
                <anchor mov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0</xdr:colOff>
                    <xdr:row>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Drop Down 19">
              <controlPr defaultSize="0" autoLine="0" autoPict="0">
                <anchor moveWithCells="1">
                  <from>
                    <xdr:col>1</xdr:col>
                    <xdr:colOff>0</xdr:colOff>
                    <xdr:row>12</xdr:row>
                    <xdr:rowOff>12700</xdr:rowOff>
                  </from>
                  <to>
                    <xdr:col>3</xdr:col>
                    <xdr:colOff>69850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Drop Down 20">
              <controlPr defaultSize="0" autoLine="0" autoPict="0">
                <anchor moveWithCells="1">
                  <from>
                    <xdr:col>5</xdr:col>
                    <xdr:colOff>31750</xdr:colOff>
                    <xdr:row>2</xdr:row>
                    <xdr:rowOff>0</xdr:rowOff>
                  </from>
                  <to>
                    <xdr:col>6</xdr:col>
                    <xdr:colOff>12700</xdr:colOff>
                    <xdr:row>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Scroll Bar 21">
              <controlPr defaultSize="0" autoPict="0">
                <anchor moveWithCells="1">
                  <from>
                    <xdr:col>6</xdr:col>
                    <xdr:colOff>184150</xdr:colOff>
                    <xdr:row>7</xdr:row>
                    <xdr:rowOff>31750</xdr:rowOff>
                  </from>
                  <to>
                    <xdr:col>6</xdr:col>
                    <xdr:colOff>793750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Scroll Bar 22">
              <controlPr defaultSize="0" autoPict="0">
                <anchor moveWithCells="1">
                  <from>
                    <xdr:col>6</xdr:col>
                    <xdr:colOff>190500</xdr:colOff>
                    <xdr:row>8</xdr:row>
                    <xdr:rowOff>19050</xdr:rowOff>
                  </from>
                  <to>
                    <xdr:col>6</xdr:col>
                    <xdr:colOff>800100</xdr:colOff>
                    <xdr:row>8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Scroll Bar 23">
              <controlPr defaultSize="0" autoPict="0">
                <anchor moveWithCells="1">
                  <from>
                    <xdr:col>7</xdr:col>
                    <xdr:colOff>203200</xdr:colOff>
                    <xdr:row>7</xdr:row>
                    <xdr:rowOff>31750</xdr:rowOff>
                  </from>
                  <to>
                    <xdr:col>7</xdr:col>
                    <xdr:colOff>812800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Scroll Bar 24">
              <controlPr defaultSize="0" autoPict="0">
                <anchor moveWithCells="1">
                  <from>
                    <xdr:col>7</xdr:col>
                    <xdr:colOff>203200</xdr:colOff>
                    <xdr:row>8</xdr:row>
                    <xdr:rowOff>19050</xdr:rowOff>
                  </from>
                  <to>
                    <xdr:col>7</xdr:col>
                    <xdr:colOff>812800</xdr:colOff>
                    <xdr:row>8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8" name="Scroll Bar 25">
              <controlPr defaultSize="0" autoPict="0">
                <anchor moveWithCells="1">
                  <from>
                    <xdr:col>8</xdr:col>
                    <xdr:colOff>152400</xdr:colOff>
                    <xdr:row>7</xdr:row>
                    <xdr:rowOff>31750</xdr:rowOff>
                  </from>
                  <to>
                    <xdr:col>8</xdr:col>
                    <xdr:colOff>762000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9" name="Scroll Bar 26">
              <controlPr defaultSize="0" autoPict="0">
                <anchor moveWithCells="1">
                  <from>
                    <xdr:col>8</xdr:col>
                    <xdr:colOff>152400</xdr:colOff>
                    <xdr:row>8</xdr:row>
                    <xdr:rowOff>12700</xdr:rowOff>
                  </from>
                  <to>
                    <xdr:col>8</xdr:col>
                    <xdr:colOff>762000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Scroll Bar 28">
              <controlPr defaultSize="0" autoPict="0">
                <anchor moveWithCells="1">
                  <from>
                    <xdr:col>5</xdr:col>
                    <xdr:colOff>165100</xdr:colOff>
                    <xdr:row>4</xdr:row>
                    <xdr:rowOff>19050</xdr:rowOff>
                  </from>
                  <to>
                    <xdr:col>5</xdr:col>
                    <xdr:colOff>793750</xdr:colOff>
                    <xdr:row>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Scroll Bar 29">
              <controlPr defaultSize="0" autoPict="0">
                <anchor moveWithCells="1">
                  <from>
                    <xdr:col>5</xdr:col>
                    <xdr:colOff>165100</xdr:colOff>
                    <xdr:row>5</xdr:row>
                    <xdr:rowOff>12700</xdr:rowOff>
                  </from>
                  <to>
                    <xdr:col>5</xdr:col>
                    <xdr:colOff>793750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Drop Down 30">
              <controlPr defaultSize="0" autoLine="0" autoPict="0">
                <anchor moveWithCells="1">
                  <from>
                    <xdr:col>1</xdr:col>
                    <xdr:colOff>0</xdr:colOff>
                    <xdr:row>28</xdr:row>
                    <xdr:rowOff>12700</xdr:rowOff>
                  </from>
                  <to>
                    <xdr:col>3</xdr:col>
                    <xdr:colOff>69850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AZ137"/>
  <sheetViews>
    <sheetView topLeftCell="B4" zoomScale="120" zoomScaleNormal="120" workbookViewId="0">
      <selection activeCell="I11" sqref="I11"/>
    </sheetView>
  </sheetViews>
  <sheetFormatPr defaultRowHeight="14.5" x14ac:dyDescent="0.35"/>
  <sheetData>
    <row r="2" spans="3:22" x14ac:dyDescent="0.35">
      <c r="C2" s="4" t="s">
        <v>8</v>
      </c>
      <c r="D2">
        <f>scoreboard!M2</f>
        <v>0.59305680064017896</v>
      </c>
      <c r="F2" s="4"/>
      <c r="G2" s="5"/>
      <c r="I2" s="4"/>
      <c r="J2" s="5"/>
      <c r="L2" s="4"/>
      <c r="M2" s="5"/>
    </row>
    <row r="3" spans="3:22" x14ac:dyDescent="0.35">
      <c r="C3" s="4" t="s">
        <v>9</v>
      </c>
      <c r="D3">
        <f>1-D2</f>
        <v>0.40694319935982104</v>
      </c>
      <c r="F3" s="4"/>
      <c r="G3" s="5"/>
      <c r="I3" s="4"/>
      <c r="J3" s="5"/>
      <c r="L3" s="4"/>
      <c r="M3" s="5"/>
    </row>
    <row r="4" spans="3:22" x14ac:dyDescent="0.35">
      <c r="C4" s="4" t="s">
        <v>10</v>
      </c>
      <c r="D4" s="5">
        <f>scoreboard!M3</f>
        <v>0.59646615722790308</v>
      </c>
      <c r="F4" s="4"/>
      <c r="G4" s="5"/>
      <c r="I4" s="4"/>
      <c r="J4" s="5"/>
      <c r="L4" s="4"/>
      <c r="M4" s="5"/>
    </row>
    <row r="5" spans="3:22" x14ac:dyDescent="0.35">
      <c r="C5" s="4" t="s">
        <v>11</v>
      </c>
      <c r="D5" s="5">
        <f>1-D4</f>
        <v>0.40353384277209692</v>
      </c>
      <c r="F5" s="4"/>
      <c r="G5" s="5"/>
      <c r="I5" s="4"/>
      <c r="J5" s="5"/>
      <c r="L5" s="4"/>
      <c r="M5" s="5"/>
    </row>
    <row r="7" spans="3:22" x14ac:dyDescent="0.35">
      <c r="D7" t="s">
        <v>5</v>
      </c>
      <c r="E7" t="s">
        <v>6</v>
      </c>
      <c r="F7" t="s">
        <v>7</v>
      </c>
    </row>
    <row r="8" spans="3:22" x14ac:dyDescent="0.35">
      <c r="C8" t="s">
        <v>4</v>
      </c>
      <c r="D8">
        <f>scoreboard!D6</f>
        <v>0</v>
      </c>
      <c r="E8">
        <f>scoreboard!E6</f>
        <v>0</v>
      </c>
      <c r="F8">
        <f>scoreboard!F6</f>
        <v>0</v>
      </c>
    </row>
    <row r="9" spans="3:22" x14ac:dyDescent="0.35">
      <c r="C9" t="s">
        <v>3</v>
      </c>
      <c r="D9">
        <f>scoreboard!D7</f>
        <v>0</v>
      </c>
      <c r="E9">
        <f>scoreboard!E7</f>
        <v>0</v>
      </c>
      <c r="F9">
        <f>scoreboard!F7</f>
        <v>0</v>
      </c>
    </row>
    <row r="11" spans="3:22" x14ac:dyDescent="0.35">
      <c r="D11" s="115" t="s">
        <v>206</v>
      </c>
      <c r="E11" s="116"/>
      <c r="F11" s="116"/>
      <c r="G11" s="12">
        <f>INDEX(D14:K21,VLOOKUP($D$8,C13:K21,1,FALSE)+1,HLOOKUP($D$9,C13:K21,1,FALSE)+1)</f>
        <v>0.49449447857241829</v>
      </c>
      <c r="O11" s="115" t="s">
        <v>207</v>
      </c>
      <c r="P11" s="116"/>
      <c r="Q11" s="116"/>
      <c r="R11" s="12">
        <f>INDEX(O14:V21,VLOOKUP($D$8,N13:V21,1,FALSE)+1,HLOOKUP($D$9,N13:V21,1,FALSE)+1)</f>
        <v>0.50550552142758176</v>
      </c>
    </row>
    <row r="12" spans="3:22" x14ac:dyDescent="0.35">
      <c r="G12" t="s">
        <v>0</v>
      </c>
      <c r="R12" t="s">
        <v>0</v>
      </c>
    </row>
    <row r="13" spans="3:22" x14ac:dyDescent="0.35">
      <c r="D13">
        <v>0</v>
      </c>
      <c r="E13">
        <v>1</v>
      </c>
      <c r="F13">
        <v>2</v>
      </c>
      <c r="G13">
        <v>3</v>
      </c>
      <c r="H13">
        <v>4</v>
      </c>
      <c r="I13">
        <v>5</v>
      </c>
      <c r="J13">
        <v>6</v>
      </c>
      <c r="K13">
        <v>7</v>
      </c>
      <c r="O13">
        <v>0</v>
      </c>
      <c r="P13">
        <v>1</v>
      </c>
      <c r="Q13">
        <v>2</v>
      </c>
      <c r="R13">
        <v>3</v>
      </c>
      <c r="S13">
        <v>4</v>
      </c>
      <c r="T13">
        <v>5</v>
      </c>
      <c r="U13">
        <v>6</v>
      </c>
      <c r="V13">
        <v>7</v>
      </c>
    </row>
    <row r="14" spans="3:22" x14ac:dyDescent="0.35">
      <c r="C14">
        <v>0</v>
      </c>
      <c r="D14" s="3">
        <f>$D$2*D15+$D$3*E14</f>
        <v>0.49449447857241829</v>
      </c>
      <c r="E14" s="7">
        <f>$D$5*E15+$D$4*F14</f>
        <v>0.35858254251213673</v>
      </c>
      <c r="F14" s="7">
        <f>$D$5*F15+$D$4*G14</f>
        <v>0.26639318522748756</v>
      </c>
      <c r="G14" s="3">
        <f>$D$2*G15+$D$3*H14</f>
        <v>0.18016338009850585</v>
      </c>
      <c r="H14" s="3">
        <f>$D$2*H15+$D$3*I14</f>
        <v>8.405374784848467E-2</v>
      </c>
      <c r="I14" s="7">
        <f>$D$5*I15+$D$4*J14</f>
        <v>2.7419115529507734E-2</v>
      </c>
      <c r="J14" s="7">
        <f>$D$5*J15+$D$4*K14</f>
        <v>6.8048135123794824E-3</v>
      </c>
      <c r="K14" s="112">
        <v>0</v>
      </c>
      <c r="N14">
        <v>0</v>
      </c>
      <c r="O14" s="3">
        <f>$D$2*O15+$D$3*P14</f>
        <v>0.50550552142758176</v>
      </c>
      <c r="P14" s="7">
        <f>$D$5*P15+$D$4*Q14</f>
        <v>0.64141745748786327</v>
      </c>
      <c r="Q14" s="7">
        <f>$D$5*Q15+$D$4*R14</f>
        <v>0.73360681477251244</v>
      </c>
      <c r="R14" s="3">
        <f>$D$2*R15+$D$3*S14</f>
        <v>0.81983661990149415</v>
      </c>
      <c r="S14" s="3">
        <f>$D$2*S15+$D$3*T14</f>
        <v>0.91594625215151537</v>
      </c>
      <c r="T14" s="7">
        <f>$D$5*T15+$D$4*U14</f>
        <v>0.97258088447049229</v>
      </c>
      <c r="U14" s="7">
        <f>$D$5*U15+$D$4*V14</f>
        <v>0.99319518648762051</v>
      </c>
      <c r="V14" s="111">
        <v>1</v>
      </c>
    </row>
    <row r="15" spans="3:22" x14ac:dyDescent="0.35">
      <c r="C15">
        <v>1</v>
      </c>
      <c r="D15" s="7">
        <f>$D$5*D16+$D$4*E15</f>
        <v>0.58775441258186789</v>
      </c>
      <c r="E15" s="7">
        <f>$D$5*E16+$D$4*F15</f>
        <v>0.49484826758526335</v>
      </c>
      <c r="F15" s="3">
        <f>$D$2*F16+$D$3*G15</f>
        <v>0.39385005514073168</v>
      </c>
      <c r="G15" s="3">
        <f>$D$2*G16+$D$3*H15</f>
        <v>0.24611180391710244</v>
      </c>
      <c r="H15" s="7">
        <f>$D$5*H16+$D$4*I15</f>
        <v>0.12291525056723485</v>
      </c>
      <c r="I15" s="7">
        <f>$D$5*I16+$D$4*J15</f>
        <v>5.7889257571686184E-2</v>
      </c>
      <c r="J15" s="3">
        <f>$D$2*J16+$D$3*K15</f>
        <v>1.6863055315592512E-2</v>
      </c>
      <c r="K15" s="112">
        <v>0</v>
      </c>
      <c r="N15">
        <v>1</v>
      </c>
      <c r="O15" s="7">
        <f>$D$5*O16+$D$4*P15</f>
        <v>0.41224558741813222</v>
      </c>
      <c r="P15" s="7">
        <f>$D$5*P16+$D$4*Q15</f>
        <v>0.50515173241473676</v>
      </c>
      <c r="Q15" s="3">
        <f>$D$2*Q16+$D$3*R15</f>
        <v>0.60614994485926843</v>
      </c>
      <c r="R15" s="3">
        <f>$D$2*R16+$D$3*S15</f>
        <v>0.75388819608289759</v>
      </c>
      <c r="S15" s="7">
        <f>$D$5*S16+$D$4*T15</f>
        <v>0.87708474943276515</v>
      </c>
      <c r="T15" s="7">
        <f>$D$5*T16+$D$4*U15</f>
        <v>0.94211074242831394</v>
      </c>
      <c r="U15" s="3">
        <f>$D$2*U16+$D$3*V15</f>
        <v>0.98313694468440749</v>
      </c>
      <c r="V15" s="111">
        <v>1</v>
      </c>
    </row>
    <row r="16" spans="3:22" x14ac:dyDescent="0.35">
      <c r="C16">
        <v>2</v>
      </c>
      <c r="D16" s="7">
        <f>$D$5*D17+$D$4*E16</f>
        <v>0.72507962651759195</v>
      </c>
      <c r="E16" s="3">
        <f>$D$2*E17+$D$3*F16</f>
        <v>0.64413442224788464</v>
      </c>
      <c r="F16" s="3">
        <f>$D$2*F17+$D$3*G16</f>
        <v>0.4952249597972006</v>
      </c>
      <c r="G16" s="7">
        <f>$D$5*G17+$D$4*H16</f>
        <v>0.33064670768379145</v>
      </c>
      <c r="H16" s="7">
        <f>$D$5*H17+$D$4*I16</f>
        <v>0.21903061946800001</v>
      </c>
      <c r="I16" s="3">
        <f>$D$2*I17+$D$3*J16</f>
        <v>0.1185303701912471</v>
      </c>
      <c r="J16" s="3">
        <f>$D$2*J17+$D$3*K16</f>
        <v>2.8434131937091996E-2</v>
      </c>
      <c r="K16" s="112">
        <v>0</v>
      </c>
      <c r="N16">
        <v>2</v>
      </c>
      <c r="O16" s="7">
        <f>$D$5*O17+$D$4*P16</f>
        <v>0.27492037348240805</v>
      </c>
      <c r="P16" s="3">
        <f>$D$2*P17+$D$3*Q16</f>
        <v>0.35586557775211536</v>
      </c>
      <c r="Q16" s="3">
        <f>$D$2*Q17+$D$3*R16</f>
        <v>0.50477504020279951</v>
      </c>
      <c r="R16" s="7">
        <f>$D$5*R17+$D$4*S16</f>
        <v>0.66935329231620866</v>
      </c>
      <c r="S16" s="7">
        <f>$D$5*S17+$D$4*T16</f>
        <v>0.78096938053200005</v>
      </c>
      <c r="T16" s="3">
        <f>$D$2*T17+$D$3*U16</f>
        <v>0.88146962980875299</v>
      </c>
      <c r="U16" s="3">
        <f>$D$2*U17+$D$3*V16</f>
        <v>0.97156586806290801</v>
      </c>
      <c r="V16" s="111">
        <v>1</v>
      </c>
    </row>
    <row r="17" spans="2:52" x14ac:dyDescent="0.35">
      <c r="B17" t="s">
        <v>1</v>
      </c>
      <c r="C17">
        <v>3</v>
      </c>
      <c r="D17" s="3">
        <f>$D$2*D18+$D$3*E17</f>
        <v>0.84472529143905328</v>
      </c>
      <c r="E17" s="3">
        <f>$D$2*E18+$D$3*F17</f>
        <v>0.74631298760489595</v>
      </c>
      <c r="F17" s="7">
        <f>$D$5*F18+$D$4*G17</f>
        <v>0.60815512160932794</v>
      </c>
      <c r="G17" s="7">
        <f>$D$5*G18+$D$4*H17</f>
        <v>0.49562721778312246</v>
      </c>
      <c r="H17" s="3">
        <f>$D$2*H18+$D$3*I17</f>
        <v>0.36758073133657554</v>
      </c>
      <c r="I17" s="3">
        <f>$D$2*I18+$D$3*J17</f>
        <v>0.18035252855087358</v>
      </c>
      <c r="J17" s="7">
        <f>$D$5*J18+$D$4*K17</f>
        <v>4.7945039845084976E-2</v>
      </c>
      <c r="K17" s="112">
        <v>0</v>
      </c>
      <c r="M17" t="s">
        <v>1</v>
      </c>
      <c r="N17">
        <v>3</v>
      </c>
      <c r="O17" s="3">
        <f>$D$2*O18+$D$3*P17</f>
        <v>0.15527470856094672</v>
      </c>
      <c r="P17" s="3">
        <f>$D$2*P18+$D$3*Q17</f>
        <v>0.25368701239510405</v>
      </c>
      <c r="Q17" s="7">
        <f>$D$5*Q18+$D$4*R17</f>
        <v>0.39184487839067217</v>
      </c>
      <c r="R17" s="7">
        <f>$D$5*R18+$D$4*S17</f>
        <v>0.50437278221687765</v>
      </c>
      <c r="S17" s="3">
        <f>$D$2*S18+$D$3*T17</f>
        <v>0.63241926866342446</v>
      </c>
      <c r="T17" s="3">
        <f>$D$2*T18+$D$3*U17</f>
        <v>0.81964747144912642</v>
      </c>
      <c r="U17" s="7">
        <f>$D$5*U18+$D$4*V17</f>
        <v>0.95205496015491509</v>
      </c>
      <c r="V17" s="111">
        <v>1</v>
      </c>
    </row>
    <row r="18" spans="2:52" x14ac:dyDescent="0.35">
      <c r="C18">
        <v>4</v>
      </c>
      <c r="D18" s="3">
        <f>$D$2*D19+$D$3*E18</f>
        <v>0.91225376044136874</v>
      </c>
      <c r="E18" s="7">
        <f>$D$5*E19+$D$4*F18</f>
        <v>0.84111403186283584</v>
      </c>
      <c r="F18" s="7">
        <f>$D$5*F19+$D$4*G18</f>
        <v>0.77448339265358457</v>
      </c>
      <c r="G18" s="3">
        <f>$D$2*G19+$D$3*H18</f>
        <v>0.68489361287068629</v>
      </c>
      <c r="H18" s="3">
        <f>$D$2*H19+$D$3*I18</f>
        <v>0.49605281659005857</v>
      </c>
      <c r="I18" s="7">
        <f>$D$5*I19+$D$4*J18</f>
        <v>0.27120778392433759</v>
      </c>
      <c r="J18" s="7">
        <f>$D$5*J19+$D$4*K18</f>
        <v>0.11881293404222062</v>
      </c>
      <c r="K18" s="112">
        <v>0</v>
      </c>
      <c r="N18">
        <v>4</v>
      </c>
      <c r="O18" s="3">
        <f>$D$2*O19+$D$3*P18</f>
        <v>8.7746239558631173E-2</v>
      </c>
      <c r="P18" s="7">
        <f>$D$5*P19+$D$4*Q18</f>
        <v>0.15888596813716407</v>
      </c>
      <c r="Q18" s="7">
        <f>$D$5*Q19+$D$4*R18</f>
        <v>0.22551660734641543</v>
      </c>
      <c r="R18" s="3">
        <f>$D$2*R19+$D$3*S18</f>
        <v>0.31510638712931383</v>
      </c>
      <c r="S18" s="3">
        <f>$D$2*S19+$D$3*T18</f>
        <v>0.5039471834099416</v>
      </c>
      <c r="T18" s="7">
        <f>$D$5*T19+$D$4*U18</f>
        <v>0.72879221607566247</v>
      </c>
      <c r="U18" s="7">
        <f>$D$5*U19+$D$4*V18</f>
        <v>0.8811870659577794</v>
      </c>
      <c r="V18" s="111">
        <v>1</v>
      </c>
    </row>
    <row r="19" spans="2:52" x14ac:dyDescent="0.35">
      <c r="C19">
        <v>5</v>
      </c>
      <c r="D19" s="7">
        <f>$D$5*D20+$D$4*E19</f>
        <v>0.96106835748854436</v>
      </c>
      <c r="E19" s="7">
        <f>$D$5*E20+$D$4*F19</f>
        <v>0.93960123940350926</v>
      </c>
      <c r="F19" s="3">
        <f>$D$2*F20+$D$3*G19</f>
        <v>0.90690666428530031</v>
      </c>
      <c r="G19" s="3">
        <f>$D$2*G20+$D$3*H19</f>
        <v>0.81447222612516934</v>
      </c>
      <c r="H19" s="7">
        <f>$D$5*H20+$D$4*I19</f>
        <v>0.65033678543483464</v>
      </c>
      <c r="I19" s="7">
        <f>$D$5*I20+$D$4*J19</f>
        <v>0.49646366300024936</v>
      </c>
      <c r="J19" s="3">
        <f>$D$2*J20+$D$3*K19</f>
        <v>0.29443115161303185</v>
      </c>
      <c r="K19" s="112">
        <v>0</v>
      </c>
      <c r="N19">
        <v>5</v>
      </c>
      <c r="O19" s="7">
        <f>$D$5*O20+$D$4*P19</f>
        <v>3.8931642511455596E-2</v>
      </c>
      <c r="P19" s="7">
        <f>$D$5*P20+$D$4*Q19</f>
        <v>6.0398760596490637E-2</v>
      </c>
      <c r="Q19" s="3">
        <f>$D$2*Q20+$D$3*R19</f>
        <v>9.3093335714699632E-2</v>
      </c>
      <c r="R19" s="3">
        <f>$D$2*R20+$D$3*S19</f>
        <v>0.18552777387483069</v>
      </c>
      <c r="S19" s="7">
        <f>$D$5*S20+$D$4*T19</f>
        <v>0.34966321456516541</v>
      </c>
      <c r="T19" s="7">
        <f>$D$5*T20+$D$4*U19</f>
        <v>0.50353633699975076</v>
      </c>
      <c r="U19" s="3">
        <f>$D$2*U20+$D$3*V19</f>
        <v>0.70556884838696821</v>
      </c>
      <c r="V19" s="111">
        <v>1</v>
      </c>
    </row>
    <row r="20" spans="2:52" x14ac:dyDescent="0.35">
      <c r="C20">
        <v>6</v>
      </c>
      <c r="D20" s="7">
        <f>$D$5*D21+$D$4*E20</f>
        <v>0.99279905284479486</v>
      </c>
      <c r="E20" s="3">
        <f>$D$2*E21+$D$3*F20</f>
        <v>0.98792731646557819</v>
      </c>
      <c r="F20" s="3">
        <f>$D$2*F21+$D$3*G20</f>
        <v>0.97033324662160758</v>
      </c>
      <c r="G20" s="7">
        <f>$D$5*G21+$D$4*H20</f>
        <v>0.92709853998036484</v>
      </c>
      <c r="H20" s="7">
        <f>$D$5*H21+$D$4*I20</f>
        <v>0.87777770937005517</v>
      </c>
      <c r="I20" s="3">
        <f>$D$2*I21+$D$3*J20</f>
        <v>0.79508931202739641</v>
      </c>
      <c r="J20" s="2">
        <f>$D$2*($D$4-1)/(2*$D$2*$D$4-$D$4-$D$2)</f>
        <v>0.49646366300024936</v>
      </c>
      <c r="N20">
        <v>6</v>
      </c>
      <c r="O20" s="7">
        <f>$D$5*O21+$D$4*P20</f>
        <v>7.2009471552051361E-3</v>
      </c>
      <c r="P20" s="3">
        <f>$D$2*P21+$D$3*Q20</f>
        <v>1.2072683534421777E-2</v>
      </c>
      <c r="Q20" s="3">
        <f>$D$2*Q21+$D$3*R20</f>
        <v>2.9666753378392384E-2</v>
      </c>
      <c r="R20" s="7">
        <f>$D$5*R21+$D$4*S20</f>
        <v>7.2901460019635086E-2</v>
      </c>
      <c r="S20" s="7">
        <f>$D$5*S21+$D$4*T20</f>
        <v>0.12222229062994475</v>
      </c>
      <c r="T20" s="3">
        <f>$D$2*T21+$D$3*U20</f>
        <v>0.20491068797260356</v>
      </c>
      <c r="U20" s="2">
        <f>$D$4*($D$2-1)/(2*$D$2*$D$4-$D$4-$D$2)</f>
        <v>0.50353633699975064</v>
      </c>
    </row>
    <row r="21" spans="2:52" x14ac:dyDescent="0.35">
      <c r="C21">
        <v>7</v>
      </c>
      <c r="D21" s="111">
        <v>1</v>
      </c>
      <c r="E21" s="111">
        <v>1</v>
      </c>
      <c r="F21" s="111">
        <v>1</v>
      </c>
      <c r="G21" s="111">
        <v>1</v>
      </c>
      <c r="H21" s="111">
        <v>1</v>
      </c>
      <c r="I21" s="111">
        <v>1</v>
      </c>
      <c r="N21">
        <v>7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</row>
    <row r="23" spans="2:52" x14ac:dyDescent="0.35">
      <c r="D23" s="115" t="s">
        <v>896</v>
      </c>
      <c r="E23" s="116"/>
      <c r="F23" s="116"/>
      <c r="G23" s="12">
        <f>INDEX(D27:K34,VLOOKUP($D$8,C26:K34,1,FALSE)+1,HLOOKUP($D$9,C26:K34,1,FALSE)+1)</f>
        <v>5.8651758507024168</v>
      </c>
      <c r="O23" s="115" t="s">
        <v>904</v>
      </c>
      <c r="P23" s="116"/>
      <c r="Q23" s="116"/>
      <c r="R23" s="12">
        <f>INDEX(O27:V34,VLOOKUP($D$8,N26:V34,1,FALSE)+1,HLOOKUP($D$9,N26:V34,1,FALSE)+1)</f>
        <v>5.9639274197543939</v>
      </c>
      <c r="Z23" s="115" t="s">
        <v>912</v>
      </c>
      <c r="AA23" s="116"/>
      <c r="AJ23" s="115" t="s">
        <v>208</v>
      </c>
      <c r="AK23" s="116"/>
      <c r="AT23" s="115" t="s">
        <v>216</v>
      </c>
      <c r="AU23" s="116"/>
      <c r="AV23" s="116"/>
      <c r="AW23" s="12">
        <f>INDEX(AT27:AZ33,VLOOKUP($D$8,AS26:AZ33,1,FALSE)+1,HLOOKUP($D$9,AS26:AZ33,1,FALSE)+1)</f>
        <v>11.829103270456811</v>
      </c>
    </row>
    <row r="24" spans="2:52" x14ac:dyDescent="0.35">
      <c r="AT24" s="4" t="s">
        <v>549</v>
      </c>
      <c r="AW24" s="1">
        <f>IF(MOD($D$8+$D$9,4)=0,AW23,IF(MOD($D$8+$D$9,4)=3,AW23,AW87))</f>
        <v>11.829103270456811</v>
      </c>
    </row>
    <row r="25" spans="2:52" x14ac:dyDescent="0.35">
      <c r="G25" t="s">
        <v>0</v>
      </c>
      <c r="R25" t="s">
        <v>0</v>
      </c>
      <c r="AC25" t="s">
        <v>0</v>
      </c>
      <c r="AM25" t="s">
        <v>0</v>
      </c>
      <c r="AW25" t="s">
        <v>0</v>
      </c>
    </row>
    <row r="26" spans="2:52" x14ac:dyDescent="0.35">
      <c r="D26">
        <v>0</v>
      </c>
      <c r="E26">
        <v>1</v>
      </c>
      <c r="F26">
        <v>2</v>
      </c>
      <c r="G26">
        <v>3</v>
      </c>
      <c r="H26">
        <v>4</v>
      </c>
      <c r="I26">
        <v>5</v>
      </c>
      <c r="J26">
        <v>6</v>
      </c>
      <c r="K26">
        <v>7</v>
      </c>
      <c r="O26">
        <v>0</v>
      </c>
      <c r="P26">
        <v>1</v>
      </c>
      <c r="Q26">
        <v>2</v>
      </c>
      <c r="R26">
        <v>3</v>
      </c>
      <c r="S26">
        <v>4</v>
      </c>
      <c r="T26">
        <v>5</v>
      </c>
      <c r="U26">
        <v>6</v>
      </c>
      <c r="V26">
        <v>7</v>
      </c>
      <c r="Z26">
        <v>0</v>
      </c>
      <c r="AA26">
        <v>1</v>
      </c>
      <c r="AB26">
        <v>2</v>
      </c>
      <c r="AC26">
        <v>3</v>
      </c>
      <c r="AD26">
        <v>4</v>
      </c>
      <c r="AE26">
        <v>5</v>
      </c>
      <c r="AF26">
        <v>6</v>
      </c>
      <c r="AJ26">
        <v>0</v>
      </c>
      <c r="AK26">
        <v>1</v>
      </c>
      <c r="AL26">
        <v>2</v>
      </c>
      <c r="AM26">
        <v>3</v>
      </c>
      <c r="AN26">
        <v>4</v>
      </c>
      <c r="AO26">
        <v>5</v>
      </c>
      <c r="AP26">
        <v>6</v>
      </c>
      <c r="AT26">
        <v>0</v>
      </c>
      <c r="AU26">
        <v>1</v>
      </c>
      <c r="AV26">
        <v>2</v>
      </c>
      <c r="AW26">
        <v>3</v>
      </c>
      <c r="AX26">
        <v>4</v>
      </c>
      <c r="AY26">
        <v>5</v>
      </c>
      <c r="AZ26">
        <v>6</v>
      </c>
    </row>
    <row r="27" spans="2:52" x14ac:dyDescent="0.35">
      <c r="C27">
        <v>0</v>
      </c>
      <c r="D27" s="17">
        <f>$D$2*D28+$D$3*E27+$D$2*D15+$D$3*E14</f>
        <v>5.8651758507024168</v>
      </c>
      <c r="E27" s="26">
        <f>$D$5*E28+$D$4*F27+$D$5*E15+$D$4*F14</f>
        <v>4.1595255375500564</v>
      </c>
      <c r="F27" s="26">
        <f>$D$5*F28+$D$4*G27+$D$5*F15+$D$4*G14</f>
        <v>2.9743678156010822</v>
      </c>
      <c r="G27" s="17">
        <f>$D$2*G28+$D$3*H27+$D$2*G15+$D$3*H14</f>
        <v>1.938140984465007</v>
      </c>
      <c r="H27" s="17">
        <f>$D$2*H28+$D$3*I27+$D$2*H15+$D$3*I14</f>
        <v>0.88420600154389029</v>
      </c>
      <c r="I27" s="26">
        <f>$D$5*I28+$D$4*J27+$D$5*I15+$D$4*J14</f>
        <v>0.28274686705078633</v>
      </c>
      <c r="J27" s="26">
        <f>$D$5*J28+$D$4*K27+$D$5*J15+$D$4*K14</f>
        <v>6.9061907665719027E-2</v>
      </c>
      <c r="K27" s="112">
        <v>0</v>
      </c>
      <c r="N27">
        <v>0</v>
      </c>
      <c r="O27" s="17">
        <f>$D$2*O28+$D$3*P27+$D$2*O15+$D$3*P14</f>
        <v>5.9639274197543939</v>
      </c>
      <c r="P27" s="26">
        <f>$D$5*P28+$D$4*Q27+$D$5*P15+$D$4*Q14</f>
        <v>6.5909861019921987</v>
      </c>
      <c r="Q27" s="26">
        <f>$D$5*Q28+$D$4*R27+$D$5*Q15+$D$4*R14</f>
        <v>6.5281575154141134</v>
      </c>
      <c r="R27" s="17">
        <f>$D$2*R28+$D$3*S27+$D$2*R15+$D$3*S14</f>
        <v>6.1174242432617021</v>
      </c>
      <c r="S27" s="17">
        <f>$D$2*S28+$D$3*T27+$D$2*S15+$D$3*T14</f>
        <v>5.1602948592906746</v>
      </c>
      <c r="T27" s="26">
        <f>$D$5*T28+$D$4*U27+$D$5*T15+$D$4*U14</f>
        <v>3.5324976172399842</v>
      </c>
      <c r="U27" s="26">
        <f>$D$5*U28+$D$4*V27+$D$5*U15+$D$4*V14</f>
        <v>1.852973216910845</v>
      </c>
      <c r="V27" s="112">
        <v>0</v>
      </c>
      <c r="Y27">
        <v>0</v>
      </c>
      <c r="Z27" s="17">
        <f>D27+O27</f>
        <v>11.829103270456811</v>
      </c>
      <c r="AA27" s="17">
        <f t="shared" ref="AA27:AF33" si="0">E27+P27</f>
        <v>10.750511639542255</v>
      </c>
      <c r="AB27" s="17">
        <f t="shared" si="0"/>
        <v>9.502525331015196</v>
      </c>
      <c r="AC27" s="17">
        <f t="shared" si="0"/>
        <v>8.05556522772671</v>
      </c>
      <c r="AD27" s="17">
        <f t="shared" si="0"/>
        <v>6.0445008608345647</v>
      </c>
      <c r="AE27" s="17">
        <f t="shared" si="0"/>
        <v>3.8152444842907705</v>
      </c>
      <c r="AF27" s="17">
        <f t="shared" si="0"/>
        <v>1.9220351245765641</v>
      </c>
      <c r="AI27">
        <v>0</v>
      </c>
      <c r="AJ27" s="17">
        <f>Z27</f>
        <v>11.829103270456811</v>
      </c>
      <c r="AK27" s="17">
        <f t="shared" ref="AK27:AP33" si="1">AA27</f>
        <v>10.750511639542255</v>
      </c>
      <c r="AL27" s="17">
        <f t="shared" si="1"/>
        <v>9.502525331015196</v>
      </c>
      <c r="AM27" s="17">
        <f t="shared" si="1"/>
        <v>8.05556522772671</v>
      </c>
      <c r="AN27" s="17">
        <f t="shared" si="1"/>
        <v>6.0445008608345647</v>
      </c>
      <c r="AO27" s="17">
        <f t="shared" si="1"/>
        <v>3.8152444842907705</v>
      </c>
      <c r="AP27" s="17">
        <f t="shared" si="1"/>
        <v>1.9220351245765641</v>
      </c>
      <c r="AS27">
        <v>0</v>
      </c>
      <c r="AT27" s="17">
        <f>AJ27</f>
        <v>11.829103270456811</v>
      </c>
      <c r="AU27" s="17">
        <f t="shared" ref="AU27:AZ33" si="2">AK27</f>
        <v>10.750511639542255</v>
      </c>
      <c r="AV27" s="17">
        <f t="shared" si="2"/>
        <v>9.502525331015196</v>
      </c>
      <c r="AW27" s="17">
        <f t="shared" si="2"/>
        <v>8.05556522772671</v>
      </c>
      <c r="AX27" s="17">
        <f t="shared" si="2"/>
        <v>6.0445008608345647</v>
      </c>
      <c r="AY27" s="17">
        <f t="shared" si="2"/>
        <v>3.8152444842907705</v>
      </c>
      <c r="AZ27" s="17">
        <f t="shared" si="2"/>
        <v>1.9220351245765641</v>
      </c>
    </row>
    <row r="28" spans="2:52" x14ac:dyDescent="0.35">
      <c r="C28">
        <v>1</v>
      </c>
      <c r="D28" s="26">
        <f>$D$5*D29+$D$4*E28+$D$5*D16+$D$4*E15</f>
        <v>6.2017512287023244</v>
      </c>
      <c r="E28" s="26">
        <f>$D$5*E29+$D$4*F28+$D$5*E16+$D$4*F15</f>
        <v>5.0227094708105593</v>
      </c>
      <c r="F28" s="17">
        <f>$D$2*F29+$D$3*G28+$D$2*F16+$D$3*G15</f>
        <v>3.8458710539436276</v>
      </c>
      <c r="G28" s="17">
        <f>$D$2*G29+$D$3*H28+$D$2*G16+$D$3*H15</f>
        <v>2.3575414423978058</v>
      </c>
      <c r="H28" s="26">
        <f>$D$5*H29+$D$4*I28+$D$5*H16+$D$4*I15</f>
        <v>1.1551850316348578</v>
      </c>
      <c r="I28" s="26">
        <f>$D$5*I29+$D$4*J28+$D$5*I16+$D$4*J15</f>
        <v>0.53064858048601238</v>
      </c>
      <c r="J28" s="17">
        <f>$D$2*J29+$D$3*K28+$D$2*J16+$D$3*K15</f>
        <v>0.15427973457111099</v>
      </c>
      <c r="K28" s="112">
        <v>0</v>
      </c>
      <c r="N28">
        <v>1</v>
      </c>
      <c r="O28" s="26">
        <f>$D$5*O29+$D$4*P28+$D$5*O16+$D$4*P15</f>
        <v>4.6812799786616281</v>
      </c>
      <c r="P28" s="26">
        <f>$D$5*P29+$D$4*Q28+$D$5*P16+$D$4*Q15</f>
        <v>5.0943524423745608</v>
      </c>
      <c r="Q28" s="17">
        <f>$D$2*Q29+$D$3*R28+$D$2*Q16+$D$3*R15</f>
        <v>5.3173090895930422</v>
      </c>
      <c r="R28" s="17">
        <f>$D$2*R29+$D$3*S28+$D$2*R16+$D$3*S15</f>
        <v>5.39179505273139</v>
      </c>
      <c r="S28" s="26">
        <f>$D$5*S29+$D$4*T28+$D$5*S16+$D$4*T15</f>
        <v>4.7328058999049203</v>
      </c>
      <c r="T28" s="26">
        <f>$D$5*T29+$D$4*U28+$D$5*T16+$D$4*U15</f>
        <v>3.6048548211952869</v>
      </c>
      <c r="U28" s="17">
        <f>$D$2*U29+$D$3*V28+$D$2*U16+$D$3*V15</f>
        <v>2.1306218693255916</v>
      </c>
      <c r="V28" s="112">
        <v>0</v>
      </c>
      <c r="Y28">
        <v>1</v>
      </c>
      <c r="Z28" s="17">
        <f t="shared" ref="Z28:Z33" si="3">D28+O28</f>
        <v>10.883031207363953</v>
      </c>
      <c r="AA28" s="17">
        <f t="shared" si="0"/>
        <v>10.11706191318512</v>
      </c>
      <c r="AB28" s="17">
        <f t="shared" si="0"/>
        <v>9.1631801435366693</v>
      </c>
      <c r="AC28" s="17">
        <f t="shared" si="0"/>
        <v>7.7493364951291959</v>
      </c>
      <c r="AD28" s="17">
        <f t="shared" si="0"/>
        <v>5.887990931539778</v>
      </c>
      <c r="AE28" s="17">
        <f t="shared" si="0"/>
        <v>4.1355034016812997</v>
      </c>
      <c r="AF28" s="17">
        <f t="shared" si="0"/>
        <v>2.2849016038967025</v>
      </c>
      <c r="AI28">
        <v>1</v>
      </c>
      <c r="AJ28" s="17">
        <f t="shared" ref="AJ28:AJ33" si="4">Z28</f>
        <v>10.883031207363953</v>
      </c>
      <c r="AK28" s="17">
        <f t="shared" si="1"/>
        <v>10.11706191318512</v>
      </c>
      <c r="AL28" s="17">
        <f t="shared" si="1"/>
        <v>9.1631801435366693</v>
      </c>
      <c r="AM28" s="17">
        <f t="shared" si="1"/>
        <v>7.7493364951291959</v>
      </c>
      <c r="AN28" s="17">
        <f t="shared" si="1"/>
        <v>5.887990931539778</v>
      </c>
      <c r="AO28" s="17">
        <f t="shared" si="1"/>
        <v>4.1355034016812997</v>
      </c>
      <c r="AP28" s="17">
        <f t="shared" si="1"/>
        <v>2.2849016038967025</v>
      </c>
      <c r="AS28">
        <v>1</v>
      </c>
      <c r="AT28" s="17">
        <f t="shared" ref="AT28:AT33" si="5">AJ28</f>
        <v>10.883031207363953</v>
      </c>
      <c r="AU28" s="17">
        <f t="shared" si="2"/>
        <v>10.11706191318512</v>
      </c>
      <c r="AV28" s="17">
        <f t="shared" si="2"/>
        <v>9.1631801435366693</v>
      </c>
      <c r="AW28" s="17">
        <f t="shared" si="2"/>
        <v>7.7493364951291959</v>
      </c>
      <c r="AX28" s="17">
        <f t="shared" si="2"/>
        <v>5.887990931539778</v>
      </c>
      <c r="AY28" s="17">
        <f t="shared" si="2"/>
        <v>4.1355034016812997</v>
      </c>
      <c r="AZ28" s="17">
        <f t="shared" si="2"/>
        <v>2.2849016038967025</v>
      </c>
    </row>
    <row r="29" spans="2:52" x14ac:dyDescent="0.35">
      <c r="C29">
        <v>2</v>
      </c>
      <c r="D29" s="26">
        <f>$D$5*D30+$D$4*E29+$D$5*D17+$D$4*E16</f>
        <v>6.4879827208755794</v>
      </c>
      <c r="E29" s="17">
        <f>$D$2*E30+$D$3*F29+$D$2*E17+$D$3*F16</f>
        <v>5.5359155483451401</v>
      </c>
      <c r="F29" s="17">
        <f>$D$2*F30+$D$3*G29+$D$2*F17+$D$3*G16</f>
        <v>4.2030300283539015</v>
      </c>
      <c r="G29" s="26">
        <f>$D$5*G30+$D$4*H29+$D$5*G17+$D$4*H16</f>
        <v>2.7675847306411265</v>
      </c>
      <c r="H29" s="26">
        <f>$D$5*H30+$D$4*I29+$D$5*H17+$D$4*I16</f>
        <v>1.7737195386383633</v>
      </c>
      <c r="I29" s="17">
        <f>$D$2*I30+$D$3*J29+$D$2*I17+$D$3*J16</f>
        <v>0.94350619982964534</v>
      </c>
      <c r="J29" s="17">
        <f>$D$2*J30+$D$3*K29+$D$2*J17+$D$3*K16</f>
        <v>0.23170913664118373</v>
      </c>
      <c r="K29" s="112">
        <v>0</v>
      </c>
      <c r="N29">
        <v>2</v>
      </c>
      <c r="O29" s="26">
        <f>$D$5*O30+$D$4*P29+$D$5*O17+$D$4*P16</f>
        <v>3.0491260854933158</v>
      </c>
      <c r="P29" s="17">
        <f>$D$2*P30+$D$3*Q29+$D$2*P17+$D$3*Q16</f>
        <v>3.512978690359513</v>
      </c>
      <c r="Q29" s="17">
        <f>$D$2*Q30+$D$3*R29+$D$2*Q17+$D$3*R16</f>
        <v>4.2441209897025214</v>
      </c>
      <c r="R29" s="26">
        <f>$D$5*R30+$D$4*S29+$D$5*R17+$D$4*S16</f>
        <v>4.5727891137320116</v>
      </c>
      <c r="S29" s="26">
        <f>$D$5*S30+$D$4*T29+$D$5*S17+$D$4*T16</f>
        <v>4.2265284026563315</v>
      </c>
      <c r="T29" s="17">
        <f>$D$2*T30+$D$3*U29+$D$2*T17+$D$3*U16</f>
        <v>3.4492775879784308</v>
      </c>
      <c r="U29" s="17">
        <f>$D$2*U30+$D$3*V29+$D$2*U17+$D$3*V16</f>
        <v>1.9348651316408887</v>
      </c>
      <c r="V29" s="112">
        <v>0</v>
      </c>
      <c r="Y29">
        <v>2</v>
      </c>
      <c r="Z29" s="17">
        <f t="shared" si="3"/>
        <v>9.5371088063688951</v>
      </c>
      <c r="AA29" s="17">
        <f t="shared" si="0"/>
        <v>9.0488942387046531</v>
      </c>
      <c r="AB29" s="17">
        <f t="shared" si="0"/>
        <v>8.4471510180564238</v>
      </c>
      <c r="AC29" s="17">
        <f t="shared" si="0"/>
        <v>7.3403738443731381</v>
      </c>
      <c r="AD29" s="17">
        <f t="shared" si="0"/>
        <v>6.0002479412946945</v>
      </c>
      <c r="AE29" s="17">
        <f t="shared" si="0"/>
        <v>4.3927837878080762</v>
      </c>
      <c r="AF29" s="17">
        <f t="shared" si="0"/>
        <v>2.1665742682820723</v>
      </c>
      <c r="AI29">
        <v>2</v>
      </c>
      <c r="AJ29" s="17">
        <f t="shared" si="4"/>
        <v>9.5371088063688951</v>
      </c>
      <c r="AK29" s="17">
        <f t="shared" si="1"/>
        <v>9.0488942387046531</v>
      </c>
      <c r="AL29" s="17">
        <f t="shared" si="1"/>
        <v>8.4471510180564238</v>
      </c>
      <c r="AM29" s="17">
        <f t="shared" si="1"/>
        <v>7.3403738443731381</v>
      </c>
      <c r="AN29" s="17">
        <f t="shared" si="1"/>
        <v>6.0002479412946945</v>
      </c>
      <c r="AO29" s="17">
        <f t="shared" si="1"/>
        <v>4.3927837878080762</v>
      </c>
      <c r="AP29" s="17">
        <f t="shared" si="1"/>
        <v>2.1665742682820723</v>
      </c>
      <c r="AS29">
        <v>2</v>
      </c>
      <c r="AT29" s="17">
        <f t="shared" si="5"/>
        <v>9.5371088063688951</v>
      </c>
      <c r="AU29" s="17">
        <f t="shared" si="2"/>
        <v>9.0488942387046531</v>
      </c>
      <c r="AV29" s="17">
        <f t="shared" si="2"/>
        <v>8.4471510180564238</v>
      </c>
      <c r="AW29" s="17">
        <f t="shared" si="2"/>
        <v>7.3403738443731381</v>
      </c>
      <c r="AX29" s="17">
        <f t="shared" si="2"/>
        <v>6.0002479412946945</v>
      </c>
      <c r="AY29" s="17">
        <f t="shared" si="2"/>
        <v>4.3927837878080762</v>
      </c>
      <c r="AZ29" s="17">
        <f t="shared" si="2"/>
        <v>2.1665742682820723</v>
      </c>
    </row>
    <row r="30" spans="2:52" x14ac:dyDescent="0.35">
      <c r="B30" t="s">
        <v>1</v>
      </c>
      <c r="C30">
        <v>3</v>
      </c>
      <c r="D30" s="17">
        <f>$D$2*D31+$D$3*E30+$D$2*D18+$D$3*E17</f>
        <v>6.0984149522453057</v>
      </c>
      <c r="E30" s="17">
        <f>$D$2*E31+$D$3*F30+$D$2*E18+$D$3*F17</f>
        <v>5.3643877549660512</v>
      </c>
      <c r="F30" s="26">
        <f>$D$5*F31+$D$4*G30+$D$5*F18+$D$4*G17</f>
        <v>4.3529646418075556</v>
      </c>
      <c r="G30" s="26">
        <f>$D$5*G31+$D$4*H30+$D$5*G18+$D$4*H17</f>
        <v>3.4172458405786359</v>
      </c>
      <c r="H30" s="17">
        <f>$D$2*H31+$D$3*I30+$D$2*H18+$D$3*I17</f>
        <v>2.4580823135507806</v>
      </c>
      <c r="I30" s="17">
        <f>$D$2*I31+$D$3*J30+$D$2*I18+$D$3*J17</f>
        <v>1.2320630527531125</v>
      </c>
      <c r="J30" s="26">
        <f>$D$5*J31+$D$4*K30+$D$5*J18+$D$4*K17</f>
        <v>0.3427580705333203</v>
      </c>
      <c r="K30" s="112">
        <v>0</v>
      </c>
      <c r="M30" t="s">
        <v>1</v>
      </c>
      <c r="N30">
        <v>3</v>
      </c>
      <c r="O30" s="17">
        <f>$D$2*O31+$D$3*P30+$D$2*O18+$D$3*P17</f>
        <v>1.6822202754678013</v>
      </c>
      <c r="P30" s="17">
        <f>$D$2*P31+$D$3*Q30+$D$2*P18+$D$3*Q17</f>
        <v>2.4112309934631297</v>
      </c>
      <c r="Q30" s="26">
        <f>$D$5*Q31+$D$4*R30+$D$5*Q18+$D$4*R17</f>
        <v>3.1674546443647875</v>
      </c>
      <c r="R30" s="26">
        <f>$D$5*R31+$D$4*S30+$D$5*R18+$D$4*S17</f>
        <v>3.4258704478711093</v>
      </c>
      <c r="S30" s="17">
        <f>$D$2*S31+$D$3*T30+$D$2*S18+$D$3*T17</f>
        <v>3.4400625842787291</v>
      </c>
      <c r="T30" s="17">
        <f>$D$2*T31+$D$3*U30+$D$2*T18+$D$3*U17</f>
        <v>3.0021201160632152</v>
      </c>
      <c r="U30" s="26">
        <f>$D$5*U31+$D$4*V30+$D$5*U18+$D$4*V17</f>
        <v>1.6242951139555959</v>
      </c>
      <c r="V30" s="112">
        <v>0</v>
      </c>
      <c r="X30" t="s">
        <v>1</v>
      </c>
      <c r="Y30">
        <v>3</v>
      </c>
      <c r="Z30" s="17">
        <f t="shared" si="3"/>
        <v>7.7806352277131072</v>
      </c>
      <c r="AA30" s="17">
        <f t="shared" si="0"/>
        <v>7.7756187484291814</v>
      </c>
      <c r="AB30" s="17">
        <f t="shared" si="0"/>
        <v>7.5204192861723431</v>
      </c>
      <c r="AC30" s="17">
        <f t="shared" si="0"/>
        <v>6.8431162884497452</v>
      </c>
      <c r="AD30" s="17">
        <f t="shared" si="0"/>
        <v>5.8981448978295097</v>
      </c>
      <c r="AE30" s="17">
        <f t="shared" si="0"/>
        <v>4.2341831688163278</v>
      </c>
      <c r="AF30" s="17">
        <f t="shared" si="0"/>
        <v>1.9670531844889161</v>
      </c>
      <c r="AH30" t="s">
        <v>1</v>
      </c>
      <c r="AI30">
        <v>3</v>
      </c>
      <c r="AJ30" s="17">
        <f t="shared" si="4"/>
        <v>7.7806352277131072</v>
      </c>
      <c r="AK30" s="17">
        <f t="shared" si="1"/>
        <v>7.7756187484291814</v>
      </c>
      <c r="AL30" s="17">
        <f t="shared" si="1"/>
        <v>7.5204192861723431</v>
      </c>
      <c r="AM30" s="17">
        <f t="shared" si="1"/>
        <v>6.8431162884497452</v>
      </c>
      <c r="AN30" s="17">
        <f t="shared" si="1"/>
        <v>5.8981448978295097</v>
      </c>
      <c r="AO30" s="17">
        <f t="shared" si="1"/>
        <v>4.2341831688163278</v>
      </c>
      <c r="AP30" s="17">
        <f t="shared" si="1"/>
        <v>1.9670531844889161</v>
      </c>
      <c r="AR30" t="s">
        <v>1</v>
      </c>
      <c r="AS30">
        <v>3</v>
      </c>
      <c r="AT30" s="17">
        <f t="shared" si="5"/>
        <v>7.7806352277131072</v>
      </c>
      <c r="AU30" s="17">
        <f t="shared" si="2"/>
        <v>7.7756187484291814</v>
      </c>
      <c r="AV30" s="17">
        <f t="shared" si="2"/>
        <v>7.5204192861723431</v>
      </c>
      <c r="AW30" s="17">
        <f t="shared" si="2"/>
        <v>6.8431162884497452</v>
      </c>
      <c r="AX30" s="17">
        <f t="shared" si="2"/>
        <v>5.8981448978295097</v>
      </c>
      <c r="AY30" s="17">
        <f t="shared" si="2"/>
        <v>4.2341831688163278</v>
      </c>
      <c r="AZ30" s="17">
        <f t="shared" si="2"/>
        <v>1.9670531844889161</v>
      </c>
    </row>
    <row r="31" spans="2:52" x14ac:dyDescent="0.35">
      <c r="C31">
        <v>4</v>
      </c>
      <c r="D31" s="17">
        <f>$D$2*D32+$D$3*E31+$D$2*D19+$D$3*E18</f>
        <v>5.1777309388899111</v>
      </c>
      <c r="E31" s="26">
        <f>$D$5*E32+$D$4*F31+$D$5*E19+$D$4*F18</f>
        <v>4.7999878026033267</v>
      </c>
      <c r="F31" s="26">
        <f>$D$5*F32+$D$4*G31+$D$5*F19+$D$4*G18</f>
        <v>4.2289836551058562</v>
      </c>
      <c r="G31" s="17">
        <f>$D$2*G32+$D$3*H31+$D$2*G19+$D$3*H18</f>
        <v>3.6067748397102863</v>
      </c>
      <c r="H31" s="17">
        <f>$D$2*H32+$D$3*I31+$D$2*H19+$D$3*I18</f>
        <v>2.6795441853098012</v>
      </c>
      <c r="I31" s="26">
        <f>$D$5*I32+$D$4*J31+$D$5*I19+$D$4*J18</f>
        <v>1.5381789018999537</v>
      </c>
      <c r="J31" s="26">
        <f>$D$5*J32+$D$4*K31+$D$5*J19+$D$4*K18</f>
        <v>0.73057820544369145</v>
      </c>
      <c r="K31" s="112">
        <v>0</v>
      </c>
      <c r="N31">
        <v>4</v>
      </c>
      <c r="O31" s="17">
        <f>$D$2*O32+$D$3*P31+$D$2*O19+$D$3*P18</f>
        <v>0.92016736245556408</v>
      </c>
      <c r="P31" s="26">
        <f>$D$5*P32+$D$4*Q31+$D$5*P19+$D$4*Q18</f>
        <v>1.4645643609946162</v>
      </c>
      <c r="Q31" s="26">
        <f>$D$5*Q32+$D$4*R31+$D$5*Q19+$D$4*R18</f>
        <v>1.814454965516535</v>
      </c>
      <c r="R31" s="17">
        <f>$D$2*R32+$D$3*S31+$D$2*R19+$D$3*S18</f>
        <v>2.1550032815392401</v>
      </c>
      <c r="S31" s="17">
        <f>$D$2*S32+$D$3*T31+$D$2*S19+$D$3*T18</f>
        <v>2.6741973939260073</v>
      </c>
      <c r="T31" s="26">
        <f>$D$5*T32+$D$4*U31+$D$5*T19+$D$4*U18</f>
        <v>2.5654824168513128</v>
      </c>
      <c r="U31" s="26">
        <f>$D$5*U32+$D$4*V31+$D$5*U19+$D$4*V18</f>
        <v>1.6658829633289041</v>
      </c>
      <c r="V31" s="112">
        <v>0</v>
      </c>
      <c r="Y31">
        <v>4</v>
      </c>
      <c r="Z31" s="17">
        <f t="shared" si="3"/>
        <v>6.0978983013454755</v>
      </c>
      <c r="AA31" s="17">
        <f t="shared" si="0"/>
        <v>6.2645521635979424</v>
      </c>
      <c r="AB31" s="17">
        <f t="shared" si="0"/>
        <v>6.0434386206223909</v>
      </c>
      <c r="AC31" s="17">
        <f t="shared" si="0"/>
        <v>5.7617781212495265</v>
      </c>
      <c r="AD31" s="17">
        <f t="shared" si="0"/>
        <v>5.353741579235809</v>
      </c>
      <c r="AE31" s="17">
        <f t="shared" si="0"/>
        <v>4.1036613187512661</v>
      </c>
      <c r="AF31" s="17">
        <f t="shared" si="0"/>
        <v>2.3964611687725954</v>
      </c>
      <c r="AI31">
        <v>4</v>
      </c>
      <c r="AJ31" s="17">
        <f t="shared" si="4"/>
        <v>6.0978983013454755</v>
      </c>
      <c r="AK31" s="17">
        <f t="shared" si="1"/>
        <v>6.2645521635979424</v>
      </c>
      <c r="AL31" s="17">
        <f t="shared" si="1"/>
        <v>6.0434386206223909</v>
      </c>
      <c r="AM31" s="17">
        <f t="shared" si="1"/>
        <v>5.7617781212495265</v>
      </c>
      <c r="AN31" s="17">
        <f t="shared" si="1"/>
        <v>5.353741579235809</v>
      </c>
      <c r="AO31" s="17">
        <f t="shared" si="1"/>
        <v>4.1036613187512661</v>
      </c>
      <c r="AP31" s="17">
        <f t="shared" si="1"/>
        <v>2.3964611687725954</v>
      </c>
      <c r="AS31">
        <v>4</v>
      </c>
      <c r="AT31" s="17">
        <f t="shared" si="5"/>
        <v>6.0978983013454755</v>
      </c>
      <c r="AU31" s="17">
        <f t="shared" si="2"/>
        <v>6.2645521635979424</v>
      </c>
      <c r="AV31" s="17">
        <f t="shared" si="2"/>
        <v>6.0434386206223909</v>
      </c>
      <c r="AW31" s="17">
        <f t="shared" si="2"/>
        <v>5.7617781212495265</v>
      </c>
      <c r="AX31" s="17">
        <f t="shared" si="2"/>
        <v>5.353741579235809</v>
      </c>
      <c r="AY31" s="17">
        <f t="shared" si="2"/>
        <v>4.1036613187512661</v>
      </c>
      <c r="AZ31" s="17">
        <f t="shared" si="2"/>
        <v>2.3964611687725954</v>
      </c>
    </row>
    <row r="32" spans="2:52" x14ac:dyDescent="0.35">
      <c r="C32">
        <v>5</v>
      </c>
      <c r="D32" s="26">
        <f>$D$5*D33+$D$4*E32+$D$5*D20+$D$4*E19</f>
        <v>3.8987071435200771</v>
      </c>
      <c r="E32" s="26">
        <f>$D$5*E33+$D$4*F32+$D$5*E20+$D$4*F19</f>
        <v>3.5596224870069655</v>
      </c>
      <c r="F32" s="17">
        <f>$D$2*F33+$D$3*G32+$D$2*F20+$D$3*G19</f>
        <v>3.229422159171881</v>
      </c>
      <c r="G32" s="17">
        <f>$D$2*G33+$D$3*H32+$D$2*G20+$D$3*H19</f>
        <v>3.088167847104434</v>
      </c>
      <c r="H32" s="26">
        <f>$D$5*H33+$D$4*I32+$D$5*H20+$D$4*I19</f>
        <v>2.6262913156235674</v>
      </c>
      <c r="I32" s="26">
        <f>$D$5*I33+$D$4*J32+$D$5*I20+$D$4*J19</f>
        <v>2.0598171828913951</v>
      </c>
      <c r="J32" s="17">
        <f>$D$2*J33+$D$3*K32+$D$2*J20+$D$3*K19</f>
        <v>1.516019740002269</v>
      </c>
      <c r="K32" s="112">
        <v>0</v>
      </c>
      <c r="N32">
        <v>5</v>
      </c>
      <c r="O32" s="26">
        <f>$D$5*O33+$D$4*P32+$D$5*O20+$D$4*P19</f>
        <v>0.39865762589721537</v>
      </c>
      <c r="P32" s="26">
        <f>$D$5*P33+$D$4*Q32+$D$5*P20+$D$4*Q19</f>
        <v>0.55365223044971734</v>
      </c>
      <c r="Q32" s="17">
        <f>$D$2*Q33+$D$3*R32+$D$2*Q20+$D$3*R19</f>
        <v>0.75223388931055402</v>
      </c>
      <c r="R32" s="17">
        <f>$D$2*R33+$D$3*S32+$D$2*R20+$D$3*S19</f>
        <v>1.2674173036960494</v>
      </c>
      <c r="S32" s="26">
        <f>$D$5*S33+$D$4*T32+$D$5*S20+$D$4*T19</f>
        <v>1.8990501191209583</v>
      </c>
      <c r="T32" s="26">
        <f>$D$5*T33+$D$4*U32+$D$5*T20+$D$4*U19</f>
        <v>2.0891615569491493</v>
      </c>
      <c r="U32" s="17">
        <f>$D$2*U33+$D$3*V32+$D$2*U20+$D$3*V19</f>
        <v>1.9445603173716854</v>
      </c>
      <c r="V32" s="112">
        <v>0</v>
      </c>
      <c r="Y32">
        <v>5</v>
      </c>
      <c r="Z32" s="17">
        <f t="shared" si="3"/>
        <v>4.2973647694172925</v>
      </c>
      <c r="AA32" s="17">
        <f t="shared" si="0"/>
        <v>4.113274717456683</v>
      </c>
      <c r="AB32" s="17">
        <f t="shared" si="0"/>
        <v>3.981656048482435</v>
      </c>
      <c r="AC32" s="17">
        <f t="shared" si="0"/>
        <v>4.3555851508004837</v>
      </c>
      <c r="AD32" s="17">
        <f t="shared" si="0"/>
        <v>4.5253414347445258</v>
      </c>
      <c r="AE32" s="17">
        <f t="shared" si="0"/>
        <v>4.148978739840544</v>
      </c>
      <c r="AF32" s="17">
        <f t="shared" si="0"/>
        <v>3.4605800573739547</v>
      </c>
      <c r="AI32">
        <v>5</v>
      </c>
      <c r="AJ32" s="17">
        <f t="shared" si="4"/>
        <v>4.2973647694172925</v>
      </c>
      <c r="AK32" s="17">
        <f t="shared" si="1"/>
        <v>4.113274717456683</v>
      </c>
      <c r="AL32" s="17">
        <f t="shared" si="1"/>
        <v>3.981656048482435</v>
      </c>
      <c r="AM32" s="17">
        <f t="shared" si="1"/>
        <v>4.3555851508004837</v>
      </c>
      <c r="AN32" s="17">
        <f t="shared" si="1"/>
        <v>4.5253414347445258</v>
      </c>
      <c r="AO32" s="17">
        <f t="shared" si="1"/>
        <v>4.148978739840544</v>
      </c>
      <c r="AP32" s="17">
        <f t="shared" si="1"/>
        <v>3.4605800573739547</v>
      </c>
      <c r="AS32">
        <v>5</v>
      </c>
      <c r="AT32" s="17">
        <f t="shared" si="5"/>
        <v>4.2973647694172925</v>
      </c>
      <c r="AU32" s="17">
        <f t="shared" si="2"/>
        <v>4.113274717456683</v>
      </c>
      <c r="AV32" s="17">
        <f t="shared" si="2"/>
        <v>3.981656048482435</v>
      </c>
      <c r="AW32" s="17">
        <f t="shared" si="2"/>
        <v>4.3555851508004837</v>
      </c>
      <c r="AX32" s="17">
        <f t="shared" si="2"/>
        <v>4.5253414347445258</v>
      </c>
      <c r="AY32" s="17">
        <f t="shared" si="2"/>
        <v>4.148978739840544</v>
      </c>
      <c r="AZ32" s="17">
        <f t="shared" si="2"/>
        <v>3.4605800573739547</v>
      </c>
    </row>
    <row r="33" spans="2:52" x14ac:dyDescent="0.35">
      <c r="C33">
        <v>6</v>
      </c>
      <c r="D33" s="26">
        <f>$D$5*D34+$D$4*E33+$D$5*D21+$D$4*E20</f>
        <v>2.0182803861742746</v>
      </c>
      <c r="E33" s="17">
        <f>$D$2*E34+$D$3*F33+$D$2*E21+$D$3*F20</f>
        <v>1.7192615555850468</v>
      </c>
      <c r="F33" s="17">
        <f>$D$2*F34+$D$3*G33+$D$2*F21+$D$3*G20</f>
        <v>1.7971408301452401</v>
      </c>
      <c r="G33" s="26">
        <f>$D$5*G34+$D$4*H33+$D$5*G21+$D$4*H20</f>
        <v>2.0317518140721291</v>
      </c>
      <c r="H33" s="26">
        <f>$D$5*H34+$D$4*I33+$D$5*H21+$D$4*I20</f>
        <v>1.8519965646092618</v>
      </c>
      <c r="I33" s="17">
        <f>$D$2*I34+$D$3*J33+$D$2*I21+$D$3*J20</f>
        <v>1.6333179065295544</v>
      </c>
      <c r="J33" s="16">
        <f>2*$D$2*(1-$D$4)/(2*$D$2*$D$4-$D$4-$D$2)^2</f>
        <v>2.0598171828913951</v>
      </c>
      <c r="N33">
        <v>6</v>
      </c>
      <c r="O33" s="26">
        <f>$D$5*O34+$D$4*P33+$D$5*O21+$D$4*P20</f>
        <v>7.3082259584892173E-2</v>
      </c>
      <c r="P33" s="17">
        <f>$D$2*P34+$D$3*Q33+$D$2*P21+$D$3*Q20</f>
        <v>0.11045272498924782</v>
      </c>
      <c r="Q33" s="17">
        <f>$D$2*Q34+$D$3*R33+$D$2*Q21+$D$3*R20</f>
        <v>0.24175374256061216</v>
      </c>
      <c r="R33" s="26">
        <f>$D$5*R34+$D$4*S33+$D$5*R21+$D$4*S20</f>
        <v>0.52117098778370663</v>
      </c>
      <c r="S33" s="26">
        <f>$D$5*S34+$D$4*T33+$D$5*S21+$D$4*T20</f>
        <v>0.75154226661814238</v>
      </c>
      <c r="T33" s="17">
        <f>$D$2*T34+$D$3*U33+$D$2*T21+$D$3*U20</f>
        <v>1.0550807759370353</v>
      </c>
      <c r="U33" s="16">
        <f>2*$D$4*(1-$D$2)/(2*$D$2*$D$4-$D$4-$D$2)^2</f>
        <v>2.0891615569491493</v>
      </c>
      <c r="Y33">
        <v>6</v>
      </c>
      <c r="Z33" s="17">
        <f t="shared" si="3"/>
        <v>2.0913626457591667</v>
      </c>
      <c r="AA33" s="17">
        <f t="shared" si="0"/>
        <v>1.8297142805742945</v>
      </c>
      <c r="AB33" s="17">
        <f t="shared" si="0"/>
        <v>2.0388945727058521</v>
      </c>
      <c r="AC33" s="17">
        <f t="shared" si="0"/>
        <v>2.5529228018558356</v>
      </c>
      <c r="AD33" s="17">
        <f t="shared" si="0"/>
        <v>2.6035388312274041</v>
      </c>
      <c r="AE33" s="17">
        <f t="shared" si="0"/>
        <v>2.6883986824665898</v>
      </c>
      <c r="AF33" s="17">
        <f t="shared" si="0"/>
        <v>4.148978739840544</v>
      </c>
      <c r="AI33">
        <v>6</v>
      </c>
      <c r="AJ33" s="17">
        <f t="shared" si="4"/>
        <v>2.0913626457591667</v>
      </c>
      <c r="AK33" s="17">
        <f t="shared" si="1"/>
        <v>1.8297142805742945</v>
      </c>
      <c r="AL33" s="17">
        <f t="shared" si="1"/>
        <v>2.0388945727058521</v>
      </c>
      <c r="AM33" s="17">
        <f t="shared" si="1"/>
        <v>2.5529228018558356</v>
      </c>
      <c r="AN33" s="17">
        <f t="shared" si="1"/>
        <v>2.6035388312274041</v>
      </c>
      <c r="AO33" s="17">
        <f t="shared" si="1"/>
        <v>2.6883986824665898</v>
      </c>
      <c r="AP33" s="17">
        <f t="shared" si="1"/>
        <v>4.148978739840544</v>
      </c>
      <c r="AS33">
        <v>6</v>
      </c>
      <c r="AT33" s="17">
        <f t="shared" si="5"/>
        <v>2.0913626457591667</v>
      </c>
      <c r="AU33" s="17">
        <f t="shared" si="2"/>
        <v>1.8297142805742945</v>
      </c>
      <c r="AV33" s="17">
        <f t="shared" si="2"/>
        <v>2.0388945727058521</v>
      </c>
      <c r="AW33" s="17">
        <f t="shared" si="2"/>
        <v>2.5529228018558356</v>
      </c>
      <c r="AX33" s="17">
        <f t="shared" si="2"/>
        <v>2.6035388312274041</v>
      </c>
      <c r="AY33" s="17">
        <f t="shared" si="2"/>
        <v>2.6883986824665898</v>
      </c>
      <c r="AZ33" s="17">
        <f t="shared" si="2"/>
        <v>4.148978739840544</v>
      </c>
    </row>
    <row r="34" spans="2:52" x14ac:dyDescent="0.35">
      <c r="C34">
        <v>7</v>
      </c>
      <c r="D34" s="112">
        <v>0</v>
      </c>
      <c r="E34" s="112">
        <v>0</v>
      </c>
      <c r="F34" s="112">
        <v>0</v>
      </c>
      <c r="G34" s="112">
        <v>0</v>
      </c>
      <c r="H34" s="112">
        <v>0</v>
      </c>
      <c r="I34" s="112">
        <v>0</v>
      </c>
      <c r="N34">
        <v>7</v>
      </c>
      <c r="O34" s="112">
        <v>0</v>
      </c>
      <c r="P34" s="112">
        <v>0</v>
      </c>
      <c r="Q34" s="112">
        <v>0</v>
      </c>
      <c r="R34" s="112">
        <v>0</v>
      </c>
      <c r="S34" s="112">
        <v>0</v>
      </c>
      <c r="T34" s="112">
        <v>0</v>
      </c>
    </row>
    <row r="36" spans="2:52" x14ac:dyDescent="0.35">
      <c r="D36" s="115" t="s">
        <v>897</v>
      </c>
      <c r="E36" s="116"/>
      <c r="F36" s="116"/>
      <c r="G36" s="12">
        <f>INDEX(D40:K47,VLOOKUP($D$8,C39:K47,1,FALSE)+1,HLOOKUP($D$9,C39:K47,1,FALSE)+1)</f>
        <v>74.024587393434189</v>
      </c>
      <c r="O36" s="115" t="s">
        <v>905</v>
      </c>
      <c r="P36" s="116"/>
      <c r="Q36" s="116"/>
      <c r="R36" s="12">
        <f>INDEX(O40:V47,VLOOKUP($D$8,N39:V47,1,FALSE)+1,HLOOKUP($D$9,N39:V47,1,FALSE)+1)</f>
        <v>74.867480652272619</v>
      </c>
      <c r="Z36" s="115" t="s">
        <v>913</v>
      </c>
      <c r="AA36" s="116"/>
      <c r="AJ36" s="115" t="s">
        <v>209</v>
      </c>
      <c r="AK36" s="116"/>
      <c r="AT36" s="115" t="s">
        <v>217</v>
      </c>
      <c r="AU36" s="116"/>
      <c r="AV36" s="116"/>
      <c r="AW36" s="121">
        <f>INDEX(AT40:AZ46,VLOOKUP($D$8,AS39:AZ46,1,FALSE)+1,HLOOKUP($D$9,AS39:AZ46,1,FALSE)+1)</f>
        <v>8.964383862574806</v>
      </c>
    </row>
    <row r="37" spans="2:52" x14ac:dyDescent="0.35">
      <c r="AT37" s="4" t="s">
        <v>550</v>
      </c>
      <c r="AW37" s="1">
        <f>IF(MOD($D$8+$D$9,4)=0,AW36,IF(MOD($D$8+$D$9,4)=3,AW36,AW100))</f>
        <v>8.964383862574806</v>
      </c>
    </row>
    <row r="38" spans="2:52" x14ac:dyDescent="0.35">
      <c r="G38" t="s">
        <v>0</v>
      </c>
      <c r="R38" t="s">
        <v>0</v>
      </c>
      <c r="AC38" t="s">
        <v>0</v>
      </c>
      <c r="AM38" t="s">
        <v>0</v>
      </c>
      <c r="AW38" t="s">
        <v>0</v>
      </c>
    </row>
    <row r="39" spans="2:52" x14ac:dyDescent="0.35">
      <c r="D39">
        <v>0</v>
      </c>
      <c r="E39">
        <v>1</v>
      </c>
      <c r="F39">
        <v>2</v>
      </c>
      <c r="G39">
        <v>3</v>
      </c>
      <c r="H39">
        <v>4</v>
      </c>
      <c r="I39">
        <v>5</v>
      </c>
      <c r="J39">
        <v>6</v>
      </c>
      <c r="K39">
        <v>7</v>
      </c>
      <c r="O39">
        <v>0</v>
      </c>
      <c r="P39">
        <v>1</v>
      </c>
      <c r="Q39">
        <v>2</v>
      </c>
      <c r="R39">
        <v>3</v>
      </c>
      <c r="S39">
        <v>4</v>
      </c>
      <c r="T39">
        <v>5</v>
      </c>
      <c r="U39">
        <v>6</v>
      </c>
      <c r="V39">
        <v>7</v>
      </c>
      <c r="Z39">
        <v>0</v>
      </c>
      <c r="AA39">
        <v>1</v>
      </c>
      <c r="AB39">
        <v>2</v>
      </c>
      <c r="AC39">
        <v>3</v>
      </c>
      <c r="AD39">
        <v>4</v>
      </c>
      <c r="AE39">
        <v>5</v>
      </c>
      <c r="AF39">
        <v>6</v>
      </c>
      <c r="AJ39">
        <v>0</v>
      </c>
      <c r="AK39">
        <v>1</v>
      </c>
      <c r="AL39">
        <v>2</v>
      </c>
      <c r="AM39">
        <v>3</v>
      </c>
      <c r="AN39">
        <v>4</v>
      </c>
      <c r="AO39">
        <v>5</v>
      </c>
      <c r="AP39">
        <v>6</v>
      </c>
      <c r="AT39">
        <v>0</v>
      </c>
      <c r="AU39">
        <v>1</v>
      </c>
      <c r="AV39">
        <v>2</v>
      </c>
      <c r="AW39">
        <v>3</v>
      </c>
      <c r="AX39">
        <v>4</v>
      </c>
      <c r="AY39">
        <v>5</v>
      </c>
      <c r="AZ39">
        <v>6</v>
      </c>
    </row>
    <row r="40" spans="2:52" x14ac:dyDescent="0.35">
      <c r="C40">
        <v>0</v>
      </c>
      <c r="D40" s="17">
        <f>$D$2*D41+$D$3*E40+2*$D$2*D28+2*$D$3*E27+$D$2*D15+$D$3*E14</f>
        <v>74.024587393434189</v>
      </c>
      <c r="E40" s="26">
        <f>$D$5*E41+$D$4*F40+2*$D$5*E28+2*$D$4*F27+$D$5*E15+$D$4*F14</f>
        <v>51.585642302537593</v>
      </c>
      <c r="F40" s="26">
        <f>$D$5*F41+$D$4*G40+2*$D$5*F28+2*$D$4*G27+$D$5*F15+$D$4*G14</f>
        <v>35.73139879199779</v>
      </c>
      <c r="G40" s="17">
        <f>$D$2*G41+$D$3*H40+2*$D$2*G28+2*$D$3*H27+$D$2*G15+$D$3*H14</f>
        <v>22.594445225090485</v>
      </c>
      <c r="H40" s="17">
        <f>$D$2*H41+$D$3*I40+2*$D$2*H28+2*$D$3*I27+$D$2*H15+$D$3*I14</f>
        <v>10.141977997338463</v>
      </c>
      <c r="I40" s="26">
        <f>$D$5*I41+$D$4*J40+2*$D$5*I28+2*$D$4*J27+$D$5*I15+$D$4*J14</f>
        <v>3.1868562578169022</v>
      </c>
      <c r="J40" s="26">
        <f>$D$5*J41+$D$4*K40+2*$D$5*J28+2*$D$4*K27+$D$5*J15+$D$4*K14</f>
        <v>0.76158000653857494</v>
      </c>
      <c r="K40" s="112">
        <v>0</v>
      </c>
      <c r="N40">
        <v>0</v>
      </c>
      <c r="O40" s="17">
        <f>$D$2*O41+$D$3*P40+2*$D$2*O28+2*$D$3*P27+$D$2*O15+$D$3*P14</f>
        <v>74.867480652272619</v>
      </c>
      <c r="P40" s="26">
        <f>$D$5*P41+$D$4*Q40+2*$D$5*P28+2*$D$4*Q27+$D$5*P15+$D$4*Q14</f>
        <v>72.970467930405675</v>
      </c>
      <c r="Q40" s="26">
        <f>$D$5*Q41+$D$4*R40+2*$D$5*Q28+2*$D$4*R27+$D$5*Q15+$D$4*R14</f>
        <v>63.607263123226431</v>
      </c>
      <c r="R40" s="17">
        <f>$D$2*R41+$D$3*S40+2*$D$2*R28+2*$D$3*S27+$D$2*R15+$D$3*S14</f>
        <v>51.134754173019971</v>
      </c>
      <c r="S40" s="17">
        <f>$D$2*S41+$D$3*T40+2*$D$2*S28+2*$D$3*T27+$D$2*S15+$D$3*T14</f>
        <v>33.933529089049308</v>
      </c>
      <c r="T40" s="26">
        <f>$D$5*T41+$D$4*U40+2*$D$5*T28+2*$D$4*U27+$D$5*T15+$D$4*U14</f>
        <v>16.367087669920018</v>
      </c>
      <c r="U40" s="26">
        <f>$D$5*U41+$D$4*V40+2*$D$5*U28+2*$D$4*V27+$D$5*U15+$D$4*V14</f>
        <v>5.4493823443425082</v>
      </c>
      <c r="V40" s="112">
        <v>0</v>
      </c>
      <c r="Y40">
        <v>0</v>
      </c>
      <c r="Z40" s="17">
        <f>D40+O40</f>
        <v>148.89206804570682</v>
      </c>
      <c r="AA40" s="17">
        <f t="shared" ref="AA40:AF46" si="6">E40+P40</f>
        <v>124.55611023294327</v>
      </c>
      <c r="AB40" s="17">
        <f t="shared" si="6"/>
        <v>99.338661915224222</v>
      </c>
      <c r="AC40" s="17">
        <f t="shared" si="6"/>
        <v>73.729199398110453</v>
      </c>
      <c r="AD40" s="17">
        <f t="shared" si="6"/>
        <v>44.075507086387773</v>
      </c>
      <c r="AE40" s="17">
        <f t="shared" si="6"/>
        <v>19.55394392773692</v>
      </c>
      <c r="AF40" s="17">
        <f t="shared" si="6"/>
        <v>6.2109623508810827</v>
      </c>
      <c r="AI40">
        <v>0</v>
      </c>
      <c r="AJ40" s="17">
        <f>Z40</f>
        <v>148.89206804570682</v>
      </c>
      <c r="AK40" s="17">
        <f t="shared" ref="AK40:AP46" si="7">AA40</f>
        <v>124.55611023294327</v>
      </c>
      <c r="AL40" s="17">
        <f t="shared" si="7"/>
        <v>99.338661915224222</v>
      </c>
      <c r="AM40" s="17">
        <f t="shared" si="7"/>
        <v>73.729199398110453</v>
      </c>
      <c r="AN40" s="17">
        <f t="shared" si="7"/>
        <v>44.075507086387773</v>
      </c>
      <c r="AO40" s="17">
        <f t="shared" si="7"/>
        <v>19.55394392773692</v>
      </c>
      <c r="AP40" s="17">
        <f t="shared" si="7"/>
        <v>6.2109623508810827</v>
      </c>
      <c r="AS40">
        <v>0</v>
      </c>
      <c r="AT40" s="17">
        <f t="shared" ref="AT40:AZ46" si="8">AJ40-AJ27^2</f>
        <v>8.964383862574806</v>
      </c>
      <c r="AU40" s="17">
        <f t="shared" si="8"/>
        <v>8.9826097210097657</v>
      </c>
      <c r="AV40" s="17">
        <f t="shared" si="8"/>
        <v>9.0406742486387657</v>
      </c>
      <c r="AW40" s="17">
        <f t="shared" si="8"/>
        <v>8.8370682599507688</v>
      </c>
      <c r="AX40" s="17">
        <f t="shared" si="8"/>
        <v>7.5395164297579811</v>
      </c>
      <c r="AY40" s="17">
        <f t="shared" si="8"/>
        <v>4.9978534528257743</v>
      </c>
      <c r="AZ40" s="17">
        <f t="shared" si="8"/>
        <v>2.5167433307750344</v>
      </c>
    </row>
    <row r="41" spans="2:52" x14ac:dyDescent="0.35">
      <c r="C41">
        <v>1</v>
      </c>
      <c r="D41" s="26">
        <f>$D$5*D42+$D$4*E41+2*$D$5*D29+2*$D$4*E28+$D$5*D16+$D$4*E15</f>
        <v>70.476055254502612</v>
      </c>
      <c r="E41" s="26">
        <f>$D$5*E42+$D$4*F41+2*$D$5*E29+2*$D$4*F28+$D$5*E16+$D$4*F15</f>
        <v>55.293017028835436</v>
      </c>
      <c r="F41" s="17">
        <f>$D$2*F42+$D$3*G41+2*$D$2*F29+2*$D$3*G28+$D$2*F16+$D$3*G15</f>
        <v>41.067768477789159</v>
      </c>
      <c r="G41" s="17">
        <f>$D$2*G42+$D$3*H41+2*$D$2*G29+2*$D$3*H28+$D$2*G16+$D$3*H15</f>
        <v>24.906750325163411</v>
      </c>
      <c r="H41" s="26">
        <f>$D$5*H42+$D$4*I41+2*$D$5*H29+2*$D$4*I28+$D$5*H16+$D$4*I15</f>
        <v>12.074307642899589</v>
      </c>
      <c r="I41" s="26">
        <f>$D$5*I42+$D$4*J41+2*$D$5*I29+2*$D$4*J28+$D$5*I16+$D$4*J15</f>
        <v>5.4382673935047618</v>
      </c>
      <c r="J41" s="17">
        <f>$D$2*J42+$D$3*K41+2*$D$2*J29+2*$D$3*K28+$D$2*J16+$D$3*K15</f>
        <v>1.5618541443510794</v>
      </c>
      <c r="K41" s="112">
        <v>0</v>
      </c>
      <c r="N41">
        <v>1</v>
      </c>
      <c r="O41" s="26">
        <f>$D$5*O42+$D$4*P41+2*$D$5*O29+2*$D$4*P28+$D$5*O16+$D$4*P15</f>
        <v>56.90904415795746</v>
      </c>
      <c r="P41" s="26">
        <f>$D$5*P42+$D$4*Q41+2*$D$5*P29+2*$D$4*Q28+$D$5*P16+$D$4*Q15</f>
        <v>55.733450316126266</v>
      </c>
      <c r="Q41" s="17">
        <f>$D$2*Q42+$D$3*R41+2*$D$2*Q29+2*$D$3*R28+$D$2*Q16+$D$3*R15</f>
        <v>51.505976405885711</v>
      </c>
      <c r="R41" s="17">
        <f>$D$2*R42+$D$3*S41+2*$D$2*R29+2*$D$3*S28+$D$2*R16+$D$3*S15</f>
        <v>43.690121056467589</v>
      </c>
      <c r="S41" s="26">
        <f>$D$5*S42+$D$4*T41+2*$D$5*S29+2*$D$4*T28+$D$5*S16+$D$4*T15</f>
        <v>30.129341039056236</v>
      </c>
      <c r="T41" s="26">
        <f>$D$5*T42+$D$4*U41+2*$D$5*T29+2*$D$4*U28+$D$5*T16+$D$4*U15</f>
        <v>17.406969203527463</v>
      </c>
      <c r="U41" s="17">
        <f>$D$2*U42+$D$3*V41+2*$D$2*U29+2*$D$3*V28+$D$2*U16+$D$3*V15</f>
        <v>6.7816644031861326</v>
      </c>
      <c r="V41" s="112">
        <v>0</v>
      </c>
      <c r="Y41">
        <v>1</v>
      </c>
      <c r="Z41" s="17">
        <f t="shared" ref="Z41:Z46" si="9">D41+O41</f>
        <v>127.38509941246008</v>
      </c>
      <c r="AA41" s="17">
        <f t="shared" si="6"/>
        <v>111.0264673449617</v>
      </c>
      <c r="AB41" s="17">
        <f t="shared" si="6"/>
        <v>92.573744883674863</v>
      </c>
      <c r="AC41" s="17">
        <f t="shared" si="6"/>
        <v>68.596871381631004</v>
      </c>
      <c r="AD41" s="17">
        <f t="shared" si="6"/>
        <v>42.203648681955826</v>
      </c>
      <c r="AE41" s="17">
        <f t="shared" si="6"/>
        <v>22.845236597032226</v>
      </c>
      <c r="AF41" s="17">
        <f t="shared" si="6"/>
        <v>8.3435185475372116</v>
      </c>
      <c r="AI41">
        <v>1</v>
      </c>
      <c r="AJ41" s="17">
        <f t="shared" ref="AJ41:AJ46" si="10">Z41</f>
        <v>127.38509941246008</v>
      </c>
      <c r="AK41" s="17">
        <f t="shared" si="7"/>
        <v>111.0264673449617</v>
      </c>
      <c r="AL41" s="17">
        <f t="shared" si="7"/>
        <v>92.573744883674863</v>
      </c>
      <c r="AM41" s="17">
        <f t="shared" si="7"/>
        <v>68.596871381631004</v>
      </c>
      <c r="AN41" s="17">
        <f t="shared" si="7"/>
        <v>42.203648681955826</v>
      </c>
      <c r="AO41" s="17">
        <f t="shared" si="7"/>
        <v>22.845236597032226</v>
      </c>
      <c r="AP41" s="17">
        <f t="shared" si="7"/>
        <v>8.3435185475372116</v>
      </c>
      <c r="AS41">
        <v>1</v>
      </c>
      <c r="AT41" s="17">
        <f t="shared" si="8"/>
        <v>8.9447311520023902</v>
      </c>
      <c r="AU41" s="17">
        <f t="shared" si="8"/>
        <v>8.6715255897407388</v>
      </c>
      <c r="AV41" s="17">
        <f t="shared" si="8"/>
        <v>8.6098745407701642</v>
      </c>
      <c r="AW41" s="17">
        <f t="shared" si="8"/>
        <v>8.5446552668897553</v>
      </c>
      <c r="AX41" s="17">
        <f t="shared" si="8"/>
        <v>7.5352114720611638</v>
      </c>
      <c r="AY41" s="17">
        <f t="shared" si="8"/>
        <v>5.7428482117146231</v>
      </c>
      <c r="AZ41" s="17">
        <f t="shared" si="8"/>
        <v>3.1227432080474884</v>
      </c>
    </row>
    <row r="42" spans="2:52" x14ac:dyDescent="0.35">
      <c r="C42">
        <v>2</v>
      </c>
      <c r="D42" s="26">
        <f>$D$5*D43+$D$4*E42+2*$D$5*D30+2*$D$4*E29+$D$5*D17+$D$4*E16</f>
        <v>63.637522058977659</v>
      </c>
      <c r="E42" s="17">
        <f>$D$2*E43+$D$3*F42+2*$D$2*E30+2*$D$3*F29+$D$2*E17+$D$3*F16</f>
        <v>52.65211997826674</v>
      </c>
      <c r="F42" s="17">
        <f>$D$2*F43+$D$3*G42+2*$D$2*F30+2*$D$3*G29+$D$2*F17+$D$3*G16</f>
        <v>39.85156857918539</v>
      </c>
      <c r="G42" s="26">
        <f>$D$5*G43+$D$4*H42+2*$D$5*G30+2*$D$4*H29+$D$5*G17+$D$4*H16</f>
        <v>26.176618909471888</v>
      </c>
      <c r="H42" s="26">
        <f>$D$5*H43+$D$4*I42+2*$D$5*H30+2*$D$4*I29+$D$5*H17+$D$4*I16</f>
        <v>16.462337657680262</v>
      </c>
      <c r="I42" s="17">
        <f>$D$2*I43+$D$3*J42+2*$D$2*I30+2*$D$3*J29+$D$2*I17+$D$3*J16</f>
        <v>8.6814685142812049</v>
      </c>
      <c r="J42" s="17">
        <f>$D$2*J43+$D$3*K42+2*$D$2*J30+2*$D$3*K29+$D$2*J17+$D$3*K16</f>
        <v>2.1417134567099985</v>
      </c>
      <c r="K42" s="112">
        <v>0</v>
      </c>
      <c r="N42">
        <v>2</v>
      </c>
      <c r="O42" s="26">
        <f>$D$5*O43+$D$4*P42+2*$D$5*O30+2*$D$4*P29+$D$5*O17+$D$4*P16</f>
        <v>36.466861732960417</v>
      </c>
      <c r="P42" s="17">
        <f>$D$2*P43+$D$3*Q42+2*$D$2*P30+2*$D$3*Q29+$D$2*P17+$D$3*Q16</f>
        <v>37.985228791229638</v>
      </c>
      <c r="Q42" s="17">
        <f>$D$2*Q43+$D$3*R42+2*$D$2*Q30+2*$D$3*R29+$D$2*Q17+$D$3*R16</f>
        <v>39.959259387702858</v>
      </c>
      <c r="R42" s="26">
        <f>$D$5*R43+$D$4*S42+2*$D$5*R30+2*$D$4*S29+$D$5*R17+$D$4*S16</f>
        <v>36.083371250361175</v>
      </c>
      <c r="S42" s="26">
        <f>$D$5*S43+$D$4*T42+2*$D$5*S30+2*$D$4*T29+$D$5*S17+$D$4*T16</f>
        <v>27.651078487532079</v>
      </c>
      <c r="T42" s="17">
        <f>$D$2*T43+$D$3*U42+2*$D$2*T30+2*$D$3*U29+$D$2*T17+$D$3*U16</f>
        <v>17.580525461390273</v>
      </c>
      <c r="U42" s="17">
        <f>$D$2*U43+$D$3*V42+2*$D$2*U30+2*$D$3*V29+$D$2*U17+$D$3*V16</f>
        <v>5.9076257205674381</v>
      </c>
      <c r="V42" s="112">
        <v>0</v>
      </c>
      <c r="Y42">
        <v>2</v>
      </c>
      <c r="Z42" s="17">
        <f t="shared" si="9"/>
        <v>100.10438379193808</v>
      </c>
      <c r="AA42" s="17">
        <f t="shared" si="6"/>
        <v>90.637348769496384</v>
      </c>
      <c r="AB42" s="17">
        <f t="shared" si="6"/>
        <v>79.81082796688824</v>
      </c>
      <c r="AC42" s="17">
        <f t="shared" si="6"/>
        <v>62.259990159833066</v>
      </c>
      <c r="AD42" s="17">
        <f t="shared" si="6"/>
        <v>44.113416145212341</v>
      </c>
      <c r="AE42" s="17">
        <f t="shared" si="6"/>
        <v>26.26199397567148</v>
      </c>
      <c r="AF42" s="17">
        <f t="shared" si="6"/>
        <v>8.049339177277437</v>
      </c>
      <c r="AI42">
        <v>2</v>
      </c>
      <c r="AJ42" s="17">
        <f t="shared" si="10"/>
        <v>100.10438379193808</v>
      </c>
      <c r="AK42" s="17">
        <f t="shared" si="7"/>
        <v>90.637348769496384</v>
      </c>
      <c r="AL42" s="17">
        <f t="shared" si="7"/>
        <v>79.81082796688824</v>
      </c>
      <c r="AM42" s="17">
        <f t="shared" si="7"/>
        <v>62.259990159833066</v>
      </c>
      <c r="AN42" s="17">
        <f t="shared" si="7"/>
        <v>44.113416145212341</v>
      </c>
      <c r="AO42" s="17">
        <f t="shared" si="7"/>
        <v>26.26199397567148</v>
      </c>
      <c r="AP42" s="17">
        <f t="shared" si="7"/>
        <v>8.049339177277437</v>
      </c>
      <c r="AS42">
        <v>2</v>
      </c>
      <c r="AT42" s="17">
        <f t="shared" si="8"/>
        <v>9.1479394074189457</v>
      </c>
      <c r="AU42" s="17">
        <f t="shared" si="8"/>
        <v>8.7548618262341193</v>
      </c>
      <c r="AV42" s="17">
        <f t="shared" si="8"/>
        <v>8.4564676450365681</v>
      </c>
      <c r="AW42" s="17">
        <f t="shared" si="8"/>
        <v>8.3789019846757853</v>
      </c>
      <c r="AX42" s="17">
        <f t="shared" si="8"/>
        <v>8.1104407882011245</v>
      </c>
      <c r="AY42" s="17">
        <f t="shared" si="8"/>
        <v>6.9654445692420097</v>
      </c>
      <c r="AZ42" s="17">
        <f t="shared" si="8"/>
        <v>3.3552951172954399</v>
      </c>
    </row>
    <row r="43" spans="2:52" x14ac:dyDescent="0.35">
      <c r="B43" t="s">
        <v>1</v>
      </c>
      <c r="C43">
        <v>3</v>
      </c>
      <c r="D43" s="17">
        <f>$D$2*D44+$D$3*E43+2*$D$2*D31+2*$D$3*E30+$D$2*D18+$D$3*E17</f>
        <v>49.516116004400892</v>
      </c>
      <c r="E43" s="17">
        <f>$D$2*E44+$D$3*F43+2*$D$2*E31+2*$D$3*F30+$D$2*E18+$D$3*F17</f>
        <v>43.852626693817179</v>
      </c>
      <c r="F43" s="26">
        <f>$D$5*F44+$D$4*G43+2*$D$5*F31+2*$D$4*G30+$D$5*F18+$D$4*G17</f>
        <v>35.89594860366104</v>
      </c>
      <c r="G43" s="26">
        <f>$D$5*G44+$D$4*H43+2*$D$5*G31+2*$D$4*H30+$D$5*G18+$D$4*H17</f>
        <v>27.63800130763126</v>
      </c>
      <c r="H43" s="17">
        <f>$D$2*H44+$D$3*I43+2*$D$2*H31+2*$D$3*I30+$D$2*H18+$D$3*I17</f>
        <v>19.71514205948851</v>
      </c>
      <c r="I43" s="17">
        <f>$D$2*I44+$D$3*J43+2*$D$2*I31+2*$D$3*J30+$D$2*I18+$D$3*J17</f>
        <v>10.186934459070615</v>
      </c>
      <c r="J43" s="26">
        <f>$D$5*J44+$D$4*K43+2*$D$5*J31+2*$D$4*K30+$D$5*J18+$D$4*K17</f>
        <v>2.8778513517126574</v>
      </c>
      <c r="K43" s="112">
        <v>0</v>
      </c>
      <c r="M43" t="s">
        <v>1</v>
      </c>
      <c r="N43">
        <v>3</v>
      </c>
      <c r="O43" s="17">
        <f>$D$2*O44+$D$3*P43+2*$D$2*O31+2*$D$3*P30+$D$2*O18+$D$3*P17</f>
        <v>19.791714201872615</v>
      </c>
      <c r="P43" s="17">
        <f>$D$2*P44+$D$3*Q43+2*$D$2*P31+2*$D$3*Q30+$D$2*P18+$D$3*Q17</f>
        <v>25.383720602700848</v>
      </c>
      <c r="Q43" s="26">
        <f>$D$5*Q44+$D$4*R43+2*$D$5*Q31+2*$D$4*R30+$D$5*Q18+$D$4*R17</f>
        <v>29.157257600831123</v>
      </c>
      <c r="R43" s="26">
        <f>$D$5*R44+$D$4*S43+2*$D$5*R31+2*$D$4*S30+$D$5*R18+$D$4*S17</f>
        <v>27.542209868194163</v>
      </c>
      <c r="S43" s="17">
        <f>$D$2*S44+$D$3*T43+2*$D$2*S31+2*$D$3*T30+$D$2*S18+$D$3*T17</f>
        <v>23.524179616602531</v>
      </c>
      <c r="T43" s="17">
        <f>$D$2*T44+$D$3*U43+2*$D$2*T31+2*$D$3*U30+$D$2*T18+$D$3*U17</f>
        <v>15.444341577412045</v>
      </c>
      <c r="U43" s="26">
        <f>$D$5*U44+$D$4*V43+2*$D$5*U31+2*$D$4*V30+$D$5*U18+$D$4*V17</f>
        <v>5.0744908786139655</v>
      </c>
      <c r="V43" s="112">
        <v>0</v>
      </c>
      <c r="X43" t="s">
        <v>1</v>
      </c>
      <c r="Y43">
        <v>3</v>
      </c>
      <c r="Z43" s="17">
        <f t="shared" si="9"/>
        <v>69.307830206273508</v>
      </c>
      <c r="AA43" s="17">
        <f t="shared" si="6"/>
        <v>69.236347296518034</v>
      </c>
      <c r="AB43" s="17">
        <f t="shared" si="6"/>
        <v>65.05320620449217</v>
      </c>
      <c r="AC43" s="17">
        <f t="shared" si="6"/>
        <v>55.18021117582542</v>
      </c>
      <c r="AD43" s="17">
        <f t="shared" si="6"/>
        <v>43.239321676091038</v>
      </c>
      <c r="AE43" s="17">
        <f t="shared" si="6"/>
        <v>25.63127603648266</v>
      </c>
      <c r="AF43" s="17">
        <f t="shared" si="6"/>
        <v>7.9523422303266234</v>
      </c>
      <c r="AH43" t="s">
        <v>1</v>
      </c>
      <c r="AI43">
        <v>3</v>
      </c>
      <c r="AJ43" s="17">
        <f t="shared" si="10"/>
        <v>69.307830206273508</v>
      </c>
      <c r="AK43" s="17">
        <f t="shared" si="7"/>
        <v>69.236347296518034</v>
      </c>
      <c r="AL43" s="17">
        <f t="shared" si="7"/>
        <v>65.05320620449217</v>
      </c>
      <c r="AM43" s="17">
        <f t="shared" si="7"/>
        <v>55.18021117582542</v>
      </c>
      <c r="AN43" s="17">
        <f t="shared" si="7"/>
        <v>43.239321676091038</v>
      </c>
      <c r="AO43" s="17">
        <f t="shared" si="7"/>
        <v>25.63127603648266</v>
      </c>
      <c r="AP43" s="17">
        <f t="shared" si="7"/>
        <v>7.9523422303266234</v>
      </c>
      <c r="AR43" t="s">
        <v>1</v>
      </c>
      <c r="AS43">
        <v>3</v>
      </c>
      <c r="AT43" s="17">
        <f t="shared" si="8"/>
        <v>8.7695456595433114</v>
      </c>
      <c r="AU43" s="17">
        <f t="shared" si="8"/>
        <v>8.7761003755946447</v>
      </c>
      <c r="AV43" s="17">
        <f t="shared" si="8"/>
        <v>8.4964999646592361</v>
      </c>
      <c r="AW43" s="17">
        <f t="shared" si="8"/>
        <v>8.3519706385792034</v>
      </c>
      <c r="AX43" s="17">
        <f t="shared" si="8"/>
        <v>8.4512084402987639</v>
      </c>
      <c r="AY43" s="17">
        <f t="shared" si="8"/>
        <v>7.7029689293951797</v>
      </c>
      <c r="AZ43" s="17">
        <f t="shared" si="8"/>
        <v>4.0830439997186376</v>
      </c>
    </row>
    <row r="44" spans="2:52" x14ac:dyDescent="0.35">
      <c r="C44">
        <v>4</v>
      </c>
      <c r="D44" s="17">
        <f>$D$2*D45+$D$3*E44+2*$D$2*D32+2*$D$3*E31+$D$2*D19+$D$3*E18</f>
        <v>34.260602293578899</v>
      </c>
      <c r="E44" s="26">
        <f>$D$5*E45+$D$4*F44+2*$D$5*E32+2*$D$4*F31+$D$5*E19+$D$4*F18</f>
        <v>32.480113172747281</v>
      </c>
      <c r="F44" s="26">
        <f>$D$5*F45+$D$4*G44+2*$D$5*F32+2*$D$4*G31+$D$5*F19+$D$4*G18</f>
        <v>28.034927456188409</v>
      </c>
      <c r="G44" s="17">
        <f>$D$2*G45+$D$3*H44+2*$D$2*G32+2*$D$3*H31+$D$2*G19+$D$3*H18</f>
        <v>23.640450464571138</v>
      </c>
      <c r="H44" s="17">
        <f>$D$2*H45+$D$3*I44+2*$D$2*H32+2*$D$3*I31+$D$2*H19+$D$3*I18</f>
        <v>18.583472023900196</v>
      </c>
      <c r="I44" s="26">
        <f>$D$5*I45+$D$4*J44+2*$D$5*I32+2*$D$4*J31+$D$5*I19+$D$4*J18</f>
        <v>11.351423402447097</v>
      </c>
      <c r="J44" s="26">
        <f>$D$5*J45+$D$4*K44+2*$D$5*J32+2*$D$4*K31+$D$5*J19+$D$4*K18</f>
        <v>5.5516539458038494</v>
      </c>
      <c r="K44" s="112">
        <v>0</v>
      </c>
      <c r="N44">
        <v>4</v>
      </c>
      <c r="O44" s="17">
        <f>$D$2*O45+$D$3*P44+2*$D$2*O32+2*$D$3*P31+$D$2*O19+$D$3*P18</f>
        <v>10.543367648814465</v>
      </c>
      <c r="P44" s="26">
        <f>$D$5*P45+$D$4*Q44+2*$D$5*P32+2*$D$4*Q31+$D$5*P19+$D$4*Q18</f>
        <v>15.090625258606453</v>
      </c>
      <c r="Q44" s="26">
        <f>$D$5*Q45+$D$4*R44+2*$D$5*Q32+2*$D$4*R31+$D$5*Q19+$D$4*R18</f>
        <v>16.816921877550296</v>
      </c>
      <c r="R44" s="17">
        <f>$D$2*R45+$D$3*S44+2*$D$2*R32+2*$D$3*S31+$D$2*R19+$D$3*S18</f>
        <v>17.751831389419895</v>
      </c>
      <c r="S44" s="17">
        <f>$D$2*S45+$D$3*T44+2*$D$2*S32+2*$D$3*T31+$D$2*S19+$D$3*T18</f>
        <v>18.533644553650998</v>
      </c>
      <c r="T44" s="26">
        <f>$D$5*T45+$D$4*U44+2*$D$5*T32+2*$D$4*U31+$D$5*T19+$D$4*U18</f>
        <v>13.817764596280663</v>
      </c>
      <c r="U44" s="26">
        <f>$D$5*U45+$D$4*V44+2*$D$5*U32+2*$D$4*V31+$D$5*U19+$D$4*V18</f>
        <v>6.8840709660790207</v>
      </c>
      <c r="V44" s="112">
        <v>0</v>
      </c>
      <c r="Y44">
        <v>4</v>
      </c>
      <c r="Z44" s="17">
        <f t="shared" si="9"/>
        <v>44.803969942393365</v>
      </c>
      <c r="AA44" s="17">
        <f t="shared" si="6"/>
        <v>47.570738431353732</v>
      </c>
      <c r="AB44" s="17">
        <f t="shared" si="6"/>
        <v>44.851849333738706</v>
      </c>
      <c r="AC44" s="17">
        <f t="shared" si="6"/>
        <v>41.392281853991037</v>
      </c>
      <c r="AD44" s="17">
        <f t="shared" si="6"/>
        <v>37.117116577551194</v>
      </c>
      <c r="AE44" s="17">
        <f t="shared" si="6"/>
        <v>25.169187998727757</v>
      </c>
      <c r="AF44" s="17">
        <f t="shared" si="6"/>
        <v>12.43572491188287</v>
      </c>
      <c r="AI44">
        <v>4</v>
      </c>
      <c r="AJ44" s="17">
        <f t="shared" si="10"/>
        <v>44.803969942393365</v>
      </c>
      <c r="AK44" s="17">
        <f t="shared" si="7"/>
        <v>47.570738431353732</v>
      </c>
      <c r="AL44" s="17">
        <f t="shared" si="7"/>
        <v>44.851849333738706</v>
      </c>
      <c r="AM44" s="17">
        <f t="shared" si="7"/>
        <v>41.392281853991037</v>
      </c>
      <c r="AN44" s="17">
        <f t="shared" si="7"/>
        <v>37.117116577551194</v>
      </c>
      <c r="AO44" s="17">
        <f t="shared" si="7"/>
        <v>25.169187998727757</v>
      </c>
      <c r="AP44" s="17">
        <f t="shared" si="7"/>
        <v>12.43572491188287</v>
      </c>
      <c r="AS44">
        <v>4</v>
      </c>
      <c r="AT44" s="17">
        <f t="shared" si="8"/>
        <v>7.619606248841329</v>
      </c>
      <c r="AU44" s="17">
        <f t="shared" si="8"/>
        <v>8.3261246209140722</v>
      </c>
      <c r="AV44" s="17">
        <f t="shared" si="8"/>
        <v>8.328698972508441</v>
      </c>
      <c r="AW44" s="17">
        <f t="shared" si="8"/>
        <v>8.1941947354813109</v>
      </c>
      <c r="AX44" s="17">
        <f t="shared" si="8"/>
        <v>8.4545676803128593</v>
      </c>
      <c r="AY44" s="17">
        <f t="shared" si="8"/>
        <v>8.329151779712376</v>
      </c>
      <c r="AZ44" s="17">
        <f t="shared" si="8"/>
        <v>6.6926987784479559</v>
      </c>
    </row>
    <row r="45" spans="2:52" x14ac:dyDescent="0.35">
      <c r="C45">
        <v>5</v>
      </c>
      <c r="D45" s="26">
        <f>$D$5*D46+$D$4*E45+2*$D$5*D33+2*$D$4*E32+$D$5*D20+$D$4*E19</f>
        <v>19.55939632364402</v>
      </c>
      <c r="E45" s="26">
        <f>$D$5*E46+$D$4*F45+2*$D$5*E33+2*$D$4*F32+$D$5*E20+$D$4*F19</f>
        <v>17.345177552805033</v>
      </c>
      <c r="F45" s="17">
        <f>$D$2*F46+$D$3*G45+2*$D$2*F33+2*$D$3*G32+$D$2*F20+$D$3*G19</f>
        <v>15.48993970852934</v>
      </c>
      <c r="G45" s="17">
        <f>$D$2*G46+$D$3*H45+2*$D$2*G33+2*$D$3*H32+$D$2*G20+$D$3*H19</f>
        <v>16.101959925412608</v>
      </c>
      <c r="H45" s="26">
        <f>$D$5*H46+$D$4*I45+2*$D$5*H33+2*$D$4*I32+$D$5*H20+$D$4*I19</f>
        <v>15.3460037948586</v>
      </c>
      <c r="I45" s="26">
        <f>$D$5*I46+$D$4*J45+2*$D$5*I33+2*$D$4*J32+$D$5*I20+$D$4*J19</f>
        <v>12.972641033766493</v>
      </c>
      <c r="J45" s="17">
        <f>$D$2*J46+$D$3*K45+2*$D$2*J33+2*$D$3*K32+$D$2*J20+$D$3*K19</f>
        <v>10.431121315730568</v>
      </c>
      <c r="K45" s="112">
        <v>0</v>
      </c>
      <c r="N45">
        <v>5</v>
      </c>
      <c r="O45" s="26">
        <f>$D$5*O46+$D$4*P45+2*$D$5*O33+2*$D$4*P32+$D$5*O20+$D$4*P19</f>
        <v>4.4679562522919216</v>
      </c>
      <c r="P45" s="26">
        <f>$D$5*P46+$D$4*Q45+2*$D$5*P33+2*$D$4*Q32+$D$5*P20+$D$4*Q19</f>
        <v>5.6740166334530491</v>
      </c>
      <c r="Q45" s="17">
        <f>$D$2*Q46+$D$3*R45+2*$D$2*Q33+2*$D$3*R32+$D$2*Q20+$D$3*R19</f>
        <v>7.0010532000267753</v>
      </c>
      <c r="R45" s="17">
        <f>$D$2*R46+$D$3*S45+2*$D$2*R33+2*$D$3*S32+$D$2*R20+$D$3*S19</f>
        <v>10.479250210606596</v>
      </c>
      <c r="S45" s="26">
        <f>$D$5*S46+$D$4*T45+2*$D$5*S33+2*$D$4*T32+$D$5*S20+$D$4*T19</f>
        <v>13.600976513026316</v>
      </c>
      <c r="T45" s="26">
        <f>$D$5*T46+$D$4*U45+2*$D$5*T33+2*$D$4*U32+$D$5*T20+$D$4*U19</f>
        <v>13.157450653850088</v>
      </c>
      <c r="U45" s="17">
        <f>$D$2*U46+$D$3*V45+2*$D$2*U33+2*$D$3*V32+$D$2*U20+$D$3*V19</f>
        <v>10.986667375709768</v>
      </c>
      <c r="V45" s="112">
        <v>0</v>
      </c>
      <c r="Y45">
        <v>5</v>
      </c>
      <c r="Z45" s="17">
        <f t="shared" si="9"/>
        <v>24.027352575935943</v>
      </c>
      <c r="AA45" s="17">
        <f t="shared" si="6"/>
        <v>23.019194186258083</v>
      </c>
      <c r="AB45" s="17">
        <f t="shared" si="6"/>
        <v>22.490992908556116</v>
      </c>
      <c r="AC45" s="17">
        <f t="shared" si="6"/>
        <v>26.581210136019202</v>
      </c>
      <c r="AD45" s="17">
        <f t="shared" si="6"/>
        <v>28.946980307884914</v>
      </c>
      <c r="AE45" s="17">
        <f t="shared" si="6"/>
        <v>26.130091687616581</v>
      </c>
      <c r="AF45" s="17">
        <f t="shared" si="6"/>
        <v>21.417788691440336</v>
      </c>
      <c r="AI45">
        <v>5</v>
      </c>
      <c r="AJ45" s="17">
        <f t="shared" si="10"/>
        <v>24.027352575935943</v>
      </c>
      <c r="AK45" s="17">
        <f t="shared" si="7"/>
        <v>23.019194186258083</v>
      </c>
      <c r="AL45" s="17">
        <f t="shared" si="7"/>
        <v>22.490992908556116</v>
      </c>
      <c r="AM45" s="17">
        <f t="shared" si="7"/>
        <v>26.581210136019202</v>
      </c>
      <c r="AN45" s="17">
        <f t="shared" si="7"/>
        <v>28.946980307884914</v>
      </c>
      <c r="AO45" s="17">
        <f t="shared" si="7"/>
        <v>26.130091687616581</v>
      </c>
      <c r="AP45" s="17">
        <f t="shared" si="7"/>
        <v>21.417788691440336</v>
      </c>
      <c r="AS45">
        <v>5</v>
      </c>
      <c r="AT45" s="17">
        <f t="shared" si="8"/>
        <v>5.5600086145070051</v>
      </c>
      <c r="AU45" s="17">
        <f t="shared" si="8"/>
        <v>6.1001652849897283</v>
      </c>
      <c r="AV45" s="17">
        <f t="shared" si="8"/>
        <v>6.6374080201393575</v>
      </c>
      <c r="AW45" s="17">
        <f t="shared" si="8"/>
        <v>7.610088130145531</v>
      </c>
      <c r="AX45" s="17">
        <f t="shared" si="8"/>
        <v>8.4682652068692725</v>
      </c>
      <c r="AY45" s="17">
        <f t="shared" si="8"/>
        <v>8.9160671039677517</v>
      </c>
      <c r="AZ45" s="17">
        <f t="shared" si="8"/>
        <v>9.442174357946012</v>
      </c>
    </row>
    <row r="46" spans="2:52" x14ac:dyDescent="0.35">
      <c r="C46">
        <v>6</v>
      </c>
      <c r="D46" s="26">
        <f>$D$5*D47+$D$4*E46+2*$D$5*D34+2*$D$4*E33+$D$5*D21+$D$4*E20</f>
        <v>5.8910523499207335</v>
      </c>
      <c r="E46" s="17">
        <f>$D$2*E47+$D$3*F46+2*$D$2*E34+2*$D$3*F33+$D$2*E21+$D$3*F20</f>
        <v>4.7735996349731895</v>
      </c>
      <c r="F46" s="17">
        <f>$D$2*F47+$D$3*G46+2*$D$2*F34+2*$D$3*G33+$D$2*F21+$D$3*G20</f>
        <v>5.7084228067285219</v>
      </c>
      <c r="G46" s="26">
        <f>$D$5*G47+$D$4*H46+2*$D$5*G34+2*$D$4*H33+$D$5*G21+$D$4*H20</f>
        <v>7.5796189687208475</v>
      </c>
      <c r="H46" s="26">
        <f>$D$5*H47+$D$4*I46+2*$D$5*H34+2*$D$4*I33+$D$5*H21+$D$4*I20</f>
        <v>7.4492304830955423</v>
      </c>
      <c r="I46" s="17">
        <f>$D$2*I47+$D$3*J46+2*$D$2*I34+2*$D$3*J33+$D$2*I21+$D$3*J20</f>
        <v>7.7506745474591465</v>
      </c>
      <c r="J46" s="16">
        <f>4*$D$2*($D$4-1)*(2*$D$2*$D$4-$D$4-$D$2+2)/(2*$D$2*$D$4-$D$4-$D$2)^3</f>
        <v>12.972641033766495</v>
      </c>
      <c r="N46">
        <v>6</v>
      </c>
      <c r="O46" s="26">
        <f>$D$5*O47+$D$4*P46+2*$D$5*O34+2*$D$4*P33+$D$5*O21+$D$4*P20</f>
        <v>0.8059144268345132</v>
      </c>
      <c r="P46" s="17">
        <f>$D$2*P47+$D$3*Q46+2*$D$2*P34+2*$D$3*Q33+$D$2*P21+$D$3*Q20</f>
        <v>1.1181704892019539</v>
      </c>
      <c r="Q46" s="17">
        <f>$D$2*Q47+$D$3*R46+2*$D$2*Q34+2*$D$3*R33+$D$2*Q21+$D$3*R20</f>
        <v>2.2345568722819209</v>
      </c>
      <c r="R46" s="26">
        <f>$D$5*R47+$D$4*S46+2*$D$5*R34+2*$D$4*S33+$D$5*R21+$D$4*S20</f>
        <v>4.3758346209997034</v>
      </c>
      <c r="S46" s="26">
        <f>$D$5*S47+$D$4*T46+2*$D$5*S34+2*$D$4*T33+$D$5*S21+$D$4*T20</f>
        <v>5.7109595643837681</v>
      </c>
      <c r="T46" s="17">
        <f>$D$2*T47+$D$3*U46+2*$D$2*T34+2*$D$3*U33+$D$2*T21+$D$3*U20</f>
        <v>7.2595859283981916</v>
      </c>
      <c r="U46" s="16">
        <f>4*$D$4*($D$2-1)*(2*$D$2*$D$4-$D$4-$D$2+2)/(2*$D$2*$D$4-$D$4-$D$2)^3</f>
        <v>13.157450653850088</v>
      </c>
      <c r="Y46">
        <v>6</v>
      </c>
      <c r="Z46" s="17">
        <f t="shared" si="9"/>
        <v>6.6969667767552465</v>
      </c>
      <c r="AA46" s="17">
        <f t="shared" si="6"/>
        <v>5.8917701241751432</v>
      </c>
      <c r="AB46" s="17">
        <f t="shared" si="6"/>
        <v>7.9429796790104428</v>
      </c>
      <c r="AC46" s="17">
        <f t="shared" si="6"/>
        <v>11.955453589720552</v>
      </c>
      <c r="AD46" s="17">
        <f t="shared" si="6"/>
        <v>13.160190047479311</v>
      </c>
      <c r="AE46" s="17">
        <f t="shared" si="6"/>
        <v>15.010260475857338</v>
      </c>
      <c r="AF46" s="17">
        <f t="shared" si="6"/>
        <v>26.130091687616584</v>
      </c>
      <c r="AI46">
        <v>6</v>
      </c>
      <c r="AJ46" s="17">
        <f t="shared" si="10"/>
        <v>6.6969667767552465</v>
      </c>
      <c r="AK46" s="17">
        <f t="shared" si="7"/>
        <v>5.8917701241751432</v>
      </c>
      <c r="AL46" s="17">
        <f t="shared" si="7"/>
        <v>7.9429796790104428</v>
      </c>
      <c r="AM46" s="17">
        <f t="shared" si="7"/>
        <v>11.955453589720552</v>
      </c>
      <c r="AN46" s="17">
        <f t="shared" si="7"/>
        <v>13.160190047479311</v>
      </c>
      <c r="AO46" s="17">
        <f t="shared" si="7"/>
        <v>15.010260475857338</v>
      </c>
      <c r="AP46" s="17">
        <f t="shared" si="7"/>
        <v>26.130091687616584</v>
      </c>
      <c r="AS46">
        <v>6</v>
      </c>
      <c r="AT46" s="17">
        <f t="shared" si="8"/>
        <v>2.323169060678465</v>
      </c>
      <c r="AU46" s="17">
        <f t="shared" si="8"/>
        <v>2.5439157756376352</v>
      </c>
      <c r="AV46" s="17">
        <f t="shared" si="8"/>
        <v>3.7858886004010639</v>
      </c>
      <c r="AW46" s="17">
        <f t="shared" si="8"/>
        <v>5.4380387574851019</v>
      </c>
      <c r="AX46" s="17">
        <f t="shared" si="8"/>
        <v>6.3817756017703537</v>
      </c>
      <c r="AY46" s="17">
        <f t="shared" si="8"/>
        <v>7.7827729999692421</v>
      </c>
      <c r="AZ46" s="17">
        <f t="shared" si="8"/>
        <v>8.9160671039677553</v>
      </c>
    </row>
    <row r="47" spans="2:52" x14ac:dyDescent="0.35">
      <c r="C47">
        <v>7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N47">
        <v>7</v>
      </c>
      <c r="O47" s="112">
        <v>0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</row>
    <row r="49" spans="2:52" x14ac:dyDescent="0.35">
      <c r="D49" s="115" t="s">
        <v>898</v>
      </c>
      <c r="E49" s="116"/>
      <c r="F49" s="116"/>
      <c r="G49" s="12">
        <f>INDEX(D53:K60,VLOOKUP($D$8,C52:K60,1,FALSE)+1,HLOOKUP($D$9,C52:K60,1,FALSE)+1)</f>
        <v>1008.1740356035995</v>
      </c>
      <c r="O49" s="115" t="s">
        <v>906</v>
      </c>
      <c r="P49" s="116"/>
      <c r="Q49" s="116"/>
      <c r="R49" s="12">
        <f>INDEX(O53:V60,VLOOKUP($D$8,N52:V60,1,FALSE)+1,HLOOKUP($D$9,N52:V60,1,FALSE)+1)</f>
        <v>1015.2737140288036</v>
      </c>
      <c r="Z49" s="115" t="s">
        <v>914</v>
      </c>
      <c r="AA49" s="116"/>
      <c r="AJ49" s="115" t="s">
        <v>210</v>
      </c>
      <c r="AK49" s="116"/>
      <c r="AT49" s="115" t="s">
        <v>218</v>
      </c>
      <c r="AU49" s="116"/>
      <c r="AV49" s="116"/>
      <c r="AW49" s="121">
        <f>INDEX(AT53:AZ59,VLOOKUP($D$8,AS52:AZ59,1,FALSE)+1,HLOOKUP($D$9,AS52:AZ59,1,FALSE)+1)</f>
        <v>1.8668803415081698</v>
      </c>
    </row>
    <row r="50" spans="2:52" x14ac:dyDescent="0.35">
      <c r="AT50" s="4" t="s">
        <v>551</v>
      </c>
      <c r="AW50" s="1">
        <f>IF(MOD($D$8+$D$9,4)=0,AW49,IF(MOD($D$8+$D$9,4)=3,AW49,AW113))</f>
        <v>1.8668803415081698</v>
      </c>
    </row>
    <row r="51" spans="2:52" x14ac:dyDescent="0.35">
      <c r="G51" t="s">
        <v>0</v>
      </c>
      <c r="R51" t="s">
        <v>0</v>
      </c>
      <c r="AC51" t="s">
        <v>0</v>
      </c>
      <c r="AM51" t="s">
        <v>0</v>
      </c>
      <c r="AW51" t="s">
        <v>0</v>
      </c>
    </row>
    <row r="52" spans="2:52" x14ac:dyDescent="0.35">
      <c r="D52">
        <v>0</v>
      </c>
      <c r="E52">
        <v>1</v>
      </c>
      <c r="F52">
        <v>2</v>
      </c>
      <c r="G52">
        <v>3</v>
      </c>
      <c r="H52">
        <v>4</v>
      </c>
      <c r="I52">
        <v>5</v>
      </c>
      <c r="J52">
        <v>6</v>
      </c>
      <c r="K52">
        <v>7</v>
      </c>
      <c r="O52">
        <v>0</v>
      </c>
      <c r="P52">
        <v>1</v>
      </c>
      <c r="Q52">
        <v>2</v>
      </c>
      <c r="R52">
        <v>3</v>
      </c>
      <c r="S52">
        <v>4</v>
      </c>
      <c r="T52">
        <v>5</v>
      </c>
      <c r="U52">
        <v>6</v>
      </c>
      <c r="V52">
        <v>7</v>
      </c>
      <c r="Z52">
        <v>0</v>
      </c>
      <c r="AA52">
        <v>1</v>
      </c>
      <c r="AB52">
        <v>2</v>
      </c>
      <c r="AC52">
        <v>3</v>
      </c>
      <c r="AD52">
        <v>4</v>
      </c>
      <c r="AE52">
        <v>5</v>
      </c>
      <c r="AF52">
        <v>6</v>
      </c>
      <c r="AJ52">
        <v>0</v>
      </c>
      <c r="AK52">
        <v>1</v>
      </c>
      <c r="AL52">
        <v>2</v>
      </c>
      <c r="AM52">
        <v>3</v>
      </c>
      <c r="AN52">
        <v>4</v>
      </c>
      <c r="AO52">
        <v>5</v>
      </c>
      <c r="AP52">
        <v>6</v>
      </c>
      <c r="AT52">
        <v>0</v>
      </c>
      <c r="AU52">
        <v>1</v>
      </c>
      <c r="AV52">
        <v>2</v>
      </c>
      <c r="AW52">
        <v>3</v>
      </c>
      <c r="AX52">
        <v>4</v>
      </c>
      <c r="AY52">
        <v>5</v>
      </c>
      <c r="AZ52">
        <v>6</v>
      </c>
    </row>
    <row r="53" spans="2:52" x14ac:dyDescent="0.35">
      <c r="C53">
        <v>0</v>
      </c>
      <c r="D53" s="17">
        <f>$D$2*D54+$D$3*E53+3*$D$2*D41+3*$D$3*E40+3*$D$2*D28+3*$D$3*E27+$D$2*D15+$D$3*E14</f>
        <v>1008.1740356035995</v>
      </c>
      <c r="E53" s="26">
        <f>$D$5*E54+$D$4*F53+3*$D$5*E41+3*$D$4*F40+3*$D$5*E28+3*$D$4*F27+$D$5*E15+$D$4*F14</f>
        <v>694.79058456320899</v>
      </c>
      <c r="F53" s="26">
        <f>$D$5*F54+$D$4*G53+3*$D$5*F41+3*$D$4*G40+3*$D$5*F28+3*$D$4*G27+$D$5*F15+$D$4*G14</f>
        <v>469.98114168270604</v>
      </c>
      <c r="G53" s="17">
        <f>$D$2*G54+$D$3*H53+3*$D$2*G41+3*$D$3*H40+3*$D$2*G28+3*$D$3*H27+$D$2*G15+$D$3*H14</f>
        <v>290.82843445696841</v>
      </c>
      <c r="H53" s="17">
        <f>$D$2*H54+$D$3*I53+3*$D$2*H41+3*$D$3*I40+3*$D$2*H28+3*$D$3*I27+$D$2*H15+$D$3*I14</f>
        <v>129.16428302597251</v>
      </c>
      <c r="I53" s="26">
        <f>$D$5*I54+$D$4*J53+3*$D$5*I41+3*$D$4*J40+3*$D$5*I28+3*$D$4*J27+$D$5*I15+$D$4*J14</f>
        <v>39.986372750369704</v>
      </c>
      <c r="J53" s="26">
        <f>$D$5*J54+$D$4*K53+3*$D$5*J41+3*$D$4*K40+3*$D$5*J28+3*$D$4*K27+$D$5*J15+$D$4*K14</f>
        <v>9.3428912726608573</v>
      </c>
      <c r="K53" s="112">
        <v>0</v>
      </c>
      <c r="N53">
        <v>0</v>
      </c>
      <c r="O53" s="17">
        <f>$D$2*O54+$D$3*P53+3*$D$2*O41+3*$D$3*P40+3*$D$2*O28+3*$D$3*P27+$D$2*O15+$D$3*P14</f>
        <v>1015.2737140288036</v>
      </c>
      <c r="P53" s="26">
        <f>$D$5*P54+$D$4*Q53+3*$D$5*P41+3*$D$4*Q40+3*$D$5*P28+3*$D$4*Q27+$D$5*P15+$D$4*Q14</f>
        <v>887.29606141493684</v>
      </c>
      <c r="Q53" s="26">
        <f>$D$5*Q54+$D$4*R53+3*$D$5*Q41+3*$D$4*R40+3*$D$5*Q28+3*$D$4*R27+$D$5*Q15+$D$4*R14</f>
        <v>695.14325150272646</v>
      </c>
      <c r="R53" s="17">
        <f>$D$2*R54+$D$3*S53+3*$D$2*R41+3*$D$3*S40+3*$D$2*R28+3*$D$3*S27+$D$2*R15+$D$3*S14</f>
        <v>493.60928989081583</v>
      </c>
      <c r="S53" s="17">
        <f>$D$2*S54+$D$3*T53+3*$D$2*S41+3*$D$3*T40+3*$D$2*S28+3*$D$3*T27+$D$2*S15+$D$3*T14</f>
        <v>270.63704553929301</v>
      </c>
      <c r="T53" s="26">
        <f>$D$5*T54+$D$4*U53+3*$D$5*T41+3*$D$4*U40+3*$D$5*T28+3*$D$4*U27+$D$5*T15+$D$4*U14</f>
        <v>101.1858643559641</v>
      </c>
      <c r="U53" s="26">
        <f>$D$5*U54+$D$4*V53+3*$D$5*U41+3*$D$4*V40+3*$D$5*U28+3*$D$4*V27+$D$5*U15+$D$4*V14</f>
        <v>25.735391521700699</v>
      </c>
      <c r="V53" s="112">
        <v>0</v>
      </c>
      <c r="Y53">
        <v>0</v>
      </c>
      <c r="Z53" s="17">
        <f>D53+O53</f>
        <v>2023.447749632403</v>
      </c>
      <c r="AA53" s="17">
        <f t="shared" ref="AA53:AF59" si="11">E53+P53</f>
        <v>1582.086645978146</v>
      </c>
      <c r="AB53" s="17">
        <f t="shared" si="11"/>
        <v>1165.1243931854324</v>
      </c>
      <c r="AC53" s="17">
        <f t="shared" si="11"/>
        <v>784.4377243477843</v>
      </c>
      <c r="AD53" s="17">
        <f t="shared" si="11"/>
        <v>399.80132856526552</v>
      </c>
      <c r="AE53" s="17">
        <f t="shared" si="11"/>
        <v>141.1722371063338</v>
      </c>
      <c r="AF53" s="17">
        <f t="shared" si="11"/>
        <v>35.078282794361556</v>
      </c>
      <c r="AI53">
        <v>0</v>
      </c>
      <c r="AJ53" s="17">
        <f>Z53</f>
        <v>2023.447749632403</v>
      </c>
      <c r="AK53" s="17">
        <f t="shared" ref="AK53:AP59" si="12">AA53</f>
        <v>1582.086645978146</v>
      </c>
      <c r="AL53" s="17">
        <f t="shared" si="12"/>
        <v>1165.1243931854324</v>
      </c>
      <c r="AM53" s="17">
        <f t="shared" si="12"/>
        <v>784.4377243477843</v>
      </c>
      <c r="AN53" s="17">
        <f t="shared" si="12"/>
        <v>399.80132856526552</v>
      </c>
      <c r="AO53" s="17">
        <f t="shared" si="12"/>
        <v>141.1722371063338</v>
      </c>
      <c r="AP53" s="17">
        <f t="shared" si="12"/>
        <v>35.078282794361556</v>
      </c>
      <c r="AS53">
        <v>0</v>
      </c>
      <c r="AT53" s="17">
        <f t="shared" ref="AT53:AZ59" si="13">(AJ53-3*AJ40*AJ27+2*AJ27^3)/(AT40)^(3/2)</f>
        <v>1.8668803415081698</v>
      </c>
      <c r="AU53" s="17">
        <f t="shared" si="13"/>
        <v>1.8538681147160727</v>
      </c>
      <c r="AV53" s="17">
        <f t="shared" si="13"/>
        <v>1.8150069119166901</v>
      </c>
      <c r="AW53" s="17">
        <f t="shared" si="13"/>
        <v>1.832201804022134</v>
      </c>
      <c r="AX53" s="17">
        <f t="shared" si="13"/>
        <v>2.0404490193333378</v>
      </c>
      <c r="AY53" s="17">
        <f t="shared" si="13"/>
        <v>2.5447718729720381</v>
      </c>
      <c r="AZ53" s="17">
        <f t="shared" si="13"/>
        <v>3.3727337111597868</v>
      </c>
    </row>
    <row r="54" spans="2:52" x14ac:dyDescent="0.35">
      <c r="C54">
        <v>1</v>
      </c>
      <c r="D54" s="26">
        <f>$D$5*D55+$D$4*E54+3*$D$5*D42+3*$D$4*E41+3*$D$5*D29+3*$D$4*E28+$D$5*D16+$D$4*E15</f>
        <v>877.59048132958628</v>
      </c>
      <c r="E54" s="26">
        <f>$D$5*E55+$D$4*F54+3*$D$5*E42+3*$D$4*F41+3*$D$5*E29+3*$D$4*F28+$D$5*E16+$D$4*F15</f>
        <v>673.61340577867338</v>
      </c>
      <c r="F54" s="17">
        <f>$D$2*F55+$D$3*G54+3*$D$2*F42+3*$D$3*G41+3*$D$2*F29+3*$D$3*G28+$D$2*F16+$D$3*G15</f>
        <v>490.60157010658213</v>
      </c>
      <c r="G54" s="17">
        <f>$D$2*G55+$D$3*H54+3*$D$2*G42+3*$D$3*H41+3*$D$2*G29+3*$D$3*H28+$D$2*G16+$D$3*H15</f>
        <v>296.96452614197557</v>
      </c>
      <c r="H54" s="26">
        <f>$D$5*H55+$D$4*I54+3*$D$5*H42+3*$D$4*I41+3*$D$5*H29+3*$D$4*I28+$D$5*H16+$D$4*I15</f>
        <v>143.3837884349681</v>
      </c>
      <c r="I54" s="26">
        <f>$D$5*I55+$D$4*J54+3*$D$5*I42+3*$D$4*J41+3*$D$5*I29+3*$D$4*J28+$D$5*I16+$D$4*J15</f>
        <v>63.622686095846312</v>
      </c>
      <c r="J54" s="17">
        <f>$D$2*J55+$D$3*K54+3*$D$2*J42+3*$D$3*K41+3*$D$2*J29+3*$D$3*K28+$D$2*J16+$D$3*K15</f>
        <v>17.987418633012393</v>
      </c>
      <c r="K54" s="112">
        <v>0</v>
      </c>
      <c r="N54">
        <v>1</v>
      </c>
      <c r="O54" s="26">
        <f>$D$5*O55+$D$4*P54+3*$D$5*O42+3*$D$4*P41+3*$D$5*O29+3*$D$4*P28+$D$5*O16+$D$4*P15</f>
        <v>753.68573518719438</v>
      </c>
      <c r="P54" s="26">
        <f>$D$5*P55+$D$4*Q54+3*$D$5*P42+3*$D$4*Q41+3*$D$5*P29+3*$D$4*Q28+$D$5*P16+$D$4*Q15</f>
        <v>676.24259876410269</v>
      </c>
      <c r="Q54" s="17">
        <f>$D$2*Q55+$D$3*R54+3*$D$2*Q42+3*$D$3*R41+3*$D$2*Q29+3*$D$3*R28+$D$2*Q16+$D$3*R15</f>
        <v>566.86965826690073</v>
      </c>
      <c r="R54" s="17">
        <f>$D$2*R55+$D$3*S54+3*$D$2*R42+3*$D$3*S41+3*$D$2*R29+3*$D$3*S28+$D$2*R16+$D$3*S15</f>
        <v>417.50395246680057</v>
      </c>
      <c r="S54" s="26">
        <f>$D$5*S55+$D$4*T54+3*$D$5*S42+3*$D$4*T41+3*$D$5*S29+3*$D$4*T28+$D$5*S16+$D$4*T15</f>
        <v>239.81597896413226</v>
      </c>
      <c r="T54" s="26">
        <f>$D$5*T55+$D$4*U54+3*$D$5*T42+3*$D$4*U41+3*$D$5*T29+3*$D$4*U28+$D$5*T16+$D$4*U15</f>
        <v>114.88311094128314</v>
      </c>
      <c r="U54" s="17">
        <f>$D$2*U55+$D$3*V54+3*$D$2*U42+3*$D$3*V41+3*$D$2*U29+3*$D$3*V28+$D$2*U16+$D$3*V15</f>
        <v>34.576948632281834</v>
      </c>
      <c r="V54" s="112">
        <v>0</v>
      </c>
      <c r="Y54">
        <v>1</v>
      </c>
      <c r="Z54" s="17">
        <f t="shared" ref="Z54:Z59" si="14">D54+O54</f>
        <v>1631.2762165167806</v>
      </c>
      <c r="AA54" s="17">
        <f t="shared" si="11"/>
        <v>1349.8560045427762</v>
      </c>
      <c r="AB54" s="17">
        <f t="shared" si="11"/>
        <v>1057.471228373483</v>
      </c>
      <c r="AC54" s="17">
        <f t="shared" si="11"/>
        <v>714.46847860877619</v>
      </c>
      <c r="AD54" s="17">
        <f t="shared" si="11"/>
        <v>383.19976739910032</v>
      </c>
      <c r="AE54" s="17">
        <f t="shared" si="11"/>
        <v>178.50579703712944</v>
      </c>
      <c r="AF54" s="17">
        <f t="shared" si="11"/>
        <v>52.564367265294223</v>
      </c>
      <c r="AI54">
        <v>1</v>
      </c>
      <c r="AJ54" s="17">
        <f t="shared" ref="AJ54:AJ59" si="15">Z54</f>
        <v>1631.2762165167806</v>
      </c>
      <c r="AK54" s="17">
        <f t="shared" si="12"/>
        <v>1349.8560045427762</v>
      </c>
      <c r="AL54" s="17">
        <f t="shared" si="12"/>
        <v>1057.471228373483</v>
      </c>
      <c r="AM54" s="17">
        <f t="shared" si="12"/>
        <v>714.46847860877619</v>
      </c>
      <c r="AN54" s="17">
        <f t="shared" si="12"/>
        <v>383.19976739910032</v>
      </c>
      <c r="AO54" s="17">
        <f t="shared" si="12"/>
        <v>178.50579703712944</v>
      </c>
      <c r="AP54" s="17">
        <f t="shared" si="12"/>
        <v>52.564367265294223</v>
      </c>
      <c r="AS54">
        <v>1</v>
      </c>
      <c r="AT54" s="17">
        <f t="shared" si="13"/>
        <v>1.8783359394133028</v>
      </c>
      <c r="AU54" s="17">
        <f t="shared" si="13"/>
        <v>2.0024580482625201</v>
      </c>
      <c r="AV54" s="17">
        <f t="shared" si="13"/>
        <v>2.0350886173084981</v>
      </c>
      <c r="AW54" s="17">
        <f t="shared" si="13"/>
        <v>2.0201482351565176</v>
      </c>
      <c r="AX54" s="17">
        <f t="shared" si="13"/>
        <v>2.2224733447883462</v>
      </c>
      <c r="AY54" s="17">
        <f t="shared" si="13"/>
        <v>2.654360676580207</v>
      </c>
      <c r="AZ54" s="17">
        <f t="shared" si="13"/>
        <v>3.4847627353465764</v>
      </c>
    </row>
    <row r="55" spans="2:52" x14ac:dyDescent="0.35">
      <c r="C55">
        <v>2</v>
      </c>
      <c r="D55" s="26">
        <f>$D$5*D56+$D$4*E55+3*$D$5*D43+3*$D$4*E42+3*$D$5*D30+3*$D$4*E29+$D$5*D17+$D$4*E16</f>
        <v>699.79809697667497</v>
      </c>
      <c r="E55" s="17">
        <f>$D$2*E56+$D$3*F55+3*$D$2*E43+3*$D$3*F42+3*$D$2*E30+3*$D$3*F29+$D$2*E17+$D$3*F16</f>
        <v>569.17258787457126</v>
      </c>
      <c r="F55" s="17">
        <f>$D$2*F56+$D$3*G55+3*$D$2*F43+3*$D$3*G42+3*$D$2*F30+3*$D$3*G29+$D$2*F17+$D$3*G16</f>
        <v>434.51880686157944</v>
      </c>
      <c r="G55" s="26">
        <f>$D$5*G56+$D$4*H55+3*$D$5*G43+3*$D$4*H42+3*$D$5*G30+3*$D$4*H29+$D$5*G17+$D$4*H16</f>
        <v>287.86741826991505</v>
      </c>
      <c r="H55" s="26">
        <f>$D$5*H56+$D$4*I55+3*$D$5*H43+3*$D$4*I42+3*$D$5*H30+3*$D$4*I29+$D$5*H17+$D$4*I16</f>
        <v>179.79836775047571</v>
      </c>
      <c r="I55" s="17">
        <f>$D$2*I56+$D$3*J55+3*$D$2*I43+3*$D$3*J42+3*$D$2*I30+3*$D$3*J29+$D$2*I17+$D$3*J16</f>
        <v>94.448221906039578</v>
      </c>
      <c r="J55" s="17">
        <f>$D$2*J56+$D$3*K55+3*$D$2*J43+3*$D$3*K42+3*$D$2*J30+3*$D$3*K29+$D$2*J17+$D$3*K16</f>
        <v>23.181307985199243</v>
      </c>
      <c r="K55" s="112">
        <v>0</v>
      </c>
      <c r="N55">
        <v>2</v>
      </c>
      <c r="O55" s="26">
        <f>$D$5*O56+$D$4*P55+3*$D$5*O43+3*$D$4*P42+3*$D$5*O30+3*$D$4*P29+$D$5*O17+$D$4*P16</f>
        <v>478.85543253527391</v>
      </c>
      <c r="P55" s="17">
        <f>$D$2*P56+$D$3*Q55+3*$D$2*P43+3*$D$3*Q42+3*$D$2*P30+3*$D$3*Q29+$D$2*P17+$D$3*Q16</f>
        <v>460.18838325725829</v>
      </c>
      <c r="Q55" s="17">
        <f>$D$2*Q56+$D$3*R55+3*$D$2*Q43+3*$D$3*R42+3*$D$2*Q30+3*$D$3*R29+$D$2*Q17+$D$3*R16</f>
        <v>434.69211032176378</v>
      </c>
      <c r="R55" s="26">
        <f>$D$5*R56+$D$4*S55+3*$D$5*R43+3*$D$4*S42+3*$D$5*R30+3*$D$4*S29+$D$5*R17+$D$4*S16</f>
        <v>344.42502691435959</v>
      </c>
      <c r="S55" s="26">
        <f>$D$5*S56+$D$4*T55+3*$D$5*S43+3*$D$4*T42+3*$D$5*S30+3*$D$4*T29+$D$5*S17+$D$4*T16</f>
        <v>233.50061654414222</v>
      </c>
      <c r="T55" s="17">
        <f>$D$2*T56+$D$3*U55+3*$D$2*T43+3*$D$3*U42+3*$D$2*T30+3*$D$3*U29+$D$2*T17+$D$3*U16</f>
        <v>128.64020776024989</v>
      </c>
      <c r="U55" s="17">
        <f>$D$2*U56+$D$3*V55+3*$D$2*U43+3*$D$3*V42+3*$D$2*U30+3*$D$3*V29+$D$2*U17+$D$3*V16</f>
        <v>33.117711599992681</v>
      </c>
      <c r="V55" s="112">
        <v>0</v>
      </c>
      <c r="Y55">
        <v>2</v>
      </c>
      <c r="Z55" s="17">
        <f t="shared" si="14"/>
        <v>1178.6535295119488</v>
      </c>
      <c r="AA55" s="17">
        <f t="shared" si="11"/>
        <v>1029.3609711318295</v>
      </c>
      <c r="AB55" s="17">
        <f t="shared" si="11"/>
        <v>869.21091718334321</v>
      </c>
      <c r="AC55" s="17">
        <f t="shared" si="11"/>
        <v>632.29244518427458</v>
      </c>
      <c r="AD55" s="17">
        <f t="shared" si="11"/>
        <v>413.29898429461792</v>
      </c>
      <c r="AE55" s="17">
        <f t="shared" si="11"/>
        <v>223.08842966628947</v>
      </c>
      <c r="AF55" s="17">
        <f t="shared" si="11"/>
        <v>56.299019585191928</v>
      </c>
      <c r="AI55">
        <v>2</v>
      </c>
      <c r="AJ55" s="17">
        <f t="shared" si="15"/>
        <v>1178.6535295119488</v>
      </c>
      <c r="AK55" s="17">
        <f t="shared" si="12"/>
        <v>1029.3609711318295</v>
      </c>
      <c r="AL55" s="17">
        <f t="shared" si="12"/>
        <v>869.21091718334321</v>
      </c>
      <c r="AM55" s="17">
        <f t="shared" si="12"/>
        <v>632.29244518427458</v>
      </c>
      <c r="AN55" s="17">
        <f t="shared" si="12"/>
        <v>413.29898429461792</v>
      </c>
      <c r="AO55" s="17">
        <f t="shared" si="12"/>
        <v>223.08842966628947</v>
      </c>
      <c r="AP55" s="17">
        <f t="shared" si="12"/>
        <v>56.299019585191928</v>
      </c>
      <c r="AS55">
        <v>2</v>
      </c>
      <c r="AT55" s="17">
        <f t="shared" si="13"/>
        <v>1.7874992000622523</v>
      </c>
      <c r="AU55" s="17">
        <f t="shared" si="13"/>
        <v>1.9591074500654617</v>
      </c>
      <c r="AV55" s="17">
        <f t="shared" si="13"/>
        <v>2.1214999507362795</v>
      </c>
      <c r="AW55" s="17">
        <f t="shared" si="13"/>
        <v>2.1552165359496627</v>
      </c>
      <c r="AX55" s="17">
        <f t="shared" si="13"/>
        <v>2.220068689449493</v>
      </c>
      <c r="AY55" s="17">
        <f t="shared" si="13"/>
        <v>2.5310911126161106</v>
      </c>
      <c r="AZ55" s="17">
        <f t="shared" si="13"/>
        <v>3.9571003195385148</v>
      </c>
    </row>
    <row r="56" spans="2:52" x14ac:dyDescent="0.35">
      <c r="B56" t="s">
        <v>1</v>
      </c>
      <c r="C56">
        <v>3</v>
      </c>
      <c r="D56" s="17">
        <f>$D$2*D57+$D$3*E56+3*$D$2*D44+3*$D$3*E43+3*$D$2*D31+3*$D$3*E30+$D$2*D18+$D$3*E17</f>
        <v>466.21173519043788</v>
      </c>
      <c r="E56" s="17">
        <f>$D$2*E57+$D$3*F56+3*$D$2*E44+3*$D$3*F43+3*$D$2*E31+3*$D$3*F30+$D$2*E18+$D$3*F17</f>
        <v>422.14399437970815</v>
      </c>
      <c r="F56" s="26">
        <f>$D$5*F57+$D$4*G56+3*$D$5*F44+3*$D$4*G43+3*$D$5*F31+3*$D$4*G30+$D$5*F18+$D$4*G17</f>
        <v>353.98342593907353</v>
      </c>
      <c r="G56" s="26">
        <f>$D$5*G57+$D$4*H56+3*$D$5*G44+3*$D$4*H43+3*$D$5*G31+3*$D$4*H30+$D$5*G18+$D$4*H17</f>
        <v>272.75538225408559</v>
      </c>
      <c r="H56" s="17">
        <f>$D$2*H57+$D$3*I56+3*$D$2*H44+3*$D$3*I43+3*$D$2*H31+3*$D$3*I30+$D$2*H18+$D$3*I17</f>
        <v>196.212328196958</v>
      </c>
      <c r="I56" s="17">
        <f>$D$2*I57+$D$3*J56+3*$D$2*I44+3*$D$3*J43+3*$D$2*I31+3*$D$3*J30+$D$2*I18+$D$3*J17</f>
        <v>104.00745575983268</v>
      </c>
      <c r="J56" s="26">
        <f>$D$5*J57+$D$4*K56+3*$D$5*J44+3*$D$4*K43+3*$D$5*J31+3*$D$4*K30+$D$5*J18+$D$4*K17</f>
        <v>29.378064418532063</v>
      </c>
      <c r="K56" s="112">
        <v>0</v>
      </c>
      <c r="M56" t="s">
        <v>1</v>
      </c>
      <c r="N56">
        <v>3</v>
      </c>
      <c r="O56" s="17">
        <f>$D$2*O57+$D$3*P56+3*$D$2*O44+3*$D$3*P43+3*$D$2*O31+3*$D$3*P30+$D$2*O18+$D$3*P17</f>
        <v>257.3278809620378</v>
      </c>
      <c r="P56" s="17">
        <f>$D$2*P57+$D$3*Q56+3*$D$2*P44+3*$D$3*Q43+3*$D$2*P31+3*$D$3*Q30+$D$2*P18+$D$3*Q17</f>
        <v>302.70417449441635</v>
      </c>
      <c r="Q56" s="26">
        <f>$D$5*Q57+$D$4*R56+3*$D$5*Q44+3*$D$4*R43+3*$D$5*Q31+3*$D$4*R30+$D$5*Q18+$D$4*R17</f>
        <v>315.11399497267161</v>
      </c>
      <c r="R56" s="26">
        <f>$D$5*R57+$D$4*S56+3*$D$5*R44+3*$D$4*S43+3*$D$5*R31+3*$D$4*S30+$D$5*R18+$D$4*S17</f>
        <v>272.46466119527128</v>
      </c>
      <c r="S56" s="17">
        <f>$D$2*S57+$D$3*T56+3*$D$2*S44+3*$D$3*T43+3*$D$2*S31+3*$D$3*T30+$D$2*S18+$D$3*T17</f>
        <v>212.41456709651385</v>
      </c>
      <c r="T56" s="17">
        <f>$D$2*T57+$D$3*U56+3*$D$2*T44+3*$D$3*U43+3*$D$2*T31+3*$D$3*U30+$D$2*T18+$D$3*U17</f>
        <v>121.21598962970968</v>
      </c>
      <c r="U56" s="26">
        <f>$D$5*U57+$D$4*V56+3*$D$5*U44+3*$D$4*V43+3*$D$5*U31+3*$D$4*V30+$D$5*U18+$D$4*V17</f>
        <v>34.107802057602285</v>
      </c>
      <c r="V56" s="112">
        <v>0</v>
      </c>
      <c r="X56" t="s">
        <v>1</v>
      </c>
      <c r="Y56">
        <v>3</v>
      </c>
      <c r="Z56" s="17">
        <f t="shared" si="14"/>
        <v>723.53961615247567</v>
      </c>
      <c r="AA56" s="17">
        <f t="shared" si="11"/>
        <v>724.84816887412444</v>
      </c>
      <c r="AB56" s="17">
        <f t="shared" si="11"/>
        <v>669.09742091174508</v>
      </c>
      <c r="AC56" s="17">
        <f t="shared" si="11"/>
        <v>545.22004344935681</v>
      </c>
      <c r="AD56" s="17">
        <f t="shared" si="11"/>
        <v>408.62689529347188</v>
      </c>
      <c r="AE56" s="17">
        <f t="shared" si="11"/>
        <v>225.22344538954235</v>
      </c>
      <c r="AF56" s="17">
        <f t="shared" si="11"/>
        <v>63.485866476134348</v>
      </c>
      <c r="AH56" t="s">
        <v>1</v>
      </c>
      <c r="AI56">
        <v>3</v>
      </c>
      <c r="AJ56" s="17">
        <f t="shared" si="15"/>
        <v>723.53961615247567</v>
      </c>
      <c r="AK56" s="17">
        <f t="shared" si="12"/>
        <v>724.84816887412444</v>
      </c>
      <c r="AL56" s="17">
        <f t="shared" si="12"/>
        <v>669.09742091174508</v>
      </c>
      <c r="AM56" s="17">
        <f t="shared" si="12"/>
        <v>545.22004344935681</v>
      </c>
      <c r="AN56" s="17">
        <f t="shared" si="12"/>
        <v>408.62689529347188</v>
      </c>
      <c r="AO56" s="17">
        <f t="shared" si="12"/>
        <v>225.22344538954235</v>
      </c>
      <c r="AP56" s="17">
        <f t="shared" si="12"/>
        <v>63.485866476134348</v>
      </c>
      <c r="AR56" t="s">
        <v>1</v>
      </c>
      <c r="AS56">
        <v>3</v>
      </c>
      <c r="AT56" s="17">
        <f t="shared" si="13"/>
        <v>1.8412049962850907</v>
      </c>
      <c r="AU56" s="17">
        <f t="shared" si="13"/>
        <v>1.923689350224481</v>
      </c>
      <c r="AV56" s="17">
        <f t="shared" si="13"/>
        <v>2.1026828626412124</v>
      </c>
      <c r="AW56" s="17">
        <f t="shared" si="13"/>
        <v>2.2085764909280052</v>
      </c>
      <c r="AX56" s="17">
        <f t="shared" si="13"/>
        <v>2.1939580871574882</v>
      </c>
      <c r="AY56" s="17">
        <f t="shared" si="13"/>
        <v>2.4072400459599179</v>
      </c>
      <c r="AZ56" s="17">
        <f t="shared" si="13"/>
        <v>3.8519317304904872</v>
      </c>
    </row>
    <row r="57" spans="2:52" x14ac:dyDescent="0.35">
      <c r="C57">
        <v>4</v>
      </c>
      <c r="D57" s="17">
        <f>$D$2*D58+$D$3*E57+3*$D$2*D45+3*$D$3*E44+3*$D$2*D32+3*$D$3*E31+$D$2*D19+$D$3*E18</f>
        <v>275.39567694496856</v>
      </c>
      <c r="E57" s="26">
        <f>$D$5*E58+$D$4*F57+3*$D$5*E45+3*$D$4*F44+3*$D$5*E32+3*$D$4*F31+$D$5*E19+$D$4*F18</f>
        <v>272.96174081269919</v>
      </c>
      <c r="F57" s="26">
        <f>$D$5*F58+$D$4*G57+3*$D$5*F45+3*$D$4*G44+3*$D$5*F32+3*$D$4*G31+$D$5*F19+$D$4*G18</f>
        <v>238.03942577830193</v>
      </c>
      <c r="G57" s="17">
        <f>$D$2*G58+$D$3*H57+3*$D$2*G45+3*$D$3*H44+3*$D$2*G32+3*$D$3*H31+$D$2*G19+$D$3*H18</f>
        <v>204.60111763511779</v>
      </c>
      <c r="H57" s="17">
        <f>$D$2*H58+$D$3*I57+3*$D$2*H45+3*$D$3*I44+3*$D$2*H32+3*$D$3*I31+$D$2*H19+$D$3*I18</f>
        <v>171.56609841383462</v>
      </c>
      <c r="I57" s="26">
        <f>$D$5*I58+$D$4*J57+3*$D$5*I45+3*$D$4*J44+3*$D$5*I32+3*$D$4*J31+$D$5*I19+$D$4*J18</f>
        <v>109.61392807009445</v>
      </c>
      <c r="J57" s="26">
        <f>$D$5*J58+$D$4*K57+3*$D$5*J45+3*$D$4*K44+3*$D$5*J32+3*$D$4*K31+$D$5*J19+$D$4*K18</f>
        <v>53.836474744990497</v>
      </c>
      <c r="K57" s="112">
        <v>0</v>
      </c>
      <c r="N57">
        <v>4</v>
      </c>
      <c r="O57" s="17">
        <f>$D$2*O58+$D$3*P57+3*$D$2*O45+3*$D$3*P44+3*$D$2*O32+3*$D$3*P31+$D$2*O19+$D$3*P18</f>
        <v>134.32224225393051</v>
      </c>
      <c r="P57" s="26">
        <f>$D$5*P58+$D$4*Q57+3*$D$5*P45+3*$D$4*Q44+3*$D$5*P32+3*$D$4*Q31+$D$5*P19+$D$4*Q18</f>
        <v>177.55385531943696</v>
      </c>
      <c r="Q57" s="26">
        <f>$D$5*Q58+$D$4*R57+3*$D$5*Q45+3*$D$4*R44+3*$D$5*Q32+3*$D$4*R31+$D$5*Q19+$D$4*R18</f>
        <v>183.96670591830031</v>
      </c>
      <c r="R57" s="17">
        <f>$D$2*R58+$D$3*S57+3*$D$2*R45+3*$D$3*S44+3*$D$2*R32+3*$D$3*S31+$D$2*R19+$D$3*S18</f>
        <v>180.68662860075918</v>
      </c>
      <c r="S57" s="17">
        <f>$D$2*S58+$D$3*T57+3*$D$2*S45+3*$D$3*T44+3*$D$2*S32+3*$D$3*T31+$D$2*S19+$D$3*T18</f>
        <v>172.33049850718459</v>
      </c>
      <c r="T57" s="26">
        <f>$D$5*T58+$D$4*U57+3*$D$5*T45+3*$D$4*U44+3*$D$5*T32+3*$D$4*U31+$D$5*T19+$D$4*U18</f>
        <v>116.6662950447151</v>
      </c>
      <c r="U57" s="26">
        <f>$D$5*U58+$D$4*V57+3*$D$5*U45+3*$D$4*V44+3*$D$5*U32+3*$D$4*V31+$D$5*U19+$D$4*V18</f>
        <v>56.513623855711877</v>
      </c>
      <c r="V57" s="112">
        <v>0</v>
      </c>
      <c r="Y57">
        <v>4</v>
      </c>
      <c r="Z57" s="17">
        <f t="shared" si="14"/>
        <v>409.71791919889904</v>
      </c>
      <c r="AA57" s="17">
        <f t="shared" si="11"/>
        <v>450.51559613213612</v>
      </c>
      <c r="AB57" s="17">
        <f t="shared" si="11"/>
        <v>422.00613169660221</v>
      </c>
      <c r="AC57" s="17">
        <f t="shared" si="11"/>
        <v>385.28774623587697</v>
      </c>
      <c r="AD57" s="17">
        <f t="shared" si="11"/>
        <v>343.89659692101918</v>
      </c>
      <c r="AE57" s="17">
        <f t="shared" si="11"/>
        <v>226.28022311480953</v>
      </c>
      <c r="AF57" s="17">
        <f t="shared" si="11"/>
        <v>110.35009860070238</v>
      </c>
      <c r="AI57">
        <v>4</v>
      </c>
      <c r="AJ57" s="17">
        <f t="shared" si="15"/>
        <v>409.71791919889904</v>
      </c>
      <c r="AK57" s="17">
        <f t="shared" si="12"/>
        <v>450.51559613213612</v>
      </c>
      <c r="AL57" s="17">
        <f t="shared" si="12"/>
        <v>422.00613169660221</v>
      </c>
      <c r="AM57" s="17">
        <f t="shared" si="12"/>
        <v>385.28774623587697</v>
      </c>
      <c r="AN57" s="17">
        <f t="shared" si="12"/>
        <v>343.89659692101918</v>
      </c>
      <c r="AO57" s="17">
        <f t="shared" si="12"/>
        <v>226.28022311480953</v>
      </c>
      <c r="AP57" s="17">
        <f t="shared" si="12"/>
        <v>110.35009860070238</v>
      </c>
      <c r="AS57">
        <v>4</v>
      </c>
      <c r="AT57" s="17">
        <f t="shared" si="13"/>
        <v>2.0720269398186106</v>
      </c>
      <c r="AU57" s="17">
        <f t="shared" si="13"/>
        <v>2.0057120829198407</v>
      </c>
      <c r="AV57" s="17">
        <f t="shared" si="13"/>
        <v>2.0917939692920373</v>
      </c>
      <c r="AW57" s="17">
        <f t="shared" si="13"/>
        <v>2.2325920446667924</v>
      </c>
      <c r="AX57" s="17">
        <f t="shared" si="13"/>
        <v>2.223232532927915</v>
      </c>
      <c r="AY57" s="17">
        <f t="shared" si="13"/>
        <v>2.2728183502036208</v>
      </c>
      <c r="AZ57" s="17">
        <f t="shared" si="13"/>
        <v>2.7994847206144056</v>
      </c>
    </row>
    <row r="58" spans="2:52" x14ac:dyDescent="0.35">
      <c r="C58">
        <v>5</v>
      </c>
      <c r="D58" s="26">
        <f>$D$5*D59+$D$4*E58+3*$D$5*D46+3*$D$4*E45+3*$D$5*D33+3*$D$4*E32+$D$5*D20+$D$4*E19</f>
        <v>128.41077773513152</v>
      </c>
      <c r="E58" s="26">
        <f>$D$5*E59+$D$4*F58+3*$D$5*E46+3*$D$4*F45+3*$D$5*E33+3*$D$4*F32+$D$5*E20+$D$4*F19</f>
        <v>116.71335614416715</v>
      </c>
      <c r="F58" s="17">
        <f>$D$2*F59+$D$3*G58+3*$D$2*F46+3*$D$3*G45+3*$D$2*F33+3*$D$3*G32+$D$2*F20+$D$3*G19</f>
        <v>108.56454636145608</v>
      </c>
      <c r="G58" s="17">
        <f>$D$2*G59+$D$3*H58+3*$D$2*G46+3*$D$3*H45+3*$D$2*G33+3*$D$3*H32+$D$2*G20+$D$3*H19</f>
        <v>124.77310786686813</v>
      </c>
      <c r="H58" s="26">
        <f>$D$5*H59+$D$4*I58+3*$D$5*H46+3*$D$4*I45+3*$D$5*H33+3*$D$4*I32+$D$5*H20+$D$4*I19</f>
        <v>132.78933723249261</v>
      </c>
      <c r="I58" s="26">
        <f>$D$5*I59+$D$4*J58+3*$D$5*I46+3*$D$4*J45+3*$D$5*I33+3*$D$4*J32+$D$5*I20+$D$4*J19</f>
        <v>118.43207807895847</v>
      </c>
      <c r="J58" s="17">
        <f>$D$2*J59+$D$3*K58+3*$D$2*J46+3*$D$3*K45+3*$D$2*J33+3*$D$3*K32+$D$2*J20+$D$3*K19</f>
        <v>97.276685197472901</v>
      </c>
      <c r="K58" s="112">
        <v>0</v>
      </c>
      <c r="N58">
        <v>5</v>
      </c>
      <c r="O58" s="26">
        <f>$D$5*O59+$D$4*P58+3*$D$5*O46+3*$D$4*P45+3*$D$5*O33+3*$D$4*P32+$D$5*O20+$D$4*P19</f>
        <v>55.830337291792816</v>
      </c>
      <c r="P58" s="26">
        <f>$D$5*P59+$D$4*Q58+3*$D$5*P46+3*$D$4*Q45+3*$D$5*P33+3*$D$4*Q32+$D$5*P20+$D$4*Q19</f>
        <v>66.380733614524473</v>
      </c>
      <c r="Q58" s="17">
        <f>$D$2*Q59+$D$3*R58+3*$D$2*Q46+3*$D$3*R45+3*$D$2*Q33+3*$D$3*R32+$D$2*Q20+$D$3*R19</f>
        <v>76.723006274291251</v>
      </c>
      <c r="R58" s="17">
        <f>$D$2*R59+$D$3*S58+3*$D$2*R46+3*$D$3*S45+3*$D$2*R33+3*$D$3*S32+$D$2*R20+$D$3*S19</f>
        <v>106.991966725122</v>
      </c>
      <c r="S58" s="26">
        <f>$D$5*S59+$D$4*T58+3*$D$5*S46+3*$D$4*T45+3*$D$5*S33+3*$D$4*T32+$D$5*S20+$D$4*T19</f>
        <v>129.45076154387712</v>
      </c>
      <c r="T58" s="26">
        <f>$D$5*T59+$D$4*U58+3*$D$5*T46+3*$D$4*U45+3*$D$5*T33+3*$D$4*U32+$D$5*T20+$D$4*U19</f>
        <v>120.11927402452667</v>
      </c>
      <c r="U58" s="17">
        <f>$D$2*U59+$D$3*V58+3*$D$2*U46+3*$D$3*V45+3*$D$2*U33+3*$D$3*V32+$D$2*U20+$D$3*V19</f>
        <v>99.069442371607934</v>
      </c>
      <c r="V58" s="112">
        <v>0</v>
      </c>
      <c r="Y58">
        <v>5</v>
      </c>
      <c r="Z58" s="17">
        <f t="shared" si="14"/>
        <v>184.24111502692432</v>
      </c>
      <c r="AA58" s="17">
        <f t="shared" si="11"/>
        <v>183.09408975869161</v>
      </c>
      <c r="AB58" s="17">
        <f t="shared" si="11"/>
        <v>185.28755263574732</v>
      </c>
      <c r="AC58" s="17">
        <f t="shared" si="11"/>
        <v>231.76507459199013</v>
      </c>
      <c r="AD58" s="17">
        <f t="shared" si="11"/>
        <v>262.24009877636973</v>
      </c>
      <c r="AE58" s="17">
        <f t="shared" si="11"/>
        <v>238.55135210348516</v>
      </c>
      <c r="AF58" s="17">
        <f t="shared" si="11"/>
        <v>196.34612756908083</v>
      </c>
      <c r="AI58">
        <v>5</v>
      </c>
      <c r="AJ58" s="17">
        <f t="shared" si="15"/>
        <v>184.24111502692432</v>
      </c>
      <c r="AK58" s="17">
        <f t="shared" si="12"/>
        <v>183.09408975869161</v>
      </c>
      <c r="AL58" s="17">
        <f t="shared" si="12"/>
        <v>185.28755263574732</v>
      </c>
      <c r="AM58" s="17">
        <f t="shared" si="12"/>
        <v>231.76507459199013</v>
      </c>
      <c r="AN58" s="17">
        <f t="shared" si="12"/>
        <v>262.24009877636973</v>
      </c>
      <c r="AO58" s="17">
        <f t="shared" si="12"/>
        <v>238.55135210348516</v>
      </c>
      <c r="AP58" s="17">
        <f t="shared" si="12"/>
        <v>196.34612756908083</v>
      </c>
      <c r="AS58">
        <v>5</v>
      </c>
      <c r="AT58" s="17">
        <f t="shared" si="13"/>
        <v>2.5323602771981775</v>
      </c>
      <c r="AU58" s="17">
        <f t="shared" si="13"/>
        <v>2.5371855822592324</v>
      </c>
      <c r="AV58" s="17">
        <f t="shared" si="13"/>
        <v>2.5076163089541623</v>
      </c>
      <c r="AW58" s="17">
        <f t="shared" si="13"/>
        <v>2.3671904803408852</v>
      </c>
      <c r="AX58" s="17">
        <f t="shared" si="13"/>
        <v>2.2157117859743449</v>
      </c>
      <c r="AY58" s="17">
        <f t="shared" si="13"/>
        <v>2.1091771611012899</v>
      </c>
      <c r="AZ58" s="17">
        <f t="shared" si="13"/>
        <v>1.9603398351915542</v>
      </c>
    </row>
    <row r="59" spans="2:52" x14ac:dyDescent="0.35">
      <c r="C59">
        <v>6</v>
      </c>
      <c r="D59" s="26">
        <f>$D$5*D60+$D$4*E59+3*$D$5*D47+3*$D$4*E46+3*$D$5*D34+3*$D$4*E33+$D$5*D21+$D$4*E20</f>
        <v>26.892601438925631</v>
      </c>
      <c r="E59" s="17">
        <f>$D$2*E60+$D$3*F59+3*$D$2*E47+3*$D$3*F46+3*$D$2*E34+3*$D$3*F33+$D$2*E21+$D$3*F20</f>
        <v>23.943498422802662</v>
      </c>
      <c r="F59" s="17">
        <f>$D$2*F60+$D$3*G59+3*$D$2*F47+3*$D$3*G46+3*$D$2*F34+3*$D$3*G33+$D$2*F21+$D$3*G20</f>
        <v>33.893076207859693</v>
      </c>
      <c r="G59" s="26">
        <f>$D$5*G60+$D$4*H59+3*$D$5*G47+3*$D$4*H46+3*$D$5*G34+3*$D$4*H33+$D$5*G21+$D$4*H20</f>
        <v>52.068438703045928</v>
      </c>
      <c r="H59" s="26">
        <f>$D$5*H60+$D$4*I59+3*$D$5*H47+3*$D$4*I46+3*$D$5*H34+3*$D$4*I33+$D$5*H21+$D$4*I20</f>
        <v>57.836875204200744</v>
      </c>
      <c r="I59" s="17">
        <f>$D$2*I60+$D$3*J59+3*$D$2*I47+3*$D$3*J46+3*$D$2*I34+3*$D$3*J33+$D$2*I21+$D$3*J20</f>
        <v>67.342287995099653</v>
      </c>
      <c r="J59" s="16">
        <f>8*$D$2*(1-$D$4)*(4*$D$2^2*$D$4^2-4*$D$2*$D$4^2+$D$4^2-4*$D$2^2*$D$4+14*$D$2*$D$4-6*$D$4+$D$2^2-6*$D$2+6)/(2*$D$2*$D$4-$D$4-$D$2)^4</f>
        <v>118.43207807895845</v>
      </c>
      <c r="N59">
        <v>6</v>
      </c>
      <c r="O59" s="26">
        <f>$D$5*O60+$D$4*P59+3*$D$5*O47+3*$D$4*P46+3*$D$5*O34+3*$D$4*P33+$D$5*O21+$D$4*P20</f>
        <v>9.8867759136771216</v>
      </c>
      <c r="P59" s="17">
        <f>$D$2*P60+$D$3*Q59+3*$D$2*P47+3*$D$3*Q46+3*$D$2*P34+3*$D$3*Q33+$D$2*P21+$D$3*Q20</f>
        <v>12.877643386292238</v>
      </c>
      <c r="Q59" s="17">
        <f>$D$2*Q60+$D$3*R59+3*$D$2*Q47+3*$D$3*R46+3*$D$2*Q34+3*$D$3*R33+$D$2*Q21+$D$3*R20</f>
        <v>24.18621917162692</v>
      </c>
      <c r="R59" s="26">
        <f>$D$5*R60+$D$4*S59+3*$D$5*R47+3*$D$4*S46+3*$D$5*R34+3*$D$4*S33+$D$5*R21+$D$4*S20</f>
        <v>44.669976197369515</v>
      </c>
      <c r="S59" s="26">
        <f>$D$5*S60+$D$4*T59+3*$D$5*S47+3*$D$4*T46+3*$D$5*S34+3*$D$4*T33+$D$5*S21+$D$4*T20</f>
        <v>55.381321198882901</v>
      </c>
      <c r="T59" s="17">
        <f>$D$2*T60+$D$3*U59+3*$D$2*T47+3*$D$3*U46+3*$D$2*T34+3*$D$3*U33+$D$2*T21+$D$3*U20</f>
        <v>67.700147821675998</v>
      </c>
      <c r="U59" s="16">
        <f>8*$D$4*(1-$D$2)*(4*$D$2^2*$D$4^2-4*$D$2*$D$4^2+$D$4^2-4*$D$2^2*$D$4+14*$D$2*$D$4-6*$D$4+$D$2^2-6*$D$2+6)/(2*$D$2*$D$4-$D$4-$D$2)^4</f>
        <v>120.11927402452666</v>
      </c>
      <c r="Y59">
        <v>6</v>
      </c>
      <c r="Z59" s="17">
        <f t="shared" si="14"/>
        <v>36.779377352602751</v>
      </c>
      <c r="AA59" s="17">
        <f t="shared" si="11"/>
        <v>36.821141809094897</v>
      </c>
      <c r="AB59" s="17">
        <f t="shared" si="11"/>
        <v>58.079295379486609</v>
      </c>
      <c r="AC59" s="17">
        <f t="shared" si="11"/>
        <v>96.738414900415449</v>
      </c>
      <c r="AD59" s="17">
        <f t="shared" si="11"/>
        <v>113.21819640308365</v>
      </c>
      <c r="AE59" s="17">
        <f t="shared" si="11"/>
        <v>135.04243581677565</v>
      </c>
      <c r="AF59" s="17">
        <f t="shared" si="11"/>
        <v>238.5513521034851</v>
      </c>
      <c r="AI59">
        <v>6</v>
      </c>
      <c r="AJ59" s="17">
        <f t="shared" si="15"/>
        <v>36.779377352602751</v>
      </c>
      <c r="AK59" s="17">
        <f t="shared" si="12"/>
        <v>36.821141809094897</v>
      </c>
      <c r="AL59" s="17">
        <f t="shared" si="12"/>
        <v>58.079295379486609</v>
      </c>
      <c r="AM59" s="17">
        <f t="shared" si="12"/>
        <v>96.738414900415449</v>
      </c>
      <c r="AN59" s="17">
        <f t="shared" si="12"/>
        <v>113.21819640308365</v>
      </c>
      <c r="AO59" s="17">
        <f t="shared" si="12"/>
        <v>135.04243581677565</v>
      </c>
      <c r="AP59" s="17">
        <f t="shared" si="12"/>
        <v>238.5513521034851</v>
      </c>
      <c r="AS59">
        <v>6</v>
      </c>
      <c r="AT59" s="17">
        <f t="shared" si="13"/>
        <v>3.6872506708350152</v>
      </c>
      <c r="AU59" s="17">
        <f t="shared" si="13"/>
        <v>4.1236669671907782</v>
      </c>
      <c r="AV59" s="17">
        <f t="shared" si="13"/>
        <v>3.590160465315106</v>
      </c>
      <c r="AW59" s="17">
        <f t="shared" si="13"/>
        <v>3.0321266482881732</v>
      </c>
      <c r="AX59" s="17">
        <f t="shared" si="13"/>
        <v>2.8362130441613087</v>
      </c>
      <c r="AY59" s="17">
        <f t="shared" si="13"/>
        <v>2.4337817472201611</v>
      </c>
      <c r="AZ59" s="17">
        <f t="shared" si="13"/>
        <v>2.1091771611012842</v>
      </c>
    </row>
    <row r="60" spans="2:52" x14ac:dyDescent="0.35">
      <c r="C60">
        <v>7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N60">
        <v>7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</row>
    <row r="62" spans="2:52" x14ac:dyDescent="0.35">
      <c r="D62" s="115" t="s">
        <v>899</v>
      </c>
      <c r="E62" s="116"/>
      <c r="F62" s="116"/>
      <c r="G62" s="12">
        <f>INDEX(D66:K73,VLOOKUP($D$8,C65:K73,1,FALSE)+1,HLOOKUP($D$9,C65:K73,1,FALSE)+1)</f>
        <v>15069.13870433131</v>
      </c>
      <c r="O62" s="115" t="s">
        <v>907</v>
      </c>
      <c r="P62" s="116"/>
      <c r="Q62" s="116"/>
      <c r="R62" s="12">
        <f>INDEX(O66:V73,VLOOKUP($D$8,N65:V73,1,FALSE)+1,HLOOKUP($D$9,N65:V73,1,FALSE)+1)</f>
        <v>15141.012471728347</v>
      </c>
      <c r="Z62" s="115" t="s">
        <v>915</v>
      </c>
      <c r="AA62" s="116"/>
      <c r="AJ62" s="115" t="s">
        <v>211</v>
      </c>
      <c r="AK62" s="116"/>
      <c r="AT62" s="115" t="s">
        <v>219</v>
      </c>
      <c r="AU62" s="116"/>
      <c r="AV62" s="116"/>
      <c r="AW62" s="121">
        <f>INDEX(AT66:AZ72,VLOOKUP($D$8,AS65:AZ72,1,FALSE)+1,HLOOKUP($D$9,AS65:AZ72,1,FALSE)+1)</f>
        <v>6.1254756965533277</v>
      </c>
    </row>
    <row r="63" spans="2:52" x14ac:dyDescent="0.35">
      <c r="AT63" s="4" t="s">
        <v>552</v>
      </c>
      <c r="AW63" s="1">
        <f>IF(MOD($D$8+$D$9,4)=0,AW62,IF(MOD($D$8+$D$9,4)=3,AW62,AW126))</f>
        <v>6.1254756965533277</v>
      </c>
    </row>
    <row r="64" spans="2:52" x14ac:dyDescent="0.35">
      <c r="G64" t="s">
        <v>0</v>
      </c>
      <c r="R64" t="s">
        <v>0</v>
      </c>
      <c r="AC64" t="s">
        <v>0</v>
      </c>
      <c r="AM64" t="s">
        <v>0</v>
      </c>
      <c r="AW64" t="s">
        <v>0</v>
      </c>
    </row>
    <row r="65" spans="2:52" x14ac:dyDescent="0.35">
      <c r="D65">
        <v>0</v>
      </c>
      <c r="E65">
        <v>1</v>
      </c>
      <c r="F65">
        <v>2</v>
      </c>
      <c r="G65">
        <v>3</v>
      </c>
      <c r="H65">
        <v>4</v>
      </c>
      <c r="I65">
        <v>5</v>
      </c>
      <c r="J65">
        <v>6</v>
      </c>
      <c r="K65">
        <v>7</v>
      </c>
      <c r="O65">
        <v>0</v>
      </c>
      <c r="P65">
        <v>1</v>
      </c>
      <c r="Q65">
        <v>2</v>
      </c>
      <c r="R65">
        <v>3</v>
      </c>
      <c r="S65">
        <v>4</v>
      </c>
      <c r="T65">
        <v>5</v>
      </c>
      <c r="U65">
        <v>6</v>
      </c>
      <c r="V65">
        <v>7</v>
      </c>
      <c r="Z65">
        <v>0</v>
      </c>
      <c r="AA65">
        <v>1</v>
      </c>
      <c r="AB65">
        <v>2</v>
      </c>
      <c r="AC65">
        <v>3</v>
      </c>
      <c r="AD65">
        <v>4</v>
      </c>
      <c r="AE65">
        <v>5</v>
      </c>
      <c r="AF65">
        <v>6</v>
      </c>
      <c r="AJ65">
        <v>0</v>
      </c>
      <c r="AK65">
        <v>1</v>
      </c>
      <c r="AL65">
        <v>2</v>
      </c>
      <c r="AM65">
        <v>3</v>
      </c>
      <c r="AN65">
        <v>4</v>
      </c>
      <c r="AO65">
        <v>5</v>
      </c>
      <c r="AP65">
        <v>6</v>
      </c>
      <c r="AT65">
        <v>0</v>
      </c>
      <c r="AU65">
        <v>1</v>
      </c>
      <c r="AV65">
        <v>2</v>
      </c>
      <c r="AW65">
        <v>3</v>
      </c>
      <c r="AX65">
        <v>4</v>
      </c>
      <c r="AY65">
        <v>5</v>
      </c>
      <c r="AZ65">
        <v>6</v>
      </c>
    </row>
    <row r="66" spans="2:52" x14ac:dyDescent="0.35">
      <c r="C66">
        <v>0</v>
      </c>
      <c r="D66" s="17">
        <f>$D$2*D67+$D$3*E66+4*$D$2*D54+4*$D$3*E53+6*$D$2*D41+6*$D$3*E40+4*$D$2*D28+4*$D$3*E27+$D$2*D15+$D$3*E14</f>
        <v>15069.13870433131</v>
      </c>
      <c r="E66" s="26">
        <f>$D$5*E67+$D$4*F66+4*$D$5*E54+4*$D$4*F53+6*$D$5*E41+6*$D$4*F40+4*$D$5*E28+4*$D$4*F27+$D$5*E15+$D$4*F14</f>
        <v>10342.108193829448</v>
      </c>
      <c r="F66" s="26">
        <f>$D$5*F67+$D$4*G66+4*$D$5*F54+4*$D$4*G53+6*$D$5*F41+6*$D$4*G40+4*$D$5*F28+4*$D$4*G27+$D$5*F15+$D$4*G14</f>
        <v>6891.755549285278</v>
      </c>
      <c r="G66" s="17">
        <f>$D$2*G67+$D$3*H66+4*$D$2*G54+4*$D$3*H53+6*$D$2*G41+6*$D$3*H40+4*$D$2*G28+4*$D$3*H27+$D$2*G15+$D$3*H14</f>
        <v>4207.831467821321</v>
      </c>
      <c r="H66" s="17">
        <f>$D$2*H67+$D$3*I66+4*$D$2*H54+4*$D$3*I53+6*$D$2*H41+6*$D$3*I40+4*$D$2*H28+4*$D$3*I27+$D$2*H15+$D$3*I14</f>
        <v>1857.2165057382933</v>
      </c>
      <c r="I66" s="26">
        <f>$D$5*I67+$D$4*J66+4*$D$5*I54+4*$D$4*J53+6*$D$5*I41+6*$D$4*J40+4*$D$5*I28+4*$D$4*J27+$D$5*I15+$D$4*J14</f>
        <v>568.25897006174671</v>
      </c>
      <c r="J66" s="26">
        <f>$D$5*J67+$D$4*K66+4*$D$5*J54+4*$D$4*K53+6*$D$5*J41+6*$D$4*K40+4*$D$5*J28+4*$D$4*K27+$D$5*J15+$D$4*K14</f>
        <v>130.31423425137129</v>
      </c>
      <c r="K66" s="112">
        <v>0</v>
      </c>
      <c r="N66">
        <v>0</v>
      </c>
      <c r="O66" s="17">
        <f>$D$2*O67+$D$3*P66+4*$D$2*O54+4*$D$3*P53+6*$D$2*O41+6*$D$3*P40+4*$D$2*O28+4*$D$3*P27+$D$2*O15+$D$3*P14</f>
        <v>15141.012471728347</v>
      </c>
      <c r="P66" s="26">
        <f>$D$5*P67+$D$4*Q66+4*$D$5*P54+4*$D$4*Q53+6*$D$5*P41+6*$D$4*Q40+4*$D$5*P28+4*$D$4*Q27+$D$5*P15+$D$4*Q14</f>
        <v>12124.941649571565</v>
      </c>
      <c r="Q66" s="26">
        <f>$D$5*Q67+$D$4*R66+4*$D$5*Q54+4*$D$4*R53+6*$D$5*Q41+6*$D$4*R40+4*$D$5*Q28+4*$D$4*R27+$D$5*Q15+$D$4*R14</f>
        <v>8769.5441169127062</v>
      </c>
      <c r="R66" s="17">
        <f>$D$2*R67+$D$3*S66+4*$D$2*R54+4*$D$3*S53+6*$D$2*R41+6*$D$3*S40+4*$D$2*R28+4*$D$3*S27+$D$2*R15+$D$3*S14</f>
        <v>5706.9090902676307</v>
      </c>
      <c r="S66" s="17">
        <f>$D$2*S67+$D$3*T66+4*$D$2*S54+4*$D$3*T53+6*$D$2*S41+6*$D$3*T40+4*$D$2*S28+4*$D$3*T27+$D$2*S15+$D$3*T14</f>
        <v>2749.3728061652082</v>
      </c>
      <c r="T66" s="26">
        <f>$D$5*T67+$D$4*U66+4*$D$5*T54+4*$D$4*U53+6*$D$5*T41+6*$D$4*U40+4*$D$5*T28+4*$D$4*U27+$D$5*T15+$D$4*U14</f>
        <v>883.63368169789828</v>
      </c>
      <c r="U66" s="26">
        <f>$D$5*U67+$D$4*V66+4*$D$5*U54+4*$D$4*V53+6*$D$5*U41+6*$D$4*V40+4*$D$5*U28+4*$D$4*V27+$D$5*U15+$D$4*V14</f>
        <v>198.49518932380121</v>
      </c>
      <c r="V66" s="112">
        <v>0</v>
      </c>
      <c r="Y66">
        <v>0</v>
      </c>
      <c r="Z66" s="17">
        <f>D66+O66</f>
        <v>30210.151176059655</v>
      </c>
      <c r="AA66" s="17">
        <f t="shared" ref="AA66:AF72" si="16">E66+P66</f>
        <v>22467.049843401015</v>
      </c>
      <c r="AB66" s="17">
        <f t="shared" si="16"/>
        <v>15661.299666197985</v>
      </c>
      <c r="AC66" s="17">
        <f t="shared" si="16"/>
        <v>9914.7405580889517</v>
      </c>
      <c r="AD66" s="17">
        <f t="shared" si="16"/>
        <v>4606.5893119035018</v>
      </c>
      <c r="AE66" s="17">
        <f t="shared" si="16"/>
        <v>1451.8926517596451</v>
      </c>
      <c r="AF66" s="17">
        <f t="shared" si="16"/>
        <v>328.8094235751725</v>
      </c>
      <c r="AI66">
        <v>0</v>
      </c>
      <c r="AJ66" s="17">
        <f>Z66</f>
        <v>30210.151176059655</v>
      </c>
      <c r="AK66" s="17">
        <f t="shared" ref="AK66:AP72" si="17">AA66</f>
        <v>22467.049843401015</v>
      </c>
      <c r="AL66" s="17">
        <f t="shared" si="17"/>
        <v>15661.299666197985</v>
      </c>
      <c r="AM66" s="17">
        <f t="shared" si="17"/>
        <v>9914.7405580889517</v>
      </c>
      <c r="AN66" s="17">
        <f t="shared" si="17"/>
        <v>4606.5893119035018</v>
      </c>
      <c r="AO66" s="17">
        <f t="shared" si="17"/>
        <v>1451.8926517596451</v>
      </c>
      <c r="AP66" s="17">
        <f t="shared" si="17"/>
        <v>328.8094235751725</v>
      </c>
      <c r="AS66">
        <v>0</v>
      </c>
      <c r="AT66" s="17">
        <f t="shared" ref="AT66:AZ72" si="18">(AJ66-4*AJ53*AJ27-3*AJ40^2+12*AJ40*AJ27^2-6*AJ27^4)/(AT40)^2</f>
        <v>6.1254756965533277</v>
      </c>
      <c r="AU66" s="17">
        <f t="shared" si="18"/>
        <v>6.1055023115069575</v>
      </c>
      <c r="AV66" s="17">
        <f t="shared" si="18"/>
        <v>5.9817356931864314</v>
      </c>
      <c r="AW66" s="17">
        <f t="shared" si="18"/>
        <v>6.1183546605636128</v>
      </c>
      <c r="AX66" s="17">
        <f t="shared" si="18"/>
        <v>7.5130924285516247</v>
      </c>
      <c r="AY66" s="17">
        <f t="shared" si="18"/>
        <v>11.796734344958743</v>
      </c>
      <c r="AZ66" s="17">
        <f t="shared" si="18"/>
        <v>21.605131037827714</v>
      </c>
    </row>
    <row r="67" spans="2:52" x14ac:dyDescent="0.35">
      <c r="C67">
        <v>1</v>
      </c>
      <c r="D67" s="26">
        <f>$D$5*D68+$D$4*E67+4*$D$5*D55+4*$D$4*E54+6*$D$5*D42+6*$D$4*E41+4*$D$5*D29+4*$D$4*E28+$D$5*D16+$D$4*E15</f>
        <v>12223.067458304084</v>
      </c>
      <c r="E67" s="26">
        <f>$D$5*E68+$D$4*F67+4*$D$5*E55+4*$D$4*F54+6*$D$5*E42+6*$D$4*F41+4*$D$5*E29+4*$D$4*F28+$D$5*E16+$D$4*F15</f>
        <v>9281.7029050602141</v>
      </c>
      <c r="F67" s="17">
        <f>$D$2*F68+$D$3*G67+4*$D$2*F55+4*$D$3*G54+6*$D$2*F42+6*$D$3*G41+4*$D$2*F29+4*$D$3*G28+$D$2*F16+$D$3*G15</f>
        <v>6702.6825130074558</v>
      </c>
      <c r="G67" s="17">
        <f>$D$2*G68+$D$3*H67+4*$D$2*G55+4*$D$3*H54+6*$D$2*G42+6*$D$3*H41+4*$D$2*G29+4*$D$3*H28+$D$2*G16+$D$3*H15</f>
        <v>4075.0403189516828</v>
      </c>
      <c r="H67" s="26">
        <f>$D$5*H68+$D$4*I67+4*$D$5*H55+4*$D$4*I54+6*$D$5*H42+6*$D$4*I41+4*$D$5*H29+4*$D$4*I28+$D$5*H16+$D$4*I15</f>
        <v>1967.2809531209339</v>
      </c>
      <c r="I67" s="26">
        <f>$D$5*I68+$D$4*J67+4*$D$5*I55+4*$D$4*J54+6*$D$5*I42+6*$D$4*J41+4*$D$5*I29+4*$D$4*J28+$D$5*I16+$D$4*J15</f>
        <v>863.87554343332567</v>
      </c>
      <c r="J67" s="17">
        <f>$D$2*J68+$D$3*K67+4*$D$2*J55+4*$D$3*K54+6*$D$2*J42+6*$D$3*K41+4*$D$2*J29+4*$D$3*K28+$D$2*J16+$D$3*K15</f>
        <v>240.97782162406733</v>
      </c>
      <c r="K67" s="112">
        <v>0</v>
      </c>
      <c r="N67">
        <v>1</v>
      </c>
      <c r="O67" s="26">
        <f>$D$5*O68+$D$4*P67+4*$D$5*O55+4*$D$4*P54+6*$D$5*O42+6*$D$4*P41+4*$D$5*O29+4*$D$4*P28+$D$5*O16+$D$4*P15</f>
        <v>11080.911206730307</v>
      </c>
      <c r="P67" s="26">
        <f>$D$5*P68+$D$4*Q67+4*$D$5*P55+4*$D$4*Q54+6*$D$5*P42+6*$D$4*Q41+4*$D$5*P29+4*$D$4*Q28+$D$5*P16+$D$4*Q15</f>
        <v>9310.548475137899</v>
      </c>
      <c r="Q67" s="17">
        <f>$D$2*Q68+$D$3*R67+4*$D$2*Q55+4*$D$3*R54+6*$D$2*Q42+6*$D$3*R41+4*$D$2*Q29+4*$D$3*R28+$D$2*Q16+$D$3*R15</f>
        <v>7288.7505827720197</v>
      </c>
      <c r="R67" s="17">
        <f>$D$2*R68+$D$3*S67+4*$D$2*R55+4*$D$3*S54+6*$D$2*R42+6*$D$3*S41+4*$D$2*R29+4*$D$3*S28+$D$2*R16+$D$3*S15</f>
        <v>4884.5102632473363</v>
      </c>
      <c r="S67" s="26">
        <f>$D$5*S68+$D$4*T67+4*$D$5*S55+4*$D$4*T54+6*$D$5*S42+6*$D$4*T41+4*$D$5*S29+4*$D$4*T28+$D$5*S16+$D$4*T15</f>
        <v>2514.2816780036751</v>
      </c>
      <c r="T67" s="26">
        <f>$D$5*T68+$D$4*U67+4*$D$5*T55+4*$D$4*U54+6*$D$5*T42+6*$D$4*U41+4*$D$5*T29+4*$D$4*U28+$D$5*T16+$D$4*U15</f>
        <v>1104.0949498664636</v>
      </c>
      <c r="U67" s="17">
        <f>$D$2*U68+$D$3*V67+4*$D$2*U55+4*$D$3*V54+6*$D$2*U42+6*$D$3*V41+4*$D$2*U29+4*$D$3*V28+$D$2*U16+$D$3*V15</f>
        <v>301.91078593302547</v>
      </c>
      <c r="V67" s="112">
        <v>0</v>
      </c>
      <c r="Y67">
        <v>1</v>
      </c>
      <c r="Z67" s="17">
        <f t="shared" ref="Z67:Z72" si="19">D67+O67</f>
        <v>23303.978665034389</v>
      </c>
      <c r="AA67" s="17">
        <f t="shared" si="16"/>
        <v>18592.251380198111</v>
      </c>
      <c r="AB67" s="17">
        <f t="shared" si="16"/>
        <v>13991.433095779475</v>
      </c>
      <c r="AC67" s="17">
        <f t="shared" si="16"/>
        <v>8959.5505821990191</v>
      </c>
      <c r="AD67" s="17">
        <f t="shared" si="16"/>
        <v>4481.5626311246087</v>
      </c>
      <c r="AE67" s="17">
        <f t="shared" si="16"/>
        <v>1967.9704932997893</v>
      </c>
      <c r="AF67" s="17">
        <f t="shared" si="16"/>
        <v>542.88860755709277</v>
      </c>
      <c r="AI67">
        <v>1</v>
      </c>
      <c r="AJ67" s="17">
        <f t="shared" ref="AJ67:AJ72" si="20">Z67</f>
        <v>23303.978665034389</v>
      </c>
      <c r="AK67" s="17">
        <f t="shared" si="17"/>
        <v>18592.251380198111</v>
      </c>
      <c r="AL67" s="17">
        <f t="shared" si="17"/>
        <v>13991.433095779475</v>
      </c>
      <c r="AM67" s="17">
        <f t="shared" si="17"/>
        <v>8959.5505821990191</v>
      </c>
      <c r="AN67" s="17">
        <f t="shared" si="17"/>
        <v>4481.5626311246087</v>
      </c>
      <c r="AO67" s="17">
        <f t="shared" si="17"/>
        <v>1967.9704932997893</v>
      </c>
      <c r="AP67" s="17">
        <f t="shared" si="17"/>
        <v>542.88860755709277</v>
      </c>
      <c r="AS67">
        <v>1</v>
      </c>
      <c r="AT67" s="17">
        <f t="shared" si="18"/>
        <v>6.1481203978213772</v>
      </c>
      <c r="AU67" s="17">
        <f t="shared" si="18"/>
        <v>6.5881928859273478</v>
      </c>
      <c r="AV67" s="17">
        <f t="shared" si="18"/>
        <v>6.7064769963818032</v>
      </c>
      <c r="AW67" s="17">
        <f t="shared" si="18"/>
        <v>6.7311575977453977</v>
      </c>
      <c r="AX67" s="17">
        <f t="shared" si="18"/>
        <v>8.0878439650441827</v>
      </c>
      <c r="AY67" s="17">
        <f t="shared" si="18"/>
        <v>11.61171296297629</v>
      </c>
      <c r="AZ67" s="17">
        <f t="shared" si="18"/>
        <v>21.822712912829189</v>
      </c>
    </row>
    <row r="68" spans="2:52" x14ac:dyDescent="0.35">
      <c r="C68">
        <v>2</v>
      </c>
      <c r="D68" s="26">
        <f>$D$5*D69+$D$4*E68+4*$D$5*D56+4*$D$4*E55+6*$D$5*D43+6*$D$4*E42+4*$D$5*D30+4*$D$4*E29+$D$5*D17+$D$4*E16</f>
        <v>8859.5318923902796</v>
      </c>
      <c r="E68" s="17">
        <f>$D$2*E69+$D$3*F68+4*$D$2*E56+4*$D$3*F55+6*$D$2*E43+6*$D$3*F42+4*$D$2*E30+4*$D$3*F29+$D$2*E17+$D$3*F16</f>
        <v>7190.1977115939744</v>
      </c>
      <c r="F68" s="17">
        <f>$D$2*F69+$D$3*G68+4*$D$2*F56+4*$D$3*G55+6*$D$2*F43+6*$D$3*G42+4*$D$2*F30+4*$D$3*G29+$D$2*F17+$D$3*G16</f>
        <v>5586.9577092718828</v>
      </c>
      <c r="G68" s="26">
        <f>$D$5*G69+$D$4*H68+4*$D$5*G56+4*$D$4*H55+6*$D$5*G43+6*$D$4*H42+4*$D$5*G30+4*$D$4*H29+$D$5*G17+$D$4*H16</f>
        <v>3754.8967567062891</v>
      </c>
      <c r="H68" s="26">
        <f>$D$5*H69+$D$4*I68+4*$D$5*H56+4*$D$4*I55+6*$D$5*H43+6*$D$4*I42+4*$D$5*H30+4*$D$4*I29+$D$5*H17+$D$4*I16</f>
        <v>2345.3331402049289</v>
      </c>
      <c r="I68" s="17">
        <f>$D$2*I69+$D$3*J68+4*$D$2*I56+4*$D$3*J55+6*$D$2*I43+6*$D$3*J42+4*$D$2*I30+4*$D$3*J29+$D$2*I17+$D$3*J16</f>
        <v>1229.6727820808435</v>
      </c>
      <c r="J68" s="17">
        <f>$D$2*J69+$D$3*K68+4*$D$2*J56+4*$D$3*K55+6*$D$2*J43+6*$D$3*K42+4*$D$2*J30+4*$D$3*K29+$D$2*J17+$D$3*K16</f>
        <v>299.80099019727811</v>
      </c>
      <c r="K68" s="112">
        <v>0</v>
      </c>
      <c r="N68">
        <v>2</v>
      </c>
      <c r="O68" s="26">
        <f>$D$5*O69+$D$4*P68+4*$D$5*O56+4*$D$4*P55+6*$D$5*O43+6*$D$4*P42+4*$D$5*O30+4*$D$4*P29+$D$5*O17+$D$4*P16</f>
        <v>7027.6202027348863</v>
      </c>
      <c r="P68" s="17">
        <f>$D$2*P69+$D$3*Q68+4*$D$2*P56+4*$D$3*Q55+6*$D$2*P43+6*$D$3*Q42+4*$D$2*P30+4*$D$3*Q29+$D$2*P17+$D$3*Q16</f>
        <v>6375.2111970827273</v>
      </c>
      <c r="Q68" s="17">
        <f>$D$2*Q69+$D$3*R68+4*$D$2*Q56+4*$D$3*R55+6*$D$2*Q43+6*$D$3*R42+4*$D$2*Q30+4*$D$3*R29+$D$2*Q17+$D$3*R16</f>
        <v>5601.3631144750225</v>
      </c>
      <c r="R68" s="26">
        <f>$D$5*R69+$D$4*S68+4*$D$5*R56+4*$D$4*S55+6*$D$5*R43+6*$D$4*S42+4*$D$5*R30+4*$D$4*S29+$D$5*R17+$D$4*S16</f>
        <v>4101.8871294276705</v>
      </c>
      <c r="S68" s="26">
        <f>$D$5*S69+$D$4*T68+4*$D$5*S56+4*$D$4*T55+6*$D$5*S43+6*$D$4*T42+4*$D$5*S30+4*$D$4*T29+$D$5*S17+$D$4*T16</f>
        <v>2624.7721635776329</v>
      </c>
      <c r="T68" s="17">
        <f>$D$2*T69+$D$3*U68+4*$D$2*T56+4*$D$3*U55+6*$D$2*T43+6*$D$3*U42+4*$D$2*T30+4*$D$3*U29+$D$2*T17+$D$3*U16</f>
        <v>1376.458149466077</v>
      </c>
      <c r="U68" s="17">
        <f>$D$2*U69+$D$3*V68+4*$D$2*U56+4*$D$3*V55+6*$D$2*U43+6*$D$3*V42+4*$D$2*U30+4*$D$3*V29+$D$2*U17+$D$3*V16</f>
        <v>331.76186004107859</v>
      </c>
      <c r="V68" s="112">
        <v>0</v>
      </c>
      <c r="Y68">
        <v>2</v>
      </c>
      <c r="Z68" s="17">
        <f t="shared" si="19"/>
        <v>15887.152095125166</v>
      </c>
      <c r="AA68" s="17">
        <f t="shared" si="16"/>
        <v>13565.408908676702</v>
      </c>
      <c r="AB68" s="17">
        <f t="shared" si="16"/>
        <v>11188.320823746904</v>
      </c>
      <c r="AC68" s="17">
        <f t="shared" si="16"/>
        <v>7856.7838861339596</v>
      </c>
      <c r="AD68" s="17">
        <f t="shared" si="16"/>
        <v>4970.1053037825623</v>
      </c>
      <c r="AE68" s="17">
        <f t="shared" si="16"/>
        <v>2606.1309315469207</v>
      </c>
      <c r="AF68" s="17">
        <f t="shared" si="16"/>
        <v>631.56285023835676</v>
      </c>
      <c r="AI68">
        <v>2</v>
      </c>
      <c r="AJ68" s="17">
        <f t="shared" si="20"/>
        <v>15887.152095125166</v>
      </c>
      <c r="AK68" s="17">
        <f t="shared" si="17"/>
        <v>13565.408908676702</v>
      </c>
      <c r="AL68" s="17">
        <f t="shared" si="17"/>
        <v>11188.320823746904</v>
      </c>
      <c r="AM68" s="17">
        <f t="shared" si="17"/>
        <v>7856.7838861339596</v>
      </c>
      <c r="AN68" s="17">
        <f t="shared" si="17"/>
        <v>4970.1053037825623</v>
      </c>
      <c r="AO68" s="17">
        <f t="shared" si="17"/>
        <v>2606.1309315469207</v>
      </c>
      <c r="AP68" s="17">
        <f t="shared" si="17"/>
        <v>631.56285023835676</v>
      </c>
      <c r="AS68">
        <v>2</v>
      </c>
      <c r="AT68" s="17">
        <f t="shared" si="18"/>
        <v>5.7826330292972079</v>
      </c>
      <c r="AU68" s="17">
        <f t="shared" si="18"/>
        <v>6.4267631358574908</v>
      </c>
      <c r="AV68" s="17">
        <f t="shared" si="18"/>
        <v>6.9796968551703573</v>
      </c>
      <c r="AW68" s="17">
        <f t="shared" si="18"/>
        <v>7.1135704045151407</v>
      </c>
      <c r="AX68" s="17">
        <f t="shared" si="18"/>
        <v>7.5073026852535918</v>
      </c>
      <c r="AY68" s="17">
        <f t="shared" si="18"/>
        <v>9.5674188021395281</v>
      </c>
      <c r="AZ68" s="17">
        <f t="shared" si="18"/>
        <v>24.026136551449856</v>
      </c>
    </row>
    <row r="69" spans="2:52" x14ac:dyDescent="0.35">
      <c r="B69" t="s">
        <v>1</v>
      </c>
      <c r="C69">
        <v>3</v>
      </c>
      <c r="D69" s="17">
        <f>$D$2*D70+$D$3*E69+4*$D$2*D57+4*$D$3*E56+6*$D$2*D44+6*$D$3*E43+4*$D$2*D31+4*$D$3*E30+$D$2*D18+$D$3*E17</f>
        <v>5273.9769537473367</v>
      </c>
      <c r="E69" s="17">
        <f>$D$2*E70+$D$3*F69+4*$D$2*E57+4*$D$3*F56+6*$D$2*E44+6*$D$3*F43+4*$D$2*E31+4*$D$3*F30+$D$2*E18+$D$3*F17</f>
        <v>4947.8331656049477</v>
      </c>
      <c r="F69" s="26">
        <f>$D$5*F70+$D$4*G69+4*$D$5*F57+4*$D$4*G56+6*$D$5*F44+6*$D$4*G43+4*$D$5*F31+4*$D$4*G30+$D$5*F18+$D$4*G17</f>
        <v>4289.041616184878</v>
      </c>
      <c r="G69" s="26">
        <f>$D$5*G70+$D$4*H69+4*$D$5*G57+4*$D$4*H56+6*$D$5*G44+6*$D$4*H43+4*$D$5*G31+4*$D$4*H30+$D$5*G18+$D$4*H17</f>
        <v>3347.514176336887</v>
      </c>
      <c r="H69" s="17">
        <f>$D$2*H70+$D$3*I69+4*$D$2*H57+4*$D$3*I56+6*$D$2*H44+6*$D$3*I43+4*$D$2*H31+4*$D$3*I30+$D$2*H18+$D$3*I17</f>
        <v>2439.8936205075029</v>
      </c>
      <c r="I69" s="17">
        <f>$D$2*I70+$D$3*J69+4*$D$2*I57+4*$D$3*J56+6*$D$2*I44+6*$D$3*J43+4*$D$2*I31+4*$D$3*J30+$D$2*I18+$D$3*J17</f>
        <v>1312.3721642698799</v>
      </c>
      <c r="J69" s="26">
        <f>$D$5*J70+$D$4*K69+4*$D$5*J57+4*$D$4*K56+6*$D$5*J44+6*$D$4*K43+4*$D$5*J31+4*$D$4*K30+$D$5*J18+$D$4*K17</f>
        <v>369.31982964478726</v>
      </c>
      <c r="K69" s="112">
        <v>0</v>
      </c>
      <c r="M69" t="s">
        <v>1</v>
      </c>
      <c r="N69">
        <v>3</v>
      </c>
      <c r="O69" s="17">
        <f>$D$2*O70+$D$3*P69+4*$D$2*O57+4*$D$3*P56+6*$D$2*O44+6*$D$3*P43+4*$D$2*O31+4*$D$3*P30+$D$2*O18+$D$3*P17</f>
        <v>3758.0003807494481</v>
      </c>
      <c r="P69" s="17">
        <f>$D$2*P70+$D$3*Q69+4*$D$2*P57+4*$D$3*Q56+6*$D$2*P44+6*$D$3*Q43+4*$D$2*P31+4*$D$3*Q30+$D$2*P18+$D$3*Q17</f>
        <v>4163.5748184177228</v>
      </c>
      <c r="Q69" s="26">
        <f>$D$5*Q70+$D$4*R69+4*$D$5*Q57+4*$D$4*R56+6*$D$5*Q44+6*$D$4*R43+4*$D$5*Q31+4*$D$4*R30+$D$5*Q18+$D$4*R17</f>
        <v>4074.8937473185501</v>
      </c>
      <c r="R69" s="26">
        <f>$D$5*R70+$D$4*S69+4*$D$5*R57+4*$D$4*S56+6*$D$5*R44+6*$D$4*S43+4*$D$5*R31+4*$D$4*S30+$D$5*R18+$D$4*S17</f>
        <v>3363.9748051281249</v>
      </c>
      <c r="S69" s="17">
        <f>$D$2*S70+$D$3*T69+4*$D$2*S57+4*$D$3*T56+6*$D$2*S44+6*$D$3*T43+4*$D$2*S31+4*$D$3*T30+$D$2*S18+$D$3*T17</f>
        <v>2526.5299041471126</v>
      </c>
      <c r="T69" s="17">
        <f>$D$2*T70+$D$3*U69+4*$D$2*T57+4*$D$3*U56+6*$D$2*T44+6*$D$3*U43+4*$D$2*T31+4*$D$3*U30+$D$2*T18+$D$3*U17</f>
        <v>1381.7506128183081</v>
      </c>
      <c r="U69" s="26">
        <f>$D$5*U70+$D$4*V69+4*$D$5*U57+4*$D$4*V56+6*$D$5*U44+6*$D$4*V43+4*$D$5*U31+4*$D$4*V30+$D$5*U18+$D$4*V17</f>
        <v>384.39635640284268</v>
      </c>
      <c r="V69" s="112">
        <v>0</v>
      </c>
      <c r="X69" t="s">
        <v>1</v>
      </c>
      <c r="Y69">
        <v>3</v>
      </c>
      <c r="Z69" s="17">
        <f t="shared" si="19"/>
        <v>9031.9773344967853</v>
      </c>
      <c r="AA69" s="17">
        <f t="shared" si="16"/>
        <v>9111.4079840226696</v>
      </c>
      <c r="AB69" s="17">
        <f t="shared" si="16"/>
        <v>8363.9353635034277</v>
      </c>
      <c r="AC69" s="17">
        <f t="shared" si="16"/>
        <v>6711.4889814650123</v>
      </c>
      <c r="AD69" s="17">
        <f t="shared" si="16"/>
        <v>4966.4235246546159</v>
      </c>
      <c r="AE69" s="17">
        <f t="shared" si="16"/>
        <v>2694.1227770881878</v>
      </c>
      <c r="AF69" s="17">
        <f t="shared" si="16"/>
        <v>753.71618604762989</v>
      </c>
      <c r="AH69" t="s">
        <v>1</v>
      </c>
      <c r="AI69">
        <v>3</v>
      </c>
      <c r="AJ69" s="17">
        <f t="shared" si="20"/>
        <v>9031.9773344967853</v>
      </c>
      <c r="AK69" s="17">
        <f t="shared" si="17"/>
        <v>9111.4079840226696</v>
      </c>
      <c r="AL69" s="17">
        <f t="shared" si="17"/>
        <v>8363.9353635034277</v>
      </c>
      <c r="AM69" s="17">
        <f t="shared" si="17"/>
        <v>6711.4889814650123</v>
      </c>
      <c r="AN69" s="17">
        <f t="shared" si="17"/>
        <v>4966.4235246546159</v>
      </c>
      <c r="AO69" s="17">
        <f t="shared" si="17"/>
        <v>2694.1227770881878</v>
      </c>
      <c r="AP69" s="17">
        <f t="shared" si="17"/>
        <v>753.71618604762989</v>
      </c>
      <c r="AR69" t="s">
        <v>1</v>
      </c>
      <c r="AS69">
        <v>3</v>
      </c>
      <c r="AT69" s="17">
        <f t="shared" si="18"/>
        <v>6.0188913890920341</v>
      </c>
      <c r="AU69" s="17">
        <f t="shared" si="18"/>
        <v>6.3065705492573976</v>
      </c>
      <c r="AV69" s="17">
        <f t="shared" si="18"/>
        <v>6.9119694603461204</v>
      </c>
      <c r="AW69" s="17">
        <f t="shared" si="18"/>
        <v>7.2181777775631248</v>
      </c>
      <c r="AX69" s="17">
        <f t="shared" si="18"/>
        <v>7.0879238434541314</v>
      </c>
      <c r="AY69" s="17">
        <f t="shared" si="18"/>
        <v>8.3330236167692622</v>
      </c>
      <c r="AZ69" s="17">
        <f t="shared" si="18"/>
        <v>20.627587539907541</v>
      </c>
    </row>
    <row r="70" spans="2:52" x14ac:dyDescent="0.35">
      <c r="C70">
        <v>4</v>
      </c>
      <c r="D70" s="17">
        <f>$D$2*D71+$D$3*E70+4*$D$2*D58+4*$D$3*E57+6*$D$2*D45+6*$D$3*E44+4*$D$2*D32+4*$D$3*E31+$D$2*D19+$D$3*E18</f>
        <v>2814.5545492147126</v>
      </c>
      <c r="E70" s="26">
        <f>$D$5*E71+$D$4*F70+4*$D$5*E58+4*$D$4*F57+6*$D$5*E45+6*$D$4*F44+4*$D$5*E32+4*$D$4*F31+$D$5*E19+$D$4*F18</f>
        <v>2961.3780515513099</v>
      </c>
      <c r="F70" s="26">
        <f>$D$5*F71+$D$4*G70+4*$D$5*F58+4*$D$4*G57+6*$D$5*F45+6*$D$4*G44+4*$D$5*F32+4*$D$4*G31+$D$5*F19+$D$4*G18</f>
        <v>2663.9673544963721</v>
      </c>
      <c r="G70" s="17">
        <f>$D$2*G71+$D$3*H70+4*$D$2*G58+4*$D$3*H57+6*$D$2*G45+6*$D$3*H44+4*$D$2*G32+4*$D$3*H31+$D$2*G19+$D$3*H18</f>
        <v>2363.7009490961318</v>
      </c>
      <c r="H70" s="17">
        <f>$D$2*H71+$D$3*I70+4*$D$2*H58+4*$D$3*I57+6*$D$2*H45+6*$D$3*I44+4*$D$2*H32+4*$D$3*I31+$D$2*H19+$D$3*I18</f>
        <v>2073.6790859618382</v>
      </c>
      <c r="I70" s="26">
        <f>$D$5*I71+$D$4*J70+4*$D$5*I58+4*$D$4*J57+6*$D$5*I45+6*$D$4*J44+4*$D$5*I32+4*$D$4*J31+$D$5*I19+$D$4*J18</f>
        <v>1353.0303579246643</v>
      </c>
      <c r="J70" s="26">
        <f>$D$5*J71+$D$4*K70+4*$D$5*J58+4*$D$4*K57+6*$D$5*J45+6*$D$4*K44+4*$D$5*J32+4*$D$4*K31+$D$5*J19+$D$4*K18</f>
        <v>663.51706959523676</v>
      </c>
      <c r="K70" s="112">
        <v>0</v>
      </c>
      <c r="N70">
        <v>4</v>
      </c>
      <c r="O70" s="17">
        <f>$D$2*O71+$D$3*P70+4*$D$2*O58+4*$D$3*P57+6*$D$2*O45+6*$D$3*P44+4*$D$2*O32+4*$D$3*P31+$D$2*O19+$D$3*P18</f>
        <v>1933.2500311954975</v>
      </c>
      <c r="P70" s="26">
        <f>$D$5*P71+$D$4*Q70+4*$D$5*P58+4*$D$4*Q57+6*$D$5*P45+6*$D$4*Q44+4*$D$5*P32+4*$D$4*Q31+$D$5*P19+$D$4*Q18</f>
        <v>2423.7457642472564</v>
      </c>
      <c r="Q70" s="26">
        <f>$D$5*Q71+$D$4*R70+4*$D$5*Q58+4*$D$4*R57+6*$D$5*Q45+6*$D$4*R44+4*$D$5*Q32+4*$D$4*R31+$D$5*Q19+$D$4*R18</f>
        <v>2405.2659564806108</v>
      </c>
      <c r="R70" s="17">
        <f>$D$2*R71+$D$3*S70+4*$D$2*R58+4*$D$3*S57+6*$D$2*R45+6*$D$3*S44+4*$D$2*R32+4*$D$3*S31+$D$2*R19+$D$3*S18</f>
        <v>2277.8281028043816</v>
      </c>
      <c r="S70" s="17">
        <f>$D$2*S71+$D$3*T70+4*$D$2*S58+4*$D$3*T57+6*$D$2*S45+6*$D$3*T44+4*$D$2*S32+4*$D$3*T31+$D$2*S19+$D$3*T18</f>
        <v>2095.2375319753837</v>
      </c>
      <c r="T70" s="26">
        <f>$D$5*T71+$D$4*U70+4*$D$5*T58+4*$D$4*U57+6*$D$5*T45+6*$D$4*U44+4*$D$5*T32+4*$D$4*U31+$D$5*T19+$D$4*U18</f>
        <v>1385.9319828843752</v>
      </c>
      <c r="U70" s="26">
        <f>$D$5*U71+$D$4*V70+4*$D$5*U58+4*$D$4*V57+6*$D$5*U45+6*$D$4*V44+4*$D$5*U32+4*$D$4*V31+$D$5*U19+$D$4*V18</f>
        <v>676.19351594893715</v>
      </c>
      <c r="V70" s="112">
        <v>0</v>
      </c>
      <c r="Y70">
        <v>4</v>
      </c>
      <c r="Z70" s="17">
        <f t="shared" si="19"/>
        <v>4747.8045804102103</v>
      </c>
      <c r="AA70" s="17">
        <f t="shared" si="16"/>
        <v>5385.1238157985663</v>
      </c>
      <c r="AB70" s="17">
        <f t="shared" si="16"/>
        <v>5069.2333109769825</v>
      </c>
      <c r="AC70" s="17">
        <f t="shared" si="16"/>
        <v>4641.5290519005139</v>
      </c>
      <c r="AD70" s="17">
        <f t="shared" si="16"/>
        <v>4168.9166179372223</v>
      </c>
      <c r="AE70" s="17">
        <f t="shared" si="16"/>
        <v>2738.9623408090392</v>
      </c>
      <c r="AF70" s="17">
        <f t="shared" si="16"/>
        <v>1339.7105855441739</v>
      </c>
      <c r="AI70">
        <v>4</v>
      </c>
      <c r="AJ70" s="17">
        <f t="shared" si="20"/>
        <v>4747.8045804102103</v>
      </c>
      <c r="AK70" s="17">
        <f t="shared" si="17"/>
        <v>5385.1238157985663</v>
      </c>
      <c r="AL70" s="17">
        <f t="shared" si="17"/>
        <v>5069.2333109769825</v>
      </c>
      <c r="AM70" s="17">
        <f t="shared" si="17"/>
        <v>4641.5290519005139</v>
      </c>
      <c r="AN70" s="17">
        <f t="shared" si="17"/>
        <v>4168.9166179372223</v>
      </c>
      <c r="AO70" s="17">
        <f t="shared" si="17"/>
        <v>2738.9623408090392</v>
      </c>
      <c r="AP70" s="17">
        <f t="shared" si="17"/>
        <v>1339.7105855441739</v>
      </c>
      <c r="AS70">
        <v>4</v>
      </c>
      <c r="AT70" s="17">
        <f t="shared" si="18"/>
        <v>7.3713457887803768</v>
      </c>
      <c r="AU70" s="17">
        <f t="shared" si="18"/>
        <v>6.7651460881821368</v>
      </c>
      <c r="AV70" s="17">
        <f t="shared" si="18"/>
        <v>7.0151644196932912</v>
      </c>
      <c r="AW70" s="17">
        <f t="shared" si="18"/>
        <v>7.4295083026543098</v>
      </c>
      <c r="AX70" s="17">
        <f t="shared" si="18"/>
        <v>7.1145404245486725</v>
      </c>
      <c r="AY70" s="17">
        <f t="shared" si="18"/>
        <v>7.3350615444820715</v>
      </c>
      <c r="AZ70" s="17">
        <f t="shared" si="18"/>
        <v>10.651407179602105</v>
      </c>
    </row>
    <row r="71" spans="2:52" x14ac:dyDescent="0.35">
      <c r="C71">
        <v>5</v>
      </c>
      <c r="D71" s="26">
        <f>$D$5*D72+$D$4*E71+4*$D$5*D59+4*$D$4*E58+6*$D$5*D46+6*$D$4*E45+4*$D$5*D33+4*$D$4*E32+$D$5*D20+$D$4*E19</f>
        <v>1169.5745258130639</v>
      </c>
      <c r="E71" s="26">
        <f>$D$5*E72+$D$4*F71+4*$D$5*E59+4*$D$4*F58+6*$D$5*E46+6*$D$4*F45+4*$D$5*E33+4*$D$4*F32+$D$5*E20+$D$4*F19</f>
        <v>1132.7093561755137</v>
      </c>
      <c r="F71" s="17">
        <f>$D$2*F72+$D$3*G71+4*$D$2*F59+4*$D$3*G58+6*$D$2*F46+6*$D$3*G45+4*$D$2*F33+4*$D$3*G32+$D$2*F20+$D$3*G19</f>
        <v>1125.085667735726</v>
      </c>
      <c r="G71" s="17">
        <f>$D$2*G72+$D$3*H71+4*$D$2*G59+4*$D$3*H58+6*$D$2*G46+6*$D$3*H45+4*$D$2*G33+4*$D$3*H32+$D$2*G20+$D$3*H19</f>
        <v>1398.7317454497081</v>
      </c>
      <c r="H71" s="26">
        <f>$D$5*H72+$D$4*I71+4*$D$5*H59+4*$D$4*I58+6*$D$5*H46+6*$D$4*I45+4*$D$5*H33+4*$D$4*I32+$D$5*H20+$D$4*I19</f>
        <v>1581.782549037126</v>
      </c>
      <c r="I71" s="26">
        <f>$D$5*I72+$D$4*J71+4*$D$5*I59+4*$D$4*J58+6*$D$5*I46+6*$D$4*J45+4*$D$5*I33+4*$D$4*J32+$D$5*I20+$D$4*J19</f>
        <v>1439.8698198080365</v>
      </c>
      <c r="J71" s="17">
        <f>$D$2*J72+$D$3*K71+4*$D$2*J59+4*$D$3*K58+6*$D$2*J46+6*$D$3*K45+4*$D$2*J33+4*$D$3*K32+$D$2*J20+$D$3*K19</f>
        <v>1186.2142493776093</v>
      </c>
      <c r="K71" s="112">
        <v>0</v>
      </c>
      <c r="N71">
        <v>5</v>
      </c>
      <c r="O71" s="26">
        <f>$D$5*O72+$D$4*P71+4*$D$5*O59+4*$D$4*P58+6*$D$5*O46+6*$D$4*P45+4*$D$5*O33+4*$D$4*P32+$D$5*O20+$D$4*P19</f>
        <v>791.32637652618564</v>
      </c>
      <c r="P71" s="26">
        <f>$D$5*P72+$D$4*Q71+4*$D$5*P59+4*$D$4*Q58+6*$D$5*P46+6*$D$4*Q45+4*$D$5*P33+4*$D$4*Q32+$D$5*P20+$D$4*Q19</f>
        <v>901.32460359126458</v>
      </c>
      <c r="Q71" s="17">
        <f>$D$2*Q72+$D$3*R71+4*$D$2*Q59+4*$D$3*R58+6*$D$2*Q46+6*$D$3*R45+4*$D$2*Q33+4*$D$3*R32+$D$2*Q20+$D$3*R19</f>
        <v>1002.6940559259477</v>
      </c>
      <c r="R71" s="17">
        <f>$D$2*R72+$D$3*S71+4*$D$2*R59+4*$D$3*S58+6*$D$2*R46+6*$D$3*S45+4*$D$2*R33+4*$D$3*S32+$D$2*R20+$D$3*S19</f>
        <v>1350.0308983114892</v>
      </c>
      <c r="S71" s="26">
        <f>$D$5*S72+$D$4*T71+4*$D$5*S59+4*$D$4*T58+6*$D$5*S46+6*$D$4*T45+4*$D$5*S33+4*$D$4*T32+$D$5*S20+$D$4*T19</f>
        <v>1589.9471461221565</v>
      </c>
      <c r="T71" s="26">
        <f>$D$5*T72+$D$4*U71+4*$D$5*T59+4*$D$4*U58+6*$D$5*T46+6*$D$4*U45+4*$D$5*T33+4*$D$4*U32+$D$5*T20+$D$4*U19</f>
        <v>1460.38235797786</v>
      </c>
      <c r="U71" s="17">
        <f>$D$2*U72+$D$3*V71+4*$D$2*U59+4*$D$3*V58+6*$D$2*U46+6*$D$3*V45+4*$D$2*U33+4*$D$3*V32+$D$2*U20+$D$3*V19</f>
        <v>1203.520126586983</v>
      </c>
      <c r="V71" s="112">
        <v>0</v>
      </c>
      <c r="Y71">
        <v>5</v>
      </c>
      <c r="Z71" s="17">
        <f t="shared" si="19"/>
        <v>1960.9009023392496</v>
      </c>
      <c r="AA71" s="17">
        <f t="shared" si="16"/>
        <v>2034.0339597667783</v>
      </c>
      <c r="AB71" s="17">
        <f t="shared" si="16"/>
        <v>2127.7797236616739</v>
      </c>
      <c r="AC71" s="17">
        <f t="shared" si="16"/>
        <v>2748.7626437611971</v>
      </c>
      <c r="AD71" s="17">
        <f t="shared" si="16"/>
        <v>3171.7296951592825</v>
      </c>
      <c r="AE71" s="17">
        <f t="shared" si="16"/>
        <v>2900.2521777858965</v>
      </c>
      <c r="AF71" s="17">
        <f t="shared" si="16"/>
        <v>2389.7343759645923</v>
      </c>
      <c r="AI71">
        <v>5</v>
      </c>
      <c r="AJ71" s="17">
        <f t="shared" si="20"/>
        <v>1960.9009023392496</v>
      </c>
      <c r="AK71" s="17">
        <f t="shared" si="17"/>
        <v>2034.0339597667783</v>
      </c>
      <c r="AL71" s="17">
        <f t="shared" si="17"/>
        <v>2127.7797236616739</v>
      </c>
      <c r="AM71" s="17">
        <f t="shared" si="17"/>
        <v>2748.7626437611971</v>
      </c>
      <c r="AN71" s="17">
        <f t="shared" si="17"/>
        <v>3171.7296951592825</v>
      </c>
      <c r="AO71" s="17">
        <f t="shared" si="17"/>
        <v>2900.2521777858965</v>
      </c>
      <c r="AP71" s="17">
        <f t="shared" si="17"/>
        <v>2389.7343759645923</v>
      </c>
      <c r="AS71">
        <v>5</v>
      </c>
      <c r="AT71" s="17">
        <f t="shared" si="18"/>
        <v>11.009833249934543</v>
      </c>
      <c r="AU71" s="17">
        <f t="shared" si="18"/>
        <v>10.425304481179722</v>
      </c>
      <c r="AV71" s="17">
        <f t="shared" si="18"/>
        <v>9.7599789332073179</v>
      </c>
      <c r="AW71" s="17">
        <f t="shared" si="18"/>
        <v>8.3413126873181422</v>
      </c>
      <c r="AX71" s="17">
        <f t="shared" si="18"/>
        <v>7.0886755715999126</v>
      </c>
      <c r="AY71" s="17">
        <f t="shared" si="18"/>
        <v>6.4486282969112896</v>
      </c>
      <c r="AZ71" s="17">
        <f t="shared" si="18"/>
        <v>5.7550048368051518</v>
      </c>
    </row>
    <row r="72" spans="2:52" x14ac:dyDescent="0.35">
      <c r="C72">
        <v>6</v>
      </c>
      <c r="D72" s="26">
        <f>$D$5*D73+$D$4*E72+4*$D$5*D60+4*$D$4*E59+6*$D$5*D47+6*$D$4*E46+4*$D$5*D34+4*$D$4*E33+$D$5*D21+$D$4*E20</f>
        <v>205.76027798145023</v>
      </c>
      <c r="E72" s="17">
        <f>$D$2*E73+$D$3*F72+4*$D$2*E60+4*$D$3*F59+6*$D$2*E47+6*$D$3*F46+4*$D$2*E34+4*$D$3*F33+$D$2*E21+$D$3*F20</f>
        <v>212.00844725395274</v>
      </c>
      <c r="F72" s="17">
        <f>$D$2*F73+$D$3*G72+4*$D$2*F60+4*$D$3*G59+6*$D$2*F47+6*$D$3*G46+4*$D$2*F34+4*$D$3*G33+$D$2*F21+$D$3*G20</f>
        <v>341.53889949593128</v>
      </c>
      <c r="G72" s="26">
        <f>$D$5*G73+$D$4*H72+4*$D$5*G60+4*$D$4*H59+6*$D$5*G47+6*$D$4*H46+4*$D$5*G34+4*$D$4*H33+$D$5*G21+$D$4*H20</f>
        <v>575.01612460662204</v>
      </c>
      <c r="H72" s="26">
        <f>$D$5*H73+$D$4*I72+4*$D$5*H60+4*$D$4*I59+6*$D$5*H47+6*$D$4*I46+4*$D$5*H34+4*$D$4*I33+$D$5*H21+$D$4*I20</f>
        <v>679.0329509603705</v>
      </c>
      <c r="I72" s="17">
        <f>$D$2*I73+$D$3*J72+4*$D$2*I60+4*$D$3*J59+6*$D$2*I47+6*$D$3*J46+4*$D$2*I34+4*$D$3*J33+$D$2*I21+$D$3*J20</f>
        <v>814.54851814406607</v>
      </c>
      <c r="J72" s="16">
        <f>16*$D$2*($D$4-1)*(2*$D$2*$D$4-$D$4-$D$2+2)*(4*$D$2^2*$D$4^2-4*$D$2*$D$4^2+$D$4^2-4*$D$2^2*$D$4+26*$D$2*$D$4-12*$D$4+$D$2^2-12*$D$2+12)/(2*$D$2*$D$4-$D$4-$D$2)^5</f>
        <v>1439.8698198080367</v>
      </c>
      <c r="N72">
        <v>6</v>
      </c>
      <c r="O72" s="26">
        <f>$D$5*O73+$D$4*P72+4*$D$5*O60+4*$D$4*P59+6*$D$5*O47+6*$D$4*P46+4*$D$5*O34+4*$D$4*P33+$D$5*O21+$D$4*P20</f>
        <v>137.90031316920192</v>
      </c>
      <c r="P72" s="17">
        <f>$D$2*P73+$D$3*Q72+4*$D$2*P60+4*$D$3*Q59+6*$D$2*P47+6*$D$3*Q46+4*$D$2*P34+4*$D$3*Q33+$D$2*P21+$D$3*Q20</f>
        <v>172.5220563435887</v>
      </c>
      <c r="Q72" s="17">
        <f>$D$2*Q73+$D$3*R72+4*$D$2*Q60+4*$D$3*R59+6*$D$2*Q47+6*$D$3*R46+4*$D$2*Q34+4*$D$3*R33+$D$2*Q21+$D$3*R20</f>
        <v>312.7973823311342</v>
      </c>
      <c r="R72" s="26">
        <f>$D$5*R73+$D$4*S72+4*$D$5*R60+4*$D$4*S59+6*$D$5*R47+6*$D$4*S46+4*$D$5*R34+4*$D$4*S33+$D$5*R21+$D$4*S20</f>
        <v>561.5587114392182</v>
      </c>
      <c r="S72" s="26">
        <f>$D$5*S73+$D$4*T72+4*$D$5*S60+4*$D$4*T59+6*$D$5*S47+6*$D$4*T46+4*$D$5*S34+4*$D$4*T33+$D$5*S21+$D$4*T20</f>
        <v>682.55680050103228</v>
      </c>
      <c r="T72" s="17">
        <f>$D$2*T73+$D$3*U72+4*$D$2*T60+4*$D$3*U59+6*$D$2*T47+6*$D$3*U46+4*$D$2*T34+4*$D$3*U33+$D$2*T21+$D$3*U20</f>
        <v>825.55115717624039</v>
      </c>
      <c r="U72" s="16">
        <f>16*$D$4*($D$2-1)*(2*$D$2*$D$4-$D$4-$D$2+2)*(4*$D$2^2*$D$4^2-4*$D$2*$D$4^2+$D$4^2-4*$D$2^2*$D$4+26*$D$2*$D$4-12*$D$4+$D$2^2-12*$D$2+12)/(2*$D$2*$D$4-$D$4-$D$2)^5</f>
        <v>1460.38235797786</v>
      </c>
      <c r="Y72">
        <v>6</v>
      </c>
      <c r="Z72" s="17">
        <f t="shared" si="19"/>
        <v>343.66059115065218</v>
      </c>
      <c r="AA72" s="17">
        <f t="shared" si="16"/>
        <v>384.53050359754144</v>
      </c>
      <c r="AB72" s="17">
        <f t="shared" si="16"/>
        <v>654.33628182706548</v>
      </c>
      <c r="AC72" s="17">
        <f t="shared" si="16"/>
        <v>1136.5748360458401</v>
      </c>
      <c r="AD72" s="17">
        <f t="shared" si="16"/>
        <v>1361.5897514614028</v>
      </c>
      <c r="AE72" s="17">
        <f t="shared" si="16"/>
        <v>1640.0996753203065</v>
      </c>
      <c r="AF72" s="17">
        <f t="shared" si="16"/>
        <v>2900.2521777858965</v>
      </c>
      <c r="AI72">
        <v>6</v>
      </c>
      <c r="AJ72" s="17">
        <f t="shared" si="20"/>
        <v>343.66059115065218</v>
      </c>
      <c r="AK72" s="17">
        <f t="shared" si="17"/>
        <v>384.53050359754144</v>
      </c>
      <c r="AL72" s="17">
        <f t="shared" si="17"/>
        <v>654.33628182706548</v>
      </c>
      <c r="AM72" s="17">
        <f t="shared" si="17"/>
        <v>1136.5748360458401</v>
      </c>
      <c r="AN72" s="17">
        <f t="shared" si="17"/>
        <v>1361.5897514614028</v>
      </c>
      <c r="AO72" s="17">
        <f t="shared" si="17"/>
        <v>1640.0996753203065</v>
      </c>
      <c r="AP72" s="17">
        <f t="shared" si="17"/>
        <v>2900.2521777858965</v>
      </c>
      <c r="AS72">
        <v>6</v>
      </c>
      <c r="AT72" s="17">
        <f t="shared" si="18"/>
        <v>25.596998720231039</v>
      </c>
      <c r="AU72" s="17">
        <f t="shared" si="18"/>
        <v>27.86856835158272</v>
      </c>
      <c r="AV72" s="17">
        <f t="shared" si="18"/>
        <v>19.810370889423709</v>
      </c>
      <c r="AW72" s="17">
        <f t="shared" si="18"/>
        <v>13.528792146480349</v>
      </c>
      <c r="AX72" s="17">
        <f t="shared" si="18"/>
        <v>11.238899092598478</v>
      </c>
      <c r="AY72" s="17">
        <f t="shared" si="18"/>
        <v>8.2613442853918073</v>
      </c>
      <c r="AZ72" s="17">
        <f t="shared" si="18"/>
        <v>6.448628296911302</v>
      </c>
    </row>
    <row r="73" spans="2:52" x14ac:dyDescent="0.35">
      <c r="C73">
        <v>7</v>
      </c>
      <c r="D73" s="112">
        <v>0</v>
      </c>
      <c r="E73" s="112">
        <v>0</v>
      </c>
      <c r="F73" s="112">
        <v>0</v>
      </c>
      <c r="G73" s="112">
        <v>0</v>
      </c>
      <c r="H73" s="112">
        <v>0</v>
      </c>
      <c r="I73" s="112">
        <v>0</v>
      </c>
      <c r="N73">
        <v>7</v>
      </c>
      <c r="O73" s="112">
        <v>0</v>
      </c>
      <c r="P73" s="112">
        <v>0</v>
      </c>
      <c r="Q73" s="112">
        <v>0</v>
      </c>
      <c r="R73" s="112">
        <v>0</v>
      </c>
      <c r="S73" s="112">
        <v>0</v>
      </c>
      <c r="T73" s="112">
        <v>0</v>
      </c>
    </row>
    <row r="75" spans="2:52" x14ac:dyDescent="0.35">
      <c r="D75" s="115" t="s">
        <v>220</v>
      </c>
      <c r="E75" s="116"/>
      <c r="F75" s="116"/>
      <c r="G75" s="12">
        <f>INDEX(D78:K85,VLOOKUP($D$8,C77:K85,1,FALSE)+1,HLOOKUP($D$9,C77:K85,1,FALSE)+1)</f>
        <v>0.50550552142758176</v>
      </c>
      <c r="O75" s="115" t="s">
        <v>221</v>
      </c>
      <c r="P75" s="116"/>
      <c r="Q75" s="116"/>
      <c r="R75" s="12">
        <f>INDEX(O78:V85,VLOOKUP($D$8,N77:V85,1,FALSE)+1,HLOOKUP($D$9,N77:V85,1,FALSE)+1)</f>
        <v>0.49449447857241813</v>
      </c>
    </row>
    <row r="76" spans="2:52" x14ac:dyDescent="0.35">
      <c r="G76" t="s">
        <v>0</v>
      </c>
      <c r="R76" t="s">
        <v>0</v>
      </c>
    </row>
    <row r="77" spans="2:52" x14ac:dyDescent="0.35">
      <c r="D77">
        <v>0</v>
      </c>
      <c r="E77">
        <v>1</v>
      </c>
      <c r="F77">
        <v>2</v>
      </c>
      <c r="G77">
        <v>3</v>
      </c>
      <c r="H77">
        <v>4</v>
      </c>
      <c r="I77">
        <v>5</v>
      </c>
      <c r="J77">
        <v>6</v>
      </c>
      <c r="K77">
        <v>7</v>
      </c>
      <c r="O77">
        <v>0</v>
      </c>
      <c r="P77">
        <v>1</v>
      </c>
      <c r="Q77">
        <v>2</v>
      </c>
      <c r="R77">
        <v>3</v>
      </c>
      <c r="S77">
        <v>4</v>
      </c>
      <c r="T77">
        <v>5</v>
      </c>
      <c r="U77">
        <v>6</v>
      </c>
      <c r="V77">
        <v>7</v>
      </c>
    </row>
    <row r="78" spans="2:52" x14ac:dyDescent="0.35">
      <c r="C78">
        <v>0</v>
      </c>
      <c r="D78" s="3">
        <f>$D$5*D79+$D$4*E78</f>
        <v>0.50550552142758176</v>
      </c>
      <c r="E78" s="7">
        <f>$D$2*E79+$D$3*F78</f>
        <v>0.59811997453942134</v>
      </c>
      <c r="F78" s="7">
        <f>$D$2*F79+$D$3*G78</f>
        <v>0.73360681477251244</v>
      </c>
      <c r="G78" s="3">
        <f>$D$5*G79+$D$4*H78</f>
        <v>0.85055034203396995</v>
      </c>
      <c r="H78" s="3">
        <f>$D$5*H79+$D$4*I78</f>
        <v>0.91594625215151526</v>
      </c>
      <c r="I78" s="7">
        <f>$D$2*I79+$D$3*J78</f>
        <v>0.96289920953132579</v>
      </c>
      <c r="J78" s="7">
        <f>$D$2*J79+$D$3*K78</f>
        <v>0.99319518648762051</v>
      </c>
      <c r="K78" s="111">
        <v>1</v>
      </c>
      <c r="N78">
        <v>0</v>
      </c>
      <c r="O78" s="3">
        <f>$D$5*O79+$D$4*P78</f>
        <v>0.49449447857241813</v>
      </c>
      <c r="P78" s="7">
        <f>$D$2*P79+$D$3*Q78</f>
        <v>0.4018800254605786</v>
      </c>
      <c r="Q78" s="7">
        <f>$D$2*Q79+$D$3*R78</f>
        <v>0.26639318522748756</v>
      </c>
      <c r="R78" s="3">
        <f>$D$5*R79+$D$4*S78</f>
        <v>0.14944965796602994</v>
      </c>
      <c r="S78" s="3">
        <f>$D$5*S79+$D$4*T78</f>
        <v>8.405374784848467E-2</v>
      </c>
      <c r="T78" s="7">
        <f>$D$2*T79+$D$3*U78</f>
        <v>3.7100790468674108E-2</v>
      </c>
      <c r="U78" s="7">
        <f>$D$2*U79+$D$3*V78</f>
        <v>6.8048135123794842E-3</v>
      </c>
      <c r="V78" s="112">
        <v>0</v>
      </c>
    </row>
    <row r="79" spans="2:52" x14ac:dyDescent="0.35">
      <c r="C79">
        <v>1</v>
      </c>
      <c r="D79" s="7">
        <f>$D$2*D80+$D$3*E79</f>
        <v>0.36861145927928918</v>
      </c>
      <c r="E79" s="7">
        <f>$D$2*E80+$D$3*F79</f>
        <v>0.50515173241473665</v>
      </c>
      <c r="F79" s="3">
        <f>$D$5*F80+$D$4*G79</f>
        <v>0.65336260700551718</v>
      </c>
      <c r="G79" s="3">
        <f>$D$5*G80+$D$4*H79</f>
        <v>0.75388819608289759</v>
      </c>
      <c r="H79" s="7">
        <f>$D$2*H80+$D$3*I79</f>
        <v>0.84654476189128469</v>
      </c>
      <c r="I79" s="7">
        <f>$D$2*I80+$D$3*J79</f>
        <v>0.94211074242831372</v>
      </c>
      <c r="J79" s="3">
        <f>$D$5*J80+$D$4*K79</f>
        <v>0.98852586547353649</v>
      </c>
      <c r="K79" s="111">
        <v>1</v>
      </c>
      <c r="N79">
        <v>1</v>
      </c>
      <c r="O79" s="7">
        <f>$D$2*O80+$D$3*P79</f>
        <v>0.63138854072071071</v>
      </c>
      <c r="P79" s="7">
        <f>$D$2*P80+$D$3*Q79</f>
        <v>0.49484826758526324</v>
      </c>
      <c r="Q79" s="3">
        <f>$D$5*Q80+$D$4*R79</f>
        <v>0.34663739299448282</v>
      </c>
      <c r="R79" s="3">
        <f>$D$5*R80+$D$4*S79</f>
        <v>0.24611180391710247</v>
      </c>
      <c r="S79" s="7">
        <f>$D$2*S80+$D$3*T79</f>
        <v>0.15345523810871531</v>
      </c>
      <c r="T79" s="7">
        <f>$D$2*T80+$D$3*U79</f>
        <v>5.7889257571686177E-2</v>
      </c>
      <c r="U79" s="3">
        <f>$D$5*U80+$D$4*V79</f>
        <v>1.1474134526463543E-2</v>
      </c>
      <c r="V79" s="112">
        <v>0</v>
      </c>
    </row>
    <row r="80" spans="2:52" x14ac:dyDescent="0.35">
      <c r="C80">
        <v>2</v>
      </c>
      <c r="D80" s="7">
        <f>$D$2*D81+$D$3*E80</f>
        <v>0.27492037348240805</v>
      </c>
      <c r="E80" s="3">
        <f>$D$5*E81+$D$4*F80</f>
        <v>0.403452523467493</v>
      </c>
      <c r="F80" s="3">
        <f>$D$5*F81+$D$4*G80</f>
        <v>0.5047750402027994</v>
      </c>
      <c r="G80" s="7">
        <f>$D$2*G81+$D$3*H80</f>
        <v>0.61693188686727674</v>
      </c>
      <c r="H80" s="7">
        <f>$D$2*H81+$D$3*I80</f>
        <v>0.78096938053199993</v>
      </c>
      <c r="I80" s="3">
        <f>$D$5*I81+$D$4*J80</f>
        <v>0.91026165368957312</v>
      </c>
      <c r="J80" s="3">
        <f>$D$5*J81+$D$4*K80</f>
        <v>0.97156586806290801</v>
      </c>
      <c r="K80" s="111">
        <v>1</v>
      </c>
      <c r="N80">
        <v>2</v>
      </c>
      <c r="O80" s="7">
        <f>$D$2*O81+$D$3*P80</f>
        <v>0.72507962651759184</v>
      </c>
      <c r="P80" s="3">
        <f>$D$5*P81+$D$4*Q80</f>
        <v>0.59654747653250695</v>
      </c>
      <c r="Q80" s="3">
        <f>$D$5*Q81+$D$4*R80</f>
        <v>0.4952249597972006</v>
      </c>
      <c r="R80" s="7">
        <f>$D$2*R81+$D$3*S80</f>
        <v>0.38306811313272321</v>
      </c>
      <c r="S80" s="7">
        <f>$D$2*S81+$D$3*T80</f>
        <v>0.21903061946800001</v>
      </c>
      <c r="T80" s="3">
        <f>$D$5*T81+$D$4*U80</f>
        <v>8.9738346310426792E-2</v>
      </c>
      <c r="U80" s="3">
        <f>$D$5*U81+$D$4*V80</f>
        <v>2.8434131937092003E-2</v>
      </c>
      <c r="V80" s="112">
        <v>0</v>
      </c>
    </row>
    <row r="81" spans="2:52" x14ac:dyDescent="0.35">
      <c r="B81" t="s">
        <v>1</v>
      </c>
      <c r="C81">
        <v>3</v>
      </c>
      <c r="D81" s="3">
        <f>$D$5*D82+$D$4*E81</f>
        <v>0.18672429465983054</v>
      </c>
      <c r="E81" s="3">
        <f>$D$5*E82+$D$4*F81</f>
        <v>0.25368701239510405</v>
      </c>
      <c r="F81" s="7">
        <f>$D$2*F82+$D$3*G81</f>
        <v>0.33899523130944298</v>
      </c>
      <c r="G81" s="7">
        <f>$D$2*G82+$D$3*H81</f>
        <v>0.50437278221687754</v>
      </c>
      <c r="H81" s="3">
        <f>$D$5*H82+$D$4*I81</f>
        <v>0.69225172105241617</v>
      </c>
      <c r="I81" s="3">
        <f>$D$5*I82+$D$4*J81</f>
        <v>0.81964747144912642</v>
      </c>
      <c r="J81" s="7">
        <f>$D$2*J82+$D$3*K81</f>
        <v>0.92953718146224806</v>
      </c>
      <c r="K81" s="111">
        <v>1</v>
      </c>
      <c r="M81" t="s">
        <v>1</v>
      </c>
      <c r="N81">
        <v>3</v>
      </c>
      <c r="O81" s="3">
        <f>$D$5*O82+$D$4*P81</f>
        <v>0.81327570534016935</v>
      </c>
      <c r="P81" s="3">
        <f>$D$5*P82+$D$4*Q81</f>
        <v>0.74631298760489595</v>
      </c>
      <c r="Q81" s="7">
        <f>$D$2*Q82+$D$3*R81</f>
        <v>0.66100476869055702</v>
      </c>
      <c r="R81" s="7">
        <f>$D$2*R82+$D$3*S81</f>
        <v>0.49562721778312241</v>
      </c>
      <c r="S81" s="3">
        <f>$D$5*S82+$D$4*T81</f>
        <v>0.30774827894758372</v>
      </c>
      <c r="T81" s="3">
        <f>$D$5*T82+$D$4*U81</f>
        <v>0.18035252855087358</v>
      </c>
      <c r="U81" s="7">
        <f>$D$2*U82+$D$3*V81</f>
        <v>7.0462818537751978E-2</v>
      </c>
      <c r="V81" s="112">
        <v>0</v>
      </c>
    </row>
    <row r="82" spans="2:52" x14ac:dyDescent="0.35">
      <c r="C82">
        <v>4</v>
      </c>
      <c r="D82" s="3">
        <f>$D$5*D83+$D$4*E82</f>
        <v>8.7746239558631131E-2</v>
      </c>
      <c r="E82" s="7">
        <f>$D$2*E83+$D$3*F82</f>
        <v>0.12759234542430961</v>
      </c>
      <c r="F82" s="7">
        <f>$D$2*F83+$D$3*G82</f>
        <v>0.22551660734641532</v>
      </c>
      <c r="G82" s="3">
        <f>$D$5*G83+$D$4*H82</f>
        <v>0.37545417546701604</v>
      </c>
      <c r="H82" s="3">
        <f>$D$5*H83+$D$4*I82</f>
        <v>0.50394718340994138</v>
      </c>
      <c r="I82" s="7">
        <f>$D$2*I83+$D$3*J82</f>
        <v>0.65721873288249943</v>
      </c>
      <c r="J82" s="7">
        <f>$D$2*J83+$D$3*K82</f>
        <v>0.8811870659577794</v>
      </c>
      <c r="K82" s="111">
        <v>1</v>
      </c>
      <c r="N82">
        <v>4</v>
      </c>
      <c r="O82" s="3">
        <f>$D$5*O83+$D$4*P82</f>
        <v>0.91225376044136874</v>
      </c>
      <c r="P82" s="7">
        <f>$D$2*P83+$D$3*Q82</f>
        <v>0.87240765457569025</v>
      </c>
      <c r="Q82" s="7">
        <f>$D$2*Q83+$D$3*R82</f>
        <v>0.77448339265358457</v>
      </c>
      <c r="R82" s="3">
        <f>$D$5*R83+$D$4*S82</f>
        <v>0.62454582453298391</v>
      </c>
      <c r="S82" s="3">
        <f>$D$5*S83+$D$4*T82</f>
        <v>0.49605281659005851</v>
      </c>
      <c r="T82" s="7">
        <f>$D$2*T83+$D$3*U82</f>
        <v>0.34278126711750051</v>
      </c>
      <c r="U82" s="7">
        <f>$D$2*U83+$D$3*V82</f>
        <v>0.11881293404222064</v>
      </c>
      <c r="V82" s="112">
        <v>0</v>
      </c>
    </row>
    <row r="83" spans="2:52" x14ac:dyDescent="0.35">
      <c r="C83">
        <v>5</v>
      </c>
      <c r="D83" s="7">
        <f>$D$2*D84+$D$3*E83</f>
        <v>2.8849435555948742E-2</v>
      </c>
      <c r="E83" s="7">
        <f>$D$2*E84+$D$3*F83</f>
        <v>6.0398760596490617E-2</v>
      </c>
      <c r="F83" s="3">
        <f>$D$5*F84+$D$4*G83</f>
        <v>0.12263257733552234</v>
      </c>
      <c r="G83" s="3">
        <f>$D$5*G84+$D$4*H83</f>
        <v>0.18552777387483063</v>
      </c>
      <c r="H83" s="7">
        <f>$D$2*H84+$D$3*I83</f>
        <v>0.27739544862051269</v>
      </c>
      <c r="I83" s="7">
        <f>$D$2*I84+$D$3*J83</f>
        <v>0.50353633699975064</v>
      </c>
      <c r="J83" s="3">
        <f>$D$5*J84+$D$4*K83</f>
        <v>0.79966011027279804</v>
      </c>
      <c r="K83" s="111">
        <v>1</v>
      </c>
      <c r="N83">
        <v>5</v>
      </c>
      <c r="O83" s="7">
        <f>$D$2*O84+$D$3*P83</f>
        <v>0.97115056444405123</v>
      </c>
      <c r="P83" s="7">
        <f>$D$2*P84+$D$3*Q83</f>
        <v>0.93960123940350937</v>
      </c>
      <c r="Q83" s="3">
        <f>$D$5*Q84+$D$4*R83</f>
        <v>0.87736742266447765</v>
      </c>
      <c r="R83" s="3">
        <f>$D$5*R84+$D$4*S83</f>
        <v>0.81447222612516934</v>
      </c>
      <c r="S83" s="7">
        <f>$D$2*S84+$D$3*T83</f>
        <v>0.7226045513794872</v>
      </c>
      <c r="T83" s="7">
        <f>$D$2*T84+$D$3*U83</f>
        <v>0.49646366300024936</v>
      </c>
      <c r="U83" s="3">
        <f>$D$5*U84+$D$4*V83</f>
        <v>0.20033988972720193</v>
      </c>
      <c r="V83" s="112">
        <v>0</v>
      </c>
    </row>
    <row r="84" spans="2:52" x14ac:dyDescent="0.35">
      <c r="C84">
        <v>6</v>
      </c>
      <c r="D84" s="7">
        <f>$D$2*D85+$D$3*E84</f>
        <v>7.2009471552051361E-3</v>
      </c>
      <c r="E84" s="3">
        <f>$D$5*E85+$D$4*F84</f>
        <v>1.7695214385037617E-2</v>
      </c>
      <c r="F84" s="3">
        <f>$D$5*F85+$D$4*G84</f>
        <v>2.9666753378392387E-2</v>
      </c>
      <c r="G84" s="7">
        <f>$D$2*G85+$D$3*H84</f>
        <v>4.9737529982035594E-2</v>
      </c>
      <c r="H84" s="7">
        <f>$D$2*H85+$D$3*I84</f>
        <v>0.12222229062994475</v>
      </c>
      <c r="I84" s="3">
        <f>$D$5*I85+$D$4*J84</f>
        <v>0.30034238395485569</v>
      </c>
      <c r="J84" s="2">
        <f>$D$4*($D$2-1)/(2*$D$2*$D$4-$D$4-$D$2)</f>
        <v>0.50353633699975064</v>
      </c>
      <c r="N84">
        <v>6</v>
      </c>
      <c r="O84" s="7">
        <f>$D$2*O85+$D$3*P84</f>
        <v>0.99279905284479486</v>
      </c>
      <c r="P84" s="3">
        <f>$D$5*P85+$D$4*Q84</f>
        <v>0.98230478561496237</v>
      </c>
      <c r="Q84" s="3">
        <f>$D$5*Q85+$D$4*R84</f>
        <v>0.97033324662160758</v>
      </c>
      <c r="R84" s="7">
        <f>$D$2*R85+$D$3*S84</f>
        <v>0.95026247001796438</v>
      </c>
      <c r="S84" s="7">
        <f>$D$2*S85+$D$3*T84</f>
        <v>0.87777770937005517</v>
      </c>
      <c r="T84" s="3">
        <f>$D$5*T85+$D$4*U84</f>
        <v>0.69965761604514431</v>
      </c>
      <c r="U84" s="2">
        <f>$D$2*($D$4-1)/(2*$D$2*$D$4-$D$4-$D$2)</f>
        <v>0.49646366300024936</v>
      </c>
    </row>
    <row r="85" spans="2:52" x14ac:dyDescent="0.35">
      <c r="C85">
        <v>7</v>
      </c>
      <c r="D85" s="112">
        <v>0</v>
      </c>
      <c r="E85" s="112">
        <v>0</v>
      </c>
      <c r="F85" s="112">
        <v>0</v>
      </c>
      <c r="G85" s="112">
        <v>0</v>
      </c>
      <c r="H85" s="112">
        <v>0</v>
      </c>
      <c r="I85" s="112">
        <v>0</v>
      </c>
      <c r="N85">
        <v>7</v>
      </c>
      <c r="O85" s="111">
        <v>1</v>
      </c>
      <c r="P85" s="111">
        <v>1</v>
      </c>
      <c r="Q85" s="111">
        <v>1</v>
      </c>
      <c r="R85" s="111">
        <v>1</v>
      </c>
      <c r="S85" s="111">
        <v>1</v>
      </c>
      <c r="T85" s="111">
        <v>1</v>
      </c>
    </row>
    <row r="87" spans="2:52" x14ac:dyDescent="0.35">
      <c r="D87" s="115" t="s">
        <v>900</v>
      </c>
      <c r="E87" s="116"/>
      <c r="F87" s="116"/>
      <c r="G87" s="12">
        <f>INDEX(D91:K98,VLOOKUP($D$8,C90:K98,1,FALSE)+1,HLOOKUP($D$9,C90:K98,1,FALSE)+1)</f>
        <v>5.9856834401276791</v>
      </c>
      <c r="O87" s="115" t="s">
        <v>908</v>
      </c>
      <c r="P87" s="116"/>
      <c r="Q87" s="116"/>
      <c r="R87" s="12">
        <f>INDEX(O91:V98,VLOOKUP($D$8,N90:V98,1,FALSE)+1,HLOOKUP($D$9,N90:V98,1,FALSE)+1)</f>
        <v>5.8435151157426617</v>
      </c>
      <c r="Z87" s="115" t="s">
        <v>916</v>
      </c>
      <c r="AA87" s="116"/>
      <c r="AJ87" s="115" t="s">
        <v>222</v>
      </c>
      <c r="AK87" s="116"/>
      <c r="AT87" s="115" t="s">
        <v>223</v>
      </c>
      <c r="AU87" s="116"/>
      <c r="AV87" s="116"/>
      <c r="AW87" s="12">
        <f>INDEX(AT91:AZ97,VLOOKUP($D$8,AS90:AZ97,1,FALSE)+1,HLOOKUP($D$9,AS90:AZ97,1,FALSE)+1)</f>
        <v>11.829198555870342</v>
      </c>
    </row>
    <row r="88" spans="2:52" x14ac:dyDescent="0.35">
      <c r="AT88" s="4" t="s">
        <v>553</v>
      </c>
      <c r="AW88" s="1">
        <f>IF(MOD($D$8+$D$9,4)=0,AW87,IF(MOD($D$8+$D$9,4)=3,AW87,AW23))</f>
        <v>11.829198555870342</v>
      </c>
    </row>
    <row r="89" spans="2:52" x14ac:dyDescent="0.35">
      <c r="G89" t="s">
        <v>0</v>
      </c>
      <c r="R89" t="s">
        <v>0</v>
      </c>
      <c r="AC89" t="s">
        <v>0</v>
      </c>
      <c r="AM89" t="s">
        <v>0</v>
      </c>
      <c r="AW89" t="s">
        <v>0</v>
      </c>
    </row>
    <row r="90" spans="2:52" x14ac:dyDescent="0.35">
      <c r="D90">
        <v>0</v>
      </c>
      <c r="E90">
        <v>1</v>
      </c>
      <c r="F90">
        <v>2</v>
      </c>
      <c r="G90">
        <v>3</v>
      </c>
      <c r="H90">
        <v>4</v>
      </c>
      <c r="I90">
        <v>5</v>
      </c>
      <c r="J90">
        <v>6</v>
      </c>
      <c r="K90">
        <v>7</v>
      </c>
      <c r="O90">
        <v>0</v>
      </c>
      <c r="P90">
        <v>1</v>
      </c>
      <c r="Q90">
        <v>2</v>
      </c>
      <c r="R90">
        <v>3</v>
      </c>
      <c r="S90">
        <v>4</v>
      </c>
      <c r="T90">
        <v>5</v>
      </c>
      <c r="U90">
        <v>6</v>
      </c>
      <c r="V90">
        <v>7</v>
      </c>
      <c r="Z90">
        <v>0</v>
      </c>
      <c r="AA90">
        <v>1</v>
      </c>
      <c r="AB90">
        <v>2</v>
      </c>
      <c r="AC90">
        <v>3</v>
      </c>
      <c r="AD90">
        <v>4</v>
      </c>
      <c r="AE90">
        <v>5</v>
      </c>
      <c r="AF90">
        <v>6</v>
      </c>
      <c r="AJ90">
        <v>0</v>
      </c>
      <c r="AK90">
        <v>1</v>
      </c>
      <c r="AL90">
        <v>2</v>
      </c>
      <c r="AM90">
        <v>3</v>
      </c>
      <c r="AN90">
        <v>4</v>
      </c>
      <c r="AO90">
        <v>5</v>
      </c>
      <c r="AP90">
        <v>6</v>
      </c>
      <c r="AT90">
        <v>0</v>
      </c>
      <c r="AU90">
        <v>1</v>
      </c>
      <c r="AV90">
        <v>2</v>
      </c>
      <c r="AW90">
        <v>3</v>
      </c>
      <c r="AX90">
        <v>4</v>
      </c>
      <c r="AY90">
        <v>5</v>
      </c>
      <c r="AZ90">
        <v>6</v>
      </c>
    </row>
    <row r="91" spans="2:52" x14ac:dyDescent="0.35">
      <c r="C91">
        <v>0</v>
      </c>
      <c r="D91" s="17">
        <f>$D$5*D92+$D$4*E91+$D$5*D79+$D$4*E78</f>
        <v>5.9856834401276791</v>
      </c>
      <c r="E91" s="26">
        <f>$D$2*E92+$D$3*F91+$D$2*E79+$D$3*F78</f>
        <v>6.2984240732143713</v>
      </c>
      <c r="F91" s="26">
        <f>$D$2*F92+$D$3*G91+$D$2*F79+$D$3*G78</f>
        <v>6.5472024193518195</v>
      </c>
      <c r="G91" s="17">
        <f>$D$5*G92+$D$4*H91+$D$5*G79+$D$4*H78</f>
        <v>6.1199333431101985</v>
      </c>
      <c r="H91" s="17">
        <f>$D$5*H92+$D$4*I91+$D$5*H79+$D$4*I78</f>
        <v>5.1778426095781214</v>
      </c>
      <c r="I91" s="26">
        <f>$D$2*I92+$D$3*J91+$D$2*I79+$D$3*J78</f>
        <v>3.8875704227281527</v>
      </c>
      <c r="J91" s="26">
        <f>$D$2*J92+$D$3*K91+$D$2*J79+$D$3*K78</f>
        <v>2.0079944394454201</v>
      </c>
      <c r="K91" s="112">
        <v>0</v>
      </c>
      <c r="N91">
        <v>0</v>
      </c>
      <c r="O91" s="17">
        <f>$D$5*O92+$D$4*P91+$D$5*O79+$D$4*P78</f>
        <v>5.8435151157426617</v>
      </c>
      <c r="P91" s="26">
        <f>$D$2*P92+$D$3*Q91+$D$2*P79+$D$3*Q78</f>
        <v>4.5692914269316027</v>
      </c>
      <c r="Q91" s="26">
        <f>$D$2*Q92+$D$3*R91+$D$2*Q79+$D$3*R78</f>
        <v>2.9569711870194961</v>
      </c>
      <c r="R91" s="17">
        <f>$D$5*R92+$D$4*S91+$D$5*R79+$D$4*S78</f>
        <v>1.6198406983536739</v>
      </c>
      <c r="S91" s="17">
        <f>$D$5*S92+$D$4*T91+$D$5*S79+$D$4*T78</f>
        <v>0.88160829202208379</v>
      </c>
      <c r="T91" s="26">
        <f>$D$2*T92+$D$3*U91+$D$2*T79+$D$3*U78</f>
        <v>0.37990981353534137</v>
      </c>
      <c r="U91" s="26">
        <f>$D$2*U92+$D$3*V91+$D$2*U79+$D$3*V78</f>
        <v>6.9061907665719027E-2</v>
      </c>
      <c r="V91" s="112">
        <v>0</v>
      </c>
      <c r="Y91">
        <v>0</v>
      </c>
      <c r="Z91" s="17">
        <f>D91+O91</f>
        <v>11.829198555870342</v>
      </c>
      <c r="AA91" s="17">
        <f t="shared" ref="AA91:AA97" si="21">E91+P91</f>
        <v>10.867715500145973</v>
      </c>
      <c r="AB91" s="17">
        <f t="shared" ref="AB91:AB97" si="22">F91+Q91</f>
        <v>9.5041736063713156</v>
      </c>
      <c r="AC91" s="17">
        <f t="shared" ref="AC91:AC97" si="23">G91+R91</f>
        <v>7.7397740414638729</v>
      </c>
      <c r="AD91" s="17">
        <f t="shared" ref="AD91:AD97" si="24">H91+S91</f>
        <v>6.0594509016002052</v>
      </c>
      <c r="AE91" s="17">
        <f t="shared" ref="AE91:AE97" si="25">I91+T91</f>
        <v>4.267480236263494</v>
      </c>
      <c r="AF91" s="17">
        <f t="shared" ref="AF91:AF97" si="26">J91+U91</f>
        <v>2.0770563471111392</v>
      </c>
      <c r="AI91">
        <v>0</v>
      </c>
      <c r="AJ91" s="17">
        <f>Z91</f>
        <v>11.829198555870342</v>
      </c>
      <c r="AK91" s="17">
        <f t="shared" ref="AK91:AK97" si="27">AA91</f>
        <v>10.867715500145973</v>
      </c>
      <c r="AL91" s="17">
        <f t="shared" ref="AL91:AL97" si="28">AB91</f>
        <v>9.5041736063713156</v>
      </c>
      <c r="AM91" s="17">
        <f t="shared" ref="AM91:AM97" si="29">AC91</f>
        <v>7.7397740414638729</v>
      </c>
      <c r="AN91" s="17">
        <f t="shared" ref="AN91:AN97" si="30">AD91</f>
        <v>6.0594509016002052</v>
      </c>
      <c r="AO91" s="17">
        <f t="shared" ref="AO91:AO97" si="31">AE91</f>
        <v>4.267480236263494</v>
      </c>
      <c r="AP91" s="17">
        <f t="shared" ref="AP91:AP97" si="32">AF91</f>
        <v>2.0770563471111392</v>
      </c>
      <c r="AS91">
        <v>0</v>
      </c>
      <c r="AT91" s="3">
        <f>AJ91</f>
        <v>11.829198555870342</v>
      </c>
      <c r="AU91" s="17">
        <f t="shared" ref="AU91:AU97" si="33">AK91</f>
        <v>10.867715500145973</v>
      </c>
      <c r="AV91" s="17">
        <f t="shared" ref="AV91:AV97" si="34">AL91</f>
        <v>9.5041736063713156</v>
      </c>
      <c r="AW91" s="17">
        <f t="shared" ref="AW91:AW97" si="35">AM91</f>
        <v>7.7397740414638729</v>
      </c>
      <c r="AX91" s="17">
        <f t="shared" ref="AX91:AX97" si="36">AN91</f>
        <v>6.0594509016002052</v>
      </c>
      <c r="AY91" s="17">
        <f t="shared" ref="AY91:AY97" si="37">AO91</f>
        <v>4.267480236263494</v>
      </c>
      <c r="AZ91" s="17">
        <f t="shared" ref="AZ91:AZ97" si="38">AP91</f>
        <v>2.0770563471111392</v>
      </c>
    </row>
    <row r="92" spans="2:52" x14ac:dyDescent="0.35">
      <c r="C92">
        <v>1</v>
      </c>
      <c r="D92" s="26">
        <f>$D$2*D93+$D$3*E92+$D$2*D80+$D$3*E79</f>
        <v>4.2707226321325304</v>
      </c>
      <c r="E92" s="26">
        <f>$D$2*E93+$D$3*F92+$D$2*E80+$D$3*F79</f>
        <v>5.1191801460001267</v>
      </c>
      <c r="F92" s="17">
        <f>$D$5*F93+$D$4*G92+$D$5*F80+$D$4*G79</f>
        <v>5.6033930417424145</v>
      </c>
      <c r="G92" s="17">
        <f>$D$5*G93+$D$4*H92+$D$5*G80+$D$4*H79</f>
        <v>5.4046894853426561</v>
      </c>
      <c r="H92" s="26">
        <f>$D$2*H93+$D$3*I92+$D$2*H80+$D$3*I79</f>
        <v>4.8151901042076597</v>
      </c>
      <c r="I92" s="26">
        <f>$D$2*I93+$D$3*J92+$D$2*I80+$D$3*J79</f>
        <v>3.5536756840781338</v>
      </c>
      <c r="J92" s="17">
        <f>$D$5*J93+$D$4*K92+$D$5*J80+$D$4*K79</f>
        <v>1.7111333212305599</v>
      </c>
      <c r="K92" s="112">
        <v>0</v>
      </c>
      <c r="N92">
        <v>1</v>
      </c>
      <c r="O92" s="26">
        <f>$D$2*O93+$D$3*P92+$D$2*O80+$D$3*P79</f>
        <v>6.501543762652072</v>
      </c>
      <c r="P92" s="26">
        <f>$D$2*P93+$D$3*Q92+$D$2*P80+$D$3*Q79</f>
        <v>4.9979902144463981</v>
      </c>
      <c r="Q92" s="17">
        <f>$D$5*Q93+$D$4*R92+$D$5*Q80+$D$4*R79</f>
        <v>3.4252955928638134</v>
      </c>
      <c r="R92" s="17">
        <f>$D$5*R93+$D$4*S92+$D$5*R80+$D$4*S79</f>
        <v>2.3406748831185982</v>
      </c>
      <c r="S92" s="26">
        <f>$D$2*S93+$D$3*T92+$D$2*S80+$D$3*T79</f>
        <v>1.4148781021161088</v>
      </c>
      <c r="T92" s="26">
        <f>$D$2*T93+$D$3*U92+$D$2*T80+$D$3*U79</f>
        <v>0.53064858048601238</v>
      </c>
      <c r="U92" s="17">
        <f>$D$5*U93+$D$4*V92+$D$5*U80+$D$4*V79</f>
        <v>0.1049766128406853</v>
      </c>
      <c r="V92" s="112">
        <v>0</v>
      </c>
      <c r="Y92">
        <v>1</v>
      </c>
      <c r="Z92" s="17">
        <f t="shared" ref="Z92:Z97" si="39">D92+O92</f>
        <v>10.772266394784602</v>
      </c>
      <c r="AA92" s="17">
        <f t="shared" si="21"/>
        <v>10.117170360446526</v>
      </c>
      <c r="AB92" s="17">
        <f t="shared" si="22"/>
        <v>9.0286886346062278</v>
      </c>
      <c r="AC92" s="17">
        <f t="shared" si="23"/>
        <v>7.7453643684612548</v>
      </c>
      <c r="AD92" s="17">
        <f t="shared" si="24"/>
        <v>6.230068206323768</v>
      </c>
      <c r="AE92" s="17">
        <f t="shared" si="25"/>
        <v>4.0843242645641462</v>
      </c>
      <c r="AF92" s="17">
        <f t="shared" si="26"/>
        <v>1.8161099340712452</v>
      </c>
      <c r="AI92">
        <v>1</v>
      </c>
      <c r="AJ92" s="17">
        <f t="shared" ref="AJ92:AJ97" si="40">Z92</f>
        <v>10.772266394784602</v>
      </c>
      <c r="AK92" s="17">
        <f t="shared" si="27"/>
        <v>10.117170360446526</v>
      </c>
      <c r="AL92" s="17">
        <f t="shared" si="28"/>
        <v>9.0286886346062278</v>
      </c>
      <c r="AM92" s="17">
        <f t="shared" si="29"/>
        <v>7.7453643684612548</v>
      </c>
      <c r="AN92" s="17">
        <f t="shared" si="30"/>
        <v>6.230068206323768</v>
      </c>
      <c r="AO92" s="17">
        <f t="shared" si="31"/>
        <v>4.0843242645641462</v>
      </c>
      <c r="AP92" s="17">
        <f t="shared" si="32"/>
        <v>1.8161099340712452</v>
      </c>
      <c r="AS92">
        <v>1</v>
      </c>
      <c r="AT92" s="17">
        <f t="shared" ref="AT92:AT97" si="41">AJ92</f>
        <v>10.772266394784602</v>
      </c>
      <c r="AU92" s="17">
        <f t="shared" si="33"/>
        <v>10.117170360446526</v>
      </c>
      <c r="AV92" s="17">
        <f t="shared" si="34"/>
        <v>9.0286886346062278</v>
      </c>
      <c r="AW92" s="17">
        <f t="shared" si="35"/>
        <v>7.7453643684612548</v>
      </c>
      <c r="AX92" s="17">
        <f t="shared" si="36"/>
        <v>6.230068206323768</v>
      </c>
      <c r="AY92" s="17">
        <f t="shared" si="37"/>
        <v>4.0843242645641462</v>
      </c>
      <c r="AZ92" s="17">
        <f t="shared" si="38"/>
        <v>1.8161099340712452</v>
      </c>
    </row>
    <row r="93" spans="2:52" x14ac:dyDescent="0.35">
      <c r="C93">
        <v>2</v>
      </c>
      <c r="D93" s="26">
        <f>$D$2*D94+$D$3*E93+$D$2*D81+$D$3*E80</f>
        <v>3.0669838440049175</v>
      </c>
      <c r="E93" s="17">
        <f>$D$5*E94+$D$4*F93+$D$5*E81+$D$4*F80</f>
        <v>3.9351470540241245</v>
      </c>
      <c r="F93" s="17">
        <f>$D$5*F94+$D$4*G93+$D$5*F81+$D$4*G80</f>
        <v>4.2779957550660228</v>
      </c>
      <c r="G93" s="26">
        <f>$D$2*G94+$D$3*H93+$D$2*G81+$D$3*H80</f>
        <v>4.4078170476664207</v>
      </c>
      <c r="H93" s="26">
        <f>$D$2*H94+$D$3*I93+$D$2*H81+$D$3*I80</f>
        <v>4.2533888612819029</v>
      </c>
      <c r="I93" s="17">
        <f>$D$5*I94+$D$4*J93+$D$5*I81+$D$4*J80</f>
        <v>3.2294223273549028</v>
      </c>
      <c r="J93" s="17">
        <f>$D$5*J94+$D$4*K93+$D$5*J81+$D$4*K80</f>
        <v>1.7906985218216982</v>
      </c>
      <c r="K93" s="112">
        <v>0</v>
      </c>
      <c r="N93">
        <v>2</v>
      </c>
      <c r="O93" s="26">
        <f>$D$2*O94+$D$3*P93+$D$2*O81+$D$3*P80</f>
        <v>6.4686166477720066</v>
      </c>
      <c r="P93" s="17">
        <f>$D$5*P94+$D$4*Q93+$D$5*P81+$D$4*Q80</f>
        <v>5.2427376200589038</v>
      </c>
      <c r="Q93" s="17">
        <f>$D$5*Q94+$D$4*R93+$D$5*Q81+$D$4*R80</f>
        <v>4.1694764321562641</v>
      </c>
      <c r="R93" s="26">
        <f>$D$2*R94+$D$3*S93+$D$2*R81+$D$3*S80</f>
        <v>3.099210133393226</v>
      </c>
      <c r="S93" s="26">
        <f>$D$2*S94+$D$3*T93+$D$2*S81+$D$3*T80</f>
        <v>1.7628649259229792</v>
      </c>
      <c r="T93" s="17">
        <f>$D$5*T94+$D$4*U93+$D$5*T81+$D$4*U80</f>
        <v>0.72512414285237314</v>
      </c>
      <c r="U93" s="17">
        <f>$D$5*U94+$D$4*V93+$D$5*U81+$D$4*V80</f>
        <v>0.23170913664118375</v>
      </c>
      <c r="V93" s="112">
        <v>0</v>
      </c>
      <c r="Y93">
        <v>2</v>
      </c>
      <c r="Z93" s="17">
        <f t="shared" si="39"/>
        <v>9.5356004917769237</v>
      </c>
      <c r="AA93" s="17">
        <f t="shared" si="21"/>
        <v>9.1778846740830282</v>
      </c>
      <c r="AB93" s="17">
        <f t="shared" si="22"/>
        <v>8.4474721872222869</v>
      </c>
      <c r="AC93" s="17">
        <f t="shared" si="23"/>
        <v>7.5070271810596463</v>
      </c>
      <c r="AD93" s="17">
        <f t="shared" si="24"/>
        <v>6.0162537872048816</v>
      </c>
      <c r="AE93" s="17">
        <f t="shared" si="25"/>
        <v>3.9545464702072759</v>
      </c>
      <c r="AF93" s="17">
        <f t="shared" si="26"/>
        <v>2.0224076584628818</v>
      </c>
      <c r="AI93">
        <v>2</v>
      </c>
      <c r="AJ93" s="17">
        <f t="shared" si="40"/>
        <v>9.5356004917769237</v>
      </c>
      <c r="AK93" s="17">
        <f t="shared" si="27"/>
        <v>9.1778846740830282</v>
      </c>
      <c r="AL93" s="17">
        <f t="shared" si="28"/>
        <v>8.4474721872222869</v>
      </c>
      <c r="AM93" s="17">
        <f t="shared" si="29"/>
        <v>7.5070271810596463</v>
      </c>
      <c r="AN93" s="17">
        <f t="shared" si="30"/>
        <v>6.0162537872048816</v>
      </c>
      <c r="AO93" s="17">
        <f t="shared" si="31"/>
        <v>3.9545464702072759</v>
      </c>
      <c r="AP93" s="17">
        <f t="shared" si="32"/>
        <v>2.0224076584628818</v>
      </c>
      <c r="AS93">
        <v>2</v>
      </c>
      <c r="AT93" s="17">
        <f t="shared" si="41"/>
        <v>9.5356004917769237</v>
      </c>
      <c r="AU93" s="17">
        <f t="shared" si="33"/>
        <v>9.1778846740830282</v>
      </c>
      <c r="AV93" s="17">
        <f t="shared" si="34"/>
        <v>8.4474721872222869</v>
      </c>
      <c r="AW93" s="17">
        <f t="shared" si="35"/>
        <v>7.5070271810596463</v>
      </c>
      <c r="AX93" s="17">
        <f t="shared" si="36"/>
        <v>6.0162537872048816</v>
      </c>
      <c r="AY93" s="17">
        <f t="shared" si="37"/>
        <v>3.9545464702072759</v>
      </c>
      <c r="AZ93" s="17">
        <f t="shared" si="38"/>
        <v>2.0224076584628818</v>
      </c>
    </row>
    <row r="94" spans="2:52" x14ac:dyDescent="0.35">
      <c r="B94" t="s">
        <v>1</v>
      </c>
      <c r="C94">
        <v>3</v>
      </c>
      <c r="D94" s="17">
        <f>$D$5*D95+$D$4*E94+$D$5*D82+$D$4*E81</f>
        <v>2.007703371955718</v>
      </c>
      <c r="E94" s="17">
        <f>$D$5*E95+$D$4*F94+$D$5*E82+$D$4*F81</f>
        <v>2.4285815414213001</v>
      </c>
      <c r="F94" s="26">
        <f>$D$2*F95+$D$3*G94+$D$2*F82+$D$3*G81</f>
        <v>2.8352194968790947</v>
      </c>
      <c r="G94" s="26">
        <f>$D$2*G95+$D$3*H94+$D$2*G82+$D$3*H81</f>
        <v>3.4735247740924358</v>
      </c>
      <c r="H94" s="17">
        <f>$D$5*H95+$D$4*I94+$D$5*H82+$D$4*I81</f>
        <v>3.6391590559999418</v>
      </c>
      <c r="I94" s="17">
        <f>$D$5*I95+$D$4*J94+$D$5*I82+$D$4*J81</f>
        <v>3.100284226488581</v>
      </c>
      <c r="J94" s="26">
        <f>$D$2*J95+$D$3*K94+$D$2*J82+$D$3*K81</f>
        <v>2.0298982809761767</v>
      </c>
      <c r="K94" s="112">
        <v>0</v>
      </c>
      <c r="M94" t="s">
        <v>1</v>
      </c>
      <c r="N94">
        <v>3</v>
      </c>
      <c r="O94" s="17">
        <f>$D$5*O95+$D$4*P94+$D$5*O82+$D$4*P81</f>
        <v>6.0871751185496397</v>
      </c>
      <c r="P94" s="17">
        <f>$D$5*P95+$D$4*Q94+$D$5*P82+$D$4*Q81</f>
        <v>5.3508239694416702</v>
      </c>
      <c r="Q94" s="26">
        <f>$D$2*Q95+$D$3*R94+$D$2*Q82+$D$3*R81</f>
        <v>4.524224043045912</v>
      </c>
      <c r="R94" s="26">
        <f>$D$2*R95+$D$3*S94+$D$2*R82+$D$3*S81</f>
        <v>3.3702608672704226</v>
      </c>
      <c r="S94" s="17">
        <f>$D$5*S95+$D$4*T94+$D$5*S82+$D$4*T81</f>
        <v>2.105616134039126</v>
      </c>
      <c r="T94" s="17">
        <f>$D$5*T95+$D$4*U94+$D$5*T82+$D$4*U81</f>
        <v>1.2320630527531125</v>
      </c>
      <c r="U94" s="26">
        <f>$D$2*U95+$D$3*V94+$D$2*U82+$D$3*V81</f>
        <v>0.50373719167563102</v>
      </c>
      <c r="V94" s="112">
        <v>0</v>
      </c>
      <c r="X94" t="s">
        <v>1</v>
      </c>
      <c r="Y94">
        <v>3</v>
      </c>
      <c r="Z94" s="17">
        <f t="shared" si="39"/>
        <v>8.0948784905053586</v>
      </c>
      <c r="AA94" s="17">
        <f t="shared" si="21"/>
        <v>7.7794055108629703</v>
      </c>
      <c r="AB94" s="17">
        <f t="shared" si="22"/>
        <v>7.3594435399250067</v>
      </c>
      <c r="AC94" s="17">
        <f t="shared" si="23"/>
        <v>6.8437856413628584</v>
      </c>
      <c r="AD94" s="17">
        <f t="shared" si="24"/>
        <v>5.7447751900390678</v>
      </c>
      <c r="AE94" s="17">
        <f t="shared" si="25"/>
        <v>4.3323472792416933</v>
      </c>
      <c r="AF94" s="17">
        <f t="shared" si="26"/>
        <v>2.5336354726518078</v>
      </c>
      <c r="AH94" t="s">
        <v>1</v>
      </c>
      <c r="AI94">
        <v>3</v>
      </c>
      <c r="AJ94" s="17">
        <f t="shared" si="40"/>
        <v>8.0948784905053586</v>
      </c>
      <c r="AK94" s="17">
        <f t="shared" si="27"/>
        <v>7.7794055108629703</v>
      </c>
      <c r="AL94" s="17">
        <f t="shared" si="28"/>
        <v>7.3594435399250067</v>
      </c>
      <c r="AM94" s="17">
        <f t="shared" si="29"/>
        <v>6.8437856413628584</v>
      </c>
      <c r="AN94" s="17">
        <f t="shared" si="30"/>
        <v>5.7447751900390678</v>
      </c>
      <c r="AO94" s="17">
        <f t="shared" si="31"/>
        <v>4.3323472792416933</v>
      </c>
      <c r="AP94" s="17">
        <f t="shared" si="32"/>
        <v>2.5336354726518078</v>
      </c>
      <c r="AR94" t="s">
        <v>1</v>
      </c>
      <c r="AS94">
        <v>3</v>
      </c>
      <c r="AT94" s="17">
        <f t="shared" si="41"/>
        <v>8.0948784905053586</v>
      </c>
      <c r="AU94" s="17">
        <f t="shared" si="33"/>
        <v>7.7794055108629703</v>
      </c>
      <c r="AV94" s="17">
        <f t="shared" si="34"/>
        <v>7.3594435399250067</v>
      </c>
      <c r="AW94" s="17">
        <f t="shared" si="35"/>
        <v>6.8437856413628584</v>
      </c>
      <c r="AX94" s="17">
        <f t="shared" si="36"/>
        <v>5.7447751900390678</v>
      </c>
      <c r="AY94" s="17">
        <f t="shared" si="37"/>
        <v>4.3323472792416933</v>
      </c>
      <c r="AZ94" s="17">
        <f t="shared" si="38"/>
        <v>2.5336354726518078</v>
      </c>
    </row>
    <row r="95" spans="2:52" x14ac:dyDescent="0.35">
      <c r="C95">
        <v>4</v>
      </c>
      <c r="D95" s="17">
        <f>$D$5*D96+$D$4*E95+$D$5*D83+$D$4*E82</f>
        <v>0.922877682851581</v>
      </c>
      <c r="E95" s="26">
        <f>$D$2*E96+$D$3*F95+$D$2*E83+$D$3*F82</f>
        <v>1.1988636380575366</v>
      </c>
      <c r="F95" s="26">
        <f>$D$2*F96+$D$3*G95+$D$2*F83+$D$3*G82</f>
        <v>1.825621053120295</v>
      </c>
      <c r="G95" s="17">
        <f>$D$5*G96+$D$4*H95+$D$5*G83+$D$4*H82</f>
        <v>2.5094071276835641</v>
      </c>
      <c r="H95" s="17">
        <f>$D$5*H96+$D$4*I95+$D$5*H83+$D$4*I82</f>
        <v>2.7201998933198315</v>
      </c>
      <c r="I95" s="26">
        <f>$D$2*I96+$D$3*J95+$D$2*I83+$D$3*J82</f>
        <v>2.6512550235502745</v>
      </c>
      <c r="J95" s="26">
        <f>$D$2*J96+$D$3*K95+$D$2*J83+$D$3*K82</f>
        <v>1.855405921196986</v>
      </c>
      <c r="K95" s="112">
        <v>0</v>
      </c>
      <c r="N95">
        <v>4</v>
      </c>
      <c r="O95" s="17">
        <f>$D$5*O96+$D$4*P95+$D$5*O83+$D$4*P82</f>
        <v>5.1601966958931555</v>
      </c>
      <c r="P95" s="26">
        <f>$D$2*P96+$D$3*Q95+$D$2*P83+$D$3*Q82</f>
        <v>4.7231836600121788</v>
      </c>
      <c r="Q95" s="26">
        <f>$D$2*Q96+$D$3*R95+$D$2*Q83+$D$3*R82</f>
        <v>4.201477045135352</v>
      </c>
      <c r="R95" s="17">
        <f>$D$5*R96+$D$4*S95+$D$5*R83+$D$4*S82</f>
        <v>3.4023174190055125</v>
      </c>
      <c r="S95" s="17">
        <f>$D$5*S96+$D$4*T95+$D$5*S83+$D$4*T82</f>
        <v>2.6341878372609093</v>
      </c>
      <c r="T95" s="26">
        <f>$D$2*T96+$D$3*U95+$D$2*T83+$D$3*U82</f>
        <v>1.8616736878125502</v>
      </c>
      <c r="U95" s="26">
        <f>$D$2*U96+$D$3*V95+$D$2*U83+$D$3*V82</f>
        <v>0.73057820544369145</v>
      </c>
      <c r="V95" s="112">
        <v>0</v>
      </c>
      <c r="Y95">
        <v>4</v>
      </c>
      <c r="Z95" s="17">
        <f t="shared" si="39"/>
        <v>6.0830743787447368</v>
      </c>
      <c r="AA95" s="17">
        <f t="shared" si="21"/>
        <v>5.9220472980697156</v>
      </c>
      <c r="AB95" s="17">
        <f t="shared" si="22"/>
        <v>6.0270980982556468</v>
      </c>
      <c r="AC95" s="17">
        <f t="shared" si="23"/>
        <v>5.9117245466890767</v>
      </c>
      <c r="AD95" s="17">
        <f t="shared" si="24"/>
        <v>5.3543877305807408</v>
      </c>
      <c r="AE95" s="17">
        <f t="shared" si="25"/>
        <v>4.5129287113628251</v>
      </c>
      <c r="AF95" s="17">
        <f t="shared" si="26"/>
        <v>2.5859841266406773</v>
      </c>
      <c r="AI95">
        <v>4</v>
      </c>
      <c r="AJ95" s="17">
        <f t="shared" si="40"/>
        <v>6.0830743787447368</v>
      </c>
      <c r="AK95" s="17">
        <f t="shared" si="27"/>
        <v>5.9220472980697156</v>
      </c>
      <c r="AL95" s="17">
        <f t="shared" si="28"/>
        <v>6.0270980982556468</v>
      </c>
      <c r="AM95" s="17">
        <f t="shared" si="29"/>
        <v>5.9117245466890767</v>
      </c>
      <c r="AN95" s="17">
        <f t="shared" si="30"/>
        <v>5.3543877305807408</v>
      </c>
      <c r="AO95" s="17">
        <f t="shared" si="31"/>
        <v>4.5129287113628251</v>
      </c>
      <c r="AP95" s="17">
        <f t="shared" si="32"/>
        <v>2.5859841266406773</v>
      </c>
      <c r="AS95">
        <v>4</v>
      </c>
      <c r="AT95" s="17">
        <f t="shared" si="41"/>
        <v>6.0830743787447368</v>
      </c>
      <c r="AU95" s="17">
        <f t="shared" si="33"/>
        <v>5.9220472980697156</v>
      </c>
      <c r="AV95" s="17">
        <f t="shared" si="34"/>
        <v>6.0270980982556468</v>
      </c>
      <c r="AW95" s="17">
        <f t="shared" si="35"/>
        <v>5.9117245466890767</v>
      </c>
      <c r="AX95" s="17">
        <f t="shared" si="36"/>
        <v>5.3543877305807408</v>
      </c>
      <c r="AY95" s="17">
        <f t="shared" si="37"/>
        <v>4.5129287113628251</v>
      </c>
      <c r="AZ95" s="17">
        <f t="shared" si="38"/>
        <v>2.5859841266406773</v>
      </c>
    </row>
    <row r="96" spans="2:52" x14ac:dyDescent="0.35">
      <c r="C96">
        <v>5</v>
      </c>
      <c r="D96" s="26">
        <f>$D$2*D97+$D$3*E96+$D$2*D84+$D$3*E83</f>
        <v>0.29749637660082884</v>
      </c>
      <c r="E96" s="26">
        <f>$D$2*E97+$D$3*F96+$D$2*E84+$D$3*F83</f>
        <v>0.55365223044971734</v>
      </c>
      <c r="F96" s="17">
        <f>$D$5*F97+$D$4*G96+$D$5*F84+$D$4*G83</f>
        <v>0.9761599228152753</v>
      </c>
      <c r="G96" s="17">
        <f>$D$5*G97+$D$4*H96+$D$5*G84+$D$4*H83</f>
        <v>1.2674173036960494</v>
      </c>
      <c r="H96" s="26">
        <f>$D$2*H97+$D$3*I96+$D$2*H84+$D$3*I83</f>
        <v>1.5732727887713682</v>
      </c>
      <c r="I96" s="26">
        <f>$D$2*I97+$D$3*J96+$D$2*I84+$D$3*J83</f>
        <v>2.0891615569491493</v>
      </c>
      <c r="J96" s="17">
        <f>$D$5*J97+$D$4*K96+$D$5*J84+$D$4*K83</f>
        <v>1.6427075015202253</v>
      </c>
      <c r="K96" s="112">
        <v>0</v>
      </c>
      <c r="N96">
        <v>5</v>
      </c>
      <c r="O96" s="26">
        <f>$D$2*O97+$D$3*P96+$D$2*O84+$D$3*P83</f>
        <v>3.5454863415030258</v>
      </c>
      <c r="P96" s="26">
        <f>$D$2*P97+$D$3*Q96+$D$2*P84+$D$3*Q83</f>
        <v>3.6101322712110049</v>
      </c>
      <c r="Q96" s="17">
        <f>$D$5*Q97+$D$4*R96+$D$5*Q84+$D$4*R83</f>
        <v>3.4439259688941881</v>
      </c>
      <c r="R96" s="17">
        <f>$D$5*R97+$D$4*S96+$D$5*R84+$D$4*S83</f>
        <v>2.9900037366790682</v>
      </c>
      <c r="S96" s="26">
        <f>$D$2*S97+$D$3*T96+$D$2*S84+$D$3*T83</f>
        <v>2.5467744242443087</v>
      </c>
      <c r="T96" s="26">
        <f>$D$2*T97+$D$3*U96+$D$2*T84+$D$3*U83</f>
        <v>2.0598171828913951</v>
      </c>
      <c r="U96" s="17">
        <f>$D$5*U97+$D$4*V96+$D$5*U84+$D$4*V83</f>
        <v>1.0315458329473617</v>
      </c>
      <c r="V96" s="112">
        <v>0</v>
      </c>
      <c r="Y96">
        <v>5</v>
      </c>
      <c r="Z96" s="17">
        <f t="shared" si="39"/>
        <v>3.8429827181038547</v>
      </c>
      <c r="AA96" s="17">
        <f t="shared" si="21"/>
        <v>4.1637845016607224</v>
      </c>
      <c r="AB96" s="17">
        <f t="shared" si="22"/>
        <v>4.4200858917094639</v>
      </c>
      <c r="AC96" s="17">
        <f t="shared" si="23"/>
        <v>4.2574210403751174</v>
      </c>
      <c r="AD96" s="17">
        <f t="shared" si="24"/>
        <v>4.1200472130156767</v>
      </c>
      <c r="AE96" s="17">
        <f t="shared" si="25"/>
        <v>4.148978739840544</v>
      </c>
      <c r="AF96" s="17">
        <f t="shared" si="26"/>
        <v>2.6742533344675872</v>
      </c>
      <c r="AI96">
        <v>5</v>
      </c>
      <c r="AJ96" s="17">
        <f t="shared" si="40"/>
        <v>3.8429827181038547</v>
      </c>
      <c r="AK96" s="17">
        <f t="shared" si="27"/>
        <v>4.1637845016607224</v>
      </c>
      <c r="AL96" s="17">
        <f t="shared" si="28"/>
        <v>4.4200858917094639</v>
      </c>
      <c r="AM96" s="17">
        <f t="shared" si="29"/>
        <v>4.2574210403751174</v>
      </c>
      <c r="AN96" s="17">
        <f t="shared" si="30"/>
        <v>4.1200472130156767</v>
      </c>
      <c r="AO96" s="17">
        <f t="shared" si="31"/>
        <v>4.148978739840544</v>
      </c>
      <c r="AP96" s="17">
        <f t="shared" si="32"/>
        <v>2.6742533344675872</v>
      </c>
      <c r="AS96">
        <v>5</v>
      </c>
      <c r="AT96" s="17">
        <f t="shared" si="41"/>
        <v>3.8429827181038547</v>
      </c>
      <c r="AU96" s="17">
        <f t="shared" si="33"/>
        <v>4.1637845016607224</v>
      </c>
      <c r="AV96" s="17">
        <f t="shared" si="34"/>
        <v>4.4200858917094639</v>
      </c>
      <c r="AW96" s="17">
        <f t="shared" si="35"/>
        <v>4.2574210403751174</v>
      </c>
      <c r="AX96" s="17">
        <f t="shared" si="36"/>
        <v>4.1200472130156767</v>
      </c>
      <c r="AY96" s="17">
        <f t="shared" si="37"/>
        <v>4.148978739840544</v>
      </c>
      <c r="AZ96" s="17">
        <f t="shared" si="38"/>
        <v>2.6742533344675872</v>
      </c>
    </row>
    <row r="97" spans="2:52" x14ac:dyDescent="0.35">
      <c r="C97">
        <v>6</v>
      </c>
      <c r="D97" s="26">
        <f>$D$2*D98+$D$3*E97+$D$2*D85+$D$3*E84</f>
        <v>7.3082259584892187E-2</v>
      </c>
      <c r="E97" s="17">
        <f>$D$5*E98+$D$4*F97+$D$5*E85+$D$4*F84</f>
        <v>0.16189314020562975</v>
      </c>
      <c r="F97" s="17">
        <f>$D$5*F98+$D$4*G97+$D$5*F85+$D$4*G84</f>
        <v>0.24175374256061219</v>
      </c>
      <c r="G97" s="26">
        <f>$D$2*G98+$D$3*H97+$D$2*G85+$D$3*H84</f>
        <v>0.35557254441375408</v>
      </c>
      <c r="H97" s="26">
        <f>$D$2*H98+$D$3*I97+$D$2*H85+$D$3*I84</f>
        <v>0.75154226661814238</v>
      </c>
      <c r="I97" s="17">
        <f>$D$5*I98+$D$4*J97+$D$5*I85+$D$4*J84</f>
        <v>1.5464565496565776</v>
      </c>
      <c r="J97" s="16">
        <f>2*$D$4*(1-$D$2)/(2*$D$2*$D$4-$D$4-$D$2)^2</f>
        <v>2.0891615569491493</v>
      </c>
      <c r="N97">
        <v>6</v>
      </c>
      <c r="O97" s="26">
        <f>$D$2*O98+$D$3*P97+$D$2*O85+$D$3*P84</f>
        <v>1.8635938400962564</v>
      </c>
      <c r="P97" s="17">
        <f>$D$5*P98+$D$4*Q97+$D$5*P85+$D$4*Q84</f>
        <v>2.1398435669187847</v>
      </c>
      <c r="Q97" s="17">
        <f>$D$5*Q98+$D$4*R97+$D$5*Q85+$D$4*R84</f>
        <v>1.940661288619498</v>
      </c>
      <c r="R97" s="26">
        <f>$D$2*R98+$D$3*S97+$D$2*R85+$D$3*S84</f>
        <v>1.626794798396481</v>
      </c>
      <c r="S97" s="26">
        <f>$D$2*S98+$D$3*T97+$D$2*S85+$D$3*T84</f>
        <v>1.6624736067411798</v>
      </c>
      <c r="T97" s="17">
        <f>$D$5*T98+$D$4*U97+$D$5*T85+$D$4*U84</f>
        <v>1.9282688557163796</v>
      </c>
      <c r="U97" s="16">
        <f>2*$D$2*(1-$D$4)/(2*$D$2*$D$4-$D$4-$D$2)^2</f>
        <v>2.0598171828913951</v>
      </c>
      <c r="Y97">
        <v>6</v>
      </c>
      <c r="Z97" s="17">
        <f t="shared" si="39"/>
        <v>1.9366760996811485</v>
      </c>
      <c r="AA97" s="17">
        <f t="shared" si="21"/>
        <v>2.3017367071244146</v>
      </c>
      <c r="AB97" s="17">
        <f t="shared" si="22"/>
        <v>2.1824150311801103</v>
      </c>
      <c r="AC97" s="17">
        <f t="shared" si="23"/>
        <v>1.9823673428102351</v>
      </c>
      <c r="AD97" s="17">
        <f t="shared" si="24"/>
        <v>2.4140158733593222</v>
      </c>
      <c r="AE97" s="17">
        <f t="shared" si="25"/>
        <v>3.4747254053729573</v>
      </c>
      <c r="AF97" s="17">
        <f t="shared" si="26"/>
        <v>4.148978739840544</v>
      </c>
      <c r="AI97">
        <v>6</v>
      </c>
      <c r="AJ97" s="17">
        <f t="shared" si="40"/>
        <v>1.9366760996811485</v>
      </c>
      <c r="AK97" s="17">
        <f t="shared" si="27"/>
        <v>2.3017367071244146</v>
      </c>
      <c r="AL97" s="17">
        <f t="shared" si="28"/>
        <v>2.1824150311801103</v>
      </c>
      <c r="AM97" s="17">
        <f t="shared" si="29"/>
        <v>1.9823673428102351</v>
      </c>
      <c r="AN97" s="17">
        <f t="shared" si="30"/>
        <v>2.4140158733593222</v>
      </c>
      <c r="AO97" s="17">
        <f t="shared" si="31"/>
        <v>3.4747254053729573</v>
      </c>
      <c r="AP97" s="17">
        <f t="shared" si="32"/>
        <v>4.148978739840544</v>
      </c>
      <c r="AS97">
        <v>6</v>
      </c>
      <c r="AT97" s="17">
        <f t="shared" si="41"/>
        <v>1.9366760996811485</v>
      </c>
      <c r="AU97" s="17">
        <f t="shared" si="33"/>
        <v>2.3017367071244146</v>
      </c>
      <c r="AV97" s="17">
        <f t="shared" si="34"/>
        <v>2.1824150311801103</v>
      </c>
      <c r="AW97" s="17">
        <f t="shared" si="35"/>
        <v>1.9823673428102351</v>
      </c>
      <c r="AX97" s="17">
        <f t="shared" si="36"/>
        <v>2.4140158733593222</v>
      </c>
      <c r="AY97" s="17">
        <f t="shared" si="37"/>
        <v>3.4747254053729573</v>
      </c>
      <c r="AZ97" s="17">
        <f t="shared" si="38"/>
        <v>4.148978739840544</v>
      </c>
    </row>
    <row r="98" spans="2:52" x14ac:dyDescent="0.35">
      <c r="C98">
        <v>7</v>
      </c>
      <c r="D98" s="112">
        <v>0</v>
      </c>
      <c r="E98" s="112">
        <v>0</v>
      </c>
      <c r="F98" s="112">
        <v>0</v>
      </c>
      <c r="G98" s="112">
        <v>0</v>
      </c>
      <c r="H98" s="112">
        <v>0</v>
      </c>
      <c r="I98" s="112">
        <v>0</v>
      </c>
      <c r="N98">
        <v>7</v>
      </c>
      <c r="O98" s="112">
        <v>0</v>
      </c>
      <c r="P98" s="112">
        <v>0</v>
      </c>
      <c r="Q98" s="112">
        <v>0</v>
      </c>
      <c r="R98" s="112">
        <v>0</v>
      </c>
      <c r="S98" s="112">
        <v>0</v>
      </c>
      <c r="T98" s="112">
        <v>0</v>
      </c>
    </row>
    <row r="100" spans="2:52" x14ac:dyDescent="0.35">
      <c r="D100" s="115" t="s">
        <v>901</v>
      </c>
      <c r="E100" s="116"/>
      <c r="F100" s="116"/>
      <c r="G100" s="12">
        <f>INDEX(D104:K111,VLOOKUP($D$8,C103:K111,1,FALSE)+1,HLOOKUP($D$9,C103:K111,1,FALSE)+1)</f>
        <v>75.428458873320551</v>
      </c>
      <c r="O100" s="115" t="s">
        <v>909</v>
      </c>
      <c r="P100" s="116"/>
      <c r="Q100" s="116"/>
      <c r="R100" s="12">
        <f>INDEX(O104:V111,VLOOKUP($D$8,N103:V111,1,FALSE)+1,HLOOKUP($D$9,N103:V111,1,FALSE)+1)</f>
        <v>73.467194813120713</v>
      </c>
      <c r="Z100" s="115" t="s">
        <v>917</v>
      </c>
      <c r="AA100" s="116"/>
      <c r="AJ100" s="115" t="s">
        <v>224</v>
      </c>
      <c r="AK100" s="116"/>
      <c r="AT100" s="115" t="s">
        <v>225</v>
      </c>
      <c r="AU100" s="116"/>
      <c r="AV100" s="116"/>
      <c r="AW100" s="121">
        <f>INDEX(AT104:AZ110,VLOOKUP($D$8,AS103:AZ110,1,FALSE)+1,HLOOKUP($D$9,AS103:AZ110,1,FALSE)+1)</f>
        <v>8.9657152122362902</v>
      </c>
    </row>
    <row r="101" spans="2:52" x14ac:dyDescent="0.35">
      <c r="AT101" s="4" t="s">
        <v>554</v>
      </c>
      <c r="AW101" s="1">
        <f>IF(MOD($D$8+$D$9,4)=0,AW100,IF(MOD($D$8+$D$9,4)=3,AW100,AW36))</f>
        <v>8.9657152122362902</v>
      </c>
    </row>
    <row r="102" spans="2:52" x14ac:dyDescent="0.35">
      <c r="G102" t="s">
        <v>0</v>
      </c>
      <c r="R102" t="s">
        <v>0</v>
      </c>
      <c r="AC102" t="s">
        <v>0</v>
      </c>
      <c r="AM102" t="s">
        <v>0</v>
      </c>
      <c r="AW102" t="s">
        <v>0</v>
      </c>
    </row>
    <row r="103" spans="2:52" x14ac:dyDescent="0.35">
      <c r="D103">
        <v>0</v>
      </c>
      <c r="E103">
        <v>1</v>
      </c>
      <c r="F103">
        <v>2</v>
      </c>
      <c r="G103">
        <v>3</v>
      </c>
      <c r="H103">
        <v>4</v>
      </c>
      <c r="I103">
        <v>5</v>
      </c>
      <c r="J103">
        <v>6</v>
      </c>
      <c r="K103">
        <v>7</v>
      </c>
      <c r="O103">
        <v>0</v>
      </c>
      <c r="P103">
        <v>1</v>
      </c>
      <c r="Q103">
        <v>2</v>
      </c>
      <c r="R103">
        <v>3</v>
      </c>
      <c r="S103">
        <v>4</v>
      </c>
      <c r="T103">
        <v>5</v>
      </c>
      <c r="U103">
        <v>6</v>
      </c>
      <c r="V103">
        <v>7</v>
      </c>
      <c r="Z103">
        <v>0</v>
      </c>
      <c r="AA103">
        <v>1</v>
      </c>
      <c r="AB103">
        <v>2</v>
      </c>
      <c r="AC103">
        <v>3</v>
      </c>
      <c r="AD103">
        <v>4</v>
      </c>
      <c r="AE103">
        <v>5</v>
      </c>
      <c r="AF103">
        <v>6</v>
      </c>
      <c r="AJ103">
        <v>0</v>
      </c>
      <c r="AK103">
        <v>1</v>
      </c>
      <c r="AL103">
        <v>2</v>
      </c>
      <c r="AM103">
        <v>3</v>
      </c>
      <c r="AN103">
        <v>4</v>
      </c>
      <c r="AO103">
        <v>5</v>
      </c>
      <c r="AP103">
        <v>6</v>
      </c>
      <c r="AT103">
        <v>0</v>
      </c>
      <c r="AU103">
        <v>1</v>
      </c>
      <c r="AV103">
        <v>2</v>
      </c>
      <c r="AW103">
        <v>3</v>
      </c>
      <c r="AX103">
        <v>4</v>
      </c>
      <c r="AY103">
        <v>5</v>
      </c>
      <c r="AZ103">
        <v>6</v>
      </c>
    </row>
    <row r="104" spans="2:52" x14ac:dyDescent="0.35">
      <c r="C104">
        <v>0</v>
      </c>
      <c r="D104" s="17">
        <f>$D$5*D105+$D$4*E104+2*$D$5*D92+2*$D$4*E91+$D$5*D79+$D$4*E78</f>
        <v>75.428458873320551</v>
      </c>
      <c r="E104" s="26">
        <f>$D$2*E105+$D$3*F104+2*$D$2*E92+2*$D$3*F91+$D$2*E79+$D$3*F78</f>
        <v>71.441511292433404</v>
      </c>
      <c r="F104" s="26">
        <f>$D$2*F105+$D$3*G104+2*$D$2*F92+2*$D$3*G91+$D$2*F79+$D$3*G78</f>
        <v>64.059951009081843</v>
      </c>
      <c r="G104" s="17">
        <f>$D$5*G105+$D$4*H104+2*$D$5*G92+2*$D$4*H91+$D$5*G79+$D$4*H78</f>
        <v>49.526260384611582</v>
      </c>
      <c r="H104" s="17">
        <f>$D$5*H105+$D$4*I104+2*$D$5*H92+2*$D$4*I91+$D$5*H79+$D$4*I78</f>
        <v>34.120177180288024</v>
      </c>
      <c r="I104" s="26">
        <f>$D$2*I105+$D$3*J104+2*$D$2*I92+2*$D$3*J91+$D$2*I79+$D$3*J78</f>
        <v>19.402908624783713</v>
      </c>
      <c r="J104" s="26">
        <f>$D$2*J105+$D$3*K104+2*$D$2*J92+2*$D$3*K91+$D$2*J79+$D$3*K78</f>
        <v>5.8198575214737458</v>
      </c>
      <c r="K104" s="112">
        <v>0</v>
      </c>
      <c r="N104">
        <v>0</v>
      </c>
      <c r="O104" s="17">
        <f>$D$5*O105+$D$4*P104+2*$D$5*O92+2*$D$4*P91+$D$5*O79+$D$4*P78</f>
        <v>73.467194813120713</v>
      </c>
      <c r="P104" s="26">
        <f>$D$2*P105+$D$3*Q104+2*$D$2*P92+2*$D$3*Q91+$D$2*P79+$D$3*Q78</f>
        <v>55.611964662707585</v>
      </c>
      <c r="Q104" s="26">
        <f>$D$2*Q105+$D$3*R104+2*$D$2*Q92+2*$D$3*R91+$D$2*Q79+$D$3*R78</f>
        <v>35.390472010860449</v>
      </c>
      <c r="R104" s="17">
        <f>$D$5*R105+$D$4*S104+2*$D$5*R92+2*$D$4*S91+$D$5*R79+$D$4*S78</f>
        <v>19.064959951736874</v>
      </c>
      <c r="S104" s="17">
        <f>$D$5*S105+$D$4*T104+2*$D$5*S92+2*$D$4*T91+$D$5*S79+$D$4*T78</f>
        <v>10.103012354511362</v>
      </c>
      <c r="T104" s="26">
        <f>$D$2*T105+$D$3*U104+2*$D$2*T92+2*$D$3*U91+$D$2*T79+$D$3*U78</f>
        <v>4.2578401024490304</v>
      </c>
      <c r="U104" s="26">
        <f>$D$2*U105+$D$3*V104+2*$D$2*U92+2*$D$3*V91+$D$2*U79+$D$3*V78</f>
        <v>0.76158000653857516</v>
      </c>
      <c r="V104" s="112">
        <v>0</v>
      </c>
      <c r="Y104">
        <v>0</v>
      </c>
      <c r="Z104" s="17">
        <f>D104+O104</f>
        <v>148.89565368644128</v>
      </c>
      <c r="AA104" s="17">
        <f t="shared" ref="AA104:AA110" si="42">E104+P104</f>
        <v>127.05347595514098</v>
      </c>
      <c r="AB104" s="17">
        <f t="shared" ref="AB104:AB110" si="43">F104+Q104</f>
        <v>99.450423019942292</v>
      </c>
      <c r="AC104" s="17">
        <f t="shared" ref="AC104:AC110" si="44">G104+R104</f>
        <v>68.591220336348456</v>
      </c>
      <c r="AD104" s="17">
        <f t="shared" ref="AD104:AD110" si="45">H104+S104</f>
        <v>44.223189534799388</v>
      </c>
      <c r="AE104" s="17">
        <f t="shared" ref="AE104:AE110" si="46">I104+T104</f>
        <v>23.660748727232743</v>
      </c>
      <c r="AF104" s="17">
        <f t="shared" ref="AF104:AF110" si="47">J104+U104</f>
        <v>6.5814375280123212</v>
      </c>
      <c r="AI104">
        <v>0</v>
      </c>
      <c r="AJ104" s="17">
        <f>Z104</f>
        <v>148.89565368644128</v>
      </c>
      <c r="AK104" s="17">
        <f t="shared" ref="AK104:AP110" si="48">AA104</f>
        <v>127.05347595514098</v>
      </c>
      <c r="AL104" s="17">
        <f t="shared" si="48"/>
        <v>99.450423019942292</v>
      </c>
      <c r="AM104" s="17">
        <f t="shared" si="48"/>
        <v>68.591220336348456</v>
      </c>
      <c r="AN104" s="17">
        <f t="shared" si="48"/>
        <v>44.223189534799388</v>
      </c>
      <c r="AO104" s="17">
        <f t="shared" si="48"/>
        <v>23.660748727232743</v>
      </c>
      <c r="AP104" s="17">
        <f t="shared" si="48"/>
        <v>6.5814375280123212</v>
      </c>
      <c r="AS104">
        <v>0</v>
      </c>
      <c r="AT104" s="17">
        <f t="shared" ref="AT104:AZ110" si="49">AJ104-AJ91^2</f>
        <v>8.9657152122362902</v>
      </c>
      <c r="AU104" s="17">
        <f t="shared" si="49"/>
        <v>8.9462357630279428</v>
      </c>
      <c r="AV104" s="17">
        <f t="shared" si="49"/>
        <v>9.1211070798971576</v>
      </c>
      <c r="AW104" s="17">
        <f t="shared" si="49"/>
        <v>8.6871181234304444</v>
      </c>
      <c r="AX104" s="17">
        <f t="shared" si="49"/>
        <v>7.5062443058958479</v>
      </c>
      <c r="AY104" s="17">
        <f t="shared" si="49"/>
        <v>5.4493611603332148</v>
      </c>
      <c r="AZ104" s="17">
        <f t="shared" si="49"/>
        <v>2.2672744589376519</v>
      </c>
    </row>
    <row r="105" spans="2:52" x14ac:dyDescent="0.35">
      <c r="C105">
        <v>1</v>
      </c>
      <c r="D105" s="26">
        <f>$D$2*D106+$D$3*E105+2*$D$2*D93+2*$D$3*E92+$D$2*D80+$D$3*E79</f>
        <v>52.907963457724328</v>
      </c>
      <c r="E105" s="26">
        <f>$D$2*E106+$D$3*F105+2*$D$2*E93+2*$D$3*F92+$D$2*E80+$D$3*F79</f>
        <v>56.274578876844707</v>
      </c>
      <c r="F105" s="17">
        <f>$D$5*F106+$D$4*G105+2*$D$5*F93+2*$D$4*G92+$D$5*F80+$D$4*G79</f>
        <v>53.190146538844353</v>
      </c>
      <c r="G105" s="17">
        <f>$D$5*G106+$D$4*H105+2*$D$5*G93+2*$D$4*H92+$D$5*G80+$D$4*H79</f>
        <v>44.074154850521928</v>
      </c>
      <c r="H105" s="26">
        <f>$D$2*H106+$D$3*I105+2*$D$2*H93+2*$D$3*I92+$D$2*H80+$D$3*I79</f>
        <v>32.481191110944771</v>
      </c>
      <c r="I105" s="26">
        <f>$D$2*I106+$D$3*J105+2*$D$2*I93+2*$D$3*J92+$D$2*I80+$D$3*J79</f>
        <v>17.236655136940247</v>
      </c>
      <c r="J105" s="17">
        <f>$D$5*J106+$D$4*K105+2*$D$5*J93+2*$D$4*K92+$D$5*J80+$D$4*K79</f>
        <v>4.7163506531772619</v>
      </c>
      <c r="K105" s="112">
        <v>0</v>
      </c>
      <c r="N105">
        <v>1</v>
      </c>
      <c r="O105" s="26">
        <f>$D$2*O106+$D$3*P105+2*$D$2*O93+2*$D$3*P92+$D$2*O80+$D$3*P79</f>
        <v>72.122833619151223</v>
      </c>
      <c r="P105" s="26">
        <f>$D$2*P106+$D$3*Q105+2*$D$2*P93+2*$D$3*Q92+$D$2*P80+$D$3*Q79</f>
        <v>54.755884920799566</v>
      </c>
      <c r="Q105" s="17">
        <f>$D$5*Q106+$D$4*R105+2*$D$5*Q93+2*$D$4*R92+$D$5*Q80+$D$4*R79</f>
        <v>37.069918091978543</v>
      </c>
      <c r="R105" s="17">
        <f>$D$5*R106+$D$4*S105+2*$D$5*R93+2*$D$4*S92+$D$5*R80+$D$4*S79</f>
        <v>24.653751935975301</v>
      </c>
      <c r="S105" s="26">
        <f>$D$2*S106+$D$3*T105+2*$D$2*S93+2*$D$3*T92+$D$2*S80+$D$3*T79</f>
        <v>14.581656779751803</v>
      </c>
      <c r="T105" s="26">
        <f>$D$2*T106+$D$3*U105+2*$D$2*T93+2*$D$3*U92+$D$2*T80+$D$3*U79</f>
        <v>5.4382673935047645</v>
      </c>
      <c r="U105" s="17">
        <f>$D$5*U106+$D$4*V105+2*$D$5*U93+2*$D$4*V92+$D$5*U80+$D$4*V79</f>
        <v>1.062732952457804</v>
      </c>
      <c r="V105" s="112">
        <v>0</v>
      </c>
      <c r="Y105">
        <v>1</v>
      </c>
      <c r="Z105" s="17">
        <f t="shared" ref="Z105:Z110" si="50">D105+O105</f>
        <v>125.03079707687556</v>
      </c>
      <c r="AA105" s="17">
        <f t="shared" si="42"/>
        <v>111.03046379764427</v>
      </c>
      <c r="AB105" s="17">
        <f t="shared" si="43"/>
        <v>90.260064630822896</v>
      </c>
      <c r="AC105" s="17">
        <f t="shared" si="44"/>
        <v>68.727906786497229</v>
      </c>
      <c r="AD105" s="17">
        <f t="shared" si="45"/>
        <v>47.062847890696574</v>
      </c>
      <c r="AE105" s="17">
        <f t="shared" si="46"/>
        <v>22.674922530445009</v>
      </c>
      <c r="AF105" s="17">
        <f t="shared" si="47"/>
        <v>5.7790836056350656</v>
      </c>
      <c r="AI105">
        <v>1</v>
      </c>
      <c r="AJ105" s="17">
        <f t="shared" ref="AJ105:AJ110" si="51">Z105</f>
        <v>125.03079707687556</v>
      </c>
      <c r="AK105" s="17">
        <f t="shared" si="48"/>
        <v>111.03046379764427</v>
      </c>
      <c r="AL105" s="17">
        <f t="shared" si="48"/>
        <v>90.260064630822896</v>
      </c>
      <c r="AM105" s="17">
        <f t="shared" si="48"/>
        <v>68.727906786497229</v>
      </c>
      <c r="AN105" s="17">
        <f t="shared" si="48"/>
        <v>47.062847890696574</v>
      </c>
      <c r="AO105" s="17">
        <f t="shared" si="48"/>
        <v>22.674922530445009</v>
      </c>
      <c r="AP105" s="17">
        <f t="shared" si="48"/>
        <v>5.7790836056350656</v>
      </c>
      <c r="AS105">
        <v>1</v>
      </c>
      <c r="AT105" s="17">
        <f t="shared" si="49"/>
        <v>8.9890737966699135</v>
      </c>
      <c r="AU105" s="17">
        <f t="shared" si="49"/>
        <v>8.6733276953465861</v>
      </c>
      <c r="AV105" s="17">
        <f t="shared" si="49"/>
        <v>8.7428461701552322</v>
      </c>
      <c r="AW105" s="17">
        <f t="shared" si="49"/>
        <v>8.7372375862680158</v>
      </c>
      <c r="AX105" s="17">
        <f t="shared" si="49"/>
        <v>8.24909803525032</v>
      </c>
      <c r="AY105" s="17">
        <f t="shared" si="49"/>
        <v>5.9932178323375567</v>
      </c>
      <c r="AZ105" s="17">
        <f t="shared" si="49"/>
        <v>2.480828313002803</v>
      </c>
    </row>
    <row r="106" spans="2:52" x14ac:dyDescent="0.35">
      <c r="C106">
        <v>2</v>
      </c>
      <c r="D106" s="26">
        <f>$D$2*D107+$D$3*E106+2*$D$2*D94+2*$D$3*E93+$D$2*D81+$D$3*E80</f>
        <v>36.817000426264912</v>
      </c>
      <c r="E106" s="17">
        <f>$D$5*E107+$D$4*F106+2*$D$5*E94+2*$D$4*F93+$D$5*E81+$D$4*F80</f>
        <v>41.979118835582049</v>
      </c>
      <c r="F106" s="17">
        <f>$D$5*F107+$D$4*G106+2*$D$5*F94+2*$D$4*G93+$D$5*F81+$D$4*G80</f>
        <v>40.512045218570414</v>
      </c>
      <c r="G106" s="26">
        <f>$D$2*G107+$D$3*H106+2*$D$2*G94+2*$D$3*H93+$D$2*G81+$D$3*H80</f>
        <v>36.291213473413769</v>
      </c>
      <c r="H106" s="26">
        <f>$D$2*H107+$D$3*I106+2*$D$2*H94+2*$D$3*I93+$D$2*H81+$D$3*I80</f>
        <v>28.130553529988667</v>
      </c>
      <c r="I106" s="17">
        <f>$D$5*I107+$D$4*J106+2*$D$5*I94+2*$D$4*J93+$D$5*I81+$D$4*J80</f>
        <v>15.432126698869707</v>
      </c>
      <c r="J106" s="17">
        <f>$D$5*J107+$D$4*K106+2*$D$5*J94+2*$D$4*K93+$D$5*J81+$D$4*K80</f>
        <v>5.6565512833054346</v>
      </c>
      <c r="K106" s="112">
        <v>0</v>
      </c>
      <c r="N106">
        <v>2</v>
      </c>
      <c r="O106" s="26">
        <f>$D$2*O107+$D$3*P106+2*$D$2*O94+2*$D$3*P93+$D$2*O81+$D$3*P80</f>
        <v>63.178770736080764</v>
      </c>
      <c r="P106" s="17">
        <f>$D$5*P107+$D$4*Q106+2*$D$5*P94+2*$D$4*Q93+$D$5*P81+$D$4*Q80</f>
        <v>50.871015488852372</v>
      </c>
      <c r="Q106" s="17">
        <f>$D$5*Q107+$D$4*R106+2*$D$5*Q94+2*$D$4*R93+$D$5*Q81+$D$4*R80</f>
        <v>39.304846185359317</v>
      </c>
      <c r="R106" s="26">
        <f>$D$2*R107+$D$3*S106+2*$D$2*R94+2*$D$3*S93+$D$2*R81+$D$3*S80</f>
        <v>28.550391484084699</v>
      </c>
      <c r="S106" s="26">
        <f>$D$2*S107+$D$3*T106+2*$D$2*S94+2*$D$3*T93+$D$2*S81+$D$3*T80</f>
        <v>16.342936917811031</v>
      </c>
      <c r="T106" s="17">
        <f>$D$5*T107+$D$4*U106+2*$D$5*T94+2*$D$4*U93+$D$5*T81+$D$4*U80</f>
        <v>6.7487423431376801</v>
      </c>
      <c r="U106" s="17">
        <f>$D$5*U107+$D$4*V106+2*$D$5*U94+2*$D$4*V93+$D$5*U81+$D$4*V80</f>
        <v>2.1417134567099989</v>
      </c>
      <c r="V106" s="112">
        <v>0</v>
      </c>
      <c r="Y106">
        <v>2</v>
      </c>
      <c r="Z106" s="17">
        <f t="shared" si="50"/>
        <v>99.995771162345676</v>
      </c>
      <c r="AA106" s="17">
        <f t="shared" si="42"/>
        <v>92.850134324434421</v>
      </c>
      <c r="AB106" s="17">
        <f t="shared" si="43"/>
        <v>79.816891403929731</v>
      </c>
      <c r="AC106" s="17">
        <f t="shared" si="44"/>
        <v>64.841604957498475</v>
      </c>
      <c r="AD106" s="17">
        <f t="shared" si="45"/>
        <v>44.473490447799698</v>
      </c>
      <c r="AE106" s="17">
        <f t="shared" si="46"/>
        <v>22.180869042007387</v>
      </c>
      <c r="AF106" s="17">
        <f t="shared" si="47"/>
        <v>7.7982647400154335</v>
      </c>
      <c r="AI106">
        <v>2</v>
      </c>
      <c r="AJ106" s="17">
        <f t="shared" si="51"/>
        <v>99.995771162345676</v>
      </c>
      <c r="AK106" s="17">
        <f t="shared" si="48"/>
        <v>92.850134324434421</v>
      </c>
      <c r="AL106" s="17">
        <f t="shared" si="48"/>
        <v>79.816891403929731</v>
      </c>
      <c r="AM106" s="17">
        <f t="shared" si="48"/>
        <v>64.841604957498475</v>
      </c>
      <c r="AN106" s="17">
        <f t="shared" si="48"/>
        <v>44.473490447799698</v>
      </c>
      <c r="AO106" s="17">
        <f t="shared" si="48"/>
        <v>22.180869042007387</v>
      </c>
      <c r="AP106" s="17">
        <f t="shared" si="48"/>
        <v>7.7982647400154335</v>
      </c>
      <c r="AS106">
        <v>2</v>
      </c>
      <c r="AT106" s="17">
        <f t="shared" si="49"/>
        <v>9.068094423569363</v>
      </c>
      <c r="AU106" s="17">
        <f t="shared" si="49"/>
        <v>8.616567233666288</v>
      </c>
      <c r="AV106" s="17">
        <f t="shared" si="49"/>
        <v>8.4571050500356364</v>
      </c>
      <c r="AW106" s="17">
        <f t="shared" si="49"/>
        <v>8.486147860330135</v>
      </c>
      <c r="AX106" s="17">
        <f t="shared" si="49"/>
        <v>8.2781808157426156</v>
      </c>
      <c r="AY106" s="17">
        <f t="shared" si="49"/>
        <v>6.5424312569785616</v>
      </c>
      <c r="AZ106" s="17">
        <f t="shared" si="49"/>
        <v>3.7081320030061171</v>
      </c>
    </row>
    <row r="107" spans="2:52" x14ac:dyDescent="0.35">
      <c r="B107" t="s">
        <v>1</v>
      </c>
      <c r="C107">
        <v>3</v>
      </c>
      <c r="D107" s="17">
        <f>$D$5*D108+$D$4*E107+2*$D$5*D95+2*$D$4*E94+$D$5*D82+$D$4*E81</f>
        <v>23.395459206440794</v>
      </c>
      <c r="E107" s="17">
        <f>$D$5*E108+$D$4*F107+2*$D$5*E95+2*$D$4*F94+$D$5*E82+$D$4*F81</f>
        <v>25.643978822073407</v>
      </c>
      <c r="F107" s="26">
        <f>$D$2*F108+$D$3*G107+2*$D$2*F95+2*$D$3*G94+$D$2*F82+$D$3*G81</f>
        <v>26.799110658790891</v>
      </c>
      <c r="G107" s="26">
        <f>$D$2*G108+$D$3*H107+2*$D$2*G95+2*$D$3*H94+$D$2*G82+$D$3*H81</f>
        <v>28.066407456628752</v>
      </c>
      <c r="H107" s="17">
        <f>$D$5*H108+$D$4*I107+2*$D$5*H95+2*$D$4*I94+$D$5*H82+$D$4*I81</f>
        <v>23.816852215412858</v>
      </c>
      <c r="I107" s="17">
        <f>$D$5*I108+$D$4*J107+2*$D$5*I95+2*$D$4*J94+$D$5*I82+$D$4*J81</f>
        <v>16.131490350389605</v>
      </c>
      <c r="J107" s="26">
        <f>$D$2*J108+$D$3*K107+2*$D$2*J95+2*$D$3*K94+$D$2*J82+$D$3*K81</f>
        <v>7.5500981201361999</v>
      </c>
      <c r="K107" s="112">
        <v>0</v>
      </c>
      <c r="M107" t="s">
        <v>1</v>
      </c>
      <c r="N107">
        <v>3</v>
      </c>
      <c r="O107" s="17">
        <f>$D$5*O108+$D$4*P107+2*$D$5*O95+2*$D$4*P94+$D$5*O82+$D$4*P81</f>
        <v>51.032216874788389</v>
      </c>
      <c r="P107" s="17">
        <f>$D$5*P108+$D$4*Q107+2*$D$5*P95+2*$D$4*Q94+$D$5*P82+$D$4*Q81</f>
        <v>43.461230017718577</v>
      </c>
      <c r="Q107" s="26">
        <f>$D$2*Q108+$D$3*R107+2*$D$2*Q95+2*$D$3*R94+$D$2*Q82+$D$3*R81</f>
        <v>35.763483642015977</v>
      </c>
      <c r="R107" s="26">
        <f>$D$2*R108+$D$3*S107+2*$D$2*R95+2*$D$3*S94+$D$2*R82+$D$3*S81</f>
        <v>27.121166601240919</v>
      </c>
      <c r="S107" s="17">
        <f>$D$5*S108+$D$4*T107+2*$D$5*S95+2*$D$4*T94+$D$5*S82+$D$4*T81</f>
        <v>17.350585767761284</v>
      </c>
      <c r="T107" s="17">
        <f>$D$5*T108+$D$4*U107+2*$D$5*T95+2*$D$4*U94+$D$5*T82+$D$4*U81</f>
        <v>10.186934459070617</v>
      </c>
      <c r="U107" s="26">
        <f>$D$2*U108+$D$3*V107+2*$D$2*U95+2*$D$3*V94+$D$2*U82+$D$3*V81</f>
        <v>4.2294576921733666</v>
      </c>
      <c r="V107" s="112">
        <v>0</v>
      </c>
      <c r="X107" t="s">
        <v>1</v>
      </c>
      <c r="Y107">
        <v>3</v>
      </c>
      <c r="Z107" s="17">
        <f t="shared" si="50"/>
        <v>74.42767608122918</v>
      </c>
      <c r="AA107" s="17">
        <f t="shared" si="42"/>
        <v>69.105208839791985</v>
      </c>
      <c r="AB107" s="17">
        <f t="shared" si="43"/>
        <v>62.562594300806865</v>
      </c>
      <c r="AC107" s="17">
        <f t="shared" si="44"/>
        <v>55.187574057869668</v>
      </c>
      <c r="AD107" s="17">
        <f t="shared" si="45"/>
        <v>41.167437983174139</v>
      </c>
      <c r="AE107" s="17">
        <f t="shared" si="46"/>
        <v>26.318424809460222</v>
      </c>
      <c r="AF107" s="17">
        <f t="shared" si="47"/>
        <v>11.779555812309567</v>
      </c>
      <c r="AH107" t="s">
        <v>1</v>
      </c>
      <c r="AI107">
        <v>3</v>
      </c>
      <c r="AJ107" s="17">
        <f t="shared" si="51"/>
        <v>74.42767608122918</v>
      </c>
      <c r="AK107" s="17">
        <f t="shared" si="48"/>
        <v>69.105208839791985</v>
      </c>
      <c r="AL107" s="17">
        <f t="shared" si="48"/>
        <v>62.562594300806865</v>
      </c>
      <c r="AM107" s="17">
        <f t="shared" si="48"/>
        <v>55.187574057869668</v>
      </c>
      <c r="AN107" s="17">
        <f t="shared" si="48"/>
        <v>41.167437983174139</v>
      </c>
      <c r="AO107" s="17">
        <f t="shared" si="48"/>
        <v>26.318424809460222</v>
      </c>
      <c r="AP107" s="17">
        <f t="shared" si="48"/>
        <v>11.779555812309567</v>
      </c>
      <c r="AR107" t="s">
        <v>1</v>
      </c>
      <c r="AS107">
        <v>3</v>
      </c>
      <c r="AT107" s="17">
        <f t="shared" si="49"/>
        <v>8.9006183051828742</v>
      </c>
      <c r="AU107" s="17">
        <f t="shared" si="49"/>
        <v>8.586058737346832</v>
      </c>
      <c r="AV107" s="17">
        <f t="shared" si="49"/>
        <v>8.4011850834629485</v>
      </c>
      <c r="AW107" s="17">
        <f t="shared" si="49"/>
        <v>8.350172152945234</v>
      </c>
      <c r="AX107" s="17">
        <f t="shared" si="49"/>
        <v>8.1649959990857326</v>
      </c>
      <c r="AY107" s="17">
        <f t="shared" si="49"/>
        <v>7.549191861507321</v>
      </c>
      <c r="AZ107" s="17">
        <f t="shared" si="49"/>
        <v>5.3602471040300177</v>
      </c>
    </row>
    <row r="108" spans="2:52" x14ac:dyDescent="0.35">
      <c r="C108">
        <v>4</v>
      </c>
      <c r="D108" s="17">
        <f>$D$5*D109+$D$4*E108+2*$D$5*D96+2*$D$4*E95+$D$5*D83+$D$4*E82</f>
        <v>10.584022454754724</v>
      </c>
      <c r="E108" s="26">
        <f>$D$2*E109+$D$3*F108+2*$D$2*E96+2*$D$3*F95+$D$2*E83+$D$3*F82</f>
        <v>12.528664671891942</v>
      </c>
      <c r="F108" s="26">
        <f>$D$2*F109+$D$3*G108+2*$D$2*F96+2*$D$3*G95+$D$2*F83+$D$3*G82</f>
        <v>16.939748841191658</v>
      </c>
      <c r="G108" s="17">
        <f>$D$5*G109+$D$4*H108+2*$D$5*G96+2*$D$4*H95+$D$5*G83+$D$4*H82</f>
        <v>20.118856471354754</v>
      </c>
      <c r="H108" s="17">
        <f>$D$5*H109+$D$4*I108+2*$D$5*H96+2*$D$4*I95+$D$5*H83+$D$4*I82</f>
        <v>18.855662049407762</v>
      </c>
      <c r="I108" s="26">
        <f>$D$2*I109+$D$3*J108+2*$D$2*I96+2*$D$3*J95+$D$2*I83+$D$3*J82</f>
        <v>15.481208003608582</v>
      </c>
      <c r="J108" s="26">
        <f>$D$2*J109+$D$3*K108+2*$D$2*J96+2*$D$3*K95+$D$2*J83+$D$3*K82</f>
        <v>7.4526398396832665</v>
      </c>
      <c r="K108" s="112">
        <v>0</v>
      </c>
      <c r="N108">
        <v>4</v>
      </c>
      <c r="O108" s="17">
        <f>$D$5*O109+$D$4*P108+2*$D$5*O96+2*$D$4*P95+$D$5*O83+$D$4*P82</f>
        <v>34.068987600941092</v>
      </c>
      <c r="P108" s="26">
        <f>$D$2*P109+$D$3*Q108+2*$D$2*P96+2*$D$3*Q95+$D$2*P83+$D$3*Q82</f>
        <v>30.168937816398937</v>
      </c>
      <c r="Q108" s="26">
        <f>$D$2*Q109+$D$3*R108+2*$D$2*Q96+2*$D$3*R95+$D$2*Q83+$D$3*R82</f>
        <v>27.550929354317297</v>
      </c>
      <c r="R108" s="17">
        <f>$D$5*R109+$D$4*S108+2*$D$5*R96+2*$D$4*S95+$D$5*R83+$D$4*S82</f>
        <v>23.295524453088031</v>
      </c>
      <c r="S108" s="17">
        <f>$D$5*S109+$D$4*T108+2*$D$5*S96+2*$D$4*T95+$D$5*S83+$D$4*T82</f>
        <v>18.265977587557959</v>
      </c>
      <c r="T108" s="26">
        <f>$D$2*T109+$D$3*U108+2*$D$2*T96+2*$D$3*U95+$D$2*T83+$D$3*U82</f>
        <v>13.333286914290657</v>
      </c>
      <c r="U108" s="26">
        <f>$D$2*U109+$D$3*V108+2*$D$2*U96+2*$D$3*V95+$D$2*U83+$D$3*V82</f>
        <v>5.5516539458038494</v>
      </c>
      <c r="V108" s="112">
        <v>0</v>
      </c>
      <c r="Y108">
        <v>4</v>
      </c>
      <c r="Z108" s="17">
        <f t="shared" si="50"/>
        <v>44.653010055695816</v>
      </c>
      <c r="AA108" s="17">
        <f t="shared" si="42"/>
        <v>42.697602488290883</v>
      </c>
      <c r="AB108" s="17">
        <f t="shared" si="43"/>
        <v>44.490678195508956</v>
      </c>
      <c r="AC108" s="17">
        <f t="shared" si="44"/>
        <v>43.414380924442781</v>
      </c>
      <c r="AD108" s="17">
        <f t="shared" si="45"/>
        <v>37.121639636965725</v>
      </c>
      <c r="AE108" s="17">
        <f t="shared" si="46"/>
        <v>28.814494917899239</v>
      </c>
      <c r="AF108" s="17">
        <f t="shared" si="47"/>
        <v>13.004293785487116</v>
      </c>
      <c r="AI108">
        <v>4</v>
      </c>
      <c r="AJ108" s="17">
        <f t="shared" si="51"/>
        <v>44.653010055695816</v>
      </c>
      <c r="AK108" s="17">
        <f t="shared" si="48"/>
        <v>42.697602488290883</v>
      </c>
      <c r="AL108" s="17">
        <f t="shared" si="48"/>
        <v>44.490678195508956</v>
      </c>
      <c r="AM108" s="17">
        <f t="shared" si="48"/>
        <v>43.414380924442781</v>
      </c>
      <c r="AN108" s="17">
        <f t="shared" si="48"/>
        <v>37.121639636965725</v>
      </c>
      <c r="AO108" s="17">
        <f t="shared" si="48"/>
        <v>28.814494917899239</v>
      </c>
      <c r="AP108" s="17">
        <f t="shared" si="48"/>
        <v>13.004293785487116</v>
      </c>
      <c r="AS108">
        <v>4</v>
      </c>
      <c r="AT108" s="17">
        <f t="shared" si="49"/>
        <v>7.6492161583551521</v>
      </c>
      <c r="AU108" s="17">
        <f t="shared" si="49"/>
        <v>7.6269582877160644</v>
      </c>
      <c r="AV108" s="17">
        <f t="shared" si="49"/>
        <v>8.1647667095121221</v>
      </c>
      <c r="AW108" s="17">
        <f t="shared" si="49"/>
        <v>8.4658938085166113</v>
      </c>
      <c r="AX108" s="17">
        <f t="shared" si="49"/>
        <v>8.4521716675721486</v>
      </c>
      <c r="AY108" s="17">
        <f t="shared" si="49"/>
        <v>8.4479693640563092</v>
      </c>
      <c r="AZ108" s="17">
        <f t="shared" si="49"/>
        <v>6.3169798822495693</v>
      </c>
    </row>
    <row r="109" spans="2:52" x14ac:dyDescent="0.35">
      <c r="C109">
        <v>5</v>
      </c>
      <c r="D109" s="26">
        <f>$D$2*D110+$D$3*E109+2*$D$2*D97+2*$D$3*E96+$D$2*D84+$D$3*E83</f>
        <v>3.3530988312521735</v>
      </c>
      <c r="E109" s="26">
        <f>$D$2*E110+$D$3*F109+2*$D$2*E97+2*$D$3*F96+$D$2*E84+$D$3*F83</f>
        <v>5.6740166334530482</v>
      </c>
      <c r="F109" s="17">
        <f>$D$5*F110+$D$4*G109+2*$D$5*F97+2*$D$4*G96+$D$5*F84+$D$4*G83</f>
        <v>8.9819246936099564</v>
      </c>
      <c r="G109" s="17">
        <f>$D$5*G110+$D$4*H109+2*$D$5*G97+2*$D$4*H96+$D$5*G84+$D$4*H83</f>
        <v>10.479250210606594</v>
      </c>
      <c r="H109" s="26">
        <f>$D$2*H110+$D$3*I109+2*$D$2*H97+2*$D$3*I96+$D$2*H84+$D$3*I83</f>
        <v>11.610408601257813</v>
      </c>
      <c r="I109" s="26">
        <f>$D$2*I110+$D$3*J109+2*$D$2*I97+2*$D$3*J96+$D$2*I84+$D$3*J83</f>
        <v>13.157450653850084</v>
      </c>
      <c r="J109" s="17">
        <f>$D$5*J110+$D$4*K109+2*$D$5*J97+2*$D$4*K96+$D$5*J84+$D$4*K83</f>
        <v>7.7952315162000181</v>
      </c>
      <c r="K109" s="112">
        <v>0</v>
      </c>
      <c r="N109">
        <v>5</v>
      </c>
      <c r="O109" s="26">
        <f>$D$2*O110+$D$3*P109+2*$D$2*O97+2*$D$3*P96+$D$2*O84+$D$3*P83</f>
        <v>16.519302363360669</v>
      </c>
      <c r="P109" s="26">
        <f>$D$2*P110+$D$3*Q109+2*$D$2*P97+2*$D$3*Q96+$D$2*P84+$D$3*Q83</f>
        <v>17.508128737348002</v>
      </c>
      <c r="Q109" s="17">
        <f>$D$5*Q110+$D$4*R109+2*$D$5*Q97+2*$D$4*R96+$D$5*Q84+$D$4*R83</f>
        <v>17.607931303921244</v>
      </c>
      <c r="R109" s="17">
        <f>$D$5*R110+$D$4*S109+2*$D$5*R97+2*$D$4*S96+$D$5*R84+$D$4*S83</f>
        <v>15.41481115243505</v>
      </c>
      <c r="S109" s="26">
        <f>$D$2*S110+$D$3*T109+2*$D$2*S97+2*$D$3*T96+$D$2*S84+$D$3*T83</f>
        <v>13.730695503949176</v>
      </c>
      <c r="T109" s="26">
        <f>$D$2*T110+$D$3*U109+2*$D$2*T97+2*$D$3*U96+$D$2*T84+$D$3*U83</f>
        <v>12.972641033766497</v>
      </c>
      <c r="U109" s="17">
        <f>$D$5*U110+$D$4*V109+2*$D$5*U97+2*$D$4*V96+$D$5*U84+$D$4*V83</f>
        <v>7.0976514634263035</v>
      </c>
      <c r="V109" s="112">
        <v>0</v>
      </c>
      <c r="Y109">
        <v>5</v>
      </c>
      <c r="Z109" s="17">
        <f t="shared" si="50"/>
        <v>19.872401194612841</v>
      </c>
      <c r="AA109" s="17">
        <f t="shared" si="42"/>
        <v>23.182145370801052</v>
      </c>
      <c r="AB109" s="17">
        <f t="shared" si="43"/>
        <v>26.589855997531203</v>
      </c>
      <c r="AC109" s="17">
        <f t="shared" si="44"/>
        <v>25.894061363041644</v>
      </c>
      <c r="AD109" s="17">
        <f t="shared" si="45"/>
        <v>25.341104105206988</v>
      </c>
      <c r="AE109" s="17">
        <f t="shared" si="46"/>
        <v>26.130091687616581</v>
      </c>
      <c r="AF109" s="17">
        <f t="shared" si="47"/>
        <v>14.892882979626322</v>
      </c>
      <c r="AI109">
        <v>5</v>
      </c>
      <c r="AJ109" s="17">
        <f t="shared" si="51"/>
        <v>19.872401194612841</v>
      </c>
      <c r="AK109" s="17">
        <f t="shared" si="48"/>
        <v>23.182145370801052</v>
      </c>
      <c r="AL109" s="17">
        <f t="shared" si="48"/>
        <v>26.589855997531203</v>
      </c>
      <c r="AM109" s="17">
        <f t="shared" si="48"/>
        <v>25.894061363041644</v>
      </c>
      <c r="AN109" s="17">
        <f t="shared" si="48"/>
        <v>25.341104105206988</v>
      </c>
      <c r="AO109" s="17">
        <f t="shared" si="48"/>
        <v>26.130091687616581</v>
      </c>
      <c r="AP109" s="17">
        <f t="shared" si="48"/>
        <v>14.892882979626322</v>
      </c>
      <c r="AS109">
        <v>5</v>
      </c>
      <c r="AT109" s="17">
        <f t="shared" si="49"/>
        <v>5.1038850229679493</v>
      </c>
      <c r="AU109" s="17">
        <f t="shared" si="49"/>
        <v>5.8450439945310215</v>
      </c>
      <c r="AV109" s="17">
        <f t="shared" si="49"/>
        <v>7.0526967074421556</v>
      </c>
      <c r="AW109" s="17">
        <f t="shared" si="49"/>
        <v>7.768427448012897</v>
      </c>
      <c r="AX109" s="17">
        <f t="shared" si="49"/>
        <v>8.3663150677287419</v>
      </c>
      <c r="AY109" s="17">
        <f t="shared" si="49"/>
        <v>8.9160671039677517</v>
      </c>
      <c r="AZ109" s="17">
        <f t="shared" si="49"/>
        <v>7.7412520827153131</v>
      </c>
    </row>
    <row r="110" spans="2:52" x14ac:dyDescent="0.35">
      <c r="C110">
        <v>6</v>
      </c>
      <c r="D110" s="26">
        <f>$D$2*D111+$D$3*E110+2*$D$2*D98+2*$D$3*E97+$D$2*D85+$D$3*E84</f>
        <v>0.8059144268345132</v>
      </c>
      <c r="E110" s="17">
        <f>$D$5*E111+$D$4*F110+2*$D$5*E98+2*$D$4*F97+$D$5*E85+$D$4*F84</f>
        <v>1.6389286167434216</v>
      </c>
      <c r="F110" s="17">
        <f>$D$5*F111+$D$4*G110+2*$D$5*F98+2*$D$4*G97+$D$5*F85+$D$4*G84</f>
        <v>2.2345568722819213</v>
      </c>
      <c r="G110" s="26">
        <f>$D$2*G111+$D$3*H110+2*$D$2*G98+2*$D$3*H97+$D$2*G85+$D$3*H84</f>
        <v>2.9854437153903732</v>
      </c>
      <c r="H110" s="26">
        <f>$D$2*H111+$D$3*I110+2*$D$2*H98+2*$D$3*I97+$D$2*H85+$D$3*I84</f>
        <v>5.7109595643837681</v>
      </c>
      <c r="I110" s="17">
        <f>$D$5*I111+$D$4*J110+2*$D$5*I98+2*$D$4*J97+$D$5*I85+$D$4*J84</f>
        <v>10.640544745776022</v>
      </c>
      <c r="J110" s="16">
        <f>4*$D$4*($D$2-1)*(2*$D$2*$D$4-$D$4-$D$2+2)/(2*$D$2*$D$4-$D$4-$D$2)^3</f>
        <v>13.157450653850088</v>
      </c>
      <c r="N110">
        <v>6</v>
      </c>
      <c r="O110" s="26">
        <f>$D$2*O111+$D$3*P110+2*$D$2*O98+2*$D$3*P97+$D$2*O85+$D$3*P84</f>
        <v>5.5216740084318925</v>
      </c>
      <c r="P110" s="17">
        <f>$D$5*P111+$D$4*Q110+2*$D$5*P98+2*$D$4*Q97+$D$5*P85+$D$4*Q84</f>
        <v>6.8493229164880187</v>
      </c>
      <c r="Q110" s="17">
        <f>$D$5*Q111+$D$4*R110+2*$D$5*Q98+2*$D$4*R97+$D$5*Q85+$D$4*R84</f>
        <v>5.954974184575998</v>
      </c>
      <c r="R110" s="26">
        <f>$D$2*R111+$D$3*S110+2*$D$2*R98+2*$D$3*S97+$D$2*R85+$D$3*S84</f>
        <v>5.1033655758536813</v>
      </c>
      <c r="S110" s="26">
        <f>$D$2*S111+$D$3*T110+2*$D$2*S98+2*$D$3*T97+$D$2*S85+$D$3*T84</f>
        <v>6.8806616094912956</v>
      </c>
      <c r="T110" s="17">
        <f>$D$5*T111+$D$4*U110+2*$D$5*T98+2*$D$4*U97+$D$5*T85+$D$4*U84</f>
        <v>10.894621441895328</v>
      </c>
      <c r="U110" s="16">
        <f>4*$D$2*($D$4-1)*(2*$D$2*$D$4-$D$4-$D$2+2)/(2*$D$2*$D$4-$D$4-$D$2)^3</f>
        <v>12.972641033766495</v>
      </c>
      <c r="Y110">
        <v>6</v>
      </c>
      <c r="Z110" s="17">
        <f t="shared" si="50"/>
        <v>6.3275884352664056</v>
      </c>
      <c r="AA110" s="17">
        <f t="shared" si="42"/>
        <v>8.4882515332314412</v>
      </c>
      <c r="AB110" s="17">
        <f t="shared" si="43"/>
        <v>8.1895310568579198</v>
      </c>
      <c r="AC110" s="17">
        <f t="shared" si="44"/>
        <v>8.0888092912440541</v>
      </c>
      <c r="AD110" s="17">
        <f t="shared" si="45"/>
        <v>12.591621173875064</v>
      </c>
      <c r="AE110" s="17">
        <f t="shared" si="46"/>
        <v>21.535166187671351</v>
      </c>
      <c r="AF110" s="17">
        <f t="shared" si="47"/>
        <v>26.130091687616584</v>
      </c>
      <c r="AI110">
        <v>6</v>
      </c>
      <c r="AJ110" s="17">
        <f t="shared" si="51"/>
        <v>6.3275884352664056</v>
      </c>
      <c r="AK110" s="17">
        <f t="shared" si="48"/>
        <v>8.4882515332314412</v>
      </c>
      <c r="AL110" s="17">
        <f t="shared" si="48"/>
        <v>8.1895310568579198</v>
      </c>
      <c r="AM110" s="17">
        <f t="shared" si="48"/>
        <v>8.0888092912440541</v>
      </c>
      <c r="AN110" s="17">
        <f t="shared" si="48"/>
        <v>12.591621173875064</v>
      </c>
      <c r="AO110" s="17">
        <f t="shared" si="48"/>
        <v>21.535166187671351</v>
      </c>
      <c r="AP110" s="17">
        <f t="shared" si="48"/>
        <v>26.130091687616584</v>
      </c>
      <c r="AS110">
        <v>6</v>
      </c>
      <c r="AT110" s="17">
        <f t="shared" si="49"/>
        <v>2.5768741201902197</v>
      </c>
      <c r="AU110" s="17">
        <f t="shared" si="49"/>
        <v>3.1902596643074981</v>
      </c>
      <c r="AV110" s="17">
        <f t="shared" si="49"/>
        <v>3.4265956885370379</v>
      </c>
      <c r="AW110" s="17">
        <f t="shared" si="49"/>
        <v>4.1590290094035423</v>
      </c>
      <c r="AX110" s="17">
        <f t="shared" si="49"/>
        <v>6.7641485370442922</v>
      </c>
      <c r="AY110" s="17">
        <f t="shared" si="49"/>
        <v>9.4614495449270883</v>
      </c>
      <c r="AZ110" s="17">
        <f t="shared" si="49"/>
        <v>8.9160671039677553</v>
      </c>
    </row>
    <row r="111" spans="2:52" x14ac:dyDescent="0.35">
      <c r="C111">
        <v>7</v>
      </c>
      <c r="D111" s="112">
        <v>0</v>
      </c>
      <c r="E111" s="112">
        <v>0</v>
      </c>
      <c r="F111" s="112">
        <v>0</v>
      </c>
      <c r="G111" s="112">
        <v>0</v>
      </c>
      <c r="H111" s="112">
        <v>0</v>
      </c>
      <c r="I111" s="112">
        <v>0</v>
      </c>
      <c r="N111">
        <v>7</v>
      </c>
      <c r="O111" s="112">
        <v>0</v>
      </c>
      <c r="P111" s="112">
        <v>0</v>
      </c>
      <c r="Q111" s="112">
        <v>0</v>
      </c>
      <c r="R111" s="112">
        <v>0</v>
      </c>
      <c r="S111" s="112">
        <v>0</v>
      </c>
      <c r="T111" s="112">
        <v>0</v>
      </c>
    </row>
    <row r="113" spans="2:52" x14ac:dyDescent="0.35">
      <c r="D113" s="115" t="s">
        <v>902</v>
      </c>
      <c r="E113" s="116"/>
      <c r="F113" s="116"/>
      <c r="G113" s="12">
        <f>INDEX(D117:K124,VLOOKUP($D$8,C116:K124,1,FALSE)+1,HLOOKUP($D$9,C116:K124,1,FALSE)+1)</f>
        <v>1025.8844790090661</v>
      </c>
      <c r="O113" s="115" t="s">
        <v>910</v>
      </c>
      <c r="P113" s="116"/>
      <c r="Q113" s="116"/>
      <c r="R113" s="12">
        <f>INDEX(O117:V124,VLOOKUP($D$8,N116:V124,1,FALSE)+1,HLOOKUP($D$9,N116:V124,1,FALSE)+1)</f>
        <v>997.64771499452183</v>
      </c>
      <c r="Z113" s="115" t="s">
        <v>918</v>
      </c>
      <c r="AA113" s="116"/>
      <c r="AJ113" s="115" t="s">
        <v>226</v>
      </c>
      <c r="AK113" s="116"/>
      <c r="AT113" s="115" t="s">
        <v>227</v>
      </c>
      <c r="AU113" s="116"/>
      <c r="AV113" s="116"/>
      <c r="AW113" s="121">
        <f>INDEX(AT117:AZ123,VLOOKUP($D$8,AS116:AZ123,1,FALSE)+1,HLOOKUP($D$9,AS116:AZ123,1,FALSE)+1)</f>
        <v>1.8662647176454146</v>
      </c>
    </row>
    <row r="114" spans="2:52" x14ac:dyDescent="0.35">
      <c r="AT114" s="4" t="s">
        <v>555</v>
      </c>
      <c r="AW114" s="1">
        <f>IF(MOD($D$8+$D$9,4)=0,AW113,IF(MOD($D$8+$D$9,4)=3,AW113,AW49))</f>
        <v>1.8662647176454146</v>
      </c>
    </row>
    <row r="115" spans="2:52" x14ac:dyDescent="0.35">
      <c r="G115" t="s">
        <v>0</v>
      </c>
      <c r="R115" t="s">
        <v>0</v>
      </c>
      <c r="AC115" t="s">
        <v>0</v>
      </c>
      <c r="AM115" t="s">
        <v>0</v>
      </c>
      <c r="AW115" t="s">
        <v>0</v>
      </c>
    </row>
    <row r="116" spans="2:52" x14ac:dyDescent="0.35">
      <c r="D116">
        <v>0</v>
      </c>
      <c r="E116">
        <v>1</v>
      </c>
      <c r="F116">
        <v>2</v>
      </c>
      <c r="G116">
        <v>3</v>
      </c>
      <c r="H116">
        <v>4</v>
      </c>
      <c r="I116">
        <v>5</v>
      </c>
      <c r="J116">
        <v>6</v>
      </c>
      <c r="K116">
        <v>7</v>
      </c>
      <c r="O116">
        <v>0</v>
      </c>
      <c r="P116">
        <v>1</v>
      </c>
      <c r="Q116">
        <v>2</v>
      </c>
      <c r="R116">
        <v>3</v>
      </c>
      <c r="S116">
        <v>4</v>
      </c>
      <c r="T116">
        <v>5</v>
      </c>
      <c r="U116">
        <v>6</v>
      </c>
      <c r="V116">
        <v>7</v>
      </c>
      <c r="Z116">
        <v>0</v>
      </c>
      <c r="AA116">
        <v>1</v>
      </c>
      <c r="AB116">
        <v>2</v>
      </c>
      <c r="AC116">
        <v>3</v>
      </c>
      <c r="AD116">
        <v>4</v>
      </c>
      <c r="AE116">
        <v>5</v>
      </c>
      <c r="AF116">
        <v>6</v>
      </c>
      <c r="AJ116">
        <v>0</v>
      </c>
      <c r="AK116">
        <v>1</v>
      </c>
      <c r="AL116">
        <v>2</v>
      </c>
      <c r="AM116">
        <v>3</v>
      </c>
      <c r="AN116">
        <v>4</v>
      </c>
      <c r="AO116">
        <v>5</v>
      </c>
      <c r="AP116">
        <v>6</v>
      </c>
      <c r="AT116">
        <v>0</v>
      </c>
      <c r="AU116">
        <v>1</v>
      </c>
      <c r="AV116">
        <v>2</v>
      </c>
      <c r="AW116">
        <v>3</v>
      </c>
      <c r="AX116">
        <v>4</v>
      </c>
      <c r="AY116">
        <v>5</v>
      </c>
      <c r="AZ116">
        <v>6</v>
      </c>
    </row>
    <row r="117" spans="2:52" x14ac:dyDescent="0.35">
      <c r="C117">
        <v>0</v>
      </c>
      <c r="D117" s="17">
        <f>$D$5*D118+$D$4*E117+3*$D$5*D105+3*$D$4*E104+3*$D$5*D92+3*$D$4*E91+$D$5*D79+$D$4*E78</f>
        <v>1025.8844790090661</v>
      </c>
      <c r="E117" s="26">
        <f>$D$2*E118+$D$3*F117+3*$D$2*E105+3*$D$3*F104+3*$D$2*E92+3*$D$3*F91+$D$2*E79+$D$3*F78</f>
        <v>888.15326110261913</v>
      </c>
      <c r="F117" s="26">
        <f>$D$2*F118+$D$3*G117+3*$D$2*F105+3*$D$3*G104+3*$D$2*F92+3*$D$3*G91+$D$2*F79+$D$3*G78</f>
        <v>702.88869170382895</v>
      </c>
      <c r="G117" s="17">
        <f>$D$5*G118+$D$4*H117+3*$D$5*G105+3*$D$4*H104+3*$D$5*G92+3*$D$4*H91+$D$5*G79+$D$4*H78</f>
        <v>464.88848442628677</v>
      </c>
      <c r="H117" s="17">
        <f>$D$5*H118+$D$4*I117+3*$D$5*H105+3*$D$4*I104+3*$D$5*H92+3*$D$4*I91+$D$5*H79+$D$4*I78</f>
        <v>273.21359614340014</v>
      </c>
      <c r="I117" s="26">
        <f>$D$2*I118+$D$3*J117+3*$D$2*I105+3*$D$3*J104+3*$D$2*I92+3*$D$3*J91+$D$2*I79+$D$3*J78</f>
        <v>126.75455033686146</v>
      </c>
      <c r="J117" s="26">
        <f>$D$2*J118+$D$3*K117+3*$D$2*J105+3*$D$3*K104+3*$D$2*J92+3*$D$3*K91+$D$2*J79+$D$3*K78</f>
        <v>26.371637106068288</v>
      </c>
      <c r="K117" s="112">
        <v>0</v>
      </c>
      <c r="N117">
        <v>0</v>
      </c>
      <c r="O117" s="17">
        <f>$D$5*O118+$D$4*P117+3*$D$5*O105+3*$D$4*P104+3*$D$5*O92+3*$D$4*P91+$D$5*O79+$D$4*P78</f>
        <v>997.64771499452183</v>
      </c>
      <c r="P117" s="26">
        <f>$D$2*P118+$D$3*Q117+3*$D$2*P105+3*$D$3*Q104+3*$D$2*P92+3*$D$3*Q91+$D$2*P79+$D$3*Q78</f>
        <v>737.25705846560709</v>
      </c>
      <c r="Q117" s="26">
        <f>$D$2*Q118+$D$3*R117+3*$D$2*Q105+3*$D$3*R104+3*$D$2*Q92+3*$D$3*R91+$D$2*Q79+$D$3*R78</f>
        <v>465.00168896587235</v>
      </c>
      <c r="R117" s="17">
        <f>$D$5*R118+$D$4*S117+3*$D$5*R105+3*$D$4*S104+3*$D$5*R92+3*$D$4*S91+$D$5*R79+$D$4*S78</f>
        <v>247.95005857969807</v>
      </c>
      <c r="S117" s="17">
        <f>$D$5*S118+$D$4*T117+3*$D$5*S105+3*$D$4*T104+3*$D$5*S92+3*$D$4*T91+$D$5*S79+$D$4*T78</f>
        <v>128.72527011678719</v>
      </c>
      <c r="T117" s="26">
        <f>$D$2*T118+$D$3*U117+3*$D$2*T105+3*$D$3*U104+3*$D$2*T92+3*$D$3*U91+$D$2*T79+$D$3*U78</f>
        <v>53.204784387114309</v>
      </c>
      <c r="U117" s="26">
        <f>$D$2*U118+$D$3*V117+3*$D$2*U105+3*$D$3*V104+3*$D$2*U92+3*$D$3*V91+$D$2*U79+$D$3*V78</f>
        <v>9.3428912726608591</v>
      </c>
      <c r="V117" s="112">
        <v>0</v>
      </c>
      <c r="Y117">
        <v>0</v>
      </c>
      <c r="Z117" s="17">
        <f>D117+O117</f>
        <v>2023.5321940035878</v>
      </c>
      <c r="AA117" s="17">
        <f t="shared" ref="AA117:AA123" si="52">E117+P117</f>
        <v>1625.4103195682262</v>
      </c>
      <c r="AB117" s="17">
        <f t="shared" ref="AB117:AB123" si="53">F117+Q117</f>
        <v>1167.8903806697012</v>
      </c>
      <c r="AC117" s="17">
        <f t="shared" ref="AC117:AC123" si="54">G117+R117</f>
        <v>712.83854300598477</v>
      </c>
      <c r="AD117" s="17">
        <f t="shared" ref="AD117:AD123" si="55">H117+S117</f>
        <v>401.9388662601873</v>
      </c>
      <c r="AE117" s="17">
        <f t="shared" ref="AE117:AE123" si="56">I117+T117</f>
        <v>179.95933472397576</v>
      </c>
      <c r="AF117" s="17">
        <f t="shared" ref="AF117:AF123" si="57">J117+U117</f>
        <v>35.714528378729149</v>
      </c>
      <c r="AI117">
        <v>0</v>
      </c>
      <c r="AJ117" s="17">
        <f>Z117</f>
        <v>2023.5321940035878</v>
      </c>
      <c r="AK117" s="17">
        <f t="shared" ref="AK117:AP123" si="58">AA117</f>
        <v>1625.4103195682262</v>
      </c>
      <c r="AL117" s="17">
        <f t="shared" si="58"/>
        <v>1167.8903806697012</v>
      </c>
      <c r="AM117" s="17">
        <f t="shared" si="58"/>
        <v>712.83854300598477</v>
      </c>
      <c r="AN117" s="17">
        <f t="shared" si="58"/>
        <v>401.9388662601873</v>
      </c>
      <c r="AO117" s="17">
        <f t="shared" si="58"/>
        <v>179.95933472397576</v>
      </c>
      <c r="AP117" s="17">
        <f t="shared" si="58"/>
        <v>35.714528378729149</v>
      </c>
      <c r="AS117">
        <v>0</v>
      </c>
      <c r="AT117" s="17">
        <f t="shared" ref="AT117:AZ123" si="59">(AJ117-3*AJ104*AJ91+2*AJ91^3)/(AT104)^(3/2)</f>
        <v>1.8662647176454146</v>
      </c>
      <c r="AU117" s="17">
        <f t="shared" si="59"/>
        <v>1.8752599941788033</v>
      </c>
      <c r="AV117" s="17">
        <f t="shared" si="59"/>
        <v>1.7903750993854242</v>
      </c>
      <c r="AW117" s="17">
        <f t="shared" si="59"/>
        <v>1.8545814169959041</v>
      </c>
      <c r="AX117" s="17">
        <f t="shared" si="59"/>
        <v>2.0910603078732519</v>
      </c>
      <c r="AY117" s="17">
        <f t="shared" si="59"/>
        <v>2.5530767447669298</v>
      </c>
      <c r="AZ117" s="17">
        <f t="shared" si="59"/>
        <v>3.6983633676497116</v>
      </c>
    </row>
    <row r="118" spans="2:52" x14ac:dyDescent="0.35">
      <c r="C118">
        <v>1</v>
      </c>
      <c r="D118" s="26">
        <f>$D$2*D119+$D$3*E118+3*$D$2*D106+3*$D$3*E105+3*$D$2*D93+3*$D$3*E92+$D$2*D80+$D$3*E79</f>
        <v>711.9533829805863</v>
      </c>
      <c r="E118" s="26">
        <f>$D$2*E119+$D$3*F118+3*$D$2*E106+3*$D$3*F105+3*$D$2*E93+3*$D$3*F92+$D$2*E80+$D$3*F79</f>
        <v>684.7406623383647</v>
      </c>
      <c r="F118" s="17">
        <f>$D$5*F119+$D$4*G118+3*$D$5*F106+3*$D$4*G105+3*$D$5*F93+3*$D$4*G92+$D$5*F80+$D$4*G79</f>
        <v>574.0320852141175</v>
      </c>
      <c r="G118" s="17">
        <f>$D$5*G119+$D$4*H118+3*$D$5*G106+3*$D$4*H105+3*$D$5*G93+3*$D$4*H92+$D$5*G80+$D$4*H79</f>
        <v>423.40014902336867</v>
      </c>
      <c r="H118" s="26">
        <f>$D$2*H119+$D$3*I118+3*$D$2*H106+3*$D$3*I105+3*$D$2*H93+3*$D$3*I92+$D$2*H80+$D$3*I79</f>
        <v>272.25931256176966</v>
      </c>
      <c r="I118" s="26">
        <f>$D$2*I119+$D$3*J118+3*$D$2*I106+3*$D$3*J105+3*$D$2*I93+3*$D$3*J92+$D$2*I80+$D$3*J79</f>
        <v>115.52667142659203</v>
      </c>
      <c r="J118" s="17">
        <f>$D$5*J119+$D$4*K118+3*$D$5*J106+3*$D$4*K105+3*$D$5*J93+3*$D$4*K92+$D$5*J80+$D$4*K79</f>
        <v>23.510147187326737</v>
      </c>
      <c r="K118" s="112">
        <v>0</v>
      </c>
      <c r="N118">
        <v>1</v>
      </c>
      <c r="O118" s="26">
        <f>$D$2*O119+$D$3*P118+3*$D$2*O106+3*$D$3*P105+3*$D$2*O93+3*$D$3*P92+$D$2*O80+$D$3*P79</f>
        <v>878.57140911949807</v>
      </c>
      <c r="P118" s="26">
        <f>$D$2*P119+$D$3*Q118+3*$D$2*P106+3*$D$3*Q105+3*$D$2*P93+3*$D$3*Q92+$D$2*P80+$D$3*Q79</f>
        <v>665.19409825750699</v>
      </c>
      <c r="Q118" s="17">
        <f>$D$5*Q119+$D$4*R118+3*$D$5*Q106+3*$D$4*R105+3*$D$5*Q93+3*$D$4*R92+$D$5*Q80+$D$4*R79</f>
        <v>449.42272460501869</v>
      </c>
      <c r="R118" s="17">
        <f>$D$5*R119+$D$4*S118+3*$D$5*R106+3*$D$4*S105+3*$D$5*R93+3*$D$4*S92+$D$5*R80+$D$4*S79</f>
        <v>294.1140776237894</v>
      </c>
      <c r="S118" s="26">
        <f>$D$2*S119+$D$3*T118+3*$D$2*S106+3*$D$3*T105+3*$D$2*S93+3*$D$3*T92+$D$2*S80+$D$3*T79</f>
        <v>171.5894518692337</v>
      </c>
      <c r="T118" s="26">
        <f>$D$2*T119+$D$3*U118+3*$D$2*T106+3*$D$3*U105+3*$D$2*T93+3*$D$3*U92+$D$2*T80+$D$3*U79</f>
        <v>63.622686095846319</v>
      </c>
      <c r="U118" s="17">
        <f>$D$5*U119+$D$4*V118+3*$D$5*U106+3*$D$4*V105+3*$D$5*U93+3*$D$4*V92+$D$5*U80+$D$4*V79</f>
        <v>12.239185445128765</v>
      </c>
      <c r="V118" s="112">
        <v>0</v>
      </c>
      <c r="Y118">
        <v>1</v>
      </c>
      <c r="Z118" s="17">
        <f t="shared" ref="Z118:Z123" si="60">D118+O118</f>
        <v>1590.5247921000844</v>
      </c>
      <c r="AA118" s="17">
        <f t="shared" si="52"/>
        <v>1349.9347605958717</v>
      </c>
      <c r="AB118" s="17">
        <f t="shared" si="53"/>
        <v>1023.4548098191362</v>
      </c>
      <c r="AC118" s="17">
        <f t="shared" si="54"/>
        <v>717.51422664715801</v>
      </c>
      <c r="AD118" s="17">
        <f t="shared" si="55"/>
        <v>443.84876443100336</v>
      </c>
      <c r="AE118" s="17">
        <f t="shared" si="56"/>
        <v>179.14935752243835</v>
      </c>
      <c r="AF118" s="17">
        <f t="shared" si="57"/>
        <v>35.749332632455506</v>
      </c>
      <c r="AI118">
        <v>1</v>
      </c>
      <c r="AJ118" s="17">
        <f t="shared" ref="AJ118:AJ123" si="61">Z118</f>
        <v>1590.5247921000844</v>
      </c>
      <c r="AK118" s="17">
        <f t="shared" si="58"/>
        <v>1349.9347605958717</v>
      </c>
      <c r="AL118" s="17">
        <f t="shared" si="58"/>
        <v>1023.4548098191362</v>
      </c>
      <c r="AM118" s="17">
        <f t="shared" si="58"/>
        <v>717.51422664715801</v>
      </c>
      <c r="AN118" s="17">
        <f t="shared" si="58"/>
        <v>443.84876443100336</v>
      </c>
      <c r="AO118" s="17">
        <f t="shared" si="58"/>
        <v>179.14935752243835</v>
      </c>
      <c r="AP118" s="17">
        <f t="shared" si="58"/>
        <v>35.749332632455506</v>
      </c>
      <c r="AS118">
        <v>1</v>
      </c>
      <c r="AT118" s="17">
        <f t="shared" si="59"/>
        <v>1.8550193712102874</v>
      </c>
      <c r="AU118" s="17">
        <f t="shared" si="59"/>
        <v>2.0013617530603103</v>
      </c>
      <c r="AV118" s="17">
        <f t="shared" si="59"/>
        <v>1.9593708523266833</v>
      </c>
      <c r="AW118" s="17">
        <f t="shared" si="59"/>
        <v>1.930027943290461</v>
      </c>
      <c r="AX118" s="17">
        <f t="shared" si="59"/>
        <v>2.0200171629119539</v>
      </c>
      <c r="AY118" s="17">
        <f t="shared" si="59"/>
        <v>2.5614138516102307</v>
      </c>
      <c r="AZ118" s="17">
        <f t="shared" si="59"/>
        <v>4.1569070475280911</v>
      </c>
    </row>
    <row r="119" spans="2:52" x14ac:dyDescent="0.35">
      <c r="C119">
        <v>2</v>
      </c>
      <c r="D119" s="26">
        <f>$D$2*D120+$D$3*E119+3*$D$2*D107+3*$D$3*E106+3*$D$2*D94+3*$D$3*E93+$D$2*D81+$D$3*E80</f>
        <v>483.97133777231176</v>
      </c>
      <c r="E119" s="17">
        <f>$D$5*E120+$D$4*F119+3*$D$5*E107+3*$D$4*F106+3*$D$5*E94+3*$D$4*F93+$D$5*E81+$D$4*F80</f>
        <v>501.08330399450921</v>
      </c>
      <c r="F119" s="17">
        <f>$D$5*F120+$D$4*G119+3*$D$5*F107+3*$D$4*G106+3*$D$5*F94+3*$D$4*G93+$D$5*F81+$D$4*G80</f>
        <v>441.28790050128879</v>
      </c>
      <c r="G119" s="26">
        <f>$D$2*G120+$D$3*H119+3*$D$2*G107+3*$D$3*H106+3*$D$2*G94+3*$D$3*H93+$D$2*G81+$D$3*H80</f>
        <v>357.45303989282326</v>
      </c>
      <c r="H119" s="26">
        <f>$D$2*H120+$D$3*I119+3*$D$2*H107+3*$D$3*I106+3*$D$2*H94+3*$D$3*I93+$D$2*H81+$D$3*I80</f>
        <v>238.42905324633583</v>
      </c>
      <c r="I119" s="17">
        <f>$D$5*I120+$D$4*J119+3*$D$5*I107+3*$D$4*J106+3*$D$5*I94+3*$D$4*J93+$D$5*I81+$D$4*J80</f>
        <v>107.86205932162875</v>
      </c>
      <c r="J119" s="17">
        <f>$D$5*J120+$D$4*K119+3*$D$5*J107+3*$D$4*K106+3*$D$5*J94+3*$D$4*K93+$D$5*J81+$D$4*K80</f>
        <v>33.469235772725099</v>
      </c>
      <c r="K119" s="112">
        <v>0</v>
      </c>
      <c r="N119">
        <v>2</v>
      </c>
      <c r="O119" s="26">
        <f>$D$2*O120+$D$3*P119+3*$D$2*O107+3*$D$3*P106+3*$D$2*O94+3*$D$3*P93+$D$2*O81+$D$3*P80</f>
        <v>691.97408414524807</v>
      </c>
      <c r="P119" s="17">
        <f>$D$5*P120+$D$4*Q119+3*$D$5*P107+3*$D$4*Q106+3*$D$5*P94+3*$D$4*Q93+$D$5*P81+$D$4*Q80</f>
        <v>560.71533805215643</v>
      </c>
      <c r="Q119" s="17">
        <f>$D$5*Q120+$D$4*R119+3*$D$5*Q107+3*$D$4*R106+3*$D$5*Q94+3*$D$4*R93+$D$5*Q81+$D$4*R80</f>
        <v>428.00158931237888</v>
      </c>
      <c r="R119" s="26">
        <f>$D$2*R120+$D$3*S119+3*$D$2*R107+3*$D$3*S106+3*$D$2*R94+3*$D$3*S93+$D$2*R81+$D$3*S80</f>
        <v>308.72611037577298</v>
      </c>
      <c r="S119" s="26">
        <f>$D$2*S120+$D$3*T119+3*$D$2*S107+3*$D$3*T106+3*$D$2*S94+3*$D$3*T93+$D$2*S81+$D$3*T80</f>
        <v>178.81059799337569</v>
      </c>
      <c r="T119" s="17">
        <f>$D$5*T120+$D$4*U119+3*$D$5*T107+3*$D$4*U106+3*$D$5*T94+3*$D$4*U93+$D$5*T81+$D$4*U80</f>
        <v>73.95798694032878</v>
      </c>
      <c r="U119" s="17">
        <f>$D$5*U120+$D$4*V119+3*$D$5*U107+3*$D$4*V106+3*$D$5*U94+3*$D$4*V93+$D$5*U81+$D$4*V80</f>
        <v>23.181307985199243</v>
      </c>
      <c r="V119" s="112">
        <v>0</v>
      </c>
      <c r="Y119">
        <v>2</v>
      </c>
      <c r="Z119" s="17">
        <f t="shared" si="60"/>
        <v>1175.9454219175598</v>
      </c>
      <c r="AA119" s="17">
        <f t="shared" si="52"/>
        <v>1061.7986420466657</v>
      </c>
      <c r="AB119" s="17">
        <f t="shared" si="53"/>
        <v>869.28948981366761</v>
      </c>
      <c r="AC119" s="17">
        <f t="shared" si="54"/>
        <v>666.17915026859623</v>
      </c>
      <c r="AD119" s="17">
        <f t="shared" si="55"/>
        <v>417.23965123971152</v>
      </c>
      <c r="AE119" s="17">
        <f t="shared" si="56"/>
        <v>181.82004626195754</v>
      </c>
      <c r="AF119" s="17">
        <f t="shared" si="57"/>
        <v>56.650543757924339</v>
      </c>
      <c r="AI119">
        <v>2</v>
      </c>
      <c r="AJ119" s="17">
        <f t="shared" si="61"/>
        <v>1175.9454219175598</v>
      </c>
      <c r="AK119" s="17">
        <f t="shared" si="58"/>
        <v>1061.7986420466657</v>
      </c>
      <c r="AL119" s="17">
        <f t="shared" si="58"/>
        <v>869.28948981366761</v>
      </c>
      <c r="AM119" s="17">
        <f t="shared" si="58"/>
        <v>666.17915026859623</v>
      </c>
      <c r="AN119" s="17">
        <f t="shared" si="58"/>
        <v>417.23965123971152</v>
      </c>
      <c r="AO119" s="17">
        <f t="shared" si="58"/>
        <v>181.82004626195754</v>
      </c>
      <c r="AP119" s="17">
        <f t="shared" si="58"/>
        <v>56.650543757924339</v>
      </c>
      <c r="AS119">
        <v>2</v>
      </c>
      <c r="AT119" s="17">
        <f t="shared" si="59"/>
        <v>1.8122180796104086</v>
      </c>
      <c r="AU119" s="17">
        <f t="shared" si="59"/>
        <v>2.0348305390636092</v>
      </c>
      <c r="AV119" s="17">
        <f t="shared" si="59"/>
        <v>2.1206712858314787</v>
      </c>
      <c r="AW119" s="17">
        <f t="shared" si="59"/>
        <v>2.1034744221374413</v>
      </c>
      <c r="AX119" s="17">
        <f t="shared" si="59"/>
        <v>2.1021458630000613</v>
      </c>
      <c r="AY119" s="17">
        <f t="shared" si="59"/>
        <v>2.5313251708234907</v>
      </c>
      <c r="AZ119" s="17">
        <f t="shared" si="59"/>
        <v>3.6244404003665389</v>
      </c>
    </row>
    <row r="120" spans="2:52" x14ac:dyDescent="0.35">
      <c r="B120" t="s">
        <v>1</v>
      </c>
      <c r="C120">
        <v>3</v>
      </c>
      <c r="D120" s="17">
        <f>$D$5*D121+$D$4*E120+3*$D$5*D108+3*$D$4*E107+3*$D$5*D95+3*$D$4*E94+$D$5*D82+$D$4*E81</f>
        <v>301.04017791552906</v>
      </c>
      <c r="E120" s="17">
        <f>$D$5*E121+$D$4*F120+3*$D$5*E108+3*$D$4*F107+3*$D$5*E95+3*$D$4*F94+$D$5*E82+$D$4*F81</f>
        <v>305.63641709934717</v>
      </c>
      <c r="F120" s="26">
        <f>$D$2*F121+$D$3*G120+3*$D$2*F108+3*$D$3*G107+3*$D$2*F95+3*$D$3*G94+$D$2*F82+$D$3*G81</f>
        <v>294.57835595564558</v>
      </c>
      <c r="G120" s="26">
        <f>$D$2*G121+$D$3*H120+3*$D$2*G108+3*$D$3*H107+3*$D$2*G95+3*$D$3*H94+$D$2*G82+$D$3*H81</f>
        <v>276.80120488141193</v>
      </c>
      <c r="H120" s="17">
        <f>$D$5*H121+$D$4*I120+3*$D$5*H108+3*$D$4*I107+3*$D$5*H95+3*$D$4*I94+$D$5*H82+$D$4*I81</f>
        <v>205.92101501571986</v>
      </c>
      <c r="I120" s="17">
        <f>$D$5*I121+$D$4*J120+3*$D$5*I108+3*$D$4*J107+3*$D$5*I95+3*$D$4*J94+$D$5*I82+$D$4*J81</f>
        <v>124.84806171544822</v>
      </c>
      <c r="J120" s="26">
        <f>$D$2*J121+$D$3*K120+3*$D$2*J108+3*$D$3*K107+3*$D$2*J95+3*$D$3*K94+$D$2*J82+$D$3*K81</f>
        <v>51.792710808681065</v>
      </c>
      <c r="K120" s="112">
        <v>0</v>
      </c>
      <c r="M120" t="s">
        <v>1</v>
      </c>
      <c r="N120">
        <v>3</v>
      </c>
      <c r="O120" s="17">
        <f>$D$5*O121+$D$4*P120+3*$D$5*O108+3*$D$4*P107+3*$D$5*O95+3*$D$4*P94+$D$5*O82+$D$4*P81</f>
        <v>493.94804737172052</v>
      </c>
      <c r="P120" s="17">
        <f>$D$5*P121+$D$4*Q120+3*$D$5*P108+3*$D$4*Q107+3*$D$5*P95+3*$D$4*Q94+$D$5*P82+$D$4*Q81</f>
        <v>416.18688670804715</v>
      </c>
      <c r="Q120" s="26">
        <f>$D$2*Q121+$D$3*R120+3*$D$2*Q108+3*$D$3*R107+3*$D$2*Q95+3*$D$3*R94+$D$2*Q82+$D$3*R81</f>
        <v>341.86867067585871</v>
      </c>
      <c r="R120" s="26">
        <f>$D$2*R121+$D$3*S120+3*$D$2*R108+3*$D$3*S107+3*$D$2*R95+3*$D$3*S94+$D$2*R82+$D$3*S81</f>
        <v>268.47974968303816</v>
      </c>
      <c r="S120" s="17">
        <f>$D$5*S121+$D$4*T120+3*$D$5*S108+3*$D$4*T107+3*$D$5*S95+3*$D$4*T94+$D$5*S82+$D$4*T81</f>
        <v>176.63510722995875</v>
      </c>
      <c r="T120" s="17">
        <f>$D$5*T121+$D$4*U120+3*$D$5*T108+3*$D$4*U107+3*$D$5*T95+3*$D$4*U94+$D$5*T82+$D$4*U81</f>
        <v>104.00745575983265</v>
      </c>
      <c r="U120" s="26">
        <f>$D$2*U121+$D$3*V120+3*$D$2*U108+3*$D$3*V107+3*$D$2*U95+3*$D$3*V94+$D$2*U82+$D$3*V81</f>
        <v>43.175711790040822</v>
      </c>
      <c r="V120" s="112">
        <v>0</v>
      </c>
      <c r="X120" t="s">
        <v>1</v>
      </c>
      <c r="Y120">
        <v>3</v>
      </c>
      <c r="Z120" s="17">
        <f t="shared" si="60"/>
        <v>794.98822528724963</v>
      </c>
      <c r="AA120" s="17">
        <f t="shared" si="52"/>
        <v>721.82330380739427</v>
      </c>
      <c r="AB120" s="17">
        <f t="shared" si="53"/>
        <v>636.44702663150429</v>
      </c>
      <c r="AC120" s="17">
        <f t="shared" si="54"/>
        <v>545.2809545644501</v>
      </c>
      <c r="AD120" s="17">
        <f t="shared" si="55"/>
        <v>382.55612224567858</v>
      </c>
      <c r="AE120" s="17">
        <f t="shared" si="56"/>
        <v>228.85551747528086</v>
      </c>
      <c r="AF120" s="17">
        <f t="shared" si="57"/>
        <v>94.968422598721887</v>
      </c>
      <c r="AH120" t="s">
        <v>1</v>
      </c>
      <c r="AI120">
        <v>3</v>
      </c>
      <c r="AJ120" s="17">
        <f t="shared" si="61"/>
        <v>794.98822528724963</v>
      </c>
      <c r="AK120" s="17">
        <f t="shared" si="58"/>
        <v>721.82330380739427</v>
      </c>
      <c r="AL120" s="17">
        <f t="shared" si="58"/>
        <v>636.44702663150429</v>
      </c>
      <c r="AM120" s="17">
        <f t="shared" si="58"/>
        <v>545.2809545644501</v>
      </c>
      <c r="AN120" s="17">
        <f t="shared" si="58"/>
        <v>382.55612224567858</v>
      </c>
      <c r="AO120" s="17">
        <f t="shared" si="58"/>
        <v>228.85551747528086</v>
      </c>
      <c r="AP120" s="17">
        <f t="shared" si="58"/>
        <v>94.968422598721887</v>
      </c>
      <c r="AR120" t="s">
        <v>1</v>
      </c>
      <c r="AS120">
        <v>3</v>
      </c>
      <c r="AT120" s="17">
        <f t="shared" si="59"/>
        <v>1.8229399960355426</v>
      </c>
      <c r="AU120" s="17">
        <f t="shared" si="59"/>
        <v>2.0126912148709719</v>
      </c>
      <c r="AV120" s="17">
        <f t="shared" si="59"/>
        <v>2.1504567219592854</v>
      </c>
      <c r="AW120" s="17">
        <f t="shared" si="59"/>
        <v>2.2087522167369631</v>
      </c>
      <c r="AX120" s="17">
        <f t="shared" si="59"/>
        <v>2.2393484860054738</v>
      </c>
      <c r="AY120" s="17">
        <f t="shared" si="59"/>
        <v>2.3827746774578822</v>
      </c>
      <c r="AZ120" s="17">
        <f t="shared" si="59"/>
        <v>3.0589059372405627</v>
      </c>
    </row>
    <row r="121" spans="2:52" x14ac:dyDescent="0.35">
      <c r="C121">
        <v>4</v>
      </c>
      <c r="D121" s="17">
        <f>$D$5*D122+$D$4*E121+3*$D$5*D109+3*$D$4*E108+3*$D$5*D96+3*$D$4*E95+$D$5*D83+$D$4*E82</f>
        <v>134.78028640085742</v>
      </c>
      <c r="E121" s="26">
        <f>$D$2*E122+$D$3*F121+3*$D$2*E109+3*$D$3*F108+3*$D$2*E96+3*$D$3*F95+$D$2*E83+$D$3*F82</f>
        <v>148.76204150124224</v>
      </c>
      <c r="F121" s="26">
        <f>$D$2*F122+$D$3*G121+3*$D$2*F109+3*$D$3*G108+3*$D$2*F96+3*$D$3*G95+$D$2*F83+$D$3*G82</f>
        <v>184.98281989024247</v>
      </c>
      <c r="G121" s="17">
        <f>$D$5*G122+$D$4*H121+3*$D$5*G109+3*$D$4*H108+3*$D$5*G96+3*$D$4*H95+$D$5*G83+$D$4*H82</f>
        <v>200.18323246190624</v>
      </c>
      <c r="H121" s="17">
        <f>$D$5*H122+$D$4*I121+3*$D$5*H109+3*$D$4*I108+3*$D$5*H96+3*$D$4*I95+$D$5*H83+$D$4*I82</f>
        <v>174.03259098475607</v>
      </c>
      <c r="I121" s="26">
        <f>$D$2*I122+$D$3*J121+3*$D$2*I109+3*$D$3*J108+3*$D$2*I96+3*$D$3*J95+$D$2*I83+$D$3*J82</f>
        <v>133.92234047231386</v>
      </c>
      <c r="J121" s="26">
        <f>$D$2*J122+$D$3*K121+3*$D$2*J109+3*$D$3*K108+3*$D$2*J96+3*$D$3*K95+$D$2*J83+$D$3*K82</f>
        <v>57.840284560788469</v>
      </c>
      <c r="K121" s="112">
        <v>0</v>
      </c>
      <c r="N121">
        <v>4</v>
      </c>
      <c r="O121" s="17">
        <f>$D$5*O122+$D$4*P121+3*$D$5*O109+3*$D$4*P108+3*$D$5*O96+3*$D$4*P95+$D$5*O83+$D$4*P82</f>
        <v>272.73611709545753</v>
      </c>
      <c r="P121" s="26">
        <f>$D$2*P122+$D$3*Q121+3*$D$2*P109+3*$D$3*Q108+3*$D$2*P96+3*$D$3*Q95+$D$2*P83+$D$3*Q82</f>
        <v>240.86273070252463</v>
      </c>
      <c r="Q121" s="26">
        <f>$D$2*Q122+$D$3*R121+3*$D$2*Q109+3*$D$3*R108+3*$D$2*Q96+3*$D$3*R95+$D$2*Q83+$D$3*R82</f>
        <v>233.08708147634596</v>
      </c>
      <c r="R121" s="17">
        <f>$D$5*R122+$D$4*S121+3*$D$5*R109+3*$D$4*S108+3*$D$5*R96+3*$D$4*S95+$D$5*R83+$D$4*S82</f>
        <v>210.52106555923137</v>
      </c>
      <c r="S121" s="17">
        <f>$D$5*S122+$D$4*T121+3*$D$5*S109+3*$D$4*T108+3*$D$5*S96+3*$D$4*T95+$D$5*S83+$D$4*T82</f>
        <v>169.88791353602565</v>
      </c>
      <c r="T121" s="26">
        <f>$D$2*T122+$D$3*U121+3*$D$2*T109+3*$D$3*U108+3*$D$2*T96+3*$D$3*U95+$D$2*T83+$D$3*U82</f>
        <v>126.90295754020741</v>
      </c>
      <c r="U121" s="26">
        <f>$D$2*U122+$D$3*V121+3*$D$2*U109+3*$D$3*V108+3*$D$2*U96+3*$D$3*V95+$D$2*U83+$D$3*V82</f>
        <v>53.836474744990504</v>
      </c>
      <c r="V121" s="112">
        <v>0</v>
      </c>
      <c r="Y121">
        <v>4</v>
      </c>
      <c r="Z121" s="17">
        <f t="shared" si="60"/>
        <v>407.51640349631498</v>
      </c>
      <c r="AA121" s="17">
        <f t="shared" si="52"/>
        <v>389.62477220376684</v>
      </c>
      <c r="AB121" s="17">
        <f t="shared" si="53"/>
        <v>418.0699013665884</v>
      </c>
      <c r="AC121" s="17">
        <f t="shared" si="54"/>
        <v>410.70429802113762</v>
      </c>
      <c r="AD121" s="17">
        <f t="shared" si="55"/>
        <v>343.92050452078172</v>
      </c>
      <c r="AE121" s="17">
        <f t="shared" si="56"/>
        <v>260.82529801252127</v>
      </c>
      <c r="AF121" s="17">
        <f t="shared" si="57"/>
        <v>111.67675930577897</v>
      </c>
      <c r="AI121">
        <v>4</v>
      </c>
      <c r="AJ121" s="17">
        <f t="shared" si="61"/>
        <v>407.51640349631498</v>
      </c>
      <c r="AK121" s="17">
        <f t="shared" si="58"/>
        <v>389.62477220376684</v>
      </c>
      <c r="AL121" s="17">
        <f t="shared" si="58"/>
        <v>418.0699013665884</v>
      </c>
      <c r="AM121" s="17">
        <f t="shared" si="58"/>
        <v>410.70429802113762</v>
      </c>
      <c r="AN121" s="17">
        <f t="shared" si="58"/>
        <v>343.92050452078172</v>
      </c>
      <c r="AO121" s="17">
        <f t="shared" si="58"/>
        <v>260.82529801252127</v>
      </c>
      <c r="AP121" s="17">
        <f t="shared" si="58"/>
        <v>111.67675930577897</v>
      </c>
      <c r="AS121">
        <v>4</v>
      </c>
      <c r="AT121" s="17">
        <f t="shared" si="59"/>
        <v>2.0243961475532335</v>
      </c>
      <c r="AU121" s="17">
        <f t="shared" si="59"/>
        <v>2.2044535527288036</v>
      </c>
      <c r="AV121" s="17">
        <f t="shared" si="59"/>
        <v>2.2074757454895342</v>
      </c>
      <c r="AW121" s="17">
        <f t="shared" si="59"/>
        <v>2.1903696755647588</v>
      </c>
      <c r="AX121" s="17">
        <f t="shared" si="59"/>
        <v>2.2237888529027794</v>
      </c>
      <c r="AY121" s="17">
        <f t="shared" si="59"/>
        <v>2.2210876240682724</v>
      </c>
      <c r="AZ121" s="17">
        <f t="shared" si="59"/>
        <v>2.8580387889008287</v>
      </c>
    </row>
    <row r="122" spans="2:52" x14ac:dyDescent="0.35">
      <c r="C122">
        <v>5</v>
      </c>
      <c r="D122" s="26">
        <f>$D$2*D123+$D$3*E122+3*$D$2*D110+3*$D$3*E109+3*$D$2*D97+3*$D$3*E96+$D$2*D84+$D$3*E83</f>
        <v>42.072264604468323</v>
      </c>
      <c r="E122" s="26">
        <f>$D$2*E123+$D$3*F122+3*$D$2*E110+3*$D$3*F109+3*$D$2*E97+3*$D$3*F96+$D$2*E84+$D$3*F83</f>
        <v>66.380733614524473</v>
      </c>
      <c r="F122" s="17">
        <f>$D$5*F123+$D$4*G122+3*$D$5*F110+3*$D$4*G109+3*$D$5*F97+3*$D$4*G96+$D$5*F84+$D$4*G83</f>
        <v>97.716972100963574</v>
      </c>
      <c r="G122" s="17">
        <f>$D$5*G123+$D$4*H122+3*$D$5*G110+3*$D$4*H109+3*$D$5*G97+3*$D$4*H96+$D$5*G84+$D$4*H83</f>
        <v>106.99196672512204</v>
      </c>
      <c r="H122" s="26">
        <f>$D$2*H123+$D$3*I122+3*$D$2*H110+3*$D$3*I109+3*$D$2*H97+3*$D$3*I96+$D$2*H84+$D$3*I83</f>
        <v>112.11479372783539</v>
      </c>
      <c r="I122" s="26">
        <f>$D$2*I123+$D$3*J122+3*$D$2*I110+3*$D$3*J109+3*$D$2*I97+3*$D$3*J96+$D$2*I84+$D$3*J83</f>
        <v>120.11927402452667</v>
      </c>
      <c r="J122" s="17">
        <f>$D$5*J123+$D$4*K122+3*$D$5*J110+3*$D$4*K109+3*$D$5*J97+3*$D$4*K96+$D$5*J84+$D$4*K83</f>
        <v>67.729424392423951</v>
      </c>
      <c r="K122" s="112">
        <v>0</v>
      </c>
      <c r="N122">
        <v>5</v>
      </c>
      <c r="O122" s="26">
        <f>$D$2*O123+$D$3*P122+3*$D$2*O110+3*$D$3*P109+3*$D$2*O97+3*$D$3*P96+$D$2*O84+$D$3*P83</f>
        <v>102.67050449525019</v>
      </c>
      <c r="P122" s="26">
        <f>$D$2*P123+$D$3*Q122+3*$D$2*P110+3*$D$3*Q109+3*$D$2*P97+3*$D$3*Q96+$D$2*P84+$D$3*Q83</f>
        <v>116.00888454376498</v>
      </c>
      <c r="Q122" s="17">
        <f>$D$5*Q123+$D$4*R122+3*$D$5*Q110+3*$D$4*R109+3*$D$5*Q97+3*$D$4*R96+$D$5*Q84+$D$4*R83</f>
        <v>129.15141538239547</v>
      </c>
      <c r="R122" s="17">
        <f>$D$5*R123+$D$4*S122+3*$D$5*R110+3*$D$4*S109+3*$D$5*R97+3*$D$4*S96+$D$5*R84+$D$4*S83</f>
        <v>121.14103578112959</v>
      </c>
      <c r="S122" s="26">
        <f>$D$2*S123+$D$3*T122+3*$D$2*S110+3*$D$3*T109+3*$D$2*S97+3*$D$3*T96+$D$2*S84+$D$3*T83</f>
        <v>115.98326356511841</v>
      </c>
      <c r="T122" s="26">
        <f>$D$2*T123+$D$3*U122+3*$D$2*T110+3*$D$3*U109+3*$D$2*T97+3*$D$3*U96+$D$2*T84+$D$3*U83</f>
        <v>118.43207807895845</v>
      </c>
      <c r="U122" s="17">
        <f>$D$5*U123+$D$4*V122+3*$D$5*U110+3*$D$4*V109+3*$D$5*U97+3*$D$4*V96+$D$5*U84+$D$4*V83</f>
        <v>66.190008355851162</v>
      </c>
      <c r="V122" s="112">
        <v>0</v>
      </c>
      <c r="Y122">
        <v>5</v>
      </c>
      <c r="Z122" s="17">
        <f t="shared" si="60"/>
        <v>144.74276909971852</v>
      </c>
      <c r="AA122" s="17">
        <f t="shared" si="52"/>
        <v>182.38961815828947</v>
      </c>
      <c r="AB122" s="17">
        <f t="shared" si="53"/>
        <v>226.86838748335904</v>
      </c>
      <c r="AC122" s="17">
        <f t="shared" si="54"/>
        <v>228.13300250625161</v>
      </c>
      <c r="AD122" s="17">
        <f t="shared" si="55"/>
        <v>228.0980572929538</v>
      </c>
      <c r="AE122" s="17">
        <f t="shared" si="56"/>
        <v>238.55135210348513</v>
      </c>
      <c r="AF122" s="17">
        <f t="shared" si="57"/>
        <v>133.91943274827511</v>
      </c>
      <c r="AI122">
        <v>5</v>
      </c>
      <c r="AJ122" s="17">
        <f t="shared" si="61"/>
        <v>144.74276909971852</v>
      </c>
      <c r="AK122" s="17">
        <f t="shared" si="58"/>
        <v>182.38961815828947</v>
      </c>
      <c r="AL122" s="17">
        <f t="shared" si="58"/>
        <v>226.86838748335904</v>
      </c>
      <c r="AM122" s="17">
        <f t="shared" si="58"/>
        <v>228.13300250625161</v>
      </c>
      <c r="AN122" s="17">
        <f t="shared" si="58"/>
        <v>228.0980572929538</v>
      </c>
      <c r="AO122" s="17">
        <f t="shared" si="58"/>
        <v>238.55135210348513</v>
      </c>
      <c r="AP122" s="17">
        <f t="shared" si="58"/>
        <v>133.91943274827511</v>
      </c>
      <c r="AS122">
        <v>5</v>
      </c>
      <c r="AT122" s="17">
        <f t="shared" si="59"/>
        <v>2.527642099916211</v>
      </c>
      <c r="AU122" s="17">
        <f t="shared" si="59"/>
        <v>2.6316893007663493</v>
      </c>
      <c r="AV122" s="17">
        <f t="shared" si="59"/>
        <v>2.5089389735978753</v>
      </c>
      <c r="AW122" s="17">
        <f t="shared" si="59"/>
        <v>2.3898000643697541</v>
      </c>
      <c r="AX122" s="17">
        <f t="shared" si="59"/>
        <v>2.2625643049493518</v>
      </c>
      <c r="AY122" s="17">
        <f t="shared" si="59"/>
        <v>2.1091771611012891</v>
      </c>
      <c r="AZ122" s="17">
        <f t="shared" si="59"/>
        <v>2.4462143310351596</v>
      </c>
    </row>
    <row r="123" spans="2:52" x14ac:dyDescent="0.35">
      <c r="C123">
        <v>6</v>
      </c>
      <c r="D123" s="26">
        <f>$D$2*D124+$D$3*E123+3*$D$2*D111+3*$D$3*E110+3*$D$2*D98+3*$D$3*E97+$D$2*D85+$D$3*E84</f>
        <v>9.8867759136771198</v>
      </c>
      <c r="E123" s="17">
        <f>$D$5*E124+$D$4*F123+3*$D$5*E111+3*$D$4*F110+3*$D$5*E98+3*$D$4*F97+$D$5*E85+$D$4*F84</f>
        <v>18.875062851170558</v>
      </c>
      <c r="F123" s="17">
        <f>$D$5*F124+$D$4*G123+3*$D$5*F111+3*$D$4*G110+3*$D$5*F98+3*$D$4*G97+$D$5*F85+$D$4*G84</f>
        <v>24.186219171626917</v>
      </c>
      <c r="G123" s="26">
        <f>$D$2*G124+$D$3*H123+3*$D$2*G111+3*$D$3*H110+3*$D$2*G98+3*$D$3*H97+$D$2*G85+$D$3*H84</f>
        <v>30.476403076359173</v>
      </c>
      <c r="H123" s="26">
        <f>$D$2*H124+$D$3*I123+3*$D$2*H111+3*$D$3*I110+3*$D$2*H98+3*$D$3*I97+$D$2*H85+$D$3*I84</f>
        <v>55.381321198882887</v>
      </c>
      <c r="I123" s="17">
        <f>$D$5*I124+$D$4*J123+3*$D$5*I111+3*$D$4*J110+3*$D$5*I98+3*$D$4*J97+$D$5*I85+$D$4*J84</f>
        <v>99.229688758728074</v>
      </c>
      <c r="J123" s="16">
        <f>8*$D$4*(1-$D$2)*(4*$D$2^2*$D$4^2-4*$D$2*$D$4^2+$D$4^2-4*$D$2^2*$D$4+14*$D$2*$D$4-6*$D$4+$D$2^2-6*$D$2+6)/(2*$D$2*$D$4-$D$4-$D$2)^4</f>
        <v>120.11927402452666</v>
      </c>
      <c r="N123">
        <v>6</v>
      </c>
      <c r="O123" s="26">
        <f>$D$2*O124+$D$3*P123+3*$D$2*O111+3*$D$3*P110+3*$D$2*O98+3*$D$3*P97+$D$2*O85+$D$3*P84</f>
        <v>26.251919239478354</v>
      </c>
      <c r="P123" s="17">
        <f>$D$5*P124+$D$4*Q123+3*$D$5*P111+3*$D$4*Q110+3*$D$5*P98+3*$D$4*Q97+$D$5*P85+$D$4*Q84</f>
        <v>35.102883410015892</v>
      </c>
      <c r="Q123" s="17">
        <f>$D$5*Q124+$D$4*R123+3*$D$5*Q111+3*$D$4*R110+3*$D$5*Q98+3*$D$4*R97+$D$5*Q85+$D$4*R84</f>
        <v>33.517644435364758</v>
      </c>
      <c r="R123" s="26">
        <f>$D$2*R124+$D$3*S123+3*$D$2*R111+3*$D$3*S110+3*$D$2*R98+3*$D$3*S97+$D$2*R85+$D$3*S84</f>
        <v>34.376422287172886</v>
      </c>
      <c r="S123" s="26">
        <f>$D$2*S124+$D$3*T123+3*$D$2*S111+3*$D$3*T110+3*$D$2*S98+3*$D$3*T97+$D$2*S85+$D$3*T84</f>
        <v>56.510214499124153</v>
      </c>
      <c r="T123" s="17">
        <f>$D$5*T124+$D$4*U123+3*$D$5*T111+3*$D$4*U110+3*$D$5*T98+3*$D$4*U97+$D$5*T85+$D$4*U84</f>
        <v>98.239441878853313</v>
      </c>
      <c r="U123" s="16">
        <f>8*$D$2*(1-$D$4)*(4*$D$2^2*$D$4^2-4*$D$2*$D$4^2+$D$4^2-4*$D$2^2*$D$4+14*$D$2*$D$4-6*$D$4+$D$2^2-6*$D$2+6)/(2*$D$2*$D$4-$D$4-$D$2)^4</f>
        <v>118.43207807895845</v>
      </c>
      <c r="Y123">
        <v>6</v>
      </c>
      <c r="Z123" s="17">
        <f t="shared" si="60"/>
        <v>36.138695153155474</v>
      </c>
      <c r="AA123" s="17">
        <f t="shared" si="52"/>
        <v>53.977946261186446</v>
      </c>
      <c r="AB123" s="17">
        <f t="shared" si="53"/>
        <v>57.703863606991675</v>
      </c>
      <c r="AC123" s="17">
        <f t="shared" si="54"/>
        <v>64.852825363532062</v>
      </c>
      <c r="AD123" s="17">
        <f t="shared" si="55"/>
        <v>111.89153569800703</v>
      </c>
      <c r="AE123" s="17">
        <f t="shared" si="56"/>
        <v>197.46913063758137</v>
      </c>
      <c r="AF123" s="17">
        <f t="shared" si="57"/>
        <v>238.5513521034851</v>
      </c>
      <c r="AI123">
        <v>6</v>
      </c>
      <c r="AJ123" s="17">
        <f t="shared" si="61"/>
        <v>36.138695153155474</v>
      </c>
      <c r="AK123" s="17">
        <f t="shared" si="58"/>
        <v>53.977946261186446</v>
      </c>
      <c r="AL123" s="17">
        <f t="shared" si="58"/>
        <v>57.703863606991675</v>
      </c>
      <c r="AM123" s="17">
        <f t="shared" si="58"/>
        <v>64.852825363532062</v>
      </c>
      <c r="AN123" s="17">
        <f t="shared" si="58"/>
        <v>111.89153569800703</v>
      </c>
      <c r="AO123" s="17">
        <f t="shared" si="58"/>
        <v>197.46913063758137</v>
      </c>
      <c r="AP123" s="17">
        <f t="shared" si="58"/>
        <v>238.5513521034851</v>
      </c>
      <c r="AS123">
        <v>6</v>
      </c>
      <c r="AT123" s="17">
        <f t="shared" si="59"/>
        <v>3.3610172528319384</v>
      </c>
      <c r="AU123" s="17">
        <f t="shared" si="59"/>
        <v>3.466689247682798</v>
      </c>
      <c r="AV123" s="17">
        <f t="shared" si="59"/>
        <v>3.9215550749539472</v>
      </c>
      <c r="AW123" s="17">
        <f t="shared" si="59"/>
        <v>3.8115016970878139</v>
      </c>
      <c r="AX123" s="17">
        <f t="shared" si="59"/>
        <v>2.7760990113154924</v>
      </c>
      <c r="AY123" s="17">
        <f t="shared" si="59"/>
        <v>1.9547340873946921</v>
      </c>
      <c r="AZ123" s="17">
        <f t="shared" si="59"/>
        <v>2.1091771611012842</v>
      </c>
    </row>
    <row r="124" spans="2:52" x14ac:dyDescent="0.35">
      <c r="C124">
        <v>7</v>
      </c>
      <c r="D124" s="112">
        <v>0</v>
      </c>
      <c r="E124" s="112">
        <v>0</v>
      </c>
      <c r="F124" s="112">
        <v>0</v>
      </c>
      <c r="G124" s="112">
        <v>0</v>
      </c>
      <c r="H124" s="112">
        <v>0</v>
      </c>
      <c r="I124" s="112">
        <v>0</v>
      </c>
      <c r="N124">
        <v>7</v>
      </c>
      <c r="O124" s="112">
        <v>0</v>
      </c>
      <c r="P124" s="112">
        <v>0</v>
      </c>
      <c r="Q124" s="112">
        <v>0</v>
      </c>
      <c r="R124" s="112">
        <v>0</v>
      </c>
      <c r="S124" s="112">
        <v>0</v>
      </c>
      <c r="T124" s="112">
        <v>0</v>
      </c>
    </row>
    <row r="126" spans="2:52" x14ac:dyDescent="0.35">
      <c r="D126" s="115" t="s">
        <v>903</v>
      </c>
      <c r="E126" s="116"/>
      <c r="F126" s="116"/>
      <c r="G126" s="12">
        <f>INDEX(D130:K137,VLOOKUP($D$8,C129:K137,1,FALSE)+1,HLOOKUP($D$9,C129:K137,1,FALSE)+1)</f>
        <v>15316.318823739688</v>
      </c>
      <c r="O126" s="115" t="s">
        <v>911</v>
      </c>
      <c r="P126" s="116"/>
      <c r="Q126" s="116"/>
      <c r="R126" s="12">
        <f>INDEX(O130:V137,VLOOKUP($D$8,N129:V137,1,FALSE)+1,HLOOKUP($D$9,N129:V137,1,FALSE)+1)</f>
        <v>14895.441484644953</v>
      </c>
      <c r="Z126" s="115" t="s">
        <v>919</v>
      </c>
      <c r="AA126" s="116"/>
      <c r="AJ126" s="115" t="s">
        <v>228</v>
      </c>
      <c r="AK126" s="116"/>
      <c r="AT126" s="115" t="s">
        <v>229</v>
      </c>
      <c r="AU126" s="116"/>
      <c r="AV126" s="116"/>
      <c r="AW126" s="121">
        <f>INDEX(AT130:AZ136,VLOOKUP($D$8,AS129:AZ136,1,FALSE)+1,HLOOKUP($D$9,AS129:AZ136,1,FALSE)+1)</f>
        <v>6.122441568342528</v>
      </c>
    </row>
    <row r="127" spans="2:52" x14ac:dyDescent="0.35">
      <c r="AT127" s="4" t="s">
        <v>556</v>
      </c>
      <c r="AW127" s="1">
        <f>IF(MOD($D$8+$D$9,4)=0,AW126,IF(MOD($D$8+$D$9,4)=3,AW126,AW62))</f>
        <v>6.122441568342528</v>
      </c>
    </row>
    <row r="128" spans="2:52" x14ac:dyDescent="0.35">
      <c r="G128" t="s">
        <v>0</v>
      </c>
      <c r="R128" t="s">
        <v>0</v>
      </c>
      <c r="AC128" t="s">
        <v>0</v>
      </c>
      <c r="AM128" t="s">
        <v>0</v>
      </c>
      <c r="AW128" t="s">
        <v>0</v>
      </c>
    </row>
    <row r="129" spans="2:52" x14ac:dyDescent="0.35">
      <c r="D129">
        <v>0</v>
      </c>
      <c r="E129">
        <v>1</v>
      </c>
      <c r="F129">
        <v>2</v>
      </c>
      <c r="G129">
        <v>3</v>
      </c>
      <c r="H129">
        <v>4</v>
      </c>
      <c r="I129">
        <v>5</v>
      </c>
      <c r="J129">
        <v>6</v>
      </c>
      <c r="K129">
        <v>7</v>
      </c>
      <c r="O129">
        <v>0</v>
      </c>
      <c r="P129">
        <v>1</v>
      </c>
      <c r="Q129">
        <v>2</v>
      </c>
      <c r="R129">
        <v>3</v>
      </c>
      <c r="S129">
        <v>4</v>
      </c>
      <c r="T129">
        <v>5</v>
      </c>
      <c r="U129">
        <v>6</v>
      </c>
      <c r="V129">
        <v>7</v>
      </c>
      <c r="Z129">
        <v>0</v>
      </c>
      <c r="AA129">
        <v>1</v>
      </c>
      <c r="AB129">
        <v>2</v>
      </c>
      <c r="AC129">
        <v>3</v>
      </c>
      <c r="AD129">
        <v>4</v>
      </c>
      <c r="AE129">
        <v>5</v>
      </c>
      <c r="AF129">
        <v>6</v>
      </c>
      <c r="AJ129">
        <v>0</v>
      </c>
      <c r="AK129">
        <v>1</v>
      </c>
      <c r="AL129">
        <v>2</v>
      </c>
      <c r="AM129">
        <v>3</v>
      </c>
      <c r="AN129">
        <v>4</v>
      </c>
      <c r="AO129">
        <v>5</v>
      </c>
      <c r="AP129">
        <v>6</v>
      </c>
      <c r="AT129">
        <v>0</v>
      </c>
      <c r="AU129">
        <v>1</v>
      </c>
      <c r="AV129">
        <v>2</v>
      </c>
      <c r="AW129">
        <v>3</v>
      </c>
      <c r="AX129">
        <v>4</v>
      </c>
      <c r="AY129">
        <v>5</v>
      </c>
      <c r="AZ129">
        <v>6</v>
      </c>
    </row>
    <row r="130" spans="2:52" x14ac:dyDescent="0.35">
      <c r="C130">
        <v>0</v>
      </c>
      <c r="D130" s="17">
        <f>$D$5*D131+$D$4*E130+4*$D$5*D118+4*$D$4*E117+6*$D$5*D105+6*$D$4*E104+4*$D$5*D92+4*$D$4*E91+$D$5*D79+$D$4*E78</f>
        <v>15316.318823739688</v>
      </c>
      <c r="E130" s="26">
        <f>$D$2*E131+$D$3*F130+4*$D$2*E118+4*$D$3*F117+6*$D$2*E105+6*$D$3*F104+4*$D$2*E92+4*$D$3*F91+$D$2*E79+$D$3*F78</f>
        <v>12353.573279403361</v>
      </c>
      <c r="F130" s="26">
        <f>$D$2*F131+$D$3*G130+4*$D$2*F118+4*$D$3*G117+6*$D$2*F105+6*$D$3*G104+4*$D$2*F92+4*$D$3*G91+$D$2*F79+$D$3*G78</f>
        <v>8882.683058642182</v>
      </c>
      <c r="G130" s="17">
        <f>$D$5*G131+$D$4*H130+4*$D$5*G118+4*$D$4*H117+6*$D$5*G105+6*$D$4*H104+4*$D$5*G92+4*$D$4*H91+$D$5*G79+$D$4*H78</f>
        <v>5246.0470144618785</v>
      </c>
      <c r="H130" s="17">
        <f>$D$5*H131+$D$4*I130+4*$D$5*H118+4*$D$4*I117+6*$D$5*H105+6*$D$4*I104+4*$D$5*H92+4*$D$4*I91+$D$5*H79+$D$4*I78</f>
        <v>2783.804112835684</v>
      </c>
      <c r="I130" s="26">
        <f>$D$2*I131+$D$3*J130+4*$D$2*I118+4*$D$3*J117+6*$D$2*I105+6*$D$3*J104+4*$D$2*I92+4*$D$3*J91+$D$2*I79+$D$3*J78</f>
        <v>1150.1554839177443</v>
      </c>
      <c r="J130" s="26">
        <f>$D$2*J131+$D$3*K130+4*$D$2*J118+4*$D$3*K117+6*$D$2*J105+6*$D$3*K104+4*$D$2*J92+4*$D$3*K91+$D$2*J79+$D$3*K78</f>
        <v>200.68411791528951</v>
      </c>
      <c r="K130" s="112">
        <v>0</v>
      </c>
      <c r="N130">
        <v>0</v>
      </c>
      <c r="O130" s="17">
        <f>$D$5*O131+$D$4*P130+4*$D$5*O118+4*$D$4*P117+6*$D$5*O105+6*$D$4*P104+4*$D$5*O92+4*$D$4*P91+$D$5*O79+$D$4*P78</f>
        <v>14895.441484644953</v>
      </c>
      <c r="P130" s="26">
        <f>$D$2*P131+$D$3*Q130+4*$D$2*P118+4*$D$3*Q117+6*$D$2*P105+6*$D$3*Q104+4*$D$2*P92+4*$D$3*Q91+$D$2*P79+$D$3*Q78</f>
        <v>10848.311595593848</v>
      </c>
      <c r="Q130" s="26">
        <f>$D$2*Q131+$D$3*R130+4*$D$2*Q118+4*$D$3*R117+6*$D$2*Q105+6*$D$3*R104+4*$D$2*Q92+4*$D$3*R91+$D$2*Q79+$D$3*R78</f>
        <v>6827.398138187179</v>
      </c>
      <c r="R130" s="17">
        <f>$D$5*R131+$D$4*S130+4*$D$5*R118+4*$D$4*S117+6*$D$5*R105+6*$D$4*S104+4*$D$5*R92+4*$D$4*S91+$D$5*R79+$D$4*S78</f>
        <v>3621.7609931822672</v>
      </c>
      <c r="S130" s="17">
        <f>$D$5*S131+$D$4*T130+4*$D$5*S118+4*$D$4*T117+6*$D$5*S105+6*$D$4*T104+4*$D$5*S92+4*$D$4*T91+$D$5*S79+$D$4*T78</f>
        <v>1852.8133880988307</v>
      </c>
      <c r="T130" s="26">
        <f>$D$2*T131+$D$3*U130+4*$D$2*T118+4*$D$3*U117+6*$D$2*T105+6*$D$3*U104+4*$D$2*T92+4*$D$3*U91+$D$2*T79+$D$3*U78</f>
        <v>754.11239274567822</v>
      </c>
      <c r="U130" s="26">
        <f>$D$2*U131+$D$3*V130+4*$D$2*U118+4*$D$3*V117+6*$D$2*U105+6*$D$3*V104+4*$D$2*U92+4*$D$3*V91+$D$2*U79+$D$3*V78</f>
        <v>130.31423425137132</v>
      </c>
      <c r="V130" s="112">
        <v>0</v>
      </c>
      <c r="Y130">
        <v>0</v>
      </c>
      <c r="Z130" s="17">
        <f>D130+O130</f>
        <v>30211.760308384641</v>
      </c>
      <c r="AA130" s="17">
        <f t="shared" ref="AA130:AA136" si="62">E130+P130</f>
        <v>23201.884874997209</v>
      </c>
      <c r="AB130" s="17">
        <f t="shared" ref="AB130:AB136" si="63">F130+Q130</f>
        <v>15710.08119682936</v>
      </c>
      <c r="AC130" s="17">
        <f t="shared" ref="AC130:AC136" si="64">G130+R130</f>
        <v>8867.8080076441456</v>
      </c>
      <c r="AD130" s="17">
        <f t="shared" ref="AD130:AD136" si="65">H130+S130</f>
        <v>4636.6175009345152</v>
      </c>
      <c r="AE130" s="17">
        <f t="shared" ref="AE130:AE136" si="66">I130+T130</f>
        <v>1904.2678766634226</v>
      </c>
      <c r="AF130" s="17">
        <f t="shared" ref="AF130:AF136" si="67">J130+U130</f>
        <v>330.99835216666082</v>
      </c>
      <c r="AI130">
        <v>0</v>
      </c>
      <c r="AJ130" s="17">
        <f>Z130</f>
        <v>30211.760308384641</v>
      </c>
      <c r="AK130" s="17">
        <f t="shared" ref="AK130:AP136" si="68">AA130</f>
        <v>23201.884874997209</v>
      </c>
      <c r="AL130" s="17">
        <f t="shared" si="68"/>
        <v>15710.08119682936</v>
      </c>
      <c r="AM130" s="17">
        <f t="shared" si="68"/>
        <v>8867.8080076441456</v>
      </c>
      <c r="AN130" s="17">
        <f t="shared" si="68"/>
        <v>4636.6175009345152</v>
      </c>
      <c r="AO130" s="17">
        <f t="shared" si="68"/>
        <v>1904.2678766634226</v>
      </c>
      <c r="AP130" s="17">
        <f t="shared" si="68"/>
        <v>330.99835216666082</v>
      </c>
      <c r="AS130">
        <v>0</v>
      </c>
      <c r="AT130" s="17">
        <f t="shared" ref="AT130:AZ136" si="69">(AJ130-4*AJ117*AJ91-3*AJ104^2+12*AJ104*AJ91^2-6*AJ91^4)/(AT104)^2</f>
        <v>6.122441568342528</v>
      </c>
      <c r="AU130" s="17">
        <f t="shared" si="69"/>
        <v>6.140348657309473</v>
      </c>
      <c r="AV130" s="17">
        <f t="shared" si="69"/>
        <v>5.8025623720013302</v>
      </c>
      <c r="AW130" s="17">
        <f t="shared" si="69"/>
        <v>6.1013074502421984</v>
      </c>
      <c r="AX130" s="17">
        <f t="shared" si="69"/>
        <v>7.5165711205782415</v>
      </c>
      <c r="AY130" s="17">
        <f t="shared" si="69"/>
        <v>11.237248467318242</v>
      </c>
      <c r="AZ130" s="17">
        <f t="shared" si="69"/>
        <v>25.946093036692105</v>
      </c>
    </row>
    <row r="131" spans="2:52" x14ac:dyDescent="0.35">
      <c r="C131">
        <v>1</v>
      </c>
      <c r="D131" s="26">
        <f>$D$2*D132+$D$3*E131+4*$D$2*D119+4*$D$3*E118+6*$D$2*D106+6*$D$3*E105+4*$D$2*D93+4*$D$3*E92+$D$2*D80+$D$3*E79</f>
        <v>10590.006581229249</v>
      </c>
      <c r="E131" s="26">
        <f>$D$2*E132+$D$3*F131+4*$D$2*E119+4*$D$3*F118+6*$D$2*E106+6*$D$3*F105+4*$D$2*E93+4*$D$3*F92+$D$2*E80+$D$3*F79</f>
        <v>9426.1903035452706</v>
      </c>
      <c r="F131" s="17">
        <f>$D$5*F132+$D$4*G131+4*$D$5*F119+4*$D$4*G118+6*$D$5*F106+6*$D$4*G105+4*$D$5*F93+4*$D$4*G92+$D$5*F80+$D$4*G79</f>
        <v>7242.4591275660232</v>
      </c>
      <c r="G131" s="17">
        <f>$D$5*G132+$D$4*H131+4*$D$5*G119+4*$D$4*H118+6*$D$5*G106+6*$D$4*H105+4*$D$5*G93+4*$D$4*H92+$D$5*G80+$D$4*H79</f>
        <v>4955.164356574076</v>
      </c>
      <c r="H131" s="26">
        <f>$D$2*H132+$D$3*I131+4*$D$2*H119+4*$D$3*I118+6*$D$2*H106+6*$D$3*I105+4*$D$2*H93+4*$D$3*I92+$D$2*H80+$D$3*I79</f>
        <v>2948.5669337593131</v>
      </c>
      <c r="I131" s="26">
        <f>$D$2*I132+$D$3*J131+4*$D$2*I119+4*$D$3*J118+6*$D$2*I106+6*$D$3*J105+4*$D$2*I93+4*$D$3*J92+$D$2*I80+$D$3*J79</f>
        <v>1118.4431476318357</v>
      </c>
      <c r="J131" s="17">
        <f>$D$5*J132+$D$4*K131+4*$D$5*J119+4*$D$4*K118+6*$D$5*J106+6*$D$4*K105+4*$D$5*J93+4*$D$4*K92+$D$5*J80+$D$4*K79</f>
        <v>207.53144035395508</v>
      </c>
      <c r="K131" s="112">
        <v>0</v>
      </c>
      <c r="N131">
        <v>1</v>
      </c>
      <c r="O131" s="26">
        <f>$D$2*O132+$D$3*P131+4*$D$2*O119+4*$D$3*P118+6*$D$2*O106+6*$D$3*P105+4*$D$2*O93+4*$D$3*P92+$D$2*O80+$D$3*P79</f>
        <v>12024.080717479632</v>
      </c>
      <c r="P131" s="26">
        <f>$D$2*P132+$D$3*Q131+4*$D$2*P119+4*$D$3*Q118+6*$D$2*P106+6*$D$3*Q105+4*$D$2*P93+4*$D$3*Q92+$D$2*P80+$D$3*Q79</f>
        <v>9167.2781030409315</v>
      </c>
      <c r="Q131" s="17">
        <f>$D$5*Q132+$D$4*R131+4*$D$5*Q119+4*$D$4*R118+6*$D$5*Q106+6*$D$4*R105+4*$D$5*Q93+4*$D$4*R92+$D$5*Q80+$D$4*R79</f>
        <v>6229.2881777191442</v>
      </c>
      <c r="R131" s="17">
        <f>$D$5*R132+$D$4*S131+4*$D$5*R119+4*$D$4*S118+6*$D$5*R106+6*$D$4*S105+4*$D$5*R93+4*$D$4*S92+$D$5*R80+$D$4*S79</f>
        <v>4046.4515009734268</v>
      </c>
      <c r="S131" s="26">
        <f>$D$2*S132+$D$3*T131+4*$D$2*S119+4*$D$3*T118+6*$D$2*S106+6*$D$3*T105+4*$D$2*S93+4*$D$3*T92+$D$2*S80+$D$3*T79</f>
        <v>2342.5184733599253</v>
      </c>
      <c r="T131" s="26">
        <f>$D$2*T132+$D$3*U131+4*$D$2*T119+4*$D$3*U118+6*$D$2*T106+6*$D$3*U105+4*$D$2*T93+4*$D$3*U92+$D$2*T80+$D$3*U79</f>
        <v>863.87554343332579</v>
      </c>
      <c r="U131" s="17">
        <f>$D$5*U132+$D$4*V131+4*$D$5*U119+4*$D$4*V118+6*$D$5*U106+6*$D$4*V105+4*$D$5*U93+4*$D$4*V92+$D$5*U80+$D$4*V79</f>
        <v>163.96862202379194</v>
      </c>
      <c r="V131" s="112">
        <v>0</v>
      </c>
      <c r="Y131">
        <v>1</v>
      </c>
      <c r="Z131" s="17">
        <f t="shared" ref="Z131:Z136" si="70">D131+O131</f>
        <v>22614.087298708881</v>
      </c>
      <c r="AA131" s="17">
        <f t="shared" si="62"/>
        <v>18593.468406586202</v>
      </c>
      <c r="AB131" s="17">
        <f t="shared" si="63"/>
        <v>13471.747305285167</v>
      </c>
      <c r="AC131" s="17">
        <f t="shared" si="64"/>
        <v>9001.6158575475019</v>
      </c>
      <c r="AD131" s="17">
        <f t="shared" si="65"/>
        <v>5291.0854071192389</v>
      </c>
      <c r="AE131" s="17">
        <f t="shared" si="66"/>
        <v>1982.3186910651616</v>
      </c>
      <c r="AF131" s="17">
        <f t="shared" si="67"/>
        <v>371.50006237774699</v>
      </c>
      <c r="AI131">
        <v>1</v>
      </c>
      <c r="AJ131" s="17">
        <f t="shared" ref="AJ131:AJ136" si="71">Z131</f>
        <v>22614.087298708881</v>
      </c>
      <c r="AK131" s="17">
        <f t="shared" si="68"/>
        <v>18593.468406586202</v>
      </c>
      <c r="AL131" s="17">
        <f t="shared" si="68"/>
        <v>13471.747305285167</v>
      </c>
      <c r="AM131" s="17">
        <f t="shared" si="68"/>
        <v>9001.6158575475019</v>
      </c>
      <c r="AN131" s="17">
        <f t="shared" si="68"/>
        <v>5291.0854071192389</v>
      </c>
      <c r="AO131" s="17">
        <f t="shared" si="68"/>
        <v>1982.3186910651616</v>
      </c>
      <c r="AP131" s="17">
        <f t="shared" si="68"/>
        <v>371.50006237774699</v>
      </c>
      <c r="AS131">
        <v>1</v>
      </c>
      <c r="AT131" s="17">
        <f t="shared" si="69"/>
        <v>6.1029598027087548</v>
      </c>
      <c r="AU131" s="17">
        <f t="shared" si="69"/>
        <v>6.5843799758206343</v>
      </c>
      <c r="AV131" s="17">
        <f t="shared" si="69"/>
        <v>6.4358805626728381</v>
      </c>
      <c r="AW131" s="17">
        <f t="shared" si="69"/>
        <v>6.3469119671457674</v>
      </c>
      <c r="AX131" s="17">
        <f t="shared" si="69"/>
        <v>6.8584670516425179</v>
      </c>
      <c r="AY131" s="17">
        <f t="shared" si="69"/>
        <v>10.647579696622939</v>
      </c>
      <c r="AZ131" s="17">
        <f t="shared" si="69"/>
        <v>28.445413555253239</v>
      </c>
    </row>
    <row r="132" spans="2:52" x14ac:dyDescent="0.35">
      <c r="C132">
        <v>2</v>
      </c>
      <c r="D132" s="26">
        <f>$D$2*D133+$D$3*E132+4*$D$2*D120+4*$D$3*E119+6*$D$2*D107+6*$D$3*E106+4*$D$2*D94+4*$D$3*E93+$D$2*D81+$D$3*E80</f>
        <v>7093.7598330269393</v>
      </c>
      <c r="E132" s="17">
        <f>$D$5*E133+$D$4*F132+4*$D$5*E120+4*$D$4*F119+6*$D$5*E107+6*$D$4*F106+4*$D$5*E94+4*$D$4*F93+$D$5*E81+$D$4*F80</f>
        <v>6841.8978850201174</v>
      </c>
      <c r="F132" s="17">
        <f>$D$5*F133+$D$4*G132+4*$D$5*F120+4*$D$4*G119+6*$D$5*F107+6*$D$4*G106+4*$D$5*F94+4*$D$4*G93+$D$5*F81+$D$4*G80</f>
        <v>5670.2149154724084</v>
      </c>
      <c r="G132" s="26">
        <f>$D$2*G133+$D$3*H132+4*$D$2*G120+4*$D$3*H119+6*$D$2*G107+6*$D$3*H106+4*$D$2*G94+4*$D$3*H93+$D$2*G81+$D$3*H80</f>
        <v>4327.8239553159156</v>
      </c>
      <c r="H132" s="26">
        <f>$D$2*H133+$D$3*I132+4*$D$2*H120+4*$D$3*I119+6*$D$2*H107+6*$D$3*I106+4*$D$2*H94+4*$D$3*I93+$D$2*H81+$D$3*I80</f>
        <v>2665.6127710147284</v>
      </c>
      <c r="I132" s="17">
        <f>$D$5*I133+$D$4*J132+4*$D$5*I120+4*$D$4*J119+6*$D$5*I107+6*$D$4*J106+4*$D$5*I94+4*$D$4*J93+$D$5*I81+$D$4*J80</f>
        <v>1116.3016623925428</v>
      </c>
      <c r="J132" s="17">
        <f>$D$5*J133+$D$4*K132+4*$D$5*J120+4*$D$4*K119+6*$D$5*J107+6*$D$4*K106+4*$D$5*J94+4*$D$4*K93+$D$5*J81+$D$4*K80</f>
        <v>336.85637658161335</v>
      </c>
      <c r="K132" s="112">
        <v>0</v>
      </c>
      <c r="N132">
        <v>2</v>
      </c>
      <c r="O132" s="26">
        <f>$D$2*O133+$D$3*P132+4*$D$2*O120+4*$D$3*P119+6*$D$2*O107+6*$D$3*P106+4*$D$2*O94+4*$D$3*P93+$D$2*O81+$D$3*P80</f>
        <v>8745.5296186389714</v>
      </c>
      <c r="P132" s="17">
        <f>$D$5*P133+$D$4*Q132+4*$D$5*P120+4*$D$4*Q119+6*$D$5*P107+6*$D$4*Q106+4*$D$5*P94+4*$D$4*Q93+$D$5*P81+$D$4*Q80</f>
        <v>7217.8136083246491</v>
      </c>
      <c r="Q132" s="17">
        <f>$D$5*Q133+$D$4*R132+4*$D$5*Q120+4*$D$4*R119+6*$D$5*Q107+6*$D$4*R106+4*$D$5*Q94+4*$D$4*R93+$D$5*Q81+$D$4*R80</f>
        <v>5518.9692402963346</v>
      </c>
      <c r="R132" s="26">
        <f>$D$2*R133+$D$3*S132+4*$D$2*R120+4*$D$3*S119+6*$D$2*R107+6*$D$3*S106+4*$D$2*R94+4*$D$3*S93+$D$2*R81+$D$3*S80</f>
        <v>3993.6380831269134</v>
      </c>
      <c r="S132" s="26">
        <f>$D$2*S133+$D$3*T132+4*$D$2*S120+4*$D$3*T119+6*$D$2*S107+6*$D$3*T106+4*$D$2*S94+4*$D$3*T93+$D$2*S81+$D$3*T80</f>
        <v>2338.0496950729062</v>
      </c>
      <c r="T132" s="17">
        <f>$D$5*T133+$D$4*U132+4*$D$5*T120+4*$D$4*U119+6*$D$5*T107+6*$D$4*U106+4*$D$5*T94+4*$D$4*U93+$D$5*T81+$D$4*U80</f>
        <v>966.55797907863723</v>
      </c>
      <c r="U132" s="17">
        <f>$D$5*U133+$D$4*V132+4*$D$5*U120+4*$D$4*V119+6*$D$5*U107+6*$D$4*V106+4*$D$5*U94+4*$D$4*V93+$D$5*U81+$D$4*V80</f>
        <v>299.80099019727817</v>
      </c>
      <c r="V132" s="112">
        <v>0</v>
      </c>
      <c r="Y132">
        <v>2</v>
      </c>
      <c r="Z132" s="17">
        <f t="shared" si="70"/>
        <v>15839.289451665911</v>
      </c>
      <c r="AA132" s="17">
        <f t="shared" si="62"/>
        <v>14059.711493344766</v>
      </c>
      <c r="AB132" s="17">
        <f t="shared" si="63"/>
        <v>11189.184155768744</v>
      </c>
      <c r="AC132" s="17">
        <f t="shared" si="64"/>
        <v>8321.462038442829</v>
      </c>
      <c r="AD132" s="17">
        <f t="shared" si="65"/>
        <v>5003.662466087635</v>
      </c>
      <c r="AE132" s="17">
        <f t="shared" si="66"/>
        <v>2082.8596414711801</v>
      </c>
      <c r="AF132" s="17">
        <f t="shared" si="67"/>
        <v>636.65736677889151</v>
      </c>
      <c r="AI132">
        <v>2</v>
      </c>
      <c r="AJ132" s="17">
        <f t="shared" si="71"/>
        <v>15839.289451665911</v>
      </c>
      <c r="AK132" s="17">
        <f t="shared" si="68"/>
        <v>14059.711493344766</v>
      </c>
      <c r="AL132" s="17">
        <f t="shared" si="68"/>
        <v>11189.184155768744</v>
      </c>
      <c r="AM132" s="17">
        <f t="shared" si="68"/>
        <v>8321.462038442829</v>
      </c>
      <c r="AN132" s="17">
        <f t="shared" si="68"/>
        <v>5003.662466087635</v>
      </c>
      <c r="AO132" s="17">
        <f t="shared" si="68"/>
        <v>2082.8596414711801</v>
      </c>
      <c r="AP132" s="17">
        <f t="shared" si="68"/>
        <v>636.65736677889151</v>
      </c>
      <c r="AS132">
        <v>2</v>
      </c>
      <c r="AT132" s="17">
        <f t="shared" si="69"/>
        <v>5.9587158550010253</v>
      </c>
      <c r="AU132" s="17">
        <f t="shared" si="69"/>
        <v>6.6996963845412534</v>
      </c>
      <c r="AV132" s="17">
        <f t="shared" si="69"/>
        <v>6.9776759984622778</v>
      </c>
      <c r="AW132" s="17">
        <f t="shared" si="69"/>
        <v>6.9232394716101382</v>
      </c>
      <c r="AX132" s="17">
        <f t="shared" si="69"/>
        <v>7.0815778143858834</v>
      </c>
      <c r="AY132" s="17">
        <f t="shared" si="69"/>
        <v>9.9512818959930982</v>
      </c>
      <c r="AZ132" s="17">
        <f t="shared" si="69"/>
        <v>20.24056845420748</v>
      </c>
    </row>
    <row r="133" spans="2:52" x14ac:dyDescent="0.35">
      <c r="B133" t="s">
        <v>1</v>
      </c>
      <c r="C133">
        <v>3</v>
      </c>
      <c r="D133" s="17">
        <f>$D$5*D134+$D$4*E133+4*$D$5*D121+4*$D$4*E120+6*$D$5*D108+6*$D$4*E107+4*$D$5*D95+4*$D$4*E94+$D$5*D82+$D$4*E81</f>
        <v>4354.5907435539857</v>
      </c>
      <c r="E133" s="17">
        <f>$D$5*E134+$D$4*F133+4*$D$5*E121+4*$D$4*F120+6*$D$5*E108+6*$D$4*F107+4*$D$5*E95+4*$D$4*F94+$D$5*E82+$D$4*F81</f>
        <v>4192.9839972068221</v>
      </c>
      <c r="F133" s="26">
        <f>$D$2*F134+$D$3*G133+4*$D$2*F121+4*$D$3*G120+6*$D$2*F108+6*$D$3*G107+4*$D$2*F95+4*$D$3*G94+$D$2*F82+$D$3*G81</f>
        <v>3841.3825278290956</v>
      </c>
      <c r="G133" s="26">
        <f>$D$2*G134+$D$3*H133+4*$D$2*G121+4*$D$3*H120+6*$D$2*G108+6*$D$3*H107+4*$D$2*G95+4*$D$3*H94+$D$2*G82+$D$3*H81</f>
        <v>3395.9508580226357</v>
      </c>
      <c r="H133" s="17">
        <f>$D$5*H134+$D$4*I133+4*$D$5*H121+4*$D$4*I120+6*$D$5*H108+6*$D$4*I107+4*$D$5*H95+4*$D$4*I94+$D$5*H82+$D$4*I81</f>
        <v>2377.8092109858453</v>
      </c>
      <c r="I133" s="17">
        <f>$D$5*I134+$D$4*J133+4*$D$5*I121+4*$D$4*J120+6*$D$5*I108+6*$D$4*J107+4*$D$5*I95+4*$D$4*J94+$D$5*I82+$D$4*J81</f>
        <v>1398.9293321427465</v>
      </c>
      <c r="J133" s="26">
        <f>$D$2*J134+$D$3*K133+4*$D$2*J121+4*$D$3*K120+6*$D$2*J108+6*$D$3*K107+4*$D$2*J95+4*$D$3*K94+$D$2*J82+$D$3*K81</f>
        <v>571.7674418242766</v>
      </c>
      <c r="K133" s="112">
        <v>0</v>
      </c>
      <c r="M133" t="s">
        <v>1</v>
      </c>
      <c r="N133">
        <v>3</v>
      </c>
      <c r="O133" s="17">
        <f>$D$5*O134+$D$4*P133+4*$D$5*O121+4*$D$4*P120+6*$D$5*O108+6*$D$4*P107+4*$D$5*O95+4*$D$4*P94+$D$5*O82+$D$4*P81</f>
        <v>5723.4254015659035</v>
      </c>
      <c r="P133" s="17">
        <f>$D$5*P134+$D$4*Q133+4*$D$5*P121+4*$D$4*Q120+6*$D$5*P108+6*$D$4*Q107+4*$D$5*P95+4*$D$4*Q94+$D$5*P82+$D$4*Q81</f>
        <v>4876.7299364735118</v>
      </c>
      <c r="Q133" s="26">
        <f>$D$2*Q134+$D$3*R133+4*$D$2*Q121+4*$D$3*R120+6*$D$2*Q108+6*$D$3*R107+4*$D$2*Q95+4*$D$3*R94+$D$2*Q82+$D$3*R81</f>
        <v>4075.3442320752583</v>
      </c>
      <c r="R133" s="26">
        <f>$D$2*R134+$D$3*S133+4*$D$2*R121+4*$D$3*S120+6*$D$2*R108+6*$D$3*S107+4*$D$2*R95+4*$D$3*S94+$D$2*R82+$D$3*S81</f>
        <v>3315.9872592470765</v>
      </c>
      <c r="S133" s="17">
        <f>$D$5*S134+$D$4*T133+4*$D$5*S121+4*$D$4*T120+6*$D$5*S108+6*$D$4*T107+4*$D$5*S95+4*$D$4*T94+$D$5*S82+$D$4*T81</f>
        <v>2226.9339087308094</v>
      </c>
      <c r="T133" s="17">
        <f>$D$5*T134+$D$4*U133+4*$D$5*T121+4*$D$4*U120+6*$D$5*T108+6*$D$4*U107+4*$D$5*T95+4*$D$4*U94+$D$5*T82+$D$4*U81</f>
        <v>1312.3721642698802</v>
      </c>
      <c r="U133" s="26">
        <f>$D$2*U134+$D$3*V133+4*$D$2*U121+4*$D$3*V120+6*$D$2*U108+6*$D$3*V107+4*$D$2*U95+4*$D$3*V94+$D$2*U82+$D$3*V81</f>
        <v>542.77389741958598</v>
      </c>
      <c r="V133" s="112">
        <v>0</v>
      </c>
      <c r="X133" t="s">
        <v>1</v>
      </c>
      <c r="Y133">
        <v>3</v>
      </c>
      <c r="Z133" s="17">
        <f t="shared" si="70"/>
        <v>10078.016145119889</v>
      </c>
      <c r="AA133" s="17">
        <f t="shared" si="62"/>
        <v>9069.7139336803339</v>
      </c>
      <c r="AB133" s="17">
        <f t="shared" si="63"/>
        <v>7916.7267599043535</v>
      </c>
      <c r="AC133" s="17">
        <f t="shared" si="64"/>
        <v>6711.9381172697122</v>
      </c>
      <c r="AD133" s="17">
        <f t="shared" si="65"/>
        <v>4604.7431197166552</v>
      </c>
      <c r="AE133" s="17">
        <f t="shared" si="66"/>
        <v>2711.3014964126269</v>
      </c>
      <c r="AF133" s="17">
        <f t="shared" si="67"/>
        <v>1114.5413392438627</v>
      </c>
      <c r="AH133" t="s">
        <v>1</v>
      </c>
      <c r="AI133">
        <v>3</v>
      </c>
      <c r="AJ133" s="17">
        <f t="shared" si="71"/>
        <v>10078.016145119889</v>
      </c>
      <c r="AK133" s="17">
        <f t="shared" si="68"/>
        <v>9069.7139336803339</v>
      </c>
      <c r="AL133" s="17">
        <f t="shared" si="68"/>
        <v>7916.7267599043535</v>
      </c>
      <c r="AM133" s="17">
        <f t="shared" si="68"/>
        <v>6711.9381172697122</v>
      </c>
      <c r="AN133" s="17">
        <f t="shared" si="68"/>
        <v>4604.7431197166552</v>
      </c>
      <c r="AO133" s="17">
        <f t="shared" si="68"/>
        <v>2711.3014964126269</v>
      </c>
      <c r="AP133" s="17">
        <f t="shared" si="68"/>
        <v>1114.5413392438627</v>
      </c>
      <c r="AR133" t="s">
        <v>1</v>
      </c>
      <c r="AS133">
        <v>3</v>
      </c>
      <c r="AT133" s="17">
        <f t="shared" si="69"/>
        <v>6.0564071448308656</v>
      </c>
      <c r="AU133" s="17">
        <f t="shared" si="69"/>
        <v>6.6814123521210522</v>
      </c>
      <c r="AV133" s="17">
        <f t="shared" si="69"/>
        <v>7.0827246974821216</v>
      </c>
      <c r="AW133" s="17">
        <f t="shared" si="69"/>
        <v>7.2204271290742437</v>
      </c>
      <c r="AX133" s="17">
        <f t="shared" si="69"/>
        <v>7.4732197235698061</v>
      </c>
      <c r="AY133" s="17">
        <f t="shared" si="69"/>
        <v>8.4472597653896653</v>
      </c>
      <c r="AZ133" s="17">
        <f t="shared" si="69"/>
        <v>13.781037231596128</v>
      </c>
    </row>
    <row r="134" spans="2:52" x14ac:dyDescent="0.35">
      <c r="C134">
        <v>4</v>
      </c>
      <c r="D134" s="17">
        <f>$D$5*D135+$D$4*E134+4*$D$5*D122+4*$D$4*E121+6*$D$5*D109+6*$D$4*E108+4*$D$5*D96+4*$D$4*E95+$D$5*D83+$D$4*E82</f>
        <v>1937.8440242667466</v>
      </c>
      <c r="E134" s="26">
        <f>$D$2*E135+$D$3*F134+4*$D$2*E122+4*$D$3*F121+6*$D$2*E109+6*$D$3*F108+4*$D$2*E96+4*$D$3*F95+$D$2*E83+$D$3*F82</f>
        <v>2040.93634901668</v>
      </c>
      <c r="F134" s="26">
        <f>$D$2*F135+$D$3*G134+4*$D$2*F122+4*$D$3*G121+6*$D$2*F109+6*$D$3*G108+4*$D$2*F96+4*$D$3*G95+$D$2*F83+$D$3*G82</f>
        <v>2412.7584012627344</v>
      </c>
      <c r="G134" s="17">
        <f>$D$5*G135+$D$4*H134+4*$D$5*G122+4*$D$4*H121+6*$D$5*G109+6*$D$4*H108+4*$D$5*G96+4*$D$4*H95+$D$5*G83+$D$4*H82</f>
        <v>2489.0052142448526</v>
      </c>
      <c r="H134" s="17">
        <f>$D$5*H135+$D$4*I134+4*$D$5*H122+4*$D$4*I121+6*$D$5*H109+6*$D$4*I108+4*$D$5*H96+4*$D$4*I95+$D$5*H83+$D$4*I82</f>
        <v>2103.2879693693035</v>
      </c>
      <c r="I134" s="26">
        <f>$D$2*I135+$D$3*J134+4*$D$2*I122+4*$D$3*J121+6*$D$2*I109+6*$D$3*J108+4*$D$2*I96+4*$D$3*J95+$D$2*I83+$D$3*J82</f>
        <v>1595.1688331116638</v>
      </c>
      <c r="J134" s="26">
        <f>$D$2*J135+$D$3*K134+4*$D$2*J122+4*$D$3*K121+6*$D$2*J109+6*$D$3*K108+4*$D$2*J96+4*$D$3*K95+$D$2*J83+$D$3*K82</f>
        <v>679.03636031695839</v>
      </c>
      <c r="K134" s="112">
        <v>0</v>
      </c>
      <c r="N134">
        <v>4</v>
      </c>
      <c r="O134" s="17">
        <f>$D$5*O135+$D$4*P134+4*$D$5*O122+4*$D$4*P121+6*$D$5*O109+6*$D$4*P108+4*$D$5*O96+4*$D$4*P95+$D$5*O83+$D$4*P82</f>
        <v>2779.1639873576628</v>
      </c>
      <c r="P134" s="26">
        <f>$D$2*P135+$D$3*Q134+4*$D$2*P122+4*$D$3*Q121+6*$D$2*P109+6*$D$3*Q108+4*$D$2*P96+4*$D$3*Q95+$D$2*P83+$D$3*Q82</f>
        <v>2530.8605254886493</v>
      </c>
      <c r="Q134" s="26">
        <f>$D$2*Q135+$D$3*R134+4*$D$2*Q122+4*$D$3*R121+6*$D$2*Q109+6*$D$3*R108+4*$D$2*Q96+4*$D$3*R95+$D$2*Q83+$D$3*R82</f>
        <v>2623.0136705739133</v>
      </c>
      <c r="R134" s="17">
        <f>$D$5*R135+$D$4*S134+4*$D$5*R122+4*$D$4*S121+6*$D$5*R109+6*$D$4*S108+4*$D$5*R96+4*$D$4*S95+$D$5*R83+$D$4*S82</f>
        <v>2504.9442695635062</v>
      </c>
      <c r="S134" s="17">
        <f>$D$5*S135+$D$4*T134+4*$D$5*S122+4*$D$4*T121+6*$D$5*S109+6*$D$4*T108+4*$D$5*S96+4*$D$4*T95+$D$5*S83+$D$4*T82</f>
        <v>2065.7417250532817</v>
      </c>
      <c r="T134" s="26">
        <f>$D$2*T135+$D$3*U134+4*$D$2*T122+4*$D$3*U121+6*$D$2*T109+6*$D$3*U108+4*$D$2*T96+4*$D$3*U95+$D$2*T83+$D$3*U82</f>
        <v>1558.6543699638621</v>
      </c>
      <c r="U134" s="26">
        <f>$D$2*U135+$D$3*V134+4*$D$2*U122+4*$D$3*V121+6*$D$2*U109+6*$D$3*V108+4*$D$2*U96+4*$D$3*V95+$D$2*U83+$D$3*V82</f>
        <v>663.51706959523676</v>
      </c>
      <c r="V134" s="112">
        <v>0</v>
      </c>
      <c r="Y134">
        <v>4</v>
      </c>
      <c r="Z134" s="17">
        <f t="shared" si="70"/>
        <v>4717.0080116244098</v>
      </c>
      <c r="AA134" s="17">
        <f t="shared" si="62"/>
        <v>4571.7968745053295</v>
      </c>
      <c r="AB134" s="17">
        <f t="shared" si="63"/>
        <v>5035.7720718366472</v>
      </c>
      <c r="AC134" s="17">
        <f t="shared" si="64"/>
        <v>4993.9494838083592</v>
      </c>
      <c r="AD134" s="17">
        <f t="shared" si="65"/>
        <v>4169.0296944225847</v>
      </c>
      <c r="AE134" s="17">
        <f t="shared" si="66"/>
        <v>3153.8232030755262</v>
      </c>
      <c r="AF134" s="17">
        <f t="shared" si="67"/>
        <v>1342.553429912195</v>
      </c>
      <c r="AI134">
        <v>4</v>
      </c>
      <c r="AJ134" s="17">
        <f t="shared" si="71"/>
        <v>4717.0080116244098</v>
      </c>
      <c r="AK134" s="17">
        <f t="shared" si="68"/>
        <v>4571.7968745053295</v>
      </c>
      <c r="AL134" s="17">
        <f t="shared" si="68"/>
        <v>5035.7720718366472</v>
      </c>
      <c r="AM134" s="17">
        <f t="shared" si="68"/>
        <v>4993.9494838083592</v>
      </c>
      <c r="AN134" s="17">
        <f t="shared" si="68"/>
        <v>4169.0296944225847</v>
      </c>
      <c r="AO134" s="17">
        <f t="shared" si="68"/>
        <v>3153.8232030755262</v>
      </c>
      <c r="AP134" s="17">
        <f t="shared" si="68"/>
        <v>1342.553429912195</v>
      </c>
      <c r="AS134">
        <v>4</v>
      </c>
      <c r="AT134" s="17">
        <f t="shared" si="69"/>
        <v>7.3800165057153855</v>
      </c>
      <c r="AU134" s="17">
        <f t="shared" si="69"/>
        <v>7.9511854430881286</v>
      </c>
      <c r="AV134" s="17">
        <f t="shared" si="69"/>
        <v>7.4262574939866708</v>
      </c>
      <c r="AW134" s="17">
        <f t="shared" si="69"/>
        <v>7.0664773659883355</v>
      </c>
      <c r="AX134" s="17">
        <f t="shared" si="69"/>
        <v>7.1180512415630588</v>
      </c>
      <c r="AY134" s="17">
        <f t="shared" si="69"/>
        <v>7.1193560960234601</v>
      </c>
      <c r="AZ134" s="17">
        <f t="shared" si="69"/>
        <v>11.409457815294864</v>
      </c>
    </row>
    <row r="135" spans="2:52" x14ac:dyDescent="0.35">
      <c r="C135">
        <v>5</v>
      </c>
      <c r="D135" s="26">
        <f>$D$2*D136+$D$3*E135+4*$D$2*D123+4*$D$3*E122+6*$D$2*D110+6*$D$3*E109+4*$D$2*D97+4*$D$3*E96+$D$2*D84+$D$3*E83</f>
        <v>597.90223788376488</v>
      </c>
      <c r="E135" s="26">
        <f>$D$2*E136+$D$3*F135+4*$D$2*E123+4*$D$3*F122+6*$D$2*E110+6*$D$3*F109+4*$D$2*E97+4*$D$3*F96+$D$2*E84+$D$3*F83</f>
        <v>901.32460359126492</v>
      </c>
      <c r="F135" s="17">
        <f>$D$5*F136+$D$4*G135+4*$D$5*F123+4*$D$4*G122+6*$D$5*F110+6*$D$4*G109+4*$D$5*F97+4*$D$4*G96+$D$5*F84+$D$4*G83</f>
        <v>1272.2304191120434</v>
      </c>
      <c r="G135" s="17">
        <f>$D$5*G136+$D$4*H135+4*$D$5*G123+4*$D$4*H122+6*$D$5*G110+6*$D$4*H109+4*$D$5*G97+4*$D$4*H96+$D$5*G84+$D$4*H83</f>
        <v>1350.0308983114892</v>
      </c>
      <c r="H135" s="26">
        <f>$D$2*H136+$D$3*I135+4*$D$2*H123+4*$D$3*I122+6*$D$2*H110+6*$D$3*I109+4*$D$2*H97+4*$D$3*I96+$D$2*H84+$D$3*I83</f>
        <v>1383.9000404147484</v>
      </c>
      <c r="I135" s="26">
        <f>$D$2*I136+$D$3*J135+4*$D$2*I123+4*$D$3*J122+6*$D$2*I110+6*$D$3*J109+4*$D$2*I97+4*$D$3*J96+$D$2*I84+$D$3*J83</f>
        <v>1460.3823579778596</v>
      </c>
      <c r="J135" s="17">
        <f>$D$5*J136+$D$4*K135+4*$D$5*J123+4*$D$4*K122+6*$D$5*J110+6*$D$4*K109+4*$D$5*J97+4*$D$4*K96+$D$5*J84+$D$4*K83</f>
        <v>819.2311831996858</v>
      </c>
      <c r="K135" s="112">
        <v>0</v>
      </c>
      <c r="N135">
        <v>5</v>
      </c>
      <c r="O135" s="26">
        <f>$D$2*O136+$D$3*P135+4*$D$2*O123+4*$D$3*P122+6*$D$2*O110+6*$D$3*P109+4*$D$2*O97+4*$D$3*P96+$D$2*O84+$D$3*P83</f>
        <v>900.37617897030077</v>
      </c>
      <c r="P135" s="26">
        <f>$D$2*P136+$D$3*Q135+4*$D$2*P123+4*$D$3*Q122+6*$D$2*P110+6*$D$3*Q109+4*$D$2*P97+4*$D$3*Q96+$D$2*P84+$D$3*Q83</f>
        <v>1117.9120226054422</v>
      </c>
      <c r="Q135" s="17">
        <f>$D$5*Q136+$D$4*R135+4*$D$5*Q123+4*$D$4*R122+6*$D$5*Q110+6*$D$4*R109+4*$D$5*Q97+4*$D$4*R96+$D$5*Q84+$D$4*R83</f>
        <v>1383.6270992028988</v>
      </c>
      <c r="R135" s="17">
        <f>$D$5*R136+$D$4*S135+4*$D$5*R123+4*$D$4*S122+6*$D$5*R110+6*$D$4*S109+4*$D$5*R97+4*$D$4*S96+$D$5*R84+$D$4*S83</f>
        <v>1381.5530261252686</v>
      </c>
      <c r="S135" s="26">
        <f>$D$2*S136+$D$3*T135+4*$D$2*S123+4*$D$3*T122+6*$D$2*S110+6*$D$3*T109+4*$D$2*S97+4*$D$3*T96+$D$2*S84+$D$3*T83</f>
        <v>1377.9777467569074</v>
      </c>
      <c r="T135" s="26">
        <f>$D$2*T136+$D$3*U135+4*$D$2*T123+4*$D$3*U122+6*$D$2*T110+6*$D$3*U109+4*$D$2*T97+4*$D$3*U96+$D$2*T84+$D$3*U83</f>
        <v>1439.8698198080363</v>
      </c>
      <c r="U135" s="17">
        <f>$D$5*U136+$D$4*V135+4*$D$5*U123+4*$D$4*V122+6*$D$5*U110+6*$D$4*V109+4*$D$5*U97+4*$D$4*V96+$D$5*U84+$D$4*V83</f>
        <v>807.13616956361284</v>
      </c>
      <c r="V135" s="112">
        <v>0</v>
      </c>
      <c r="Y135">
        <v>5</v>
      </c>
      <c r="Z135" s="17">
        <f t="shared" si="70"/>
        <v>1498.2784168540657</v>
      </c>
      <c r="AA135" s="17">
        <f t="shared" si="62"/>
        <v>2019.2366261967072</v>
      </c>
      <c r="AB135" s="17">
        <f t="shared" si="63"/>
        <v>2655.8575183149424</v>
      </c>
      <c r="AC135" s="17">
        <f t="shared" si="64"/>
        <v>2731.583924436758</v>
      </c>
      <c r="AD135" s="17">
        <f t="shared" si="65"/>
        <v>2761.8777871716557</v>
      </c>
      <c r="AE135" s="17">
        <f t="shared" si="66"/>
        <v>2900.2521777858956</v>
      </c>
      <c r="AF135" s="17">
        <f t="shared" si="67"/>
        <v>1626.3673527632986</v>
      </c>
      <c r="AI135">
        <v>5</v>
      </c>
      <c r="AJ135" s="17">
        <f t="shared" si="71"/>
        <v>1498.2784168540657</v>
      </c>
      <c r="AK135" s="17">
        <f t="shared" si="68"/>
        <v>2019.2366261967072</v>
      </c>
      <c r="AL135" s="17">
        <f t="shared" si="68"/>
        <v>2655.8575183149424</v>
      </c>
      <c r="AM135" s="17">
        <f t="shared" si="68"/>
        <v>2731.583924436758</v>
      </c>
      <c r="AN135" s="17">
        <f t="shared" si="68"/>
        <v>2761.8777871716557</v>
      </c>
      <c r="AO135" s="17">
        <f t="shared" si="68"/>
        <v>2900.2521777858956</v>
      </c>
      <c r="AP135" s="17">
        <f t="shared" si="68"/>
        <v>1626.3673527632986</v>
      </c>
      <c r="AS135">
        <v>5</v>
      </c>
      <c r="AT135" s="17">
        <f t="shared" si="69"/>
        <v>11.583334079159679</v>
      </c>
      <c r="AU135" s="17">
        <f t="shared" si="69"/>
        <v>11.379071076923818</v>
      </c>
      <c r="AV135" s="17">
        <f t="shared" si="69"/>
        <v>9.3960521936535901</v>
      </c>
      <c r="AW135" s="17">
        <f t="shared" si="69"/>
        <v>8.2183929010547256</v>
      </c>
      <c r="AX135" s="17">
        <f t="shared" si="69"/>
        <v>7.2765250867852735</v>
      </c>
      <c r="AY135" s="17">
        <f t="shared" si="69"/>
        <v>6.4486282969112843</v>
      </c>
      <c r="AZ135" s="17">
        <f t="shared" si="69"/>
        <v>8.3378363166131706</v>
      </c>
    </row>
    <row r="136" spans="2:52" x14ac:dyDescent="0.35">
      <c r="C136">
        <v>6</v>
      </c>
      <c r="D136" s="26">
        <f>$D$2*D137+$D$3*E136+4*$D$2*D124+4*$D$3*E123+6*$D$2*D111+6*$D$3*E110+4*$D$2*D98+4*$D$3*E97+$D$2*D85+$D$3*E84</f>
        <v>137.90031316920192</v>
      </c>
      <c r="E136" s="17">
        <f>$D$5*E137+$D$4*F136+4*$D$5*E124+4*$D$4*F123+6*$D$5*E111+6*$D$4*F110+4*$D$5*E98+4*$D$4*F97+$D$5*E85+$D$4*F84</f>
        <v>252.86960968065802</v>
      </c>
      <c r="F136" s="17">
        <f>$D$5*F137+$D$4*G136+4*$D$5*F124+4*$D$4*G123+6*$D$5*F111+6*$D$4*G110+4*$D$5*F98+4*$D$4*G97+$D$5*F85+$D$4*G84</f>
        <v>312.7973823311342</v>
      </c>
      <c r="G136" s="26">
        <f>$D$2*G137+$D$3*H136+4*$D$2*G124+4*$D$3*H123+6*$D$2*G111+6*$D$3*H110+4*$D$2*G98+4*$D$3*H97+$D$2*G85+$D$3*H84</f>
        <v>383.12735080146058</v>
      </c>
      <c r="H136" s="26">
        <f>$D$2*H137+$D$3*I136+4*$D$2*H124+4*$D$3*I123+6*$D$2*H111+6*$D$3*I110+4*$D$2*H98+4*$D$3*I97+$D$2*H85+$D$3*I84</f>
        <v>682.55680050103217</v>
      </c>
      <c r="I136" s="17">
        <f>$D$5*I137+$D$4*J136+4*$D$5*I124+4*$D$4*J123+6*$D$5*I111+6*$D$4*J110+4*$D$5*I98+4*$D$4*J97+$D$5*I85+$D$4*J84</f>
        <v>1210.0296235214057</v>
      </c>
      <c r="J136" s="16">
        <f>16*$D$4*($D$2-1)*(2*$D$2*$D$4-$D$4-$D$2+2)*(4*$D$2^2*$D$4^2-4*$D$2*$D$4^2+$D$4^2-4*$D$2^2*$D$4+26*$D$2*$D$4-12*$D$4+$D$2^2-12*$D$2+12)/(2*$D$2*$D$4-$D$4-$D$2)^5</f>
        <v>1460.38235797786</v>
      </c>
      <c r="N136">
        <v>6</v>
      </c>
      <c r="O136" s="26">
        <f>$D$2*O137+$D$3*P136+4*$D$2*O124+4*$D$3*P123+6*$D$2*O111+6*$D$3*P110+4*$D$2*O98+4*$D$3*P97+$D$2*O85+$D$3*P84</f>
        <v>203.47542622522499</v>
      </c>
      <c r="P136" s="17">
        <f>$D$5*P137+$D$4*Q136+4*$D$5*P124+4*$D$4*Q123+6*$D$5*P111+6*$D$4*Q110+4*$D$5*P98+4*$D$4*Q97+$D$5*P85+$D$4*Q84</f>
        <v>307.50290754881661</v>
      </c>
      <c r="Q136" s="17">
        <f>$D$5*Q137+$D$4*R136+4*$D$5*Q124+4*$D$4*R123+6*$D$5*Q111+6*$D$4*R110+4*$D$5*Q98+4*$D$4*R97+$D$5*Q85+$D$4*R84</f>
        <v>336.33130647003327</v>
      </c>
      <c r="R136" s="26">
        <f>$D$2*R137+$D$3*S136+4*$D$2*R124+4*$D$3*S123+6*$D$2*R111+6*$D$3*S110+4*$D$2*R98+4*$D$3*S97+$D$2*R85+$D$3*S84</f>
        <v>387.61337776928644</v>
      </c>
      <c r="S136" s="26">
        <f>$D$2*S137+$D$3*T136+4*$D$2*S124+4*$D$3*T123+6*$D$2*S111+6*$D$3*T110+4*$D$2*S98+4*$D$3*T97+$D$2*S85+$D$3*T84</f>
        <v>676.19010659234925</v>
      </c>
      <c r="T136" s="17">
        <f>$D$5*T137+$D$4*U136+4*$D$5*T124+4*$D$4*U123+6*$D$5*T111+6*$D$4*U110+4*$D$5*T98+4*$D$4*U97+$D$5*T85+$D$4*U84</f>
        <v>1193.4370750001942</v>
      </c>
      <c r="U136" s="16">
        <f>16*$D$2*($D$4-1)*(2*$D$2*$D$4-$D$4-$D$2+2)*(4*$D$2^2*$D$4^2-4*$D$2*$D$4^2+$D$4^2-4*$D$2^2*$D$4+26*$D$2*$D$4-12*$D$4+$D$2^2-12*$D$2+12)/(2*$D$2*$D$4-$D$4-$D$2)^5</f>
        <v>1439.8698198080367</v>
      </c>
      <c r="Y136">
        <v>6</v>
      </c>
      <c r="Z136" s="17">
        <f t="shared" si="70"/>
        <v>341.37573939442689</v>
      </c>
      <c r="AA136" s="17">
        <f t="shared" si="62"/>
        <v>560.37251722947462</v>
      </c>
      <c r="AB136" s="17">
        <f t="shared" si="63"/>
        <v>649.12868880116753</v>
      </c>
      <c r="AC136" s="17">
        <f t="shared" si="64"/>
        <v>770.74072857074702</v>
      </c>
      <c r="AD136" s="17">
        <f t="shared" si="65"/>
        <v>1358.7469070933814</v>
      </c>
      <c r="AE136" s="17">
        <f t="shared" si="66"/>
        <v>2403.4666985215999</v>
      </c>
      <c r="AF136" s="17">
        <f t="shared" si="67"/>
        <v>2900.2521777858965</v>
      </c>
      <c r="AI136">
        <v>6</v>
      </c>
      <c r="AJ136" s="17">
        <f t="shared" si="71"/>
        <v>341.37573939442689</v>
      </c>
      <c r="AK136" s="17">
        <f t="shared" si="68"/>
        <v>560.37251722947462</v>
      </c>
      <c r="AL136" s="17">
        <f t="shared" si="68"/>
        <v>649.12868880116753</v>
      </c>
      <c r="AM136" s="17">
        <f t="shared" si="68"/>
        <v>770.74072857074702</v>
      </c>
      <c r="AN136" s="17">
        <f t="shared" si="68"/>
        <v>1358.7469070933814</v>
      </c>
      <c r="AO136" s="17">
        <f t="shared" si="68"/>
        <v>2403.4666985215999</v>
      </c>
      <c r="AP136" s="17">
        <f t="shared" si="68"/>
        <v>2900.2521777858965</v>
      </c>
      <c r="AS136">
        <v>6</v>
      </c>
      <c r="AT136" s="17">
        <f t="shared" si="69"/>
        <v>21.338466236680862</v>
      </c>
      <c r="AU136" s="17">
        <f t="shared" si="69"/>
        <v>21.466924775215134</v>
      </c>
      <c r="AV136" s="17">
        <f t="shared" si="69"/>
        <v>23.518981045591833</v>
      </c>
      <c r="AW136" s="17">
        <f t="shared" si="69"/>
        <v>20.175930609135765</v>
      </c>
      <c r="AX136" s="17">
        <f t="shared" si="69"/>
        <v>10.478706987090213</v>
      </c>
      <c r="AY136" s="17">
        <f t="shared" si="69"/>
        <v>5.7310571409349826</v>
      </c>
      <c r="AZ136" s="17">
        <f t="shared" si="69"/>
        <v>6.448628296911302</v>
      </c>
    </row>
    <row r="137" spans="2:52" x14ac:dyDescent="0.35">
      <c r="C137">
        <v>7</v>
      </c>
      <c r="D137" s="112">
        <v>0</v>
      </c>
      <c r="E137" s="112">
        <v>0</v>
      </c>
      <c r="F137" s="112">
        <v>0</v>
      </c>
      <c r="G137" s="112">
        <v>0</v>
      </c>
      <c r="H137" s="112">
        <v>0</v>
      </c>
      <c r="I137" s="112">
        <v>0</v>
      </c>
      <c r="N137">
        <v>7</v>
      </c>
      <c r="O137" s="112">
        <v>0</v>
      </c>
      <c r="P137" s="112">
        <v>0</v>
      </c>
      <c r="Q137" s="112">
        <v>0</v>
      </c>
      <c r="R137" s="112">
        <v>0</v>
      </c>
      <c r="S137" s="112">
        <v>0</v>
      </c>
      <c r="T137" s="112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N325"/>
  <sheetViews>
    <sheetView topLeftCell="A305" zoomScaleNormal="100" workbookViewId="0">
      <selection activeCell="B316" sqref="B316"/>
    </sheetView>
  </sheetViews>
  <sheetFormatPr defaultRowHeight="14.5" x14ac:dyDescent="0.35"/>
  <cols>
    <col min="4" max="4" width="9.7265625" customWidth="1"/>
    <col min="5" max="6" width="9.7265625" bestFit="1" customWidth="1"/>
    <col min="7" max="7" width="10.453125" customWidth="1"/>
    <col min="8" max="9" width="11" bestFit="1" customWidth="1"/>
    <col min="10" max="10" width="12.81640625" bestFit="1" customWidth="1"/>
    <col min="15" max="15" width="10.81640625" bestFit="1" customWidth="1"/>
    <col min="18" max="18" width="11.54296875" bestFit="1" customWidth="1"/>
    <col min="19" max="20" width="9.7265625" bestFit="1" customWidth="1"/>
    <col min="24" max="24" width="10.81640625" bestFit="1" customWidth="1"/>
    <col min="26" max="26" width="9.7265625" customWidth="1"/>
    <col min="29" max="29" width="10.54296875" bestFit="1" customWidth="1"/>
    <col min="30" max="31" width="9.7265625" bestFit="1" customWidth="1"/>
    <col min="37" max="37" width="9.7265625" customWidth="1"/>
    <col min="38" max="38" width="9.54296875" customWidth="1"/>
    <col min="40" max="40" width="10.54296875" bestFit="1" customWidth="1"/>
    <col min="41" max="42" width="10.81640625" bestFit="1" customWidth="1"/>
    <col min="48" max="48" width="9.453125" customWidth="1"/>
    <col min="51" max="51" width="9.54296875" bestFit="1" customWidth="1"/>
    <col min="59" max="59" width="10.453125" customWidth="1"/>
    <col min="60" max="61" width="9.54296875" bestFit="1" customWidth="1"/>
    <col min="62" max="62" width="10.54296875" bestFit="1" customWidth="1"/>
    <col min="63" max="64" width="9.26953125" bestFit="1" customWidth="1"/>
    <col min="70" max="70" width="9.7265625" customWidth="1"/>
    <col min="71" max="72" width="9.453125" customWidth="1"/>
    <col min="73" max="73" width="10.54296875" bestFit="1" customWidth="1"/>
    <col min="81" max="81" width="10.7265625" customWidth="1"/>
    <col min="82" max="83" width="10.54296875" bestFit="1" customWidth="1"/>
    <col min="84" max="84" width="10.7265625" customWidth="1"/>
    <col min="85" max="85" width="10.54296875" customWidth="1"/>
    <col min="86" max="86" width="10.26953125" customWidth="1"/>
    <col min="92" max="93" width="9.81640625" customWidth="1"/>
    <col min="94" max="94" width="10" customWidth="1"/>
    <col min="95" max="95" width="11" customWidth="1"/>
  </cols>
  <sheetData>
    <row r="2" spans="3:26" x14ac:dyDescent="0.35">
      <c r="C2" s="4" t="s">
        <v>520</v>
      </c>
      <c r="F2" s="1">
        <f>'ch7.2'!D14</f>
        <v>0.72106617622545621</v>
      </c>
      <c r="H2" s="4" t="s">
        <v>198</v>
      </c>
      <c r="K2" s="1">
        <f>'ch1'!E11</f>
        <v>0.72106617622545621</v>
      </c>
      <c r="M2" s="4" t="s">
        <v>524</v>
      </c>
      <c r="P2" s="1">
        <f>'ch7.3'!D14</f>
        <v>0.49449447857241829</v>
      </c>
      <c r="R2" s="4" t="s">
        <v>206</v>
      </c>
      <c r="U2" s="1">
        <f>'ch7.3'!G11</f>
        <v>0.49449447857241829</v>
      </c>
      <c r="W2" s="129" t="s">
        <v>1641</v>
      </c>
      <c r="X2" s="129" t="s">
        <v>1642</v>
      </c>
      <c r="Y2" s="129" t="s">
        <v>1643</v>
      </c>
      <c r="Z2" s="129" t="s">
        <v>1644</v>
      </c>
    </row>
    <row r="3" spans="3:26" x14ac:dyDescent="0.35">
      <c r="C3" s="4" t="s">
        <v>521</v>
      </c>
      <c r="F3" s="1">
        <f>'ch7.2'!N14</f>
        <v>0.27893382377454384</v>
      </c>
      <c r="H3" s="4" t="s">
        <v>199</v>
      </c>
      <c r="K3" s="1">
        <f>1-K2</f>
        <v>0.27893382377454379</v>
      </c>
      <c r="M3" s="4" t="s">
        <v>525</v>
      </c>
      <c r="P3" s="1">
        <f>'ch7.3'!O14</f>
        <v>0.50550552142758176</v>
      </c>
      <c r="R3" s="4" t="s">
        <v>207</v>
      </c>
      <c r="U3" s="1">
        <f>'ch7.3'!R11</f>
        <v>0.50550552142758176</v>
      </c>
      <c r="W3" s="19">
        <f>F2*F4+F3*F5</f>
        <v>0.60094367089838108</v>
      </c>
      <c r="X3" s="19">
        <v>1</v>
      </c>
      <c r="Y3" s="19">
        <f>F2*F5</f>
        <v>0.19590576241405594</v>
      </c>
      <c r="Z3" s="19">
        <f>F3*F4</f>
        <v>0.20315056668756309</v>
      </c>
    </row>
    <row r="4" spans="3:26" x14ac:dyDescent="0.35">
      <c r="C4" s="4" t="s">
        <v>522</v>
      </c>
      <c r="F4" s="1">
        <f>'ch7.2'!D69</f>
        <v>0.72831098049896337</v>
      </c>
      <c r="H4" s="4" t="s">
        <v>200</v>
      </c>
      <c r="K4" s="1">
        <f>1-K5</f>
        <v>0.72831098049896337</v>
      </c>
      <c r="M4" s="4" t="s">
        <v>526</v>
      </c>
      <c r="P4" s="1">
        <f>'ch7.3'!D78</f>
        <v>0.50550552142758176</v>
      </c>
      <c r="R4" s="4" t="s">
        <v>220</v>
      </c>
      <c r="U4" s="1">
        <f>'ch7.3'!G75</f>
        <v>0.50550552142758176</v>
      </c>
      <c r="W4" s="19">
        <f>F6*F4+F2*F8+F7*F5+F9*F3</f>
        <v>7.7485433097902341</v>
      </c>
      <c r="X4" s="19">
        <f>W4*X3/(1-W3)</f>
        <v>19.41716681260074</v>
      </c>
      <c r="Y4" s="25">
        <f>F6*F5+F2*F9</f>
        <v>2.589358469555</v>
      </c>
      <c r="Z4" s="25">
        <f>F7*F4+F3*F8</f>
        <v>2.6820857677068735</v>
      </c>
    </row>
    <row r="5" spans="3:26" x14ac:dyDescent="0.35">
      <c r="C5" s="4" t="s">
        <v>523</v>
      </c>
      <c r="F5" s="1">
        <f>'ch7.2'!N69</f>
        <v>0.27168901950103669</v>
      </c>
      <c r="H5" s="4" t="s">
        <v>201</v>
      </c>
      <c r="K5" s="1">
        <f>'ch1'!O11</f>
        <v>0.27168901950103669</v>
      </c>
      <c r="M5" s="4" t="s">
        <v>527</v>
      </c>
      <c r="P5" s="1">
        <f>'ch7.3'!O78</f>
        <v>0.49449447857241813</v>
      </c>
      <c r="R5" s="4" t="s">
        <v>221</v>
      </c>
      <c r="U5" s="1">
        <f>'ch7.3'!R75</f>
        <v>0.49449447857241813</v>
      </c>
      <c r="W5" s="25">
        <f>F10*F4+2*F6*F8+F2*F12+F11*F5+2*F7*F9+F3*F13</f>
        <v>108.01134887735262</v>
      </c>
      <c r="X5" s="25">
        <f>(W5*X3+2*W4*X4)/(1-W3)</f>
        <v>1024.7196574971213</v>
      </c>
      <c r="Y5" s="25">
        <f>F10*F5+2*F6*F9+F2*F13</f>
        <v>36.915885293147959</v>
      </c>
      <c r="Z5" s="25">
        <f>F11*F4+2*F7*F8+F3*F12</f>
        <v>38.198008882809432</v>
      </c>
    </row>
    <row r="6" spans="3:26" x14ac:dyDescent="0.35">
      <c r="C6" s="4" t="s">
        <v>952</v>
      </c>
      <c r="F6" s="25">
        <f>'ch7.2'!D25</f>
        <v>4.6165937703710345</v>
      </c>
      <c r="H6" s="4" t="s">
        <v>872</v>
      </c>
      <c r="K6" s="25">
        <f>'ch7.2'!G22</f>
        <v>4.6165937703710345</v>
      </c>
      <c r="M6" s="4" t="s">
        <v>969</v>
      </c>
      <c r="P6" s="25">
        <f>'ch7.3'!D27</f>
        <v>5.8651758507024168</v>
      </c>
      <c r="R6" s="4" t="s">
        <v>896</v>
      </c>
      <c r="U6" s="25">
        <f>'ch7.3'!G23</f>
        <v>5.8651758507024168</v>
      </c>
      <c r="W6" s="5">
        <f>F14*F4+3*F10*F8+3*F6*F12+F2*F16+F15*F5+3*F11*F9+3*F7*F13+F3*F17</f>
        <v>1648.2061412443611</v>
      </c>
      <c r="X6" s="25">
        <f>(W6*X3+3*W5*X4+3*W4*X5)/(1-W3)</f>
        <v>79588.471353634275</v>
      </c>
      <c r="Y6" s="25">
        <f>F14*F5+3*F10*F9+3*F6*F13+F2*F17</f>
        <v>574.40266946729776</v>
      </c>
      <c r="Z6" s="25">
        <f>F15*F4+3*F11*F8+3*F7*F12+F3*F16</f>
        <v>593.80517486412077</v>
      </c>
    </row>
    <row r="7" spans="3:26" x14ac:dyDescent="0.35">
      <c r="C7" s="4" t="s">
        <v>953</v>
      </c>
      <c r="F7" s="25">
        <f>'ch7.2'!N25</f>
        <v>1.9016348834528385</v>
      </c>
      <c r="H7" s="4" t="s">
        <v>873</v>
      </c>
      <c r="K7" s="25">
        <f>'ch7.2'!Q22</f>
        <v>1.9016348834528385</v>
      </c>
      <c r="M7" s="4" t="s">
        <v>970</v>
      </c>
      <c r="P7" s="25">
        <f>'ch7.3'!O27</f>
        <v>5.9639274197543939</v>
      </c>
      <c r="R7" s="4" t="s">
        <v>904</v>
      </c>
      <c r="U7" s="25">
        <f>'ch7.3'!R23</f>
        <v>5.9639274197543939</v>
      </c>
      <c r="W7" s="25">
        <f>F18*F4+4*F14*F8+6*F10*F12+4*F6*F16+F2*F20+F19*F5+4*F15*F9+6*F11*F13+4*F7*F17+F3*F21</f>
        <v>27820.738198409752</v>
      </c>
      <c r="X7" s="25">
        <f>(W7*X3+4*W6*X4+6*W5*X5+4*W4*X6)/(1-W3)</f>
        <v>8236184.860119815</v>
      </c>
      <c r="Y7" s="25">
        <f>F18*F5+4*F14*F9+6*F10*F13+4*F6*F17+F2*F21</f>
        <v>9851.6860582760091</v>
      </c>
      <c r="Z7" s="25">
        <f>F19*F4+4*F15*F8+6*F11*F12+4*F7*F16+F3*F20</f>
        <v>10176.608822233626</v>
      </c>
    </row>
    <row r="8" spans="3:26" x14ac:dyDescent="0.35">
      <c r="C8" s="4" t="s">
        <v>954</v>
      </c>
      <c r="F8" s="25">
        <f>'ch7.2'!D80</f>
        <v>4.6502219904199427</v>
      </c>
      <c r="H8" s="4" t="s">
        <v>881</v>
      </c>
      <c r="K8" s="25">
        <f>'ch7.2'!G77</f>
        <v>4.6502219904199427</v>
      </c>
      <c r="M8" s="4" t="s">
        <v>971</v>
      </c>
      <c r="P8" s="25">
        <f>'ch7.3'!D91</f>
        <v>5.9856834401276791</v>
      </c>
      <c r="R8" s="4" t="s">
        <v>900</v>
      </c>
      <c r="U8" s="25">
        <f>'ch7.3'!G87</f>
        <v>5.9856834401276791</v>
      </c>
      <c r="W8" s="4"/>
      <c r="Z8" s="5"/>
    </row>
    <row r="9" spans="3:26" x14ac:dyDescent="0.35">
      <c r="C9" s="4" t="s">
        <v>955</v>
      </c>
      <c r="F9" s="25">
        <f>'ch7.2'!N80</f>
        <v>1.8515369028082924</v>
      </c>
      <c r="H9" s="4" t="s">
        <v>882</v>
      </c>
      <c r="K9" s="25">
        <f>'ch7.2'!Q77</f>
        <v>1.8515369028082924</v>
      </c>
      <c r="M9" s="4" t="s">
        <v>972</v>
      </c>
      <c r="P9" s="25">
        <f>'ch7.3'!O91</f>
        <v>5.8435151157426617</v>
      </c>
      <c r="R9" s="4" t="s">
        <v>908</v>
      </c>
      <c r="U9" s="25">
        <f>'ch7.3'!R87</f>
        <v>5.8435151157426617</v>
      </c>
      <c r="W9" s="4"/>
      <c r="Z9" s="5"/>
    </row>
    <row r="10" spans="3:26" x14ac:dyDescent="0.35">
      <c r="C10" s="4" t="s">
        <v>956</v>
      </c>
      <c r="F10" s="25">
        <f>'ch7.2'!D36</f>
        <v>34.372815147276604</v>
      </c>
      <c r="H10" s="4" t="s">
        <v>875</v>
      </c>
      <c r="K10" s="25">
        <f>'ch7.2'!G33</f>
        <v>34.372815147276604</v>
      </c>
      <c r="M10" s="4" t="s">
        <v>973</v>
      </c>
      <c r="P10" s="25">
        <f>'ch7.3'!D40</f>
        <v>74.024587393434189</v>
      </c>
      <c r="Q10" s="1"/>
      <c r="R10" s="4" t="s">
        <v>897</v>
      </c>
      <c r="U10" s="25">
        <f>'ch7.3'!G36</f>
        <v>74.024587393434189</v>
      </c>
    </row>
    <row r="11" spans="3:26" x14ac:dyDescent="0.35">
      <c r="C11" s="4" t="s">
        <v>957</v>
      </c>
      <c r="F11" s="25">
        <f>'ch7.2'!N36</f>
        <v>14.947189657203378</v>
      </c>
      <c r="H11" s="4" t="s">
        <v>876</v>
      </c>
      <c r="K11" s="25">
        <f>'ch7.2'!Q33</f>
        <v>14.947189657203378</v>
      </c>
      <c r="M11" s="4" t="s">
        <v>974</v>
      </c>
      <c r="P11" s="25">
        <f>'ch7.3'!O40</f>
        <v>74.867480652272619</v>
      </c>
      <c r="Q11" s="25"/>
      <c r="R11" s="4" t="s">
        <v>905</v>
      </c>
      <c r="U11" s="25">
        <f>'ch7.3'!R36</f>
        <v>74.867480652272619</v>
      </c>
    </row>
    <row r="12" spans="3:26" x14ac:dyDescent="0.35">
      <c r="C12" s="4" t="s">
        <v>958</v>
      </c>
      <c r="F12" s="25">
        <f>'ch7.2'!D91</f>
        <v>34.509109336571029</v>
      </c>
      <c r="H12" s="4" t="s">
        <v>883</v>
      </c>
      <c r="K12" s="25">
        <f>'ch7.2'!G88</f>
        <v>34.509109336571029</v>
      </c>
      <c r="M12" s="4" t="s">
        <v>975</v>
      </c>
      <c r="P12" s="25">
        <f>'ch7.3'!D104</f>
        <v>75.428458873320551</v>
      </c>
      <c r="Q12" s="25"/>
      <c r="R12" s="4" t="s">
        <v>901</v>
      </c>
      <c r="U12" s="25">
        <f>'ch7.3'!G100</f>
        <v>75.428458873320551</v>
      </c>
    </row>
    <row r="13" spans="3:26" x14ac:dyDescent="0.35">
      <c r="C13" s="4" t="s">
        <v>959</v>
      </c>
      <c r="F13" s="25">
        <f>'ch7.2'!N91</f>
        <v>14.536226676070063</v>
      </c>
      <c r="H13" s="4" t="s">
        <v>884</v>
      </c>
      <c r="K13" s="25">
        <f>'ch7.2'!Q88</f>
        <v>14.536226676070063</v>
      </c>
      <c r="M13" s="4" t="s">
        <v>976</v>
      </c>
      <c r="P13" s="25">
        <f>'ch7.3'!O104</f>
        <v>73.467194813120713</v>
      </c>
      <c r="Q13" s="25"/>
      <c r="R13" s="4" t="s">
        <v>909</v>
      </c>
      <c r="U13" s="25">
        <f>'ch7.3'!R100</f>
        <v>73.467194813120713</v>
      </c>
    </row>
    <row r="14" spans="3:26" x14ac:dyDescent="0.35">
      <c r="C14" s="4" t="s">
        <v>960</v>
      </c>
      <c r="F14" s="25">
        <f>'ch7.2'!D47</f>
        <v>309.62119059871225</v>
      </c>
      <c r="H14" s="4" t="s">
        <v>968</v>
      </c>
      <c r="K14" s="25">
        <f>'ch7.2'!G44</f>
        <v>309.62119059871225</v>
      </c>
      <c r="M14" s="4" t="s">
        <v>977</v>
      </c>
      <c r="P14" s="25">
        <f>'ch7.3'!D53</f>
        <v>1008.1740356035995</v>
      </c>
      <c r="Q14" s="25"/>
      <c r="R14" s="4" t="s">
        <v>898</v>
      </c>
      <c r="U14" s="25">
        <f>'ch7.3'!G49</f>
        <v>1008.1740356035995</v>
      </c>
    </row>
    <row r="15" spans="3:26" x14ac:dyDescent="0.35">
      <c r="C15" s="4" t="s">
        <v>961</v>
      </c>
      <c r="F15" s="25">
        <f>'ch7.2'!N47</f>
        <v>140.09089078990431</v>
      </c>
      <c r="H15" s="4" t="s">
        <v>878</v>
      </c>
      <c r="K15" s="25">
        <f>'ch7.2'!Q44</f>
        <v>140.09089078990431</v>
      </c>
      <c r="M15" s="4" t="s">
        <v>978</v>
      </c>
      <c r="P15" s="25">
        <f>'ch7.3'!O53</f>
        <v>1015.2737140288036</v>
      </c>
      <c r="R15" s="4" t="s">
        <v>906</v>
      </c>
      <c r="U15" s="25">
        <f>'ch7.3'!R49</f>
        <v>1015.2737140288036</v>
      </c>
    </row>
    <row r="16" spans="3:26" x14ac:dyDescent="0.35">
      <c r="C16" s="4" t="s">
        <v>962</v>
      </c>
      <c r="F16" s="25">
        <f>'ch7.2'!D102</f>
        <v>309.68281728760047</v>
      </c>
      <c r="H16" s="4" t="s">
        <v>885</v>
      </c>
      <c r="K16" s="25">
        <f>'ch7.2'!G99</f>
        <v>309.68281728760047</v>
      </c>
      <c r="M16" s="4" t="s">
        <v>979</v>
      </c>
      <c r="P16" s="25">
        <f>'ch7.3'!D117</f>
        <v>1025.8844790090661</v>
      </c>
      <c r="R16" s="4" t="s">
        <v>902</v>
      </c>
      <c r="U16" s="25">
        <f>'ch7.3'!G113</f>
        <v>1025.8844790090661</v>
      </c>
    </row>
    <row r="17" spans="3:71" x14ac:dyDescent="0.35">
      <c r="C17" s="4" t="s">
        <v>963</v>
      </c>
      <c r="F17" s="25">
        <f>'ch7.2'!N102</f>
        <v>135.95260374275045</v>
      </c>
      <c r="H17" s="4" t="s">
        <v>886</v>
      </c>
      <c r="K17" s="25">
        <f>'ch7.2'!Q99</f>
        <v>135.95260374275045</v>
      </c>
      <c r="M17" s="4" t="s">
        <v>980</v>
      </c>
      <c r="P17" s="25">
        <f>'ch7.3'!O117</f>
        <v>997.64771499452183</v>
      </c>
      <c r="R17" s="4" t="s">
        <v>910</v>
      </c>
      <c r="U17" s="25">
        <f>'ch7.3'!R113</f>
        <v>997.64771499452183</v>
      </c>
    </row>
    <row r="18" spans="3:71" x14ac:dyDescent="0.35">
      <c r="C18" s="4" t="s">
        <v>964</v>
      </c>
      <c r="F18" s="25">
        <f>'ch7.2'!D58</f>
        <v>3446.4553212010583</v>
      </c>
      <c r="H18" s="4" t="s">
        <v>879</v>
      </c>
      <c r="K18" s="25">
        <f>'ch7.2'!G55</f>
        <v>3446.4553212010583</v>
      </c>
      <c r="M18" s="4" t="s">
        <v>981</v>
      </c>
      <c r="P18" s="25">
        <f>'ch7.3'!D66</f>
        <v>15069.13870433131</v>
      </c>
      <c r="R18" s="4" t="s">
        <v>899</v>
      </c>
      <c r="U18" s="25">
        <f>'ch7.3'!G62</f>
        <v>15069.13870433131</v>
      </c>
    </row>
    <row r="19" spans="3:71" x14ac:dyDescent="0.35">
      <c r="C19" s="4" t="s">
        <v>965</v>
      </c>
      <c r="F19" s="25">
        <f>'ch7.2'!N58</f>
        <v>1596.2492232816858</v>
      </c>
      <c r="H19" s="4" t="s">
        <v>880</v>
      </c>
      <c r="K19" s="25">
        <f>'ch7.2'!Q55</f>
        <v>1596.2492232816858</v>
      </c>
      <c r="M19" s="4" t="s">
        <v>982</v>
      </c>
      <c r="P19" s="25">
        <f>'ch7.3'!O66</f>
        <v>15141.012471728347</v>
      </c>
      <c r="R19" s="4" t="s">
        <v>907</v>
      </c>
      <c r="U19" s="25">
        <f>'ch7.3'!R62</f>
        <v>15141.012471728347</v>
      </c>
    </row>
    <row r="20" spans="3:71" x14ac:dyDescent="0.35">
      <c r="C20" s="4" t="s">
        <v>966</v>
      </c>
      <c r="F20" s="25">
        <f>'ch7.2'!D113</f>
        <v>3433.5320211084727</v>
      </c>
      <c r="H20" s="4" t="s">
        <v>887</v>
      </c>
      <c r="K20" s="25">
        <f>'ch7.2'!G110</f>
        <v>3433.5320211084727</v>
      </c>
      <c r="M20" s="4" t="s">
        <v>983</v>
      </c>
      <c r="P20" s="25">
        <f>'ch7.3'!D130</f>
        <v>15316.318823739688</v>
      </c>
      <c r="R20" s="4" t="s">
        <v>903</v>
      </c>
      <c r="U20" s="25">
        <f>'ch7.3'!G126</f>
        <v>15316.318823739688</v>
      </c>
    </row>
    <row r="21" spans="3:71" x14ac:dyDescent="0.35">
      <c r="C21" s="4" t="s">
        <v>967</v>
      </c>
      <c r="F21" s="25">
        <f>'ch7.2'!N113</f>
        <v>1544.6068863253433</v>
      </c>
      <c r="H21" s="4" t="s">
        <v>888</v>
      </c>
      <c r="K21" s="25">
        <f>'ch7.2'!Q110</f>
        <v>1544.6068863253433</v>
      </c>
      <c r="M21" s="4" t="s">
        <v>984</v>
      </c>
      <c r="P21" s="25">
        <f>'ch7.3'!O130</f>
        <v>14895.441484644953</v>
      </c>
      <c r="R21" s="4" t="s">
        <v>911</v>
      </c>
      <c r="U21" s="25">
        <f>'ch7.3'!R126</f>
        <v>14895.441484644953</v>
      </c>
    </row>
    <row r="23" spans="3:71" x14ac:dyDescent="0.35">
      <c r="D23" t="s">
        <v>5</v>
      </c>
      <c r="E23" t="s">
        <v>6</v>
      </c>
      <c r="F23" t="s">
        <v>7</v>
      </c>
    </row>
    <row r="24" spans="3:71" x14ac:dyDescent="0.35">
      <c r="C24" t="s">
        <v>4</v>
      </c>
      <c r="D24">
        <f>scoreboard!D6</f>
        <v>0</v>
      </c>
      <c r="E24">
        <f>scoreboard!E6</f>
        <v>0</v>
      </c>
      <c r="F24">
        <f>scoreboard!F6</f>
        <v>0</v>
      </c>
    </row>
    <row r="25" spans="3:71" x14ac:dyDescent="0.35">
      <c r="C25" t="s">
        <v>3</v>
      </c>
      <c r="D25">
        <f>scoreboard!D7</f>
        <v>0</v>
      </c>
      <c r="E25">
        <f>scoreboard!E7</f>
        <v>0</v>
      </c>
      <c r="F25">
        <f>scoreboard!F7</f>
        <v>0</v>
      </c>
    </row>
    <row r="27" spans="3:71" x14ac:dyDescent="0.35">
      <c r="D27" s="115" t="s">
        <v>230</v>
      </c>
      <c r="E27" s="116"/>
      <c r="F27" s="12"/>
      <c r="G27" s="12">
        <f>INDEX(D33:K40,VLOOKUP($E$24,C32:K40,1,FALSE)+1,HLOOKUP($E$25,C32:K40,1,FALSE)+1)</f>
        <v>0.19206128998541042</v>
      </c>
      <c r="O27" s="115" t="s">
        <v>231</v>
      </c>
      <c r="P27" s="116"/>
      <c r="Q27" s="116"/>
      <c r="R27" s="12">
        <f>INDEX(O33:V40,VLOOKUP($E$24,N32:V40,1,FALSE)+1,HLOOKUP($E$25,N32:V40,1,FALSE)+1)</f>
        <v>0.29616702381297372</v>
      </c>
      <c r="Z27" s="115" t="s">
        <v>233</v>
      </c>
      <c r="AA27" s="116"/>
      <c r="AB27" s="116"/>
      <c r="AC27" s="12">
        <f>INDEX(Z33:AG40,VLOOKUP($E$24,Y32:AG40,1,FALSE)+1,HLOOKUP($E$25,Y32:AG40,1,FALSE)+1)</f>
        <v>0.340606493467492</v>
      </c>
      <c r="AK27" s="115" t="s">
        <v>234</v>
      </c>
      <c r="AL27" s="116"/>
      <c r="AM27" s="116"/>
      <c r="AN27" s="12">
        <f>INDEX(AK33:AR40,VLOOKUP($E$24,AJ32:AR40,1,FALSE)+1,HLOOKUP($E$25,AJ32:AR40,1,FALSE)+1)</f>
        <v>0.1711651927341245</v>
      </c>
      <c r="AV27" s="115" t="s">
        <v>232</v>
      </c>
      <c r="AW27" s="116"/>
      <c r="AX27" s="116"/>
      <c r="AY27" s="12">
        <f>INDEX(AV33:BB39,VLOOKUP($E$24,AU32:BB39,1,FALSE)+1,HLOOKUP($E$25,AU32:BB39,1,FALSE)+1)</f>
        <v>0.48822831379838416</v>
      </c>
      <c r="BG27" s="115" t="s">
        <v>235</v>
      </c>
      <c r="BH27" s="116"/>
      <c r="BI27" s="116"/>
      <c r="BJ27" s="12">
        <f>INDEX(BG33:BM39,VLOOKUP($E$24,BF32:BM39,1,FALSE)+1,HLOOKUP($E$25,BF32:BM39,1,FALSE)+1)</f>
        <v>0.5117716862016165</v>
      </c>
      <c r="BS27" s="4"/>
    </row>
    <row r="28" spans="3:71" x14ac:dyDescent="0.35">
      <c r="D28" s="4" t="s">
        <v>459</v>
      </c>
      <c r="G28" s="1">
        <f>INDEX(D33:K40,VLOOKUP($E$24+1,C32:K40,1,FALSE)+1,HLOOKUP($E$25,C32:K40,1,FALSE)+1)</f>
        <v>0.21638132623787393</v>
      </c>
      <c r="O28" s="4" t="s">
        <v>461</v>
      </c>
      <c r="R28" s="1">
        <f>INDEX(O33:V40,VLOOKUP($E$24+1,N32:V40,1,FALSE)+1,HLOOKUP($E$25,N32:V40,1,FALSE)+1)</f>
        <v>0.34721144615926502</v>
      </c>
      <c r="Z28" s="4" t="s">
        <v>463</v>
      </c>
      <c r="AC28" s="1">
        <f>INDEX(Z33:AG40,VLOOKUP($E$24+1,Y32:AG40,1,FALSE)+1,HLOOKUP($E$25,Y32:AG40,1,FALSE)+1)</f>
        <v>0.28426270623671973</v>
      </c>
      <c r="AK28" s="4" t="s">
        <v>465</v>
      </c>
      <c r="AN28" s="1">
        <f>INDEX(AK33:AR40,VLOOKUP($E$24+1,AJ32:AR40,1,FALSE)+1,HLOOKUP($E$25,AJ32:AR40,1,FALSE)+1)</f>
        <v>0.15214452136614187</v>
      </c>
      <c r="AV28" s="4" t="s">
        <v>557</v>
      </c>
      <c r="AY28" s="1">
        <f>G30+R30</f>
        <v>0.48822831379838416</v>
      </c>
      <c r="BG28" s="4" t="s">
        <v>558</v>
      </c>
      <c r="BJ28" s="1">
        <f>AC30+AN30</f>
        <v>0.51177168620161639</v>
      </c>
    </row>
    <row r="29" spans="3:71" x14ac:dyDescent="0.35">
      <c r="D29" s="4" t="s">
        <v>460</v>
      </c>
      <c r="G29" s="1">
        <f>INDEX(D33:K40,VLOOKUP($E$24,C32:K40,1,FALSE)+1,HLOOKUP($E$25+1,C32:K40,1,FALSE)+1)</f>
        <v>0.12919205702927164</v>
      </c>
      <c r="O29" s="4" t="s">
        <v>462</v>
      </c>
      <c r="R29" s="1">
        <f>INDEX(O33:V40,VLOOKUP($E$24,N32:V40,1,FALSE)+1,HLOOKUP($E$25+1,N32:V40,1,FALSE)+1)</f>
        <v>0.16421312184148912</v>
      </c>
      <c r="Z29" s="4" t="s">
        <v>464</v>
      </c>
      <c r="AC29" s="1">
        <f>INDEX(Z33:AG40,VLOOKUP($E$24,Y32:AG40,1,FALSE)+1,HLOOKUP($E$25+1,Y32:AG40,1,FALSE)+1)</f>
        <v>0.48625967622883404</v>
      </c>
      <c r="AK29" s="4" t="s">
        <v>466</v>
      </c>
      <c r="AN29" s="1">
        <f>INDEX(AK33:AR40,VLOOKUP($E$24,AJ32:AR40,1,FALSE)+1,HLOOKUP($E$25+1,AJ32:AR40,1,FALSE)+1)</f>
        <v>0.22033514490040573</v>
      </c>
    </row>
    <row r="30" spans="3:71" x14ac:dyDescent="0.35">
      <c r="D30" s="4" t="s">
        <v>569</v>
      </c>
      <c r="G30" s="1">
        <f>IF(AND($E$24=6,$E$25=6),$U$2*G28+$U$3*G29,IF(MOD($E$24+$E$25,2)=0,$K$2*G28+$K$3*G29,$K$5*G28+$K$4*G29))</f>
        <v>0.19206128998541042</v>
      </c>
      <c r="I30" s="1"/>
      <c r="O30" s="4" t="s">
        <v>581</v>
      </c>
      <c r="R30" s="1">
        <f>IF(AND($E$24=6,$E$25=6),$U$2*R28+$U$3*R29,IF(MOD($E$24+$E$25,2)=0,$K$2*R28+$K$3*R29,$K$5*R28+$K$4*R29))</f>
        <v>0.29616702381297372</v>
      </c>
      <c r="Z30" s="4" t="s">
        <v>580</v>
      </c>
      <c r="AC30" s="1">
        <f>IF(AND($E$24=6,$E$25=6),$U$2*AC28+$U$3*AC29,IF(MOD($E$24+$E$25,2)=0,$K$2*AC28+$K$3*AC29,$K$5*AC28+$K$4*AC29))</f>
        <v>0.34060649346749194</v>
      </c>
      <c r="AK30" s="4" t="s">
        <v>582</v>
      </c>
      <c r="AN30" s="1">
        <f>IF(AND($E$24=6,$E$25=6),$U$2*AN28+$U$3*AN29,IF(MOD($E$24+$E$25,2)=0,$K$2*AN28+$K$3*AN29,$K$5*AN28+$K$4*AN29))</f>
        <v>0.17116519273412448</v>
      </c>
      <c r="AY30" s="1"/>
      <c r="BJ30" s="1"/>
    </row>
    <row r="31" spans="3:71" x14ac:dyDescent="0.35">
      <c r="G31" t="s">
        <v>0</v>
      </c>
      <c r="R31" t="s">
        <v>0</v>
      </c>
      <c r="AC31" t="s">
        <v>0</v>
      </c>
      <c r="AN31" t="s">
        <v>0</v>
      </c>
      <c r="AY31" t="s">
        <v>0</v>
      </c>
      <c r="BJ31" t="s">
        <v>0</v>
      </c>
    </row>
    <row r="32" spans="3:71" x14ac:dyDescent="0.35">
      <c r="D32">
        <v>0</v>
      </c>
      <c r="E32">
        <v>1</v>
      </c>
      <c r="F32">
        <v>2</v>
      </c>
      <c r="G32">
        <v>3</v>
      </c>
      <c r="H32">
        <v>4</v>
      </c>
      <c r="I32">
        <v>5</v>
      </c>
      <c r="J32">
        <v>6</v>
      </c>
      <c r="K32">
        <v>7</v>
      </c>
      <c r="O32">
        <v>0</v>
      </c>
      <c r="P32">
        <v>1</v>
      </c>
      <c r="Q32">
        <v>2</v>
      </c>
      <c r="R32">
        <v>3</v>
      </c>
      <c r="S32">
        <v>4</v>
      </c>
      <c r="T32">
        <v>5</v>
      </c>
      <c r="U32">
        <v>6</v>
      </c>
      <c r="V32">
        <v>7</v>
      </c>
      <c r="Z32">
        <v>0</v>
      </c>
      <c r="AA32">
        <v>1</v>
      </c>
      <c r="AB32">
        <v>2</v>
      </c>
      <c r="AC32">
        <v>3</v>
      </c>
      <c r="AD32">
        <v>4</v>
      </c>
      <c r="AE32">
        <v>5</v>
      </c>
      <c r="AF32">
        <v>6</v>
      </c>
      <c r="AG32">
        <v>7</v>
      </c>
      <c r="AK32">
        <v>0</v>
      </c>
      <c r="AL32">
        <v>1</v>
      </c>
      <c r="AM32">
        <v>2</v>
      </c>
      <c r="AN32">
        <v>3</v>
      </c>
      <c r="AO32">
        <v>4</v>
      </c>
      <c r="AP32">
        <v>5</v>
      </c>
      <c r="AQ32">
        <v>6</v>
      </c>
      <c r="AR32">
        <v>7</v>
      </c>
      <c r="AV32">
        <v>0</v>
      </c>
      <c r="AW32">
        <v>1</v>
      </c>
      <c r="AX32">
        <v>2</v>
      </c>
      <c r="AY32">
        <v>3</v>
      </c>
      <c r="AZ32">
        <v>4</v>
      </c>
      <c r="BA32">
        <v>5</v>
      </c>
      <c r="BB32">
        <v>6</v>
      </c>
      <c r="BG32">
        <v>0</v>
      </c>
      <c r="BH32">
        <v>1</v>
      </c>
      <c r="BI32">
        <v>2</v>
      </c>
      <c r="BJ32">
        <v>3</v>
      </c>
      <c r="BK32">
        <v>4</v>
      </c>
      <c r="BL32">
        <v>5</v>
      </c>
      <c r="BM32">
        <v>6</v>
      </c>
    </row>
    <row r="33" spans="2:118" x14ac:dyDescent="0.35">
      <c r="C33">
        <v>0</v>
      </c>
      <c r="D33" s="3">
        <f>$F$2*D34+$F$3*E33</f>
        <v>0.19206128998541042</v>
      </c>
      <c r="E33" s="7">
        <f>$F$5*E34+$F$4*F33</f>
        <v>0.12919205702927164</v>
      </c>
      <c r="F33" s="3">
        <f>$F$2*F34+$F$3*G33</f>
        <v>0.10325531817078464</v>
      </c>
      <c r="G33" s="7">
        <f>$F$5*G34+$F$4*H33</f>
        <v>4.1212367222158569E-2</v>
      </c>
      <c r="H33" s="3">
        <f>$F$2*H34+$F$3*I33</f>
        <v>2.1073590957649428E-2</v>
      </c>
      <c r="I33" s="7">
        <f>$F$5*I34+$F$4*J33</f>
        <v>2.0427429405186293E-3</v>
      </c>
      <c r="J33" s="113">
        <v>0</v>
      </c>
      <c r="N33">
        <v>0</v>
      </c>
      <c r="O33" s="3">
        <f>$F$2*O34+$F$3*P33</f>
        <v>0.29616702381297372</v>
      </c>
      <c r="P33" s="7">
        <f>$F$5*P34+$F$4*Q33</f>
        <v>0.16421312184148912</v>
      </c>
      <c r="Q33" s="3">
        <f>$F$2*Q34+$F$3*R33</f>
        <v>0.11713553343060071</v>
      </c>
      <c r="R33" s="7">
        <f>$F$5*R34+$F$4*S33</f>
        <v>4.1517684648503826E-2</v>
      </c>
      <c r="S33" s="3">
        <f>$F$2*S34+$F$3*T33</f>
        <v>2.0561019918530845E-2</v>
      </c>
      <c r="T33" s="7">
        <f>$F$5*T34+$F$4*U33</f>
        <v>3.0985729124194685E-3</v>
      </c>
      <c r="U33" s="113">
        <v>0</v>
      </c>
      <c r="Y33">
        <v>0</v>
      </c>
      <c r="Z33" s="3">
        <f>$F$2*Z34+$F$3*AA33</f>
        <v>0.340606493467492</v>
      </c>
      <c r="AA33" s="7">
        <f>$F$5*AA34+$F$4*AB33</f>
        <v>0.48625967622883404</v>
      </c>
      <c r="AB33" s="3">
        <f>$F$2*AB34+$F$3*AC33</f>
        <v>0.54220062927591339</v>
      </c>
      <c r="AC33" s="7">
        <f>$F$5*AC34+$F$4*AD33</f>
        <v>0.66380330984821878</v>
      </c>
      <c r="AD33" s="3">
        <f>$F$2*AD34+$F$3*AE33</f>
        <v>0.70404618999400204</v>
      </c>
      <c r="AE33" s="7">
        <f>$F$5*AE34+$F$4*AF33</f>
        <v>0.90106148062522762</v>
      </c>
      <c r="AF33" s="114">
        <v>1</v>
      </c>
      <c r="AJ33">
        <v>0</v>
      </c>
      <c r="AK33" s="3">
        <f>$F$2*AK34+$F$3*AL33</f>
        <v>0.1711651927341245</v>
      </c>
      <c r="AL33" s="7">
        <f>$F$5*AL34+$F$4*AM33</f>
        <v>0.22033514490040573</v>
      </c>
      <c r="AM33" s="3">
        <f>$F$2*AM34+$F$3*AN33</f>
        <v>0.23740851912270172</v>
      </c>
      <c r="AN33" s="7">
        <f>$F$5*AN34+$F$4*AO33</f>
        <v>0.25346663828111921</v>
      </c>
      <c r="AO33" s="3">
        <f>$F$2*AO34+$F$3*AP33</f>
        <v>0.25431919912981799</v>
      </c>
      <c r="AP33" s="7">
        <f>$F$5*AP34+$F$4*AQ33</f>
        <v>9.3797203521834377E-2</v>
      </c>
      <c r="AQ33" s="113">
        <v>0</v>
      </c>
      <c r="AU33">
        <v>0</v>
      </c>
      <c r="AV33" s="3">
        <f>D33+O33</f>
        <v>0.48822831379838416</v>
      </c>
      <c r="AW33" s="3">
        <f t="shared" ref="AW33:BB39" si="0">E33+P33</f>
        <v>0.29340517887076079</v>
      </c>
      <c r="AX33" s="3">
        <f t="shared" si="0"/>
        <v>0.22039085160138533</v>
      </c>
      <c r="AY33" s="3">
        <f t="shared" si="0"/>
        <v>8.2730051870662402E-2</v>
      </c>
      <c r="AZ33" s="3">
        <f t="shared" si="0"/>
        <v>4.163461087618027E-2</v>
      </c>
      <c r="BA33" s="3">
        <f t="shared" si="0"/>
        <v>5.1413158529380974E-3</v>
      </c>
      <c r="BB33" s="27"/>
      <c r="BF33">
        <v>0</v>
      </c>
      <c r="BG33" s="3">
        <f>Z33+AK33</f>
        <v>0.5117716862016165</v>
      </c>
      <c r="BH33" s="3">
        <f t="shared" ref="BH33:BM39" si="1">AA33+AL33</f>
        <v>0.70659482112923977</v>
      </c>
      <c r="BI33" s="3">
        <f t="shared" si="1"/>
        <v>0.77960914839861517</v>
      </c>
      <c r="BJ33" s="3">
        <f t="shared" si="1"/>
        <v>0.91726994812933804</v>
      </c>
      <c r="BK33" s="3">
        <f t="shared" si="1"/>
        <v>0.95836538912381997</v>
      </c>
      <c r="BL33" s="3">
        <f t="shared" si="1"/>
        <v>0.99485868414706202</v>
      </c>
      <c r="BM33" s="27"/>
      <c r="BS33" s="1"/>
      <c r="BT33" s="1"/>
      <c r="BU33" s="1"/>
      <c r="BV33" s="1"/>
      <c r="BW33" s="1"/>
      <c r="BX33" s="1"/>
      <c r="BY33" s="27"/>
    </row>
    <row r="34" spans="2:118" x14ac:dyDescent="0.35">
      <c r="C34">
        <v>1</v>
      </c>
      <c r="D34" s="7">
        <f>$F$5*D35+$F$4*E34</f>
        <v>0.21638132623787393</v>
      </c>
      <c r="E34" s="3">
        <f>$F$2*E35+$F$3*F34</f>
        <v>0.19872012166604708</v>
      </c>
      <c r="F34" s="7">
        <f>$F$5*F35+$F$4*G34</f>
        <v>0.12725571940572716</v>
      </c>
      <c r="G34" s="3">
        <f>$F$2*G35+$F$3*H34</f>
        <v>9.5197956754597995E-2</v>
      </c>
      <c r="H34" s="7">
        <f>$F$5*H35+$F$4*I34</f>
        <v>2.8435394051614996E-2</v>
      </c>
      <c r="I34" s="3">
        <f>$F$2*I35+$F$3*J34</f>
        <v>7.5186805277231124E-3</v>
      </c>
      <c r="J34" s="113">
        <v>0</v>
      </c>
      <c r="N34">
        <v>1</v>
      </c>
      <c r="O34" s="7">
        <f>$F$5*O35+$F$4*P34</f>
        <v>0.34721144615926502</v>
      </c>
      <c r="P34" s="3">
        <f>$F$2*P35+$F$3*Q34</f>
        <v>0.29041301257696994</v>
      </c>
      <c r="Q34" s="7">
        <f>$F$5*Q35+$F$4*R34</f>
        <v>0.14638718383640278</v>
      </c>
      <c r="R34" s="3">
        <f>$F$2*R35+$F$3*S34</f>
        <v>9.7695770408117777E-2</v>
      </c>
      <c r="S34" s="7">
        <f>$F$5*S35+$F$4*T34</f>
        <v>2.7316110195226895E-2</v>
      </c>
      <c r="T34" s="3">
        <f>$F$2*T35+$F$3*U34</f>
        <v>1.1404851466246486E-2</v>
      </c>
      <c r="U34" s="113">
        <v>0</v>
      </c>
      <c r="Y34">
        <v>1</v>
      </c>
      <c r="Z34" s="7">
        <f>$F$5*Z35+$F$4*AA34</f>
        <v>0.28426270623671973</v>
      </c>
      <c r="AA34" s="3">
        <f>$F$2*AA35+$F$3*AB34</f>
        <v>0.33629995228198761</v>
      </c>
      <c r="AB34" s="7">
        <f>$F$5*AB35+$F$4*AC34</f>
        <v>0.49516042437984831</v>
      </c>
      <c r="AC34" s="3">
        <f>$F$2*AC35+$F$3*AD34</f>
        <v>0.55592507630420207</v>
      </c>
      <c r="AD34" s="7">
        <f>$F$5*AD35+$F$4*AE34</f>
        <v>0.62783372826755113</v>
      </c>
      <c r="AE34" s="3">
        <f>$F$2*AE35+$F$3*AF34</f>
        <v>0.63583909443055386</v>
      </c>
      <c r="AF34" s="113">
        <v>0</v>
      </c>
      <c r="AJ34">
        <v>1</v>
      </c>
      <c r="AK34" s="7">
        <f>$F$5*AK35+$F$4*AL34</f>
        <v>0.15214452136614187</v>
      </c>
      <c r="AL34" s="3">
        <f>$F$2*AL35+$F$3*AM34</f>
        <v>0.17456691347499592</v>
      </c>
      <c r="AM34" s="7">
        <f>$F$5*AM35+$F$4*AN34</f>
        <v>0.23119667237802213</v>
      </c>
      <c r="AN34" s="3">
        <f>$F$2*AN35+$F$3*AO34</f>
        <v>0.25118119653308252</v>
      </c>
      <c r="AO34" s="7">
        <f>$F$5*AO35+$F$4*AP34</f>
        <v>0.31641476748560726</v>
      </c>
      <c r="AP34" s="3">
        <f>$F$2*AP35+$F$3*AQ34</f>
        <v>0.34523737357547668</v>
      </c>
      <c r="AQ34" s="114">
        <v>1</v>
      </c>
      <c r="AU34">
        <v>1</v>
      </c>
      <c r="AV34" s="3">
        <f t="shared" ref="AV34:AV38" si="2">D34+O34</f>
        <v>0.56359277239713901</v>
      </c>
      <c r="AW34" s="3">
        <f t="shared" si="0"/>
        <v>0.48913313424301702</v>
      </c>
      <c r="AX34" s="3">
        <f t="shared" si="0"/>
        <v>0.27364290324212992</v>
      </c>
      <c r="AY34" s="3">
        <f t="shared" si="0"/>
        <v>0.19289372716271577</v>
      </c>
      <c r="AZ34" s="3">
        <f t="shared" si="0"/>
        <v>5.5751504246841888E-2</v>
      </c>
      <c r="BA34" s="3">
        <f t="shared" si="0"/>
        <v>1.8923531993969598E-2</v>
      </c>
      <c r="BB34" s="27"/>
      <c r="BF34">
        <v>1</v>
      </c>
      <c r="BG34" s="3">
        <f t="shared" ref="BG34:BG38" si="3">Z34+AK34</f>
        <v>0.4364072276028616</v>
      </c>
      <c r="BH34" s="3">
        <f t="shared" si="1"/>
        <v>0.51086686575698348</v>
      </c>
      <c r="BI34" s="3">
        <f t="shared" si="1"/>
        <v>0.72635709675787041</v>
      </c>
      <c r="BJ34" s="3">
        <f t="shared" si="1"/>
        <v>0.80710627283728464</v>
      </c>
      <c r="BK34" s="3">
        <f t="shared" si="1"/>
        <v>0.94424849575315839</v>
      </c>
      <c r="BL34" s="3">
        <f t="shared" si="1"/>
        <v>0.98107646800603054</v>
      </c>
      <c r="BM34" s="27"/>
      <c r="BS34" s="1"/>
      <c r="BT34" s="1"/>
      <c r="BU34" s="1"/>
      <c r="BV34" s="1"/>
      <c r="BW34" s="1"/>
      <c r="BX34" s="1"/>
      <c r="BY34" s="27"/>
    </row>
    <row r="35" spans="2:118" x14ac:dyDescent="0.35">
      <c r="C35">
        <v>2</v>
      </c>
      <c r="D35" s="3">
        <f>$F$2*D36+$F$3*E35</f>
        <v>0.26372534198839237</v>
      </c>
      <c r="E35" s="7">
        <f>$F$5*E36+$F$4*F35</f>
        <v>0.22636507249508228</v>
      </c>
      <c r="F35" s="3">
        <f>$F$2*F36+$F$3*G35</f>
        <v>0.21319228243623209</v>
      </c>
      <c r="G35" s="7">
        <f>$F$5*G36+$F$4*H35</f>
        <v>0.12102407024283923</v>
      </c>
      <c r="H35" s="3">
        <f>$F$2*H36+$F$3*I35</f>
        <v>8.4506383462151322E-2</v>
      </c>
      <c r="I35" s="7">
        <f>$F$5*I36+$F$4*J35</f>
        <v>1.0427171285555131E-2</v>
      </c>
      <c r="J35" s="113">
        <v>0</v>
      </c>
      <c r="N35">
        <v>2</v>
      </c>
      <c r="O35" s="3">
        <f>$F$2*O36+$F$3*P35</f>
        <v>0.49946979995323831</v>
      </c>
      <c r="P35" s="7">
        <f>$F$5*P36+$F$4*Q35</f>
        <v>0.34612728188745112</v>
      </c>
      <c r="Q35" s="3">
        <f>$F$2*Q36+$F$3*R35</f>
        <v>0.27691322099816346</v>
      </c>
      <c r="R35" s="7">
        <f>$F$5*R36+$F$4*S35</f>
        <v>0.12492110476216832</v>
      </c>
      <c r="S35" s="3">
        <f>$F$2*S36+$F$3*T35</f>
        <v>6.9969083315593247E-2</v>
      </c>
      <c r="T35" s="7">
        <f>$F$5*T36+$F$4*U35</f>
        <v>1.5816650180358098E-2</v>
      </c>
      <c r="U35" s="113">
        <v>0</v>
      </c>
      <c r="Y35">
        <v>2</v>
      </c>
      <c r="Z35" s="3">
        <f>$F$2*Z36+$F$3*AA35</f>
        <v>0.14476756668600171</v>
      </c>
      <c r="AA35" s="7">
        <f>$F$5*AA36+$F$4*AB35</f>
        <v>0.27484711980988086</v>
      </c>
      <c r="AB35" s="3">
        <f>$F$2*AB36+$F$3*AC35</f>
        <v>0.33226991336846962</v>
      </c>
      <c r="AC35" s="7">
        <f>$F$5*AC36+$F$4*AD35</f>
        <v>0.52810827402454785</v>
      </c>
      <c r="AD35" s="3">
        <f>$F$2*AD36+$F$3*AE35</f>
        <v>0.60637391332862767</v>
      </c>
      <c r="AE35" s="7">
        <f>$F$5*AE36+$F$4*AF35</f>
        <v>0.88180407762150481</v>
      </c>
      <c r="AF35" s="114">
        <v>1</v>
      </c>
      <c r="AJ35">
        <v>2</v>
      </c>
      <c r="AK35" s="3">
        <f>$F$2*AK36+$F$3*AL35</f>
        <v>9.2037291372368074E-2</v>
      </c>
      <c r="AL35" s="7">
        <f>$F$5*AL36+$F$4*AM35</f>
        <v>0.15266052580758618</v>
      </c>
      <c r="AM35" s="3">
        <f>$F$2*AM36+$F$3*AN35</f>
        <v>0.17762458319713526</v>
      </c>
      <c r="AN35" s="7">
        <f>$F$5*AN36+$F$4*AO35</f>
        <v>0.22594655097044497</v>
      </c>
      <c r="AO35" s="3">
        <f>$F$2*AO36+$F$3*AP35</f>
        <v>0.23915061989362804</v>
      </c>
      <c r="AP35" s="7">
        <f>$F$5*AP36+$F$4*AQ35</f>
        <v>9.1952100912582074E-2</v>
      </c>
      <c r="AQ35" s="113">
        <v>0</v>
      </c>
      <c r="AU35">
        <v>2</v>
      </c>
      <c r="AV35" s="3">
        <f t="shared" si="2"/>
        <v>0.76319514194163074</v>
      </c>
      <c r="AW35" s="3">
        <f t="shared" si="0"/>
        <v>0.57249235438253343</v>
      </c>
      <c r="AX35" s="3">
        <f t="shared" si="0"/>
        <v>0.49010550343439552</v>
      </c>
      <c r="AY35" s="3">
        <f t="shared" si="0"/>
        <v>0.24594517500500757</v>
      </c>
      <c r="AZ35" s="3">
        <f t="shared" si="0"/>
        <v>0.15447546677774457</v>
      </c>
      <c r="BA35" s="3">
        <f t="shared" si="0"/>
        <v>2.6243821465913229E-2</v>
      </c>
      <c r="BB35" s="27"/>
      <c r="BF35">
        <v>2</v>
      </c>
      <c r="BG35" s="3">
        <f t="shared" si="3"/>
        <v>0.23680485805836979</v>
      </c>
      <c r="BH35" s="3">
        <f t="shared" si="1"/>
        <v>0.42750764561746701</v>
      </c>
      <c r="BI35" s="3">
        <f t="shared" si="1"/>
        <v>0.50989449656560493</v>
      </c>
      <c r="BJ35" s="3">
        <f t="shared" si="1"/>
        <v>0.75405482499499277</v>
      </c>
      <c r="BK35" s="3">
        <f t="shared" si="1"/>
        <v>0.84552453322225574</v>
      </c>
      <c r="BL35" s="3">
        <f t="shared" si="1"/>
        <v>0.97375617853408691</v>
      </c>
      <c r="BM35" s="27"/>
      <c r="BS35" s="1"/>
      <c r="BT35" s="1"/>
      <c r="BU35" s="1"/>
      <c r="BV35" s="1"/>
      <c r="BW35" s="1"/>
      <c r="BX35" s="1"/>
      <c r="BY35" s="27"/>
    </row>
    <row r="36" spans="2:118" x14ac:dyDescent="0.35">
      <c r="B36" t="s">
        <v>1</v>
      </c>
      <c r="C36">
        <v>3</v>
      </c>
      <c r="D36" s="7">
        <f>$F$5*D37+$F$4*E36</f>
        <v>0.2781776116560214</v>
      </c>
      <c r="E36" s="3">
        <f>$F$2*E37+$F$3*F36</f>
        <v>0.26167709085080226</v>
      </c>
      <c r="F36" s="7">
        <f>$F$5*F37+$F$4*G36</f>
        <v>0.24884619702163652</v>
      </c>
      <c r="G36" s="3">
        <f>$F$2*G37+$F$3*H36</f>
        <v>0.21891625710280671</v>
      </c>
      <c r="H36" s="7">
        <f>$F$5*H37+$F$4*I36</f>
        <v>0.11316283497231472</v>
      </c>
      <c r="I36" s="3">
        <f>$F$2*I37+$F$3*J36</f>
        <v>3.8379067747032536E-2</v>
      </c>
      <c r="J36" s="113">
        <v>0</v>
      </c>
      <c r="M36" t="s">
        <v>1</v>
      </c>
      <c r="N36">
        <v>3</v>
      </c>
      <c r="O36" s="7">
        <f>$F$5*O37+$F$4*P36</f>
        <v>0.55878809322724343</v>
      </c>
      <c r="P36" s="3">
        <f>$F$2*P37+$F$3*Q36</f>
        <v>0.53166794393985939</v>
      </c>
      <c r="Q36" s="7">
        <f>$F$5*Q37+$F$4*R36</f>
        <v>0.33570913122545876</v>
      </c>
      <c r="R36" s="3">
        <f>$F$2*R37+$F$3*S36</f>
        <v>0.27222982078483565</v>
      </c>
      <c r="S36" s="7">
        <f>$F$5*S37+$F$4*T36</f>
        <v>9.0917154018584551E-2</v>
      </c>
      <c r="T36" s="3">
        <f>$F$2*T37+$F$3*U36</f>
        <v>5.8216008175103105E-2</v>
      </c>
      <c r="U36" s="113">
        <v>0</v>
      </c>
      <c r="X36" t="s">
        <v>1</v>
      </c>
      <c r="Y36">
        <v>3</v>
      </c>
      <c r="Z36" s="7">
        <f>$F$5*Z37+$F$4*AA36</f>
        <v>9.4448208568747985E-2</v>
      </c>
      <c r="AA36" s="3">
        <f>$F$2*AA37+$F$3*AB36</f>
        <v>0.12091505749668255</v>
      </c>
      <c r="AB36" s="7">
        <f>$F$5*AB37+$F$4*AC36</f>
        <v>0.25651272965824912</v>
      </c>
      <c r="AC36" s="3">
        <f>$F$2*AC37+$F$3*AD36</f>
        <v>0.31830323808449545</v>
      </c>
      <c r="AD36" s="7">
        <f>$F$5*AD37+$F$4*AE36</f>
        <v>0.49982781334204107</v>
      </c>
      <c r="AE36" s="3">
        <f>$F$2*AE37+$F$3*AF36</f>
        <v>0.56495878046317483</v>
      </c>
      <c r="AF36" s="113">
        <v>0</v>
      </c>
      <c r="AI36" t="s">
        <v>1</v>
      </c>
      <c r="AJ36">
        <v>3</v>
      </c>
      <c r="AK36" s="7">
        <f>$F$5*AK37+$F$4*AL36</f>
        <v>6.8586086547987604E-2</v>
      </c>
      <c r="AL36" s="3">
        <f>$F$2*AL37+$F$3*AM36</f>
        <v>8.5739907712656105E-2</v>
      </c>
      <c r="AM36" s="7">
        <f>$F$5*AM37+$F$4*AN36</f>
        <v>0.15893194209465594</v>
      </c>
      <c r="AN36" s="3">
        <f>$F$2*AN37+$F$3*AO36</f>
        <v>0.19055068402786252</v>
      </c>
      <c r="AO36" s="7">
        <f>$F$5*AO37+$F$4*AP36</f>
        <v>0.29609219766705985</v>
      </c>
      <c r="AP36" s="3">
        <f>$F$2*AP37+$F$3*AQ36</f>
        <v>0.33844614361468961</v>
      </c>
      <c r="AQ36" s="114">
        <v>1</v>
      </c>
      <c r="AT36" t="s">
        <v>1</v>
      </c>
      <c r="AU36">
        <v>3</v>
      </c>
      <c r="AV36" s="3">
        <f t="shared" si="2"/>
        <v>0.83696570488326483</v>
      </c>
      <c r="AW36" s="3">
        <f t="shared" si="0"/>
        <v>0.79334503479066165</v>
      </c>
      <c r="AX36" s="3">
        <f t="shared" si="0"/>
        <v>0.58455532824709522</v>
      </c>
      <c r="AY36" s="3">
        <f t="shared" si="0"/>
        <v>0.49114607788764236</v>
      </c>
      <c r="AZ36" s="3">
        <f t="shared" si="0"/>
        <v>0.20407998899089927</v>
      </c>
      <c r="BA36" s="3">
        <f t="shared" si="0"/>
        <v>9.6595075922135648E-2</v>
      </c>
      <c r="BB36" s="27"/>
      <c r="BE36" t="s">
        <v>1</v>
      </c>
      <c r="BF36">
        <v>3</v>
      </c>
      <c r="BG36" s="3">
        <f t="shared" si="3"/>
        <v>0.16303429511673559</v>
      </c>
      <c r="BH36" s="3">
        <f t="shared" si="1"/>
        <v>0.20665496520933865</v>
      </c>
      <c r="BI36" s="3">
        <f t="shared" si="1"/>
        <v>0.41544467175290506</v>
      </c>
      <c r="BJ36" s="3">
        <f t="shared" si="1"/>
        <v>0.50885392211235803</v>
      </c>
      <c r="BK36" s="3">
        <f t="shared" si="1"/>
        <v>0.79592001100910093</v>
      </c>
      <c r="BL36" s="3">
        <f t="shared" si="1"/>
        <v>0.90340492407786444</v>
      </c>
      <c r="BM36" s="27"/>
      <c r="BS36" s="1"/>
      <c r="BT36" s="1"/>
      <c r="BU36" s="1"/>
      <c r="BV36" s="1"/>
      <c r="BW36" s="1"/>
      <c r="BX36" s="1"/>
      <c r="BY36" s="27"/>
    </row>
    <row r="37" spans="2:118" x14ac:dyDescent="0.35">
      <c r="C37">
        <v>4</v>
      </c>
      <c r="D37" s="3">
        <f>$F$2*D38+$F$3*E37</f>
        <v>0.32241020710085416</v>
      </c>
      <c r="E37" s="7">
        <f>$F$5*E38+$F$4*F37</f>
        <v>0.26664053303713409</v>
      </c>
      <c r="F37" s="3">
        <f>$F$2*F38+$F$3*G37</f>
        <v>0.32907875087527072</v>
      </c>
      <c r="G37" s="7">
        <f>$F$5*G38+$F$4*H37</f>
        <v>0.25982540994438774</v>
      </c>
      <c r="H37" s="3">
        <f>$F$2*H38+$F$3*I37</f>
        <v>0.31363409042930485</v>
      </c>
      <c r="I37" s="7">
        <f>$F$5*I38+$F$4*J37</f>
        <v>5.3225444504877907E-2</v>
      </c>
      <c r="J37" s="113">
        <v>0</v>
      </c>
      <c r="N37">
        <v>4</v>
      </c>
      <c r="O37" s="3">
        <f>$F$2*O38+$F$3*P37</f>
        <v>0.63148850105030419</v>
      </c>
      <c r="P37" s="7">
        <f>$F$5*P38+$F$4*Q37</f>
        <v>0.60747172275371542</v>
      </c>
      <c r="Q37" s="3">
        <f>$F$2*Q38+$F$3*R37</f>
        <v>0.50587676962805495</v>
      </c>
      <c r="R37" s="7">
        <f>$F$5*R38+$F$4*S37</f>
        <v>0.34236795388186914</v>
      </c>
      <c r="S37" s="3">
        <f>$F$2*S38+$F$3*T37</f>
        <v>0.1785784206993114</v>
      </c>
      <c r="T37" s="7">
        <f>$F$5*T38+$F$4*U37</f>
        <v>8.0736012996538986E-2</v>
      </c>
      <c r="U37" s="113">
        <v>0</v>
      </c>
      <c r="Y37">
        <v>4</v>
      </c>
      <c r="Z37" s="3">
        <f>$F$2*Z38+$F$3*AA37</f>
        <v>2.3499089134981506E-2</v>
      </c>
      <c r="AA37" s="7">
        <f>$F$5*AA38+$F$4*AB37</f>
        <v>6.8461096351337236E-2</v>
      </c>
      <c r="AB37" s="3">
        <f>$F$2*AB38+$F$3*AC37</f>
        <v>9.0872226924286939E-2</v>
      </c>
      <c r="AC37" s="7">
        <f>$F$5*AC38+$F$4*AD37</f>
        <v>0.24808313131054294</v>
      </c>
      <c r="AD37" s="3">
        <f>$F$2*AD38+$F$3*AE37</f>
        <v>0.32523261397787362</v>
      </c>
      <c r="AE37" s="7">
        <f>$F$5*AE38+$F$4*AF37</f>
        <v>0.78350475877338732</v>
      </c>
      <c r="AF37" s="114">
        <v>1</v>
      </c>
      <c r="AJ37">
        <v>4</v>
      </c>
      <c r="AK37" s="3">
        <f>$F$2*AK38+$F$3*AL37</f>
        <v>2.2602202713860407E-2</v>
      </c>
      <c r="AL37" s="7">
        <f>$F$5*AL38+$F$4*AM37</f>
        <v>5.742664785781347E-2</v>
      </c>
      <c r="AM37" s="3">
        <f>$F$2*AM38+$F$3*AN37</f>
        <v>7.4172252572387631E-2</v>
      </c>
      <c r="AN37" s="7">
        <f>$F$5*AN38+$F$4*AO37</f>
        <v>0.14972350486320046</v>
      </c>
      <c r="AO37" s="3">
        <f>$F$2*AO38+$F$3*AP37</f>
        <v>0.18255487489351041</v>
      </c>
      <c r="AP37" s="7">
        <f>$F$5*AP38+$F$4*AQ37</f>
        <v>8.2533783725195847E-2</v>
      </c>
      <c r="AQ37" s="113">
        <v>0</v>
      </c>
      <c r="AU37">
        <v>4</v>
      </c>
      <c r="AV37" s="3">
        <f t="shared" si="2"/>
        <v>0.95389870815115829</v>
      </c>
      <c r="AW37" s="3">
        <f t="shared" si="0"/>
        <v>0.8741122557908495</v>
      </c>
      <c r="AX37" s="3">
        <f t="shared" si="0"/>
        <v>0.83495552050332567</v>
      </c>
      <c r="AY37" s="3">
        <f t="shared" si="0"/>
        <v>0.60219336382625688</v>
      </c>
      <c r="AZ37" s="3">
        <f t="shared" si="0"/>
        <v>0.49221251112861625</v>
      </c>
      <c r="BA37" s="3">
        <f t="shared" si="0"/>
        <v>0.13396145750141689</v>
      </c>
      <c r="BB37" s="27"/>
      <c r="BF37">
        <v>4</v>
      </c>
      <c r="BG37" s="3">
        <f t="shared" si="3"/>
        <v>4.6101291848841916E-2</v>
      </c>
      <c r="BH37" s="3">
        <f t="shared" si="1"/>
        <v>0.12588774420915072</v>
      </c>
      <c r="BI37" s="3">
        <f t="shared" si="1"/>
        <v>0.16504447949667456</v>
      </c>
      <c r="BJ37" s="3">
        <f t="shared" si="1"/>
        <v>0.3978066361737434</v>
      </c>
      <c r="BK37" s="3">
        <f t="shared" si="1"/>
        <v>0.50778748887138403</v>
      </c>
      <c r="BL37" s="3">
        <f t="shared" si="1"/>
        <v>0.86603854249858314</v>
      </c>
      <c r="BM37" s="27"/>
      <c r="BS37" s="1"/>
      <c r="BT37" s="1"/>
      <c r="BU37" s="1"/>
      <c r="BV37" s="1"/>
      <c r="BW37" s="1"/>
      <c r="BX37" s="1"/>
      <c r="BY37" s="27"/>
    </row>
    <row r="38" spans="2:118" x14ac:dyDescent="0.35">
      <c r="C38">
        <v>5</v>
      </c>
      <c r="D38" s="7">
        <f>$F$5*D39+$F$4*E38</f>
        <v>0.34398388362342275</v>
      </c>
      <c r="E38" s="3">
        <f>$F$2*E39+$F$3*F38</f>
        <v>9.9263729448177615E-2</v>
      </c>
      <c r="F38" s="7">
        <f>$F$5*F39+$F$4*G38</f>
        <v>0.35586838521387187</v>
      </c>
      <c r="G38" s="3">
        <f>$F$2*G39+$F$3*H38</f>
        <v>0.11558162373875534</v>
      </c>
      <c r="H38" s="7">
        <f>$F$5*H39+$F$4*I38</f>
        <v>0.41436933741021476</v>
      </c>
      <c r="I38" s="3">
        <f>$F$2*I39+$F$3*J38</f>
        <v>0.19590576241405594</v>
      </c>
      <c r="J38" s="7">
        <f>$F$5*J39+$F$4*K38</f>
        <v>0</v>
      </c>
      <c r="K38" s="113">
        <v>0</v>
      </c>
      <c r="N38">
        <v>5</v>
      </c>
      <c r="O38" s="7">
        <f>$F$5*O39+$F$4*P38</f>
        <v>0.64077903779421364</v>
      </c>
      <c r="P38" s="3">
        <f>$F$2*P39+$F$3*Q38</f>
        <v>0.87981515444847214</v>
      </c>
      <c r="Q38" s="7">
        <f>$F$5*Q39+$F$4*R38</f>
        <v>0.56912774533693433</v>
      </c>
      <c r="R38" s="3">
        <f>$F$2*R39+$F$3*S38</f>
        <v>0.78143507454333161</v>
      </c>
      <c r="S38" s="7">
        <f>$F$5*S39+$F$4*T38</f>
        <v>0.2164273141957509</v>
      </c>
      <c r="T38" s="3">
        <f>$F$2*T39+$F$3*U38</f>
        <v>0.29716332719228988</v>
      </c>
      <c r="U38" s="7">
        <f>$F$5*U39+$F$4*V38</f>
        <v>0.13434872003201673</v>
      </c>
      <c r="V38" s="113">
        <v>0</v>
      </c>
      <c r="Y38">
        <v>5</v>
      </c>
      <c r="Z38" s="7">
        <f>$F$5*Z39+$F$4*AA38</f>
        <v>6.1061992575406222E-3</v>
      </c>
      <c r="AA38" s="3">
        <f>$F$2*AA39+$F$3*AB38</f>
        <v>8.3840549175261455E-3</v>
      </c>
      <c r="AB38" s="7">
        <f>$F$5*AB39+$F$4*AC38</f>
        <v>3.0057505411401078E-2</v>
      </c>
      <c r="AC38" s="3">
        <f>$F$2*AC39+$F$3*AD38</f>
        <v>4.1270152745478017E-2</v>
      </c>
      <c r="AD38" s="7">
        <f>$F$5*AD39+$F$4*AE38</f>
        <v>0.14795678841313911</v>
      </c>
      <c r="AE38" s="3">
        <f>$F$2*AE39+$F$3*AF38</f>
        <v>0.20315056668756309</v>
      </c>
      <c r="AF38" s="7">
        <f>$F$5*AF39+$F$4*AG38</f>
        <v>0.72831098049896337</v>
      </c>
      <c r="AG38" s="114">
        <v>1</v>
      </c>
      <c r="AJ38">
        <v>5</v>
      </c>
      <c r="AK38" s="7">
        <f>$F$5*AK39+$F$4*AL38</f>
        <v>9.1308793248231161E-3</v>
      </c>
      <c r="AL38" s="3">
        <f>$F$2*AL39+$F$3*AM38</f>
        <v>1.2537061185824195E-2</v>
      </c>
      <c r="AM38" s="7">
        <f>$F$5*AM39+$F$4*AN38</f>
        <v>4.4946364037792813E-2</v>
      </c>
      <c r="AN38" s="3">
        <f>$F$2*AN39+$F$3*AO38</f>
        <v>6.1713148972435121E-2</v>
      </c>
      <c r="AO38" s="7">
        <f>$F$5*AO39+$F$4*AP38</f>
        <v>0.2212465599808954</v>
      </c>
      <c r="AP38" s="3">
        <f>$F$2*AP39+$F$3*AQ38</f>
        <v>0.30378034370609125</v>
      </c>
      <c r="AQ38" s="7">
        <f>$F$5*AQ39+$F$4*AR38</f>
        <v>0.13734029946901999</v>
      </c>
      <c r="AR38" s="113">
        <v>0</v>
      </c>
      <c r="AU38">
        <v>5</v>
      </c>
      <c r="AV38" s="3">
        <f t="shared" si="2"/>
        <v>0.98476292141763633</v>
      </c>
      <c r="AW38" s="3">
        <f t="shared" si="0"/>
        <v>0.97907888389664977</v>
      </c>
      <c r="AX38" s="3">
        <f t="shared" si="0"/>
        <v>0.92499613055080621</v>
      </c>
      <c r="AY38" s="3">
        <f t="shared" si="0"/>
        <v>0.89701669828208697</v>
      </c>
      <c r="AZ38" s="3">
        <f t="shared" si="0"/>
        <v>0.63079665160596565</v>
      </c>
      <c r="BA38" s="3">
        <f t="shared" si="0"/>
        <v>0.49306908960634582</v>
      </c>
      <c r="BB38" s="3">
        <f t="shared" si="0"/>
        <v>0.13434872003201673</v>
      </c>
      <c r="BC38" s="27"/>
      <c r="BF38">
        <v>5</v>
      </c>
      <c r="BG38" s="3">
        <f t="shared" si="3"/>
        <v>1.5237078582363738E-2</v>
      </c>
      <c r="BH38" s="3">
        <f t="shared" si="1"/>
        <v>2.0921116103350339E-2</v>
      </c>
      <c r="BI38" s="3">
        <f t="shared" si="1"/>
        <v>7.5003869449193891E-2</v>
      </c>
      <c r="BJ38" s="3">
        <f t="shared" si="1"/>
        <v>0.10298330171791314</v>
      </c>
      <c r="BK38" s="3">
        <f t="shared" si="1"/>
        <v>0.36920334839403451</v>
      </c>
      <c r="BL38" s="3">
        <f t="shared" si="1"/>
        <v>0.50693091039365434</v>
      </c>
      <c r="BM38" s="3">
        <f t="shared" si="1"/>
        <v>0.86565127996798341</v>
      </c>
      <c r="BN38" s="27"/>
      <c r="BS38" s="1"/>
      <c r="BT38" s="1"/>
      <c r="BU38" s="1"/>
      <c r="BV38" s="1"/>
      <c r="BW38" s="1"/>
      <c r="BX38" s="1"/>
      <c r="BY38" s="1"/>
    </row>
    <row r="39" spans="2:118" x14ac:dyDescent="0.35">
      <c r="C39">
        <v>6</v>
      </c>
      <c r="D39" s="114">
        <v>1</v>
      </c>
      <c r="E39" s="113">
        <v>0</v>
      </c>
      <c r="F39" s="114">
        <v>1</v>
      </c>
      <c r="G39" s="113">
        <v>0</v>
      </c>
      <c r="H39" s="114">
        <v>1</v>
      </c>
      <c r="I39" s="7">
        <f>$F$5*I40+$F$4*J39</f>
        <v>0.27168901950103669</v>
      </c>
      <c r="J39" s="8">
        <v>0</v>
      </c>
      <c r="K39" s="27">
        <v>0</v>
      </c>
      <c r="N39">
        <v>6</v>
      </c>
      <c r="O39" s="113">
        <v>0</v>
      </c>
      <c r="P39" s="114">
        <v>1</v>
      </c>
      <c r="Q39" s="113">
        <v>0</v>
      </c>
      <c r="R39" s="114">
        <v>1</v>
      </c>
      <c r="S39" s="113">
        <v>0</v>
      </c>
      <c r="T39" s="7">
        <f>$F$5*T40+$F$4*U39</f>
        <v>0.36014575854040159</v>
      </c>
      <c r="U39" s="2">
        <f>$P$2</f>
        <v>0.49449447857241829</v>
      </c>
      <c r="V39" s="27">
        <v>0</v>
      </c>
      <c r="Y39">
        <v>6</v>
      </c>
      <c r="Z39" s="113">
        <v>0</v>
      </c>
      <c r="AA39" s="113">
        <v>0</v>
      </c>
      <c r="AB39" s="113">
        <v>0</v>
      </c>
      <c r="AC39" s="113">
        <v>0</v>
      </c>
      <c r="AD39" s="113">
        <v>0</v>
      </c>
      <c r="AE39" s="7">
        <f>$F$5*AE40+$F$4*AF39</f>
        <v>0</v>
      </c>
      <c r="AF39" s="8">
        <v>0</v>
      </c>
      <c r="AG39" s="27">
        <v>0</v>
      </c>
      <c r="AJ39">
        <v>6</v>
      </c>
      <c r="AK39" s="113">
        <v>0</v>
      </c>
      <c r="AL39" s="113">
        <v>0</v>
      </c>
      <c r="AM39" s="113">
        <v>0</v>
      </c>
      <c r="AN39" s="113">
        <v>0</v>
      </c>
      <c r="AO39" s="113">
        <v>0</v>
      </c>
      <c r="AP39" s="7">
        <f>$F$5*AP40+$F$4*AQ39</f>
        <v>0.36816522195856183</v>
      </c>
      <c r="AQ39" s="2">
        <f>$P$3</f>
        <v>0.50550552142758176</v>
      </c>
      <c r="AR39" s="27">
        <v>1</v>
      </c>
      <c r="AU39">
        <v>6</v>
      </c>
      <c r="AV39" s="27"/>
      <c r="AW39" s="27"/>
      <c r="AX39" s="27"/>
      <c r="AY39" s="27"/>
      <c r="AZ39" s="27"/>
      <c r="BA39" s="3">
        <f t="shared" si="0"/>
        <v>0.63183477804143828</v>
      </c>
      <c r="BB39" s="3">
        <f t="shared" si="0"/>
        <v>0.49449447857241829</v>
      </c>
      <c r="BF39">
        <v>6</v>
      </c>
      <c r="BG39" s="27"/>
      <c r="BH39" s="27"/>
      <c r="BI39" s="27"/>
      <c r="BJ39" s="27"/>
      <c r="BK39" s="27"/>
      <c r="BL39" s="3">
        <f t="shared" si="1"/>
        <v>0.36816522195856183</v>
      </c>
      <c r="BM39" s="3">
        <f t="shared" si="1"/>
        <v>0.50550552142758176</v>
      </c>
      <c r="BS39" s="27"/>
      <c r="BT39" s="27"/>
      <c r="BU39" s="27"/>
      <c r="BV39" s="27"/>
      <c r="BW39" s="27"/>
      <c r="BX39" s="1"/>
      <c r="BY39" s="1"/>
    </row>
    <row r="40" spans="2:118" x14ac:dyDescent="0.35">
      <c r="C40">
        <v>7</v>
      </c>
      <c r="I40" s="114">
        <v>1</v>
      </c>
      <c r="J40" s="27">
        <v>0</v>
      </c>
      <c r="N40">
        <v>7</v>
      </c>
      <c r="T40" s="113">
        <v>0</v>
      </c>
      <c r="U40" s="27">
        <v>1</v>
      </c>
      <c r="Y40">
        <v>7</v>
      </c>
      <c r="AE40" s="113">
        <v>0</v>
      </c>
      <c r="AF40" s="27">
        <v>0</v>
      </c>
      <c r="AJ40">
        <v>7</v>
      </c>
      <c r="AP40" s="113">
        <v>0</v>
      </c>
      <c r="AQ40" s="27">
        <v>0</v>
      </c>
      <c r="BA40" s="27"/>
      <c r="BL40" s="27"/>
      <c r="BX40" s="27"/>
    </row>
    <row r="41" spans="2:118" x14ac:dyDescent="0.35">
      <c r="BU41" s="1"/>
    </row>
    <row r="42" spans="2:118" x14ac:dyDescent="0.35">
      <c r="D42" s="115" t="s">
        <v>920</v>
      </c>
      <c r="E42" s="116"/>
      <c r="F42" s="116"/>
      <c r="G42" s="120">
        <f>INDEX(D48:K55,VLOOKUP($E$24,C47:K55,1,FALSE)+1,HLOOKUP($E$25,C47:K55,1,FALSE)+1)</f>
        <v>12.389769593439404</v>
      </c>
      <c r="O42" s="115" t="s">
        <v>985</v>
      </c>
      <c r="P42" s="116"/>
      <c r="Q42" s="116"/>
      <c r="R42" s="121">
        <f>INDEX(O48:V55,VLOOKUP($E$24,N47:V55,1,FALSE)+1,HLOOKUP($E$25,N47:V55,1,FALSE)+1)</f>
        <v>19.278599921568929</v>
      </c>
      <c r="Z42" s="115" t="s">
        <v>1017</v>
      </c>
      <c r="AA42" s="116"/>
      <c r="AB42" s="116"/>
      <c r="AC42" s="12">
        <f>INDEX(Z48:AG55,VLOOKUP($E$24,Y47:AG55,1,FALSE)+1,HLOOKUP($E$25,Y47:AG55,1,FALSE)+1)</f>
        <v>21.528200600997817</v>
      </c>
      <c r="AK42" s="115" t="s">
        <v>1049</v>
      </c>
      <c r="AL42" s="116"/>
      <c r="AM42" s="116"/>
      <c r="AN42" s="12">
        <f>INDEX(AK48:AR55,VLOOKUP($E$24,AJ47:AR55,1,FALSE)+1,HLOOKUP($E$25,AJ47:AR55,1,FALSE)+1)</f>
        <v>12.428735327292323</v>
      </c>
      <c r="AV42" s="115" t="s">
        <v>1081</v>
      </c>
      <c r="AW42" s="116"/>
      <c r="AX42" s="116"/>
      <c r="AY42" s="12">
        <f>INDEX(AV48:BB54,VLOOKUP($E$24,AU47:BB54,1,FALSE)+1,HLOOKUP($E$25,AU47:BB54,1,FALSE)+1)</f>
        <v>31.668369515008333</v>
      </c>
      <c r="BG42" s="115" t="s">
        <v>1097</v>
      </c>
      <c r="BH42" s="116"/>
      <c r="BI42" s="116"/>
      <c r="BJ42" s="12">
        <f>INDEX(BG48:BM54,VLOOKUP($E$24,BF47:BM54,1,FALSE)+1,HLOOKUP($E$25,BF47:BM54,1,FALSE)+1)</f>
        <v>33.956935928290136</v>
      </c>
      <c r="BR42" s="115" t="s">
        <v>1113</v>
      </c>
      <c r="BS42" s="116"/>
      <c r="BT42" s="116"/>
      <c r="BU42" s="12">
        <f>AY42+BJ42</f>
        <v>65.625305443298473</v>
      </c>
      <c r="CC42" s="115" t="s">
        <v>236</v>
      </c>
      <c r="CD42" s="116"/>
      <c r="CE42" s="116"/>
      <c r="CF42" s="120">
        <f>BU42</f>
        <v>65.625305443298473</v>
      </c>
      <c r="CN42" s="115" t="s">
        <v>240</v>
      </c>
      <c r="CO42" s="116"/>
      <c r="CP42" s="116"/>
      <c r="CQ42" s="121">
        <f>CF42</f>
        <v>65.625305443298473</v>
      </c>
      <c r="CX42" s="4"/>
      <c r="DA42" s="25"/>
      <c r="DH42" s="4"/>
      <c r="DK42" s="5"/>
    </row>
    <row r="43" spans="2:118" x14ac:dyDescent="0.35">
      <c r="D43" s="4" t="s">
        <v>921</v>
      </c>
      <c r="G43" s="25">
        <f>INDEX(D48:K55,VLOOKUP($E$24+1,C47:K55,1,FALSE)+1,HLOOKUP($E$25,C47:K55,1,FALSE)+1)</f>
        <v>12.36276602443774</v>
      </c>
      <c r="O43" s="4" t="s">
        <v>986</v>
      </c>
      <c r="R43" s="25">
        <f>INDEX(O48:V55,VLOOKUP($E$24+1,N47:V55,1,FALSE)+1,HLOOKUP($E$25,N47:V55,1,FALSE)+1)</f>
        <v>19.907467587611187</v>
      </c>
      <c r="Z43" s="4" t="s">
        <v>1018</v>
      </c>
      <c r="AC43" s="25">
        <f>INDEX(Z48:AG55,VLOOKUP($E$24+1,Y47:AG55,1,FALSE)+1,HLOOKUP($E$25,Y47:AG55,1,FALSE)+1)</f>
        <v>16.701084156629534</v>
      </c>
      <c r="AK43" s="4" t="s">
        <v>1050</v>
      </c>
      <c r="AN43" s="25">
        <f>INDEX(AK48:AR55,VLOOKUP($E$24+1,AJ47:AR55,1,FALSE)+1,HLOOKUP($E$25,AJ47:AR55,1,FALSE)+1)</f>
        <v>10.581887065880617</v>
      </c>
      <c r="AV43" s="4" t="s">
        <v>1082</v>
      </c>
      <c r="AY43" s="1">
        <f>G45+R45</f>
        <v>31.66836951500833</v>
      </c>
      <c r="BG43" s="4" t="s">
        <v>1098</v>
      </c>
      <c r="BJ43" s="1">
        <f>AC45+AN45</f>
        <v>33.956935928290136</v>
      </c>
      <c r="BR43" s="4" t="s">
        <v>1114</v>
      </c>
      <c r="BU43" s="1">
        <f>AY43+BJ43</f>
        <v>65.625305443298458</v>
      </c>
      <c r="CC43" s="4" t="s">
        <v>491</v>
      </c>
      <c r="CF43" s="25">
        <f>BU43</f>
        <v>65.625305443298458</v>
      </c>
      <c r="CN43" s="4" t="s">
        <v>495</v>
      </c>
      <c r="CQ43" s="1">
        <f>CF43</f>
        <v>65.625305443298458</v>
      </c>
      <c r="CX43" s="4"/>
      <c r="DA43" s="25"/>
      <c r="DH43" s="4"/>
      <c r="DK43" s="1"/>
    </row>
    <row r="44" spans="2:118" x14ac:dyDescent="0.35">
      <c r="D44" s="4" t="s">
        <v>922</v>
      </c>
      <c r="G44" s="25">
        <f>INDEX(D48:K55,VLOOKUP($E$24,C47:K55,1,FALSE)+1,HLOOKUP($E$25+1,C47:K55,1,FALSE)+1)</f>
        <v>7.9975111422302865</v>
      </c>
      <c r="O44" s="4" t="s">
        <v>987</v>
      </c>
      <c r="R44" s="25">
        <f>INDEX(O48:V55,VLOOKUP($E$24,N47:V55,1,FALSE)+1,HLOOKUP($E$25+1,N47:V55,1,FALSE)+1)</f>
        <v>10.786754897516538</v>
      </c>
      <c r="Z44" s="4" t="s">
        <v>1019</v>
      </c>
      <c r="AC44" s="25">
        <f>INDEX(Z48:AG55,VLOOKUP($E$24,Y47:AG55,1,FALSE)+1,HLOOKUP($E$25+1,Y47:AG55,1,FALSE)+1)</f>
        <v>25.986808662264679</v>
      </c>
      <c r="AK44" s="4" t="s">
        <v>1051</v>
      </c>
      <c r="AN44" s="25">
        <f>INDEX(AK48:AR55,VLOOKUP($E$24,AJ47:AR55,1,FALSE)+1,HLOOKUP($E$25+1,AJ47:AR55,1,FALSE)+1)</f>
        <v>13.182725517332885</v>
      </c>
      <c r="CN44" s="4" t="s">
        <v>537</v>
      </c>
      <c r="CQ44" s="5">
        <f>IF(MOD($E$24+$E$25,2)=0,CQ43,CQ118)</f>
        <v>65.625305443298458</v>
      </c>
      <c r="CR44" s="1"/>
      <c r="CX44" s="4"/>
      <c r="DA44" s="25"/>
      <c r="DB44" s="1"/>
      <c r="DH44" s="4"/>
      <c r="DK44" s="5"/>
      <c r="DL44" s="1"/>
    </row>
    <row r="45" spans="2:118" x14ac:dyDescent="0.35">
      <c r="D45" s="4" t="s">
        <v>923</v>
      </c>
      <c r="G45" s="25">
        <f>IF(AND($E$24=6,$E$25=6),$U$2*G43+$U$3*G44+$U$6*G28+$U$7*G29,IF(MOD($E$24+$E$25,2)=0,$K$2*G43+$K$3*G44+$K$6*G28+$K$7*G29,$K$5*G43+$K$4*G44+$K$9*G28+$K$8*G29))</f>
        <v>12.389769593439402</v>
      </c>
      <c r="O45" s="4" t="s">
        <v>988</v>
      </c>
      <c r="R45" s="5">
        <f>IF(AND($E$24=6,$E$25=6),$U$2*R43+$U$3*R44+$U$6*R28+$U$7*R29,IF(MOD($E$24+$E$25,2)=0,$K$2*R43+$K$3*R44+$K$6*R28+$K$7*R29,$K$5*R43+$K$4*R44+$K$9*R28+$K$8*R29))</f>
        <v>19.278599921568929</v>
      </c>
      <c r="Z45" s="4" t="s">
        <v>1020</v>
      </c>
      <c r="AC45" s="25">
        <f>IF(AND($E$24=6,$E$25=6),$U$2*AC43+$U$3*AC44+$U$6*AC28+$U$7*AC29,IF(MOD($E$24+$E$25,2)=0,$K$2*AC43+$K$3*AC44+$K$6*AC28+$K$7*AC29,$K$5*AC43+$K$4*AC44+$K$9*AC28+$K$8*AC29))</f>
        <v>21.528200600997817</v>
      </c>
      <c r="AK45" s="4" t="s">
        <v>1052</v>
      </c>
      <c r="AN45" s="1">
        <f>IF(AND($E$24=6,$E$25=6),$U$2*AN43+$U$3*AN44+$U$6*AN28+$U$7*AN29,IF(MOD($E$24+$E$25,2)=0,$K$2*AN43+$K$3*AN44+$K$6*AN28+$K$7*AN29,$K$5*AN43+$K$4*AN44+$K$9*AN28+$K$8*AN29))</f>
        <v>12.428735327292321</v>
      </c>
      <c r="AY45" s="1"/>
      <c r="BJ45" s="1"/>
    </row>
    <row r="46" spans="2:118" x14ac:dyDescent="0.35">
      <c r="G46" t="s">
        <v>0</v>
      </c>
      <c r="R46" t="s">
        <v>0</v>
      </c>
      <c r="AC46" t="s">
        <v>0</v>
      </c>
      <c r="AN46" t="s">
        <v>0</v>
      </c>
      <c r="AY46" t="s">
        <v>0</v>
      </c>
      <c r="BJ46" t="s">
        <v>0</v>
      </c>
      <c r="BU46" t="s">
        <v>0</v>
      </c>
      <c r="CF46" t="s">
        <v>0</v>
      </c>
      <c r="CQ46" t="s">
        <v>0</v>
      </c>
    </row>
    <row r="47" spans="2:118" x14ac:dyDescent="0.35">
      <c r="D47">
        <v>0</v>
      </c>
      <c r="E47">
        <v>1</v>
      </c>
      <c r="F47">
        <v>2</v>
      </c>
      <c r="G47">
        <v>3</v>
      </c>
      <c r="H47">
        <v>4</v>
      </c>
      <c r="I47">
        <v>5</v>
      </c>
      <c r="J47">
        <v>6</v>
      </c>
      <c r="K47">
        <v>7</v>
      </c>
      <c r="O47">
        <v>0</v>
      </c>
      <c r="P47">
        <v>1</v>
      </c>
      <c r="Q47">
        <v>2</v>
      </c>
      <c r="R47">
        <v>3</v>
      </c>
      <c r="S47">
        <v>4</v>
      </c>
      <c r="T47">
        <v>5</v>
      </c>
      <c r="U47">
        <v>6</v>
      </c>
      <c r="V47">
        <v>7</v>
      </c>
      <c r="Z47">
        <v>0</v>
      </c>
      <c r="AA47">
        <v>1</v>
      </c>
      <c r="AB47">
        <v>2</v>
      </c>
      <c r="AC47">
        <v>3</v>
      </c>
      <c r="AD47">
        <v>4</v>
      </c>
      <c r="AE47">
        <v>5</v>
      </c>
      <c r="AF47">
        <v>6</v>
      </c>
      <c r="AG47">
        <v>7</v>
      </c>
      <c r="AK47">
        <v>0</v>
      </c>
      <c r="AL47">
        <v>1</v>
      </c>
      <c r="AM47">
        <v>2</v>
      </c>
      <c r="AN47">
        <v>3</v>
      </c>
      <c r="AO47">
        <v>4</v>
      </c>
      <c r="AP47">
        <v>5</v>
      </c>
      <c r="AQ47">
        <v>6</v>
      </c>
      <c r="AR47">
        <v>7</v>
      </c>
      <c r="AV47">
        <v>0</v>
      </c>
      <c r="AW47">
        <v>1</v>
      </c>
      <c r="AX47">
        <v>2</v>
      </c>
      <c r="AY47">
        <v>3</v>
      </c>
      <c r="AZ47">
        <v>4</v>
      </c>
      <c r="BA47">
        <v>5</v>
      </c>
      <c r="BB47">
        <v>6</v>
      </c>
      <c r="BG47">
        <v>0</v>
      </c>
      <c r="BH47">
        <v>1</v>
      </c>
      <c r="BI47">
        <v>2</v>
      </c>
      <c r="BJ47">
        <v>3</v>
      </c>
      <c r="BK47">
        <v>4</v>
      </c>
      <c r="BL47">
        <v>5</v>
      </c>
      <c r="BM47">
        <v>6</v>
      </c>
      <c r="BR47">
        <v>0</v>
      </c>
      <c r="BS47">
        <v>1</v>
      </c>
      <c r="BT47">
        <v>2</v>
      </c>
      <c r="BU47">
        <v>3</v>
      </c>
      <c r="BV47">
        <v>4</v>
      </c>
      <c r="BW47">
        <v>5</v>
      </c>
      <c r="BX47">
        <v>6</v>
      </c>
      <c r="CC47">
        <v>0</v>
      </c>
      <c r="CD47">
        <v>1</v>
      </c>
      <c r="CE47">
        <v>2</v>
      </c>
      <c r="CF47">
        <v>3</v>
      </c>
      <c r="CG47">
        <v>4</v>
      </c>
      <c r="CH47">
        <v>5</v>
      </c>
      <c r="CI47">
        <v>6</v>
      </c>
      <c r="CN47">
        <v>0</v>
      </c>
      <c r="CO47">
        <v>1</v>
      </c>
      <c r="CP47">
        <v>2</v>
      </c>
      <c r="CQ47">
        <v>3</v>
      </c>
      <c r="CR47">
        <v>4</v>
      </c>
      <c r="CS47">
        <v>5</v>
      </c>
      <c r="CT47">
        <v>6</v>
      </c>
    </row>
    <row r="48" spans="2:118" x14ac:dyDescent="0.35">
      <c r="C48">
        <v>0</v>
      </c>
      <c r="D48" s="17">
        <f>$F$2*D49+$F$3*E48+$F$6*D34+$F$7*E33</f>
        <v>12.389769593439404</v>
      </c>
      <c r="E48" s="26">
        <f>$F$5*E49+$F$4*F48+$F$9*E34+$F$8*F33</f>
        <v>7.9975111422302865</v>
      </c>
      <c r="F48" s="17">
        <f>$F$2*F49+$F$3*G48+$F$6*F34+$F$7*G33</f>
        <v>5.8830824627377671</v>
      </c>
      <c r="G48" s="26">
        <f>$F$5*G49+$F$4*H48+$F$9*G34+$F$8*H33</f>
        <v>2.1904263707619136</v>
      </c>
      <c r="H48" s="17">
        <f>$F$2*H49+$F$3*I48+$F$6*H34+$F$7*I33</f>
        <v>1.0103886577893397</v>
      </c>
      <c r="I48" s="26">
        <f>$F$5*I49+$F$4*J48+$F$9*I34+$F$8*J33</f>
        <v>9.4920167302764091E-2</v>
      </c>
      <c r="J48" s="113">
        <v>0</v>
      </c>
      <c r="N48">
        <v>0</v>
      </c>
      <c r="O48" s="17">
        <f>$F$2*O49+$F$3*P48+$F$6*O34+$F$7*P33</f>
        <v>19.278599921568929</v>
      </c>
      <c r="P48" s="26">
        <f>$F$5*P49+$F$4*Q48+$F$9*P34+$F$8*Q33</f>
        <v>10.786754897516538</v>
      </c>
      <c r="Q48" s="17">
        <f>$F$2*Q49+$F$3*R48+$F$6*Q34+$F$7*R33</f>
        <v>7.4466952981560928</v>
      </c>
      <c r="R48" s="26">
        <f>$F$5*R49+$F$4*S48+$F$9*R34+$F$8*S33</f>
        <v>2.697212521751271</v>
      </c>
      <c r="S48" s="17">
        <f>$F$2*S49+$F$3*T48+$F$6*S34+$F$7*T33</f>
        <v>1.317624322916793</v>
      </c>
      <c r="T48" s="26">
        <f>$F$5*T49+$F$4*U48+$F$9*T34+$F$8*U33</f>
        <v>0.17973135917317062</v>
      </c>
      <c r="U48" s="113">
        <v>0</v>
      </c>
      <c r="Y48">
        <v>0</v>
      </c>
      <c r="Z48" s="17">
        <f>$F$2*Z49+$F$3*AA48+$F$6*Z34+$F$7*AA33</f>
        <v>21.528200600997817</v>
      </c>
      <c r="AA48" s="26">
        <f>$F$5*AA49+$F$4*AB48+$F$9*AA34+$F$8*AB33</f>
        <v>25.986808662264679</v>
      </c>
      <c r="AB48" s="17">
        <f>$F$2*AB49+$F$3*AC48+$F$6*AB34+$F$7*AC33</f>
        <v>24.871289831614192</v>
      </c>
      <c r="AC48" s="26">
        <f>$F$5*AC49+$F$4*AD48+$F$9*AC34+$F$8*AD33</f>
        <v>22.433832691655414</v>
      </c>
      <c r="AD48" s="17">
        <f>$F$2*AD49+$F$3*AE48+$F$6*AD34+$F$7*AE33</f>
        <v>17.695729867239379</v>
      </c>
      <c r="AE48" s="26">
        <f>$F$5*AE49+$F$4*AF48+$F$9*AE34+$F$8*AF33</f>
        <v>8.4628564674236149</v>
      </c>
      <c r="AF48" s="113">
        <v>0</v>
      </c>
      <c r="AJ48">
        <v>0</v>
      </c>
      <c r="AK48" s="17">
        <f>$F$2*AK49+$F$3*AL48+$F$6*AK34+$F$7*AL33</f>
        <v>12.428735327292323</v>
      </c>
      <c r="AL48" s="26">
        <f>$F$5*AL49+$F$4*AM48+$F$9*AL34+$F$8*AM33</f>
        <v>13.182725517332885</v>
      </c>
      <c r="AM48" s="17">
        <f>$F$2*AM49+$F$3*AN48+$F$6*AM34+$F$7*AN33</f>
        <v>12.118185599886809</v>
      </c>
      <c r="AN48" s="26">
        <f>$F$5*AN49+$F$4*AO48+$F$9*AN34+$F$8*AO33</f>
        <v>9.2503011414364735</v>
      </c>
      <c r="AO48" s="17">
        <f>$F$2*AO49+$F$3*AP48+$F$6*AO34+$F$7*AP33</f>
        <v>6.8124078227640572</v>
      </c>
      <c r="AP48" s="26">
        <f>$F$5*AP49+$F$4*AQ48+$F$9*AP34+$F$8*AQ33</f>
        <v>1.6152656347888423</v>
      </c>
      <c r="AQ48" s="113">
        <v>0</v>
      </c>
      <c r="AU48">
        <v>0</v>
      </c>
      <c r="AV48" s="17">
        <f>D48+O48</f>
        <v>31.668369515008333</v>
      </c>
      <c r="AW48" s="17">
        <f t="shared" ref="AW48:BB54" si="4">E48+P48</f>
        <v>18.784266039746825</v>
      </c>
      <c r="AX48" s="17">
        <f t="shared" si="4"/>
        <v>13.32977776089386</v>
      </c>
      <c r="AY48" s="17">
        <f t="shared" si="4"/>
        <v>4.8876388925131842</v>
      </c>
      <c r="AZ48" s="17">
        <f t="shared" si="4"/>
        <v>2.3280129807061325</v>
      </c>
      <c r="BA48" s="17">
        <f t="shared" si="4"/>
        <v>0.27465152647593472</v>
      </c>
      <c r="BB48" s="27"/>
      <c r="BF48">
        <v>0</v>
      </c>
      <c r="BG48" s="17">
        <f>Z48+AK48</f>
        <v>33.956935928290136</v>
      </c>
      <c r="BH48" s="17">
        <f t="shared" ref="BH48:BM54" si="5">AA48+AL48</f>
        <v>39.169534179597562</v>
      </c>
      <c r="BI48" s="17">
        <f t="shared" si="5"/>
        <v>36.989475431500999</v>
      </c>
      <c r="BJ48" s="17">
        <f t="shared" si="5"/>
        <v>31.684133833091888</v>
      </c>
      <c r="BK48" s="17">
        <f t="shared" si="5"/>
        <v>24.508137690003437</v>
      </c>
      <c r="BL48" s="17">
        <f t="shared" si="5"/>
        <v>10.078122102212458</v>
      </c>
      <c r="BM48" s="27"/>
      <c r="BQ48">
        <v>0</v>
      </c>
      <c r="BR48" s="17">
        <f t="shared" ref="BR48:BW53" si="6">AV48+BG48</f>
        <v>65.625305443298473</v>
      </c>
      <c r="BS48" s="17">
        <f t="shared" si="6"/>
        <v>57.953800219344387</v>
      </c>
      <c r="BT48" s="17">
        <f t="shared" si="6"/>
        <v>50.319253192394861</v>
      </c>
      <c r="BU48" s="17">
        <f t="shared" si="6"/>
        <v>36.571772725605072</v>
      </c>
      <c r="BV48" s="17">
        <f t="shared" si="6"/>
        <v>26.836150670709571</v>
      </c>
      <c r="BW48" s="17">
        <f t="shared" si="6"/>
        <v>10.352773628688393</v>
      </c>
      <c r="BX48" s="27"/>
      <c r="CB48">
        <v>0</v>
      </c>
      <c r="CC48" s="17">
        <f>BR48</f>
        <v>65.625305443298473</v>
      </c>
      <c r="CD48" s="17">
        <f t="shared" ref="CD48:CI54" si="7">BS48</f>
        <v>57.953800219344387</v>
      </c>
      <c r="CE48" s="17">
        <f t="shared" si="7"/>
        <v>50.319253192394861</v>
      </c>
      <c r="CF48" s="17">
        <f t="shared" si="7"/>
        <v>36.571772725605072</v>
      </c>
      <c r="CG48" s="17">
        <f t="shared" si="7"/>
        <v>26.836150670709571</v>
      </c>
      <c r="CH48" s="17">
        <f t="shared" si="7"/>
        <v>10.352773628688393</v>
      </c>
      <c r="CI48" s="27"/>
      <c r="CM48">
        <v>0</v>
      </c>
      <c r="CN48" s="17">
        <f>CC48</f>
        <v>65.625305443298473</v>
      </c>
      <c r="CO48" s="17">
        <f t="shared" ref="CO48:CO53" si="8">CD48</f>
        <v>57.953800219344387</v>
      </c>
      <c r="CP48" s="17">
        <f t="shared" ref="CP48:CP53" si="9">CE48</f>
        <v>50.319253192394861</v>
      </c>
      <c r="CQ48" s="17">
        <f t="shared" ref="CQ48:CQ53" si="10">CF48</f>
        <v>36.571772725605072</v>
      </c>
      <c r="CR48" s="17">
        <f t="shared" ref="CR48:CR53" si="11">CG48</f>
        <v>26.836150670709571</v>
      </c>
      <c r="CS48" s="17">
        <f t="shared" ref="CS48:CS54" si="12">CH48</f>
        <v>10.352773628688393</v>
      </c>
      <c r="CT48" s="27"/>
      <c r="CX48" s="25"/>
      <c r="CY48" s="25"/>
      <c r="CZ48" s="25"/>
      <c r="DA48" s="25"/>
      <c r="DB48" s="25"/>
      <c r="DC48" s="25"/>
      <c r="DD48" s="27"/>
      <c r="DH48" s="25"/>
      <c r="DI48" s="25"/>
      <c r="DJ48" s="25"/>
      <c r="DK48" s="25"/>
      <c r="DL48" s="25"/>
      <c r="DM48" s="25"/>
      <c r="DN48" s="27"/>
    </row>
    <row r="49" spans="2:118" x14ac:dyDescent="0.35">
      <c r="C49">
        <v>1</v>
      </c>
      <c r="D49" s="26">
        <f>$F$5*D50+$F$4*E49+$F$9*D35+$F$8*E34</f>
        <v>12.36276602443774</v>
      </c>
      <c r="E49" s="17">
        <f>$F$2*E50+$F$3*F49+$F$6*E35+$F$7*F34</f>
        <v>10.54403965577168</v>
      </c>
      <c r="F49" s="26">
        <f>$F$5*F50+$F$4*G49+$F$9*F35+$F$8*G34</f>
        <v>6.388095537867005</v>
      </c>
      <c r="G49" s="17">
        <f>$F$2*G50+$F$3*H49+$F$6*G35+$F$7*H34</f>
        <v>4.3442676218512464</v>
      </c>
      <c r="H49" s="26">
        <f>$F$5*H50+$F$4*I49+$F$9*H35+$F$8*I34</f>
        <v>1.1770805874474017</v>
      </c>
      <c r="I49" s="17">
        <f>$F$2*I50+$F$3*J49+$F$6*I35+$F$7*J34</f>
        <v>0.29813149237321146</v>
      </c>
      <c r="J49" s="113">
        <v>0</v>
      </c>
      <c r="N49">
        <v>1</v>
      </c>
      <c r="O49" s="26">
        <f>$F$5*O50+$F$4*P49+$F$9*O35+$F$8*P34</f>
        <v>19.907467587611187</v>
      </c>
      <c r="P49" s="17">
        <f>$F$2*P50+$F$3*Q49+$F$6*P35+$F$7*Q34</f>
        <v>15.756353746061425</v>
      </c>
      <c r="Q49" s="26">
        <f>$F$5*Q50+$F$4*R49+$F$9*Q35+$F$8*R34</f>
        <v>8.2372326610216842</v>
      </c>
      <c r="R49" s="17">
        <f>$F$2*R50+$F$3*S49+$F$6*R35+$F$7*S34</f>
        <v>5.377735289973149</v>
      </c>
      <c r="S49" s="26">
        <f>$F$5*S50+$F$4*T49+$F$9*S35+$F$8*T34</f>
        <v>1.5747395545539469</v>
      </c>
      <c r="T49" s="17">
        <f>$F$2*T50+$F$3*U49+$F$6*T35+$F$7*U34</f>
        <v>0.58381032882251893</v>
      </c>
      <c r="U49" s="113">
        <v>0</v>
      </c>
      <c r="Y49">
        <v>1</v>
      </c>
      <c r="Z49" s="26">
        <f>$F$5*Z50+$F$4*AA49+$F$9*Z35+$F$8*AA34</f>
        <v>16.701084156629534</v>
      </c>
      <c r="AA49" s="17">
        <f>$F$2*AA50+$F$3*AB49+$F$6*AA35+$F$7*AB34</f>
        <v>17.405010058452717</v>
      </c>
      <c r="AB49" s="26">
        <f>$F$5*AB50+$F$4*AC49+$F$9*AB35+$F$8*AC34</f>
        <v>20.89332371071686</v>
      </c>
      <c r="AC49" s="17">
        <f>$F$2*AC50+$F$3*AD49+$F$6*AC35+$F$7*AD34</f>
        <v>19.29614771356734</v>
      </c>
      <c r="AD49" s="26">
        <f>$F$5*AD50+$F$4*AE49+$F$9*AD35+$F$8*AE34</f>
        <v>14.871325384331374</v>
      </c>
      <c r="AE49" s="17">
        <f>$F$2*AE50+$F$3*AF49+$F$6*AE35+$F$7*AF34</f>
        <v>9.6998948807617875</v>
      </c>
      <c r="AF49" s="113">
        <v>0</v>
      </c>
      <c r="AJ49">
        <v>1</v>
      </c>
      <c r="AK49" s="26">
        <f>$F$5*AK50+$F$4*AL49+$F$9*AK35+$F$8*AL34</f>
        <v>10.581887065880617</v>
      </c>
      <c r="AL49" s="17">
        <f>$F$2*AL50+$F$3*AM49+$F$6*AL35+$F$7*AM34</f>
        <v>10.783278941289739</v>
      </c>
      <c r="AM49" s="26">
        <f>$F$5*AM50+$F$4*AN49+$F$9*AM35+$F$8*AN34</f>
        <v>11.078902153863213</v>
      </c>
      <c r="AN49" s="17">
        <f>$F$2*AN50+$F$3*AO49+$F$6*AN35+$F$7*AO34</f>
        <v>9.7208114567113917</v>
      </c>
      <c r="AO49" s="26">
        <f>$F$5*AO50+$F$4*AP49+$F$9*AO35+$F$8*AP34</f>
        <v>6.5496472861170965</v>
      </c>
      <c r="AP49" s="17">
        <f>$F$2*AP50+$F$3*AQ49+$F$6*AP35+$F$7*AQ34</f>
        <v>3.5925113910667648</v>
      </c>
      <c r="AQ49" s="113">
        <v>0</v>
      </c>
      <c r="AU49">
        <v>1</v>
      </c>
      <c r="AV49" s="17">
        <f t="shared" ref="AV49:AV53" si="13">D49+O49</f>
        <v>32.270233612048926</v>
      </c>
      <c r="AW49" s="17">
        <f t="shared" si="4"/>
        <v>26.300393401833105</v>
      </c>
      <c r="AX49" s="17">
        <f t="shared" si="4"/>
        <v>14.625328198888688</v>
      </c>
      <c r="AY49" s="17">
        <f t="shared" si="4"/>
        <v>9.7220029118243954</v>
      </c>
      <c r="AZ49" s="17">
        <f t="shared" si="4"/>
        <v>2.7518201420013488</v>
      </c>
      <c r="BA49" s="17">
        <f t="shared" si="4"/>
        <v>0.88194182119573039</v>
      </c>
      <c r="BB49" s="27"/>
      <c r="BF49">
        <v>1</v>
      </c>
      <c r="BG49" s="17">
        <f t="shared" ref="BG49:BG53" si="14">Z49+AK49</f>
        <v>27.282971222510149</v>
      </c>
      <c r="BH49" s="17">
        <f t="shared" si="5"/>
        <v>28.188288999742454</v>
      </c>
      <c r="BI49" s="17">
        <f t="shared" si="5"/>
        <v>31.972225864580075</v>
      </c>
      <c r="BJ49" s="17">
        <f t="shared" si="5"/>
        <v>29.016959170278732</v>
      </c>
      <c r="BK49" s="17">
        <f t="shared" si="5"/>
        <v>21.420972670448471</v>
      </c>
      <c r="BL49" s="17">
        <f t="shared" si="5"/>
        <v>13.292406271828552</v>
      </c>
      <c r="BM49" s="27"/>
      <c r="BQ49">
        <v>1</v>
      </c>
      <c r="BR49" s="17">
        <f t="shared" si="6"/>
        <v>59.553204834559075</v>
      </c>
      <c r="BS49" s="17">
        <f t="shared" si="6"/>
        <v>54.488682401575559</v>
      </c>
      <c r="BT49" s="17">
        <f t="shared" si="6"/>
        <v>46.597554063468763</v>
      </c>
      <c r="BU49" s="17">
        <f t="shared" si="6"/>
        <v>38.738962082103129</v>
      </c>
      <c r="BV49" s="17">
        <f t="shared" si="6"/>
        <v>24.172792812449821</v>
      </c>
      <c r="BW49" s="17">
        <f t="shared" si="6"/>
        <v>14.174348093024282</v>
      </c>
      <c r="BX49" s="27"/>
      <c r="CB49">
        <v>1</v>
      </c>
      <c r="CC49" s="17">
        <f t="shared" ref="CC49:CC53" si="15">BR49</f>
        <v>59.553204834559075</v>
      </c>
      <c r="CD49" s="17">
        <f t="shared" si="7"/>
        <v>54.488682401575559</v>
      </c>
      <c r="CE49" s="17">
        <f t="shared" si="7"/>
        <v>46.597554063468763</v>
      </c>
      <c r="CF49" s="17">
        <f t="shared" si="7"/>
        <v>38.738962082103129</v>
      </c>
      <c r="CG49" s="17">
        <f t="shared" si="7"/>
        <v>24.172792812449821</v>
      </c>
      <c r="CH49" s="17">
        <f t="shared" si="7"/>
        <v>14.174348093024282</v>
      </c>
      <c r="CI49" s="27"/>
      <c r="CM49">
        <v>1</v>
      </c>
      <c r="CN49" s="17">
        <f t="shared" ref="CN49:CN53" si="16">CC49</f>
        <v>59.553204834559075</v>
      </c>
      <c r="CO49" s="17">
        <f t="shared" si="8"/>
        <v>54.488682401575559</v>
      </c>
      <c r="CP49" s="17">
        <f t="shared" si="9"/>
        <v>46.597554063468763</v>
      </c>
      <c r="CQ49" s="17">
        <f t="shared" si="10"/>
        <v>38.738962082103129</v>
      </c>
      <c r="CR49" s="17">
        <f t="shared" si="11"/>
        <v>24.172792812449821</v>
      </c>
      <c r="CS49" s="17">
        <f t="shared" si="12"/>
        <v>14.174348093024282</v>
      </c>
      <c r="CT49" s="27"/>
      <c r="CX49" s="25"/>
      <c r="CY49" s="25"/>
      <c r="CZ49" s="25"/>
      <c r="DA49" s="25"/>
      <c r="DB49" s="25"/>
      <c r="DC49" s="25"/>
      <c r="DD49" s="27"/>
      <c r="DH49" s="25"/>
      <c r="DI49" s="25"/>
      <c r="DJ49" s="25"/>
      <c r="DK49" s="25"/>
      <c r="DL49" s="25"/>
      <c r="DM49" s="25"/>
      <c r="DN49" s="27"/>
    </row>
    <row r="50" spans="2:118" x14ac:dyDescent="0.35">
      <c r="C50">
        <v>2</v>
      </c>
      <c r="D50" s="17">
        <f>$F$2*D51+$F$3*E50+$F$6*D36+$F$7*E35</f>
        <v>12.039633724330955</v>
      </c>
      <c r="E50" s="26">
        <f>$F$5*E51+$F$4*F50+$F$9*E36+$F$8*F35</f>
        <v>10.36680749780291</v>
      </c>
      <c r="F50" s="17">
        <f>$F$2*F51+$F$3*G50+$F$6*F36+$F$7*G35</f>
        <v>8.7846491579304598</v>
      </c>
      <c r="G50" s="26">
        <f>$F$5*G51+$F$4*H50+$F$9*G36+$F$8*H35</f>
        <v>4.7196047171658977</v>
      </c>
      <c r="H50" s="17">
        <f>$F$2*H51+$F$3*I50+$F$6*H36+$F$7*I35</f>
        <v>2.8286676005487763</v>
      </c>
      <c r="I50" s="26">
        <f>$F$5*I51+$F$4*J50+$F$9*I36+$F$8*J35</f>
        <v>0.34669977127808072</v>
      </c>
      <c r="J50" s="113">
        <v>0</v>
      </c>
      <c r="N50">
        <v>2</v>
      </c>
      <c r="O50" s="17">
        <f>$F$2*O51+$F$3*P50+$F$6*O36+$F$7*P35</f>
        <v>22.660725888717636</v>
      </c>
      <c r="P50" s="26">
        <f>$F$5*P51+$F$4*Q50+$F$9*P36+$F$8*Q35</f>
        <v>16.062890336420125</v>
      </c>
      <c r="Q50" s="17">
        <f>$F$2*Q51+$F$3*R50+$F$6*Q36+$F$7*R35</f>
        <v>12.343328919953693</v>
      </c>
      <c r="R50" s="26">
        <f>$F$5*R51+$F$4*S50+$F$9*R36+$F$8*S35</f>
        <v>5.9770268591331863</v>
      </c>
      <c r="S50" s="17">
        <f>$F$2*S51+$F$3*T50+$F$6*S36+$F$7*T35</f>
        <v>3.5590641551113729</v>
      </c>
      <c r="T50" s="26">
        <f>$F$5*T51+$F$4*U50+$F$9*T36+$F$8*U35</f>
        <v>0.70838335921615936</v>
      </c>
      <c r="U50" s="113">
        <v>0</v>
      </c>
      <c r="Y50">
        <v>2</v>
      </c>
      <c r="Z50" s="17">
        <f>$F$2*Z51+$F$3*AA50+$F$6*Z36+$F$7*AA35</f>
        <v>8.0714056602769073</v>
      </c>
      <c r="AA50" s="26">
        <f>$F$5*AA51+$F$4*AB50+$F$9*AA36+$F$8*AB35</f>
        <v>12.990047039052467</v>
      </c>
      <c r="AB50" s="17">
        <f>$F$2*AB51+$F$3*AC50+$F$6*AB36+$F$7*AC35</f>
        <v>13.395250331166183</v>
      </c>
      <c r="AC50" s="26">
        <f>$F$5*AC51+$F$4*AD50+$F$9*AC36+$F$8*AD35</f>
        <v>15.97087833626891</v>
      </c>
      <c r="AD50" s="17">
        <f>$F$2*AD51+$F$3*AE50+$F$6*AD36+$F$7*AE35</f>
        <v>13.718879118170481</v>
      </c>
      <c r="AE50" s="26">
        <f>$F$5*AE51+$F$4*AF50+$F$9*AE36+$F$8*AF35</f>
        <v>7.8064453096279482</v>
      </c>
      <c r="AF50" s="113">
        <v>0</v>
      </c>
      <c r="AJ50">
        <v>2</v>
      </c>
      <c r="AK50" s="17">
        <f>$F$2*AK51+$F$3*AL50+$F$6*AK36+$F$7*AL35</f>
        <v>6.4269114339300009</v>
      </c>
      <c r="AL50" s="26">
        <f>$F$5*AL51+$F$4*AM50+$F$9*AL36+$F$8*AM35</f>
        <v>9.0817948846403276</v>
      </c>
      <c r="AM50" s="17">
        <f>$F$2*AM51+$F$3*AN50+$F$6*AM36+$F$7*AN35</f>
        <v>9.2098003844320377</v>
      </c>
      <c r="AN50" s="26">
        <f>$F$5*AN51+$F$4*AO50+$F$9*AN36+$F$8*AO35</f>
        <v>8.6664507388140954</v>
      </c>
      <c r="AO50" s="17">
        <f>$F$2*AO51+$F$3*AP50+$F$6*AO36+$F$7*AP35</f>
        <v>6.9379144262778567</v>
      </c>
      <c r="AP50" s="26">
        <f>$F$5*AP51+$F$4*AQ50+$F$9*AP36+$F$8*AQ35</f>
        <v>1.7562479743501573</v>
      </c>
      <c r="AQ50" s="113">
        <v>0</v>
      </c>
      <c r="AU50">
        <v>2</v>
      </c>
      <c r="AV50" s="17">
        <f t="shared" si="13"/>
        <v>34.70035961304859</v>
      </c>
      <c r="AW50" s="17">
        <f t="shared" si="4"/>
        <v>26.429697834223035</v>
      </c>
      <c r="AX50" s="17">
        <f t="shared" si="4"/>
        <v>21.127978077884151</v>
      </c>
      <c r="AY50" s="17">
        <f t="shared" si="4"/>
        <v>10.696631576299083</v>
      </c>
      <c r="AZ50" s="17">
        <f t="shared" si="4"/>
        <v>6.3877317556601492</v>
      </c>
      <c r="BA50" s="17">
        <f t="shared" si="4"/>
        <v>1.0550831304942401</v>
      </c>
      <c r="BB50" s="27"/>
      <c r="BF50">
        <v>2</v>
      </c>
      <c r="BG50" s="17">
        <f t="shared" si="14"/>
        <v>14.498317094206907</v>
      </c>
      <c r="BH50" s="17">
        <f t="shared" si="5"/>
        <v>22.071841923692794</v>
      </c>
      <c r="BI50" s="17">
        <f t="shared" si="5"/>
        <v>22.605050715598221</v>
      </c>
      <c r="BJ50" s="17">
        <f t="shared" si="5"/>
        <v>24.637329075083006</v>
      </c>
      <c r="BK50" s="17">
        <f t="shared" si="5"/>
        <v>20.656793544448337</v>
      </c>
      <c r="BL50" s="17">
        <f t="shared" si="5"/>
        <v>9.5626932839781063</v>
      </c>
      <c r="BM50" s="27"/>
      <c r="BQ50">
        <v>2</v>
      </c>
      <c r="BR50" s="17">
        <f t="shared" si="6"/>
        <v>49.198676707255501</v>
      </c>
      <c r="BS50" s="17">
        <f t="shared" si="6"/>
        <v>48.501539757915829</v>
      </c>
      <c r="BT50" s="17">
        <f t="shared" si="6"/>
        <v>43.733028793482376</v>
      </c>
      <c r="BU50" s="17">
        <f t="shared" si="6"/>
        <v>35.333960651382085</v>
      </c>
      <c r="BV50" s="17">
        <f t="shared" si="6"/>
        <v>27.044525300108486</v>
      </c>
      <c r="BW50" s="17">
        <f t="shared" si="6"/>
        <v>10.617776414472345</v>
      </c>
      <c r="BX50" s="27"/>
      <c r="CB50">
        <v>2</v>
      </c>
      <c r="CC50" s="17">
        <f t="shared" si="15"/>
        <v>49.198676707255501</v>
      </c>
      <c r="CD50" s="17">
        <f t="shared" si="7"/>
        <v>48.501539757915829</v>
      </c>
      <c r="CE50" s="17">
        <f t="shared" si="7"/>
        <v>43.733028793482376</v>
      </c>
      <c r="CF50" s="17">
        <f t="shared" si="7"/>
        <v>35.333960651382085</v>
      </c>
      <c r="CG50" s="17">
        <f t="shared" si="7"/>
        <v>27.044525300108486</v>
      </c>
      <c r="CH50" s="17">
        <f t="shared" si="7"/>
        <v>10.617776414472345</v>
      </c>
      <c r="CI50" s="27"/>
      <c r="CM50">
        <v>2</v>
      </c>
      <c r="CN50" s="17">
        <f t="shared" si="16"/>
        <v>49.198676707255501</v>
      </c>
      <c r="CO50" s="17">
        <f t="shared" si="8"/>
        <v>48.501539757915829</v>
      </c>
      <c r="CP50" s="17">
        <f t="shared" si="9"/>
        <v>43.733028793482376</v>
      </c>
      <c r="CQ50" s="17">
        <f t="shared" si="10"/>
        <v>35.333960651382085</v>
      </c>
      <c r="CR50" s="17">
        <f t="shared" si="11"/>
        <v>27.044525300108486</v>
      </c>
      <c r="CS50" s="17">
        <f t="shared" si="12"/>
        <v>10.617776414472345</v>
      </c>
      <c r="CT50" s="27"/>
      <c r="CX50" s="25"/>
      <c r="CY50" s="25"/>
      <c r="CZ50" s="25"/>
      <c r="DA50" s="25"/>
      <c r="DB50" s="25"/>
      <c r="DC50" s="25"/>
      <c r="DD50" s="27"/>
      <c r="DH50" s="25"/>
      <c r="DI50" s="25"/>
      <c r="DJ50" s="25"/>
      <c r="DK50" s="25"/>
      <c r="DL50" s="25"/>
      <c r="DM50" s="25"/>
      <c r="DN50" s="27"/>
    </row>
    <row r="51" spans="2:118" x14ac:dyDescent="0.35">
      <c r="B51" t="s">
        <v>1</v>
      </c>
      <c r="C51">
        <v>3</v>
      </c>
      <c r="D51" s="26">
        <f>$F$5*D52+$F$4*E51+$F$9*D37+$F$8*E36</f>
        <v>10.308739983152599</v>
      </c>
      <c r="E51" s="17">
        <f>$F$2*E52+$F$3*F51+$F$6*E37+$F$7*F36</f>
        <v>9.1757658462862874</v>
      </c>
      <c r="F51" s="26">
        <f>$F$5*F52+$F$4*G51+$F$9*F37+$F$8*G36</f>
        <v>8.4447538541888836</v>
      </c>
      <c r="G51" s="17">
        <f>$F$2*G52+$F$3*H51+$F$6*G37+$F$7*H36</f>
        <v>6.8502955164163177</v>
      </c>
      <c r="H51" s="26">
        <f>$F$5*H52+$F$4*I51+$F$9*H37+$F$8*I36</f>
        <v>3.0367612130744321</v>
      </c>
      <c r="I51" s="17">
        <f>$F$2*I52+$F$3*J51+$F$6*I37+$F$7*J36</f>
        <v>1.0145404902829307</v>
      </c>
      <c r="J51" s="113">
        <v>0</v>
      </c>
      <c r="M51" t="s">
        <v>1</v>
      </c>
      <c r="N51">
        <v>3</v>
      </c>
      <c r="O51" s="26">
        <f>$F$5*O52+$F$4*P51+$F$9*O37+$F$8*P36</f>
        <v>20.722560030515815</v>
      </c>
      <c r="P51" s="17">
        <f>$F$2*P52+$F$3*Q51+$F$6*P37+$F$7*Q36</f>
        <v>17.670929759899927</v>
      </c>
      <c r="Q51" s="26">
        <f>$F$5*Q52+$F$4*R51+$F$9*Q37+$F$8*R36</f>
        <v>12.327227710908382</v>
      </c>
      <c r="R51" s="17">
        <f>$F$2*R52+$F$3*S51+$F$6*R37+$F$7*S36</f>
        <v>9.4059967173014449</v>
      </c>
      <c r="S51" s="26">
        <f>$F$5*S52+$F$4*T51+$F$9*S37+$F$8*T36</f>
        <v>4.0380024905400074</v>
      </c>
      <c r="T51" s="17">
        <f>$F$2*T52+$F$3*U51+$F$6*T37+$F$7*U36</f>
        <v>2.2105945718703404</v>
      </c>
      <c r="U51" s="113">
        <v>0</v>
      </c>
      <c r="X51" t="s">
        <v>1</v>
      </c>
      <c r="Y51">
        <v>3</v>
      </c>
      <c r="Z51" s="26">
        <f>$F$5*Z52+$F$4*AA51+$F$9*Z37+$F$8*AA36</f>
        <v>4.8391595692093539</v>
      </c>
      <c r="AA51" s="17">
        <f>$F$2*AA52+$F$3*AB51+$F$6*AA37+$F$7*AB36</f>
        <v>5.3926786958899919</v>
      </c>
      <c r="AB51" s="26">
        <f>$F$5*AB52+$F$4*AC51+$F$9*AB37+$F$8*AC36</f>
        <v>9.3638395538820021</v>
      </c>
      <c r="AC51" s="17">
        <f>$F$2*AC52+$F$3*AD51+$F$6*AC37+$F$7*AD36</f>
        <v>9.4598763737781812</v>
      </c>
      <c r="AD51" s="26">
        <f>$F$5*AD52+$F$4*AE51+$F$9*AD37+$F$8*AE36</f>
        <v>10.48035029699853</v>
      </c>
      <c r="AE51" s="17">
        <f>$F$2*AE52+$F$3*AF51+$F$6*AE37+$F$7*AF36</f>
        <v>7.7668994223258156</v>
      </c>
      <c r="AF51" s="113">
        <v>0</v>
      </c>
      <c r="AI51" t="s">
        <v>1</v>
      </c>
      <c r="AJ51">
        <v>3</v>
      </c>
      <c r="AK51" s="26">
        <f>$F$5*AK52+$F$4*AL51+$F$9*AK37+$F$8*AL36</f>
        <v>4.5581849312815148</v>
      </c>
      <c r="AL51" s="17">
        <f>$F$2*AL52+$F$3*AM51+$F$6*AL37+$F$7*AM36</f>
        <v>5.1141256757847833</v>
      </c>
      <c r="AM51" s="26">
        <f>$F$5*AM52+$F$4*AN51+$F$9*AM37+$F$8*AN36</f>
        <v>7.8065540584064976</v>
      </c>
      <c r="AN51" s="17">
        <f>$F$2*AN52+$F$3*AO51+$F$6*AN37+$F$7*AO36</f>
        <v>7.9082194391029059</v>
      </c>
      <c r="AO51" s="26">
        <f>$F$5*AO52+$F$4*AP51+$F$9*AO37+$F$8*AP36</f>
        <v>6.8041476734788251</v>
      </c>
      <c r="AP51" s="17">
        <f>$F$2*AP52+$F$3*AQ51+$F$6*AP37+$F$7*AQ36</f>
        <v>4.1577037302020745</v>
      </c>
      <c r="AQ51" s="113">
        <v>0</v>
      </c>
      <c r="AT51" t="s">
        <v>1</v>
      </c>
      <c r="AU51">
        <v>3</v>
      </c>
      <c r="AV51" s="17">
        <f t="shared" si="13"/>
        <v>31.031300013668414</v>
      </c>
      <c r="AW51" s="17">
        <f t="shared" si="4"/>
        <v>26.846695606186216</v>
      </c>
      <c r="AX51" s="17">
        <f t="shared" si="4"/>
        <v>20.771981565097263</v>
      </c>
      <c r="AY51" s="17">
        <f t="shared" si="4"/>
        <v>16.256292233717762</v>
      </c>
      <c r="AZ51" s="17">
        <f t="shared" si="4"/>
        <v>7.0747637036144395</v>
      </c>
      <c r="BA51" s="17">
        <f t="shared" si="4"/>
        <v>3.2251350621532708</v>
      </c>
      <c r="BB51" s="27"/>
      <c r="BE51" t="s">
        <v>1</v>
      </c>
      <c r="BF51">
        <v>3</v>
      </c>
      <c r="BG51" s="17">
        <f t="shared" si="14"/>
        <v>9.3973445004908687</v>
      </c>
      <c r="BH51" s="17">
        <f t="shared" si="5"/>
        <v>10.506804371674775</v>
      </c>
      <c r="BI51" s="17">
        <f t="shared" si="5"/>
        <v>17.1703936122885</v>
      </c>
      <c r="BJ51" s="17">
        <f t="shared" si="5"/>
        <v>17.368095812881087</v>
      </c>
      <c r="BK51" s="17">
        <f t="shared" si="5"/>
        <v>17.284497970477354</v>
      </c>
      <c r="BL51" s="17">
        <f t="shared" si="5"/>
        <v>11.92460315252789</v>
      </c>
      <c r="BM51" s="27"/>
      <c r="BP51" t="s">
        <v>1</v>
      </c>
      <c r="BQ51">
        <v>3</v>
      </c>
      <c r="BR51" s="17">
        <f t="shared" si="6"/>
        <v>40.428644514159281</v>
      </c>
      <c r="BS51" s="17">
        <f t="shared" si="6"/>
        <v>37.353499977860992</v>
      </c>
      <c r="BT51" s="17">
        <f t="shared" si="6"/>
        <v>37.942375177385763</v>
      </c>
      <c r="BU51" s="17">
        <f t="shared" si="6"/>
        <v>33.624388046598852</v>
      </c>
      <c r="BV51" s="17">
        <f t="shared" si="6"/>
        <v>24.359261674091794</v>
      </c>
      <c r="BW51" s="17">
        <f t="shared" si="6"/>
        <v>15.149738214681161</v>
      </c>
      <c r="BX51" s="27"/>
      <c r="CA51" t="s">
        <v>1</v>
      </c>
      <c r="CB51">
        <v>3</v>
      </c>
      <c r="CC51" s="17">
        <f t="shared" si="15"/>
        <v>40.428644514159281</v>
      </c>
      <c r="CD51" s="17">
        <f t="shared" si="7"/>
        <v>37.353499977860992</v>
      </c>
      <c r="CE51" s="17">
        <f t="shared" si="7"/>
        <v>37.942375177385763</v>
      </c>
      <c r="CF51" s="17">
        <f t="shared" si="7"/>
        <v>33.624388046598852</v>
      </c>
      <c r="CG51" s="17">
        <f t="shared" si="7"/>
        <v>24.359261674091794</v>
      </c>
      <c r="CH51" s="17">
        <f t="shared" si="7"/>
        <v>15.149738214681161</v>
      </c>
      <c r="CI51" s="27"/>
      <c r="CL51" t="s">
        <v>1</v>
      </c>
      <c r="CM51">
        <v>3</v>
      </c>
      <c r="CN51" s="17">
        <f t="shared" si="16"/>
        <v>40.428644514159281</v>
      </c>
      <c r="CO51" s="17">
        <f t="shared" si="8"/>
        <v>37.353499977860992</v>
      </c>
      <c r="CP51" s="17">
        <f t="shared" si="9"/>
        <v>37.942375177385763</v>
      </c>
      <c r="CQ51" s="17">
        <f t="shared" si="10"/>
        <v>33.624388046598852</v>
      </c>
      <c r="CR51" s="17">
        <f t="shared" si="11"/>
        <v>24.359261674091794</v>
      </c>
      <c r="CS51" s="17">
        <f t="shared" si="12"/>
        <v>15.149738214681161</v>
      </c>
      <c r="CT51" s="27"/>
      <c r="CX51" s="25"/>
      <c r="CY51" s="25"/>
      <c r="CZ51" s="25"/>
      <c r="DA51" s="25"/>
      <c r="DB51" s="25"/>
      <c r="DC51" s="25"/>
      <c r="DD51" s="27"/>
      <c r="DH51" s="25"/>
      <c r="DI51" s="25"/>
      <c r="DJ51" s="25"/>
      <c r="DK51" s="25"/>
      <c r="DL51" s="25"/>
      <c r="DM51" s="25"/>
      <c r="DN51" s="27"/>
    </row>
    <row r="52" spans="2:118" x14ac:dyDescent="0.35">
      <c r="C52">
        <v>4</v>
      </c>
      <c r="D52" s="17">
        <f>$F$2*D53+$F$3*E52+$F$6*D38+$F$7*E37</f>
        <v>6.6698242262058169</v>
      </c>
      <c r="E52" s="26">
        <f>$F$5*E53+$F$4*F52+$F$9*E38+$F$8*F37</f>
        <v>7.0951223326891402</v>
      </c>
      <c r="F52" s="17">
        <f>$F$2*F53+$F$3*G52+$F$6*F38+$F$7*G37</f>
        <v>6.7293767310223149</v>
      </c>
      <c r="G52" s="26">
        <f>$F$5*G53+$F$4*H52+$F$9*G38+$F$8*H37</f>
        <v>6.3635453821389785</v>
      </c>
      <c r="H52" s="17">
        <f>$F$2*H53+$F$3*I52+$F$6*H38+$F$7*I37</f>
        <v>5.6634013382239834</v>
      </c>
      <c r="I52" s="26">
        <f>$F$5*I53+$F$4*J52+$F$9*I38+$F$8*J37</f>
        <v>1.0662270123125213</v>
      </c>
      <c r="J52" s="113">
        <v>0</v>
      </c>
      <c r="N52">
        <v>4</v>
      </c>
      <c r="O52" s="17">
        <f>$F$2*O53+$F$3*P52+$F$6*O38+$F$7*P37</f>
        <v>15.499447237817051</v>
      </c>
      <c r="P52" s="26">
        <f>$F$5*P53+$F$4*Q52+$F$9*P38+$F$8*Q37</f>
        <v>14.963401402161734</v>
      </c>
      <c r="Q52" s="17">
        <f>$F$2*Q53+$F$3*R52+$F$6*Q38+$F$7*R37</f>
        <v>12.051125286079243</v>
      </c>
      <c r="R52" s="26">
        <f>$F$5*R53+$F$4*S52+$F$9*R38+$F$8*S37</f>
        <v>9.050759088042053</v>
      </c>
      <c r="S52" s="17">
        <f>$F$2*S53+$F$3*T52+$F$6*S38+$F$7*T37</f>
        <v>6.723276105857245</v>
      </c>
      <c r="T52" s="26">
        <f>$F$5*T53+$F$4*U52+$F$9*T38+$F$8*U37</f>
        <v>2.5488218111221959</v>
      </c>
      <c r="U52" s="113">
        <v>0</v>
      </c>
      <c r="Y52">
        <v>4</v>
      </c>
      <c r="Z52" s="17">
        <f>$F$2*Z53+$F$3*AA52+$F$6*Z38+$F$7*AA37</f>
        <v>1.1256294832662976</v>
      </c>
      <c r="AA52" s="26">
        <f>$F$5*AA53+$F$4*AB52+$F$9*AA38+$F$8*AB37</f>
        <v>2.7416852480403238</v>
      </c>
      <c r="AB52" s="17">
        <f>$F$2*AB53+$F$3*AC52+$F$6*AB38+$F$7*AC37</f>
        <v>3.0390397052480251</v>
      </c>
      <c r="AC52" s="26">
        <f>$F$5*AC53+$F$4*AD52+$F$9*AC38+$F$8*AD37</f>
        <v>6.1586069257499565</v>
      </c>
      <c r="AD52" s="17">
        <f>$F$2*AD53+$F$3*AE52+$F$6*AD38+$F$7*AE37</f>
        <v>5.867989199003957</v>
      </c>
      <c r="AE52" s="26">
        <f>$F$5*AE53+$F$4*AF52+$F$9*AE38+$F$8*AF37</f>
        <v>5.7550560139143485</v>
      </c>
      <c r="AF52" s="113">
        <v>0</v>
      </c>
      <c r="AJ52">
        <v>4</v>
      </c>
      <c r="AK52" s="17">
        <f>$F$2*AK53+$F$3*AL52+$F$6*AK38+$F$7*AL37</f>
        <v>1.446332391224374</v>
      </c>
      <c r="AL52" s="26">
        <f>$F$5*AL53+$F$4*AM52+$F$9*AL38+$F$8*AM37</f>
        <v>3.2857839543068481</v>
      </c>
      <c r="AM52" s="17">
        <f>$F$2*AM53+$F$3*AN52+$F$6*AM38+$F$7*AN37</f>
        <v>3.7670840088937494</v>
      </c>
      <c r="AN52" s="26">
        <f>$F$5*AN53+$F$4*AO52+$F$9*AN38+$F$8*AO37</f>
        <v>6.5958448977285746</v>
      </c>
      <c r="AO52" s="17">
        <f>$F$2*AO53+$F$3*AP52+$F$6*AO38+$F$7*AP37</f>
        <v>6.8614830635115212</v>
      </c>
      <c r="AP52" s="26">
        <f>$F$5*AP53+$F$4*AQ52+$F$9*AP38+$F$8*AQ37</f>
        <v>2.6003769928213574</v>
      </c>
      <c r="AQ52" s="113">
        <v>0</v>
      </c>
      <c r="AU52">
        <v>4</v>
      </c>
      <c r="AV52" s="17">
        <f t="shared" si="13"/>
        <v>22.16927146402287</v>
      </c>
      <c r="AW52" s="17">
        <f t="shared" si="4"/>
        <v>22.058523734850873</v>
      </c>
      <c r="AX52" s="17">
        <f t="shared" si="4"/>
        <v>18.780502017101558</v>
      </c>
      <c r="AY52" s="17">
        <f t="shared" si="4"/>
        <v>15.414304470181031</v>
      </c>
      <c r="AZ52" s="17">
        <f t="shared" si="4"/>
        <v>12.386677444081229</v>
      </c>
      <c r="BA52" s="17">
        <f t="shared" si="4"/>
        <v>3.6150488234347171</v>
      </c>
      <c r="BB52" s="27"/>
      <c r="BF52">
        <v>4</v>
      </c>
      <c r="BG52" s="17">
        <f t="shared" si="14"/>
        <v>2.5719618744906718</v>
      </c>
      <c r="BH52" s="17">
        <f t="shared" si="5"/>
        <v>6.0274692023471719</v>
      </c>
      <c r="BI52" s="17">
        <f t="shared" si="5"/>
        <v>6.8061237141417745</v>
      </c>
      <c r="BJ52" s="17">
        <f t="shared" si="5"/>
        <v>12.754451823478531</v>
      </c>
      <c r="BK52" s="17">
        <f t="shared" si="5"/>
        <v>12.729472262515479</v>
      </c>
      <c r="BL52" s="17">
        <f t="shared" si="5"/>
        <v>8.355433006735705</v>
      </c>
      <c r="BM52" s="27"/>
      <c r="BQ52">
        <v>4</v>
      </c>
      <c r="BR52" s="17">
        <f t="shared" si="6"/>
        <v>24.741233338513542</v>
      </c>
      <c r="BS52" s="17">
        <f t="shared" si="6"/>
        <v>28.085992937198043</v>
      </c>
      <c r="BT52" s="17">
        <f t="shared" si="6"/>
        <v>25.586625731243331</v>
      </c>
      <c r="BU52" s="17">
        <f t="shared" si="6"/>
        <v>28.168756293659563</v>
      </c>
      <c r="BV52" s="17">
        <f t="shared" si="6"/>
        <v>25.116149706596708</v>
      </c>
      <c r="BW52" s="17">
        <f t="shared" si="6"/>
        <v>11.970481830170423</v>
      </c>
      <c r="BX52" s="27"/>
      <c r="CB52">
        <v>4</v>
      </c>
      <c r="CC52" s="17">
        <f t="shared" si="15"/>
        <v>24.741233338513542</v>
      </c>
      <c r="CD52" s="17">
        <f t="shared" si="7"/>
        <v>28.085992937198043</v>
      </c>
      <c r="CE52" s="17">
        <f t="shared" si="7"/>
        <v>25.586625731243331</v>
      </c>
      <c r="CF52" s="17">
        <f t="shared" si="7"/>
        <v>28.168756293659563</v>
      </c>
      <c r="CG52" s="17">
        <f t="shared" si="7"/>
        <v>25.116149706596708</v>
      </c>
      <c r="CH52" s="17">
        <f t="shared" si="7"/>
        <v>11.970481830170423</v>
      </c>
      <c r="CI52" s="27"/>
      <c r="CM52">
        <v>4</v>
      </c>
      <c r="CN52" s="17">
        <f t="shared" si="16"/>
        <v>24.741233338513542</v>
      </c>
      <c r="CO52" s="17">
        <f t="shared" si="8"/>
        <v>28.085992937198043</v>
      </c>
      <c r="CP52" s="17">
        <f t="shared" si="9"/>
        <v>25.586625731243331</v>
      </c>
      <c r="CQ52" s="17">
        <f t="shared" si="10"/>
        <v>28.168756293659563</v>
      </c>
      <c r="CR52" s="17">
        <f t="shared" si="11"/>
        <v>25.116149706596708</v>
      </c>
      <c r="CS52" s="17">
        <f t="shared" si="12"/>
        <v>11.970481830170423</v>
      </c>
      <c r="CT52" s="27"/>
      <c r="CX52" s="25"/>
      <c r="CY52" s="25"/>
      <c r="CZ52" s="25"/>
      <c r="DA52" s="25"/>
      <c r="DB52" s="25"/>
      <c r="DC52" s="25"/>
      <c r="DD52" s="27"/>
      <c r="DH52" s="25"/>
      <c r="DI52" s="25"/>
      <c r="DJ52" s="25"/>
      <c r="DK52" s="25"/>
      <c r="DL52" s="25"/>
      <c r="DM52" s="25"/>
      <c r="DN52" s="27"/>
    </row>
    <row r="53" spans="2:118" x14ac:dyDescent="0.35">
      <c r="C53">
        <v>5</v>
      </c>
      <c r="D53" s="26">
        <f>$F$5*D54+$F$4*E53+$F$9*D39+$F$8*E38</f>
        <v>3.5997636779724411</v>
      </c>
      <c r="E53" s="17">
        <f>$F$2*E54+$F$3*F53+$F$6*E39+$F$7*F38</f>
        <v>1.7665920631207186</v>
      </c>
      <c r="F53" s="26">
        <f>$F$5*F54+$F$4*G53+$F$9*F39+$F$8*G38</f>
        <v>3.9072361792913934</v>
      </c>
      <c r="G53" s="17">
        <f>$F$2*G54+$F$3*H53+$F$6*G39+$F$7*H38</f>
        <v>2.0845752827241055</v>
      </c>
      <c r="H53" s="26">
        <f>$F$5*H54+$F$4*I53+$F$9*H39+$F$8*I38</f>
        <v>4.6484003930610172</v>
      </c>
      <c r="I53" s="17">
        <f>$F$2*I54+$F$3*J53+$F$6*I39+$F$7*J38</f>
        <v>2.589358469555</v>
      </c>
      <c r="J53" s="26">
        <f>$F$5*J54+$F$4*K53+$F$9*J39+$F$8*K38</f>
        <v>0</v>
      </c>
      <c r="K53" s="113">
        <v>0</v>
      </c>
      <c r="N53">
        <v>5</v>
      </c>
      <c r="O53" s="26">
        <f>$F$5*O54+$F$4*P53+$F$9*O39+$F$8*P38</f>
        <v>10.00219227176575</v>
      </c>
      <c r="P53" s="17">
        <f>$F$2*P54+$F$3*Q53+$F$6*P39+$F$7*Q38</f>
        <v>8.1158415173079508</v>
      </c>
      <c r="Q53" s="26">
        <f>$F$5*Q54+$F$4*R53+$F$9*Q39+$F$8*R38</f>
        <v>8.6650465711068705</v>
      </c>
      <c r="R53" s="17">
        <f>$F$2*R54+$F$3*S53+$F$6*R39+$F$7*S38</f>
        <v>6.9080381019838031</v>
      </c>
      <c r="S53" s="26">
        <f>$F$5*S54+$F$4*T53+$F$9*S39+$F$8*T38</f>
        <v>6.7395146840477356</v>
      </c>
      <c r="T53" s="17">
        <f>$F$2*T54+$F$3*U53+$F$6*T39+$F$7*U38</f>
        <v>7.3562521898561686</v>
      </c>
      <c r="U53" s="26">
        <f>$F$5*U54+$F$4*V53+$F$9*U39+$F$8*V38</f>
        <v>2.5090786513902752</v>
      </c>
      <c r="V53" s="113">
        <v>0</v>
      </c>
      <c r="Y53">
        <v>5</v>
      </c>
      <c r="Z53" s="26">
        <f>$F$5*Z54+$F$4*AA53+$F$9*Z39+$F$8*AA38</f>
        <v>0.28083813897644205</v>
      </c>
      <c r="AA53" s="17">
        <f>$F$2*AA54+$F$3*AB53+$F$6*AA39+$F$7*AB38</f>
        <v>0.33207026792920602</v>
      </c>
      <c r="AB53" s="26">
        <f>$F$5*AB54+$F$4*AC53+$F$9*AB39+$F$8*AC38</f>
        <v>0.98558096472200707</v>
      </c>
      <c r="AC53" s="17">
        <f>$F$2*AC54+$F$3*AD53+$F$6*AC39+$F$7*AD38</f>
        <v>1.0897344872285979</v>
      </c>
      <c r="AD53" s="26">
        <f>$F$5*AD54+$F$4*AE53+$F$9*AD39+$F$8*AE38</f>
        <v>2.8980877478376867</v>
      </c>
      <c r="AE53" s="17">
        <f>$F$2*AE54+$F$3*AF53+$F$6*AE39+$F$7*AF38</f>
        <v>2.6820857677068735</v>
      </c>
      <c r="AF53" s="26">
        <f>$F$5*AF54+$F$4*AG53+$F$9*AF39+$F$8*AG38</f>
        <v>4.6502219904199427</v>
      </c>
      <c r="AG53" s="113">
        <v>0</v>
      </c>
      <c r="AJ53">
        <v>5</v>
      </c>
      <c r="AK53" s="26">
        <f>$F$5*AK54+$F$4*AL53+$F$9*AK39+$F$8*AL38</f>
        <v>0.52485894334755567</v>
      </c>
      <c r="AL53" s="17">
        <f>$F$2*AL54+$F$3*AM53+$F$6*AL39+$F$7*AM38</f>
        <v>0.64060386046405315</v>
      </c>
      <c r="AM53" s="26">
        <f>$F$5*AM54+$F$4*AN53+$F$9*AM39+$F$8*AN38</f>
        <v>1.9901935133335336</v>
      </c>
      <c r="AN53" s="17">
        <f>$F$2*AN54+$F$3*AO53+$F$6*AN39+$F$7*AO38</f>
        <v>2.3385802445501893</v>
      </c>
      <c r="AO53" s="26">
        <f>$F$5*AO54+$F$4*AP53+$F$9*AO39+$F$8*AP38</f>
        <v>6.8756454211760802</v>
      </c>
      <c r="AP53" s="17">
        <f>$F$2*AP54+$F$3*AQ53+$F$6*AP39+$F$7*AQ38</f>
        <v>7.5009158627184283</v>
      </c>
      <c r="AQ53" s="26">
        <f>$F$5*AQ54+$F$4*AR53+$F$9*AQ39+$F$8*AR38</f>
        <v>2.5562957205449344</v>
      </c>
      <c r="AR53" s="113">
        <v>0</v>
      </c>
      <c r="AU53">
        <v>5</v>
      </c>
      <c r="AV53" s="17">
        <f t="shared" si="13"/>
        <v>13.601955949738191</v>
      </c>
      <c r="AW53" s="17">
        <f t="shared" si="4"/>
        <v>9.8824335804286694</v>
      </c>
      <c r="AX53" s="17">
        <f t="shared" si="4"/>
        <v>12.572282750398264</v>
      </c>
      <c r="AY53" s="17">
        <f t="shared" si="4"/>
        <v>8.9926133847079086</v>
      </c>
      <c r="AZ53" s="17">
        <f t="shared" si="4"/>
        <v>11.387915077108753</v>
      </c>
      <c r="BA53" s="17">
        <f t="shared" si="4"/>
        <v>9.9456106594111695</v>
      </c>
      <c r="BB53" s="17">
        <f t="shared" si="4"/>
        <v>2.5090786513902752</v>
      </c>
      <c r="BC53" s="27"/>
      <c r="BF53">
        <v>5</v>
      </c>
      <c r="BG53" s="17">
        <f t="shared" si="14"/>
        <v>0.80569708232399773</v>
      </c>
      <c r="BH53" s="17">
        <f t="shared" si="5"/>
        <v>0.97267412839325917</v>
      </c>
      <c r="BI53" s="17">
        <f t="shared" si="5"/>
        <v>2.9757744780555404</v>
      </c>
      <c r="BJ53" s="17">
        <f t="shared" si="5"/>
        <v>3.4283147317787872</v>
      </c>
      <c r="BK53" s="17">
        <f t="shared" si="5"/>
        <v>9.7737331690137665</v>
      </c>
      <c r="BL53" s="17">
        <f t="shared" si="5"/>
        <v>10.183001630425302</v>
      </c>
      <c r="BM53" s="17">
        <f t="shared" si="5"/>
        <v>7.206517710964877</v>
      </c>
      <c r="BN53" s="27"/>
      <c r="BQ53">
        <v>5</v>
      </c>
      <c r="BR53" s="17">
        <f t="shared" si="6"/>
        <v>14.407653032062189</v>
      </c>
      <c r="BS53" s="17">
        <f t="shared" si="6"/>
        <v>10.855107708821929</v>
      </c>
      <c r="BT53" s="17">
        <f t="shared" si="6"/>
        <v>15.548057228453803</v>
      </c>
      <c r="BU53" s="17">
        <f t="shared" si="6"/>
        <v>12.420928116486696</v>
      </c>
      <c r="BV53" s="17">
        <f t="shared" si="6"/>
        <v>21.161648246122517</v>
      </c>
      <c r="BW53" s="17">
        <f t="shared" si="6"/>
        <v>20.128612289836472</v>
      </c>
      <c r="BX53" s="17">
        <f>BB53+BM53</f>
        <v>9.7155963623551518</v>
      </c>
      <c r="CB53">
        <v>5</v>
      </c>
      <c r="CC53" s="17">
        <f t="shared" si="15"/>
        <v>14.407653032062189</v>
      </c>
      <c r="CD53" s="17">
        <f t="shared" si="7"/>
        <v>10.855107708821929</v>
      </c>
      <c r="CE53" s="17">
        <f t="shared" si="7"/>
        <v>15.548057228453803</v>
      </c>
      <c r="CF53" s="17">
        <f t="shared" si="7"/>
        <v>12.420928116486696</v>
      </c>
      <c r="CG53" s="17">
        <f t="shared" si="7"/>
        <v>21.161648246122517</v>
      </c>
      <c r="CH53" s="17">
        <f t="shared" si="7"/>
        <v>20.128612289836472</v>
      </c>
      <c r="CI53" s="17">
        <f t="shared" si="7"/>
        <v>9.7155963623551518</v>
      </c>
      <c r="CM53">
        <v>5</v>
      </c>
      <c r="CN53" s="17">
        <f t="shared" si="16"/>
        <v>14.407653032062189</v>
      </c>
      <c r="CO53" s="17">
        <f t="shared" si="8"/>
        <v>10.855107708821929</v>
      </c>
      <c r="CP53" s="17">
        <f t="shared" si="9"/>
        <v>15.548057228453803</v>
      </c>
      <c r="CQ53" s="17">
        <f t="shared" si="10"/>
        <v>12.420928116486696</v>
      </c>
      <c r="CR53" s="17">
        <f t="shared" si="11"/>
        <v>21.161648246122517</v>
      </c>
      <c r="CS53" s="17">
        <f t="shared" si="12"/>
        <v>20.128612289836472</v>
      </c>
      <c r="CT53" s="17">
        <f t="shared" ref="CT53:CT54" si="17">CI53</f>
        <v>9.7155963623551518</v>
      </c>
      <c r="CX53" s="25"/>
      <c r="CY53" s="25"/>
      <c r="CZ53" s="25"/>
      <c r="DA53" s="25"/>
      <c r="DB53" s="25"/>
      <c r="DC53" s="25"/>
      <c r="DD53" s="25"/>
      <c r="DH53" s="25"/>
      <c r="DI53" s="25"/>
      <c r="DJ53" s="25"/>
      <c r="DK53" s="25"/>
      <c r="DL53" s="25"/>
      <c r="DM53" s="25"/>
      <c r="DN53" s="25"/>
    </row>
    <row r="54" spans="2:118" x14ac:dyDescent="0.35">
      <c r="C54">
        <v>6</v>
      </c>
      <c r="D54" s="113">
        <v>0</v>
      </c>
      <c r="E54" s="113">
        <v>0</v>
      </c>
      <c r="F54" s="113">
        <v>0</v>
      </c>
      <c r="G54" s="113">
        <v>0</v>
      </c>
      <c r="H54" s="113">
        <v>0</v>
      </c>
      <c r="I54" s="26">
        <f>$F$5*I55+$F$4*J54+$F$9*I40+$F$8*J39</f>
        <v>1.8515369028082924</v>
      </c>
      <c r="J54" s="8">
        <v>0</v>
      </c>
      <c r="N54">
        <v>6</v>
      </c>
      <c r="O54" s="113">
        <v>0</v>
      </c>
      <c r="P54" s="113">
        <v>0</v>
      </c>
      <c r="Q54" s="113">
        <v>0</v>
      </c>
      <c r="R54" s="113">
        <v>0</v>
      </c>
      <c r="S54" s="113">
        <v>0</v>
      </c>
      <c r="T54" s="26">
        <f>$F$5*T55+$F$4*U54+$F$9*T40+$F$8*U39</f>
        <v>6.5711810730226219</v>
      </c>
      <c r="U54" s="16">
        <f>$P$6</f>
        <v>5.8651758507024168</v>
      </c>
      <c r="Y54">
        <v>6</v>
      </c>
      <c r="Z54" s="113">
        <v>0</v>
      </c>
      <c r="AA54" s="113">
        <v>0</v>
      </c>
      <c r="AB54" s="113">
        <v>0</v>
      </c>
      <c r="AC54" s="113">
        <v>0</v>
      </c>
      <c r="AD54" s="113">
        <v>0</v>
      </c>
      <c r="AE54" s="26">
        <f>$F$5*AE55+$F$4*AF54+$F$9*AE40+$F$8*AF39</f>
        <v>0</v>
      </c>
      <c r="AF54" s="8">
        <v>0</v>
      </c>
      <c r="AJ54">
        <v>6</v>
      </c>
      <c r="AK54" s="113">
        <v>0</v>
      </c>
      <c r="AL54" s="113">
        <v>0</v>
      </c>
      <c r="AM54" s="113">
        <v>0</v>
      </c>
      <c r="AN54" s="113">
        <v>0</v>
      </c>
      <c r="AO54" s="113">
        <v>0</v>
      </c>
      <c r="AP54" s="26">
        <f>$F$5*AP55+$F$4*AQ54+$F$9*AP40+$F$8*AQ39</f>
        <v>6.6943067187272156</v>
      </c>
      <c r="AQ54" s="16">
        <f>$P$7</f>
        <v>5.9639274197543939</v>
      </c>
      <c r="AU54">
        <v>6</v>
      </c>
      <c r="AV54" s="27"/>
      <c r="AW54" s="27"/>
      <c r="AX54" s="27"/>
      <c r="AY54" s="27"/>
      <c r="AZ54" s="27"/>
      <c r="BA54" s="17">
        <f t="shared" si="4"/>
        <v>8.4227179758309134</v>
      </c>
      <c r="BB54" s="17">
        <f t="shared" si="4"/>
        <v>5.8651758507024168</v>
      </c>
      <c r="BF54">
        <v>6</v>
      </c>
      <c r="BG54" s="27"/>
      <c r="BH54" s="27"/>
      <c r="BI54" s="27"/>
      <c r="BJ54" s="27"/>
      <c r="BK54" s="27"/>
      <c r="BL54" s="17">
        <f t="shared" si="5"/>
        <v>6.6943067187272156</v>
      </c>
      <c r="BM54" s="17">
        <f t="shared" si="5"/>
        <v>5.9639274197543939</v>
      </c>
      <c r="BQ54">
        <v>6</v>
      </c>
      <c r="BR54" s="27"/>
      <c r="BS54" s="27"/>
      <c r="BT54" s="27"/>
      <c r="BU54" s="27"/>
      <c r="BV54" s="27"/>
      <c r="BW54" s="17">
        <f>BA54+BL54</f>
        <v>15.117024694558129</v>
      </c>
      <c r="BX54" s="17">
        <f>BB54+BM54</f>
        <v>11.829103270456811</v>
      </c>
      <c r="CB54">
        <v>6</v>
      </c>
      <c r="CC54" s="27"/>
      <c r="CD54" s="27"/>
      <c r="CE54" s="27"/>
      <c r="CF54" s="27"/>
      <c r="CG54" s="27"/>
      <c r="CH54" s="17">
        <f t="shared" si="7"/>
        <v>15.117024694558129</v>
      </c>
      <c r="CI54" s="17">
        <f t="shared" si="7"/>
        <v>11.829103270456811</v>
      </c>
      <c r="CM54">
        <v>6</v>
      </c>
      <c r="CN54" s="27"/>
      <c r="CO54" s="27"/>
      <c r="CP54" s="27"/>
      <c r="CQ54" s="27"/>
      <c r="CR54" s="27"/>
      <c r="CS54" s="17">
        <f t="shared" si="12"/>
        <v>15.117024694558129</v>
      </c>
      <c r="CT54" s="17">
        <f t="shared" si="17"/>
        <v>11.829103270456811</v>
      </c>
      <c r="CX54" s="27"/>
      <c r="CY54" s="27"/>
      <c r="CZ54" s="27"/>
      <c r="DA54" s="27"/>
      <c r="DB54" s="27"/>
      <c r="DC54" s="25"/>
      <c r="DD54" s="25"/>
      <c r="DH54" s="27"/>
      <c r="DI54" s="27"/>
      <c r="DJ54" s="27"/>
      <c r="DK54" s="27"/>
      <c r="DL54" s="27"/>
      <c r="DM54" s="25"/>
      <c r="DN54" s="25"/>
    </row>
    <row r="55" spans="2:118" x14ac:dyDescent="0.35">
      <c r="C55">
        <v>7</v>
      </c>
      <c r="I55" s="113">
        <v>0</v>
      </c>
      <c r="N55">
        <v>7</v>
      </c>
      <c r="T55" s="113">
        <v>0</v>
      </c>
      <c r="Y55">
        <v>7</v>
      </c>
      <c r="AE55" s="113">
        <v>0</v>
      </c>
      <c r="AJ55">
        <v>7</v>
      </c>
      <c r="AP55" s="113">
        <v>0</v>
      </c>
      <c r="BA55" s="27"/>
      <c r="BL55" s="27"/>
      <c r="BW55" s="27"/>
    </row>
    <row r="57" spans="2:118" x14ac:dyDescent="0.35">
      <c r="D57" s="115" t="s">
        <v>924</v>
      </c>
      <c r="E57" s="116"/>
      <c r="F57" s="116"/>
      <c r="G57" s="120">
        <f>INDEX(D63:K70,VLOOKUP($E$24,C62:K70,1,FALSE)+1,HLOOKUP($E$25,C62:K70,1,FALSE)+1)</f>
        <v>834.7652325206268</v>
      </c>
      <c r="O57" s="115" t="s">
        <v>989</v>
      </c>
      <c r="P57" s="116"/>
      <c r="Q57" s="116"/>
      <c r="R57" s="12">
        <f>INDEX(O63:V70,VLOOKUP($E$24,N62:V70,1,FALSE)+1,HLOOKUP($E$25,N62:V70,1,FALSE)+1)</f>
        <v>1351.1596332437032</v>
      </c>
      <c r="Z57" s="115" t="s">
        <v>1021</v>
      </c>
      <c r="AA57" s="116"/>
      <c r="AB57" s="116"/>
      <c r="AC57" s="12">
        <f>INDEX(Z63:AG70,VLOOKUP($E$24,Y62:AG70,1,FALSE)+1,HLOOKUP($E$25,Y62:AG70,1,FALSE)+1)</f>
        <v>1411.9482603994222</v>
      </c>
      <c r="AK57" s="115" t="s">
        <v>1053</v>
      </c>
      <c r="AL57" s="116"/>
      <c r="AM57" s="116"/>
      <c r="AN57" s="12">
        <f>INDEX(AK63:AR70,VLOOKUP($E$24,AJ62:AR70,1,FALSE)+1,HLOOKUP($E$25,AJ62:AR70,1,FALSE)+1)</f>
        <v>966.88137612441597</v>
      </c>
      <c r="AV57" s="115" t="s">
        <v>1083</v>
      </c>
      <c r="AW57" s="116"/>
      <c r="AX57" s="116"/>
      <c r="AY57" s="120">
        <f>INDEX(AV63:BB69,VLOOKUP($E$24,AU62:BB69,1,FALSE)+1,HLOOKUP($E$25,AU62:BB69,1,FALSE)+1)</f>
        <v>2185.9248657643302</v>
      </c>
      <c r="BG57" s="115" t="s">
        <v>1099</v>
      </c>
      <c r="BH57" s="116"/>
      <c r="BI57" s="116"/>
      <c r="BJ57" s="121">
        <f>INDEX(BG63:BM69,VLOOKUP($E$24,BF62:BM69,1,FALSE)+1,HLOOKUP($E$25,BF62:BM69,1,FALSE)+1)</f>
        <v>2378.8296365238384</v>
      </c>
      <c r="BR57" s="115" t="s">
        <v>1115</v>
      </c>
      <c r="BS57" s="116"/>
      <c r="BT57" s="116"/>
      <c r="BU57" s="12">
        <f>AY57+BJ57</f>
        <v>4564.7545022881686</v>
      </c>
      <c r="CC57" s="115" t="s">
        <v>237</v>
      </c>
      <c r="CD57" s="116"/>
      <c r="CE57" s="116"/>
      <c r="CF57" s="120">
        <f>BU57</f>
        <v>4564.7545022881686</v>
      </c>
      <c r="CN57" s="115" t="s">
        <v>241</v>
      </c>
      <c r="CO57" s="116"/>
      <c r="CP57" s="116"/>
      <c r="CQ57" s="132">
        <f>CF57-CF42^2</f>
        <v>258.07378776194855</v>
      </c>
    </row>
    <row r="58" spans="2:118" x14ac:dyDescent="0.35">
      <c r="D58" s="4" t="s">
        <v>925</v>
      </c>
      <c r="G58" s="25">
        <f>INDEX(D63:K70,VLOOKUP($E$24+1,C62:K70,1,FALSE)+1,HLOOKUP($E$25,C62:K70,1,FALSE)+1)</f>
        <v>745.59256206138662</v>
      </c>
      <c r="O58" s="4" t="s">
        <v>990</v>
      </c>
      <c r="R58" s="25">
        <f>INDEX(O63:V70,VLOOKUP($E$24+1,N62:V70,1,FALSE)+1,HLOOKUP($E$25,N62:V70,1,FALSE)+1)</f>
        <v>1247.0389339919425</v>
      </c>
      <c r="Z58" s="4" t="s">
        <v>1022</v>
      </c>
      <c r="AC58" s="25">
        <f>INDEX(Z63:AG70,VLOOKUP($E$24+1,Y62:AG70,1,FALSE)+1,HLOOKUP($E$25,Y62:AG70,1,FALSE)+1)</f>
        <v>1017.7874570887434</v>
      </c>
      <c r="AK58" s="4" t="s">
        <v>1054</v>
      </c>
      <c r="AN58" s="25">
        <f>INDEX(AK63:AR70,VLOOKUP($E$24+1,AJ62:AR70,1,FALSE)+1,HLOOKUP($E$25,AJ62:AR70,1,FALSE)+1)</f>
        <v>787.02630531641387</v>
      </c>
      <c r="AV58" s="4" t="s">
        <v>1084</v>
      </c>
      <c r="AY58" s="25">
        <f>G60+R60</f>
        <v>2185.9248657643302</v>
      </c>
      <c r="BG58" s="4" t="s">
        <v>1100</v>
      </c>
      <c r="BJ58" s="5">
        <f>AC60+AN60</f>
        <v>2378.829636523838</v>
      </c>
      <c r="BR58" s="4" t="s">
        <v>1116</v>
      </c>
      <c r="BU58" s="1">
        <f>AY58+BJ58</f>
        <v>4564.7545022881677</v>
      </c>
      <c r="CC58" s="4" t="s">
        <v>492</v>
      </c>
      <c r="CF58" s="25">
        <f>BU58</f>
        <v>4564.7545022881677</v>
      </c>
      <c r="CN58" s="4" t="s">
        <v>508</v>
      </c>
      <c r="CQ58" s="133">
        <f>CF58-CF43^2</f>
        <v>258.07378776194946</v>
      </c>
    </row>
    <row r="59" spans="2:118" x14ac:dyDescent="0.35">
      <c r="D59" s="4" t="s">
        <v>926</v>
      </c>
      <c r="G59" s="25">
        <f>INDEX(D63:K70,VLOOKUP($E$24,C62:K70,1,FALSE)+1,HLOOKUP($E$25+1,C62:K70,1,FALSE)+1)</f>
        <v>513.42117554819777</v>
      </c>
      <c r="O59" s="4" t="s">
        <v>991</v>
      </c>
      <c r="R59" s="25">
        <f>INDEX(O63:V70,VLOOKUP($E$24,N62:V70,1,FALSE)+1,HLOOKUP($E$25+1,N62:V70,1,FALSE)+1)</f>
        <v>762.68469206228031</v>
      </c>
      <c r="Z59" s="4" t="s">
        <v>1023</v>
      </c>
      <c r="AC59" s="25">
        <f>INDEX(Z63:AG70,VLOOKUP($E$24,Y62:AG70,1,FALSE)+1,HLOOKUP($E$25+1,Y62:AG70,1,FALSE)+1)</f>
        <v>1462.633444922616</v>
      </c>
      <c r="AK59" s="4" t="s">
        <v>1055</v>
      </c>
      <c r="AN59" s="25">
        <f>INDEX(AK63:AR70,VLOOKUP($E$24,AJ62:AR70,1,FALSE)+1,HLOOKUP($E$25+1,AJ62:AR70,1,FALSE)+1)</f>
        <v>871.23995342424882</v>
      </c>
      <c r="CN59" s="4" t="s">
        <v>538</v>
      </c>
      <c r="CQ59" s="25">
        <f>IF(MOD($E$24+$E$25,2)=0,CQ58,CQ133)</f>
        <v>258.07378776194946</v>
      </c>
    </row>
    <row r="60" spans="2:118" x14ac:dyDescent="0.35">
      <c r="D60" s="4" t="s">
        <v>927</v>
      </c>
      <c r="G60" s="25">
        <f>IF(AND($E$24=6,$E$25=6),$U$2*G58+$U$3*G59+2*$U$6*G43+2*$U$7*G44+$U$10*G28+$U$11*G29,IF(MOD($E$24+$E$25,2)=0,$K$2*G58+$K$3*G59+2*$K$6*G43+2*$K$7*G44+$K$10*G28+$K$11*G29,$K$5*G58+$K$4*G59+2*$K$9*G43+2*$K$8*G44+$K$13*G28+$K$12*G29))</f>
        <v>834.7652325206268</v>
      </c>
      <c r="O60" s="4" t="s">
        <v>992</v>
      </c>
      <c r="R60" s="1">
        <f>IF(AND($E$24=6,$E$25=6),$U$2*R58+$U$3*R59+2*$U$6*R43+2*$U$7*R44+$U$10*R28+$U$11*R29,IF(MOD($E$24+$E$25,2)=0,$K$2*R58+$K$3*R59+2*$K$6*R43+2*$K$7*R44+$K$10*R28+$K$11*R29,$K$5*R58+$K$4*R59+2*$K$9*R43+2*$K$8*R44+$K$13*R28+$K$12*R29))</f>
        <v>1351.1596332437032</v>
      </c>
      <c r="Z60" s="4" t="s">
        <v>1024</v>
      </c>
      <c r="AC60" s="25">
        <f>IF(AND($E$24=6,$E$25=6),$U$2*AC58+$U$3*AC59+2*$U$6*AC43+2*$U$7*AC44+$U$10*AC28+$U$11*AC29,IF(MOD($E$24+$E$25,2)=0,$K$2*AC58+$K$3*AC59+2*$K$6*AC43+2*$K$7*AC44+$K$10*AC28+$K$11*AC29,$K$5*AC58+$K$4*AC59+2*$K$9*AC43+2*$K$8*AC44+$K$13*AC28+$K$12*AC29))</f>
        <v>1411.9482603994222</v>
      </c>
      <c r="AK60" s="4" t="s">
        <v>1056</v>
      </c>
      <c r="AN60" s="25">
        <f>IF(AND($E$24=6,$E$25=6),$U$2*AN58+$U$3*AN59+2*$U$6*AN43+2*$U$7*AN44+$U$10*AN28+$U$11*AN29,IF(MOD($E$24+$E$25,2)=0,$K$2*AN58+$K$3*AN59+2*$K$6*AN43+2*$K$7*AN44+$K$10*AN28+$K$11*AN29,$K$5*AN58+$K$4*AN59+2*$K$9*AN43+2*$K$8*AN44+$K$13*AN28+$K$12*AN29))</f>
        <v>966.88137612441585</v>
      </c>
      <c r="AY60" s="25"/>
      <c r="BJ60" s="1"/>
    </row>
    <row r="61" spans="2:118" x14ac:dyDescent="0.35">
      <c r="G61" t="s">
        <v>0</v>
      </c>
      <c r="R61" t="s">
        <v>0</v>
      </c>
      <c r="AC61" t="s">
        <v>0</v>
      </c>
      <c r="AN61" t="s">
        <v>0</v>
      </c>
      <c r="AY61" t="s">
        <v>0</v>
      </c>
      <c r="BJ61" t="s">
        <v>0</v>
      </c>
      <c r="BU61" t="s">
        <v>0</v>
      </c>
      <c r="CF61" t="s">
        <v>0</v>
      </c>
      <c r="CQ61" t="s">
        <v>0</v>
      </c>
    </row>
    <row r="62" spans="2:118" x14ac:dyDescent="0.35">
      <c r="D62">
        <v>0</v>
      </c>
      <c r="E62">
        <v>1</v>
      </c>
      <c r="F62">
        <v>2</v>
      </c>
      <c r="G62">
        <v>3</v>
      </c>
      <c r="H62">
        <v>4</v>
      </c>
      <c r="I62">
        <v>5</v>
      </c>
      <c r="J62">
        <v>6</v>
      </c>
      <c r="K62">
        <v>7</v>
      </c>
      <c r="O62">
        <v>0</v>
      </c>
      <c r="P62">
        <v>1</v>
      </c>
      <c r="Q62">
        <v>2</v>
      </c>
      <c r="R62">
        <v>3</v>
      </c>
      <c r="S62">
        <v>4</v>
      </c>
      <c r="T62">
        <v>5</v>
      </c>
      <c r="U62">
        <v>6</v>
      </c>
      <c r="V62">
        <v>7</v>
      </c>
      <c r="Z62">
        <v>0</v>
      </c>
      <c r="AA62">
        <v>1</v>
      </c>
      <c r="AB62">
        <v>2</v>
      </c>
      <c r="AC62">
        <v>3</v>
      </c>
      <c r="AD62">
        <v>4</v>
      </c>
      <c r="AE62">
        <v>5</v>
      </c>
      <c r="AF62">
        <v>6</v>
      </c>
      <c r="AG62">
        <v>7</v>
      </c>
      <c r="AK62">
        <v>0</v>
      </c>
      <c r="AL62">
        <v>1</v>
      </c>
      <c r="AM62">
        <v>2</v>
      </c>
      <c r="AN62">
        <v>3</v>
      </c>
      <c r="AO62">
        <v>4</v>
      </c>
      <c r="AP62">
        <v>5</v>
      </c>
      <c r="AQ62">
        <v>6</v>
      </c>
      <c r="AR62">
        <v>7</v>
      </c>
      <c r="AV62">
        <v>0</v>
      </c>
      <c r="AW62">
        <v>1</v>
      </c>
      <c r="AX62">
        <v>2</v>
      </c>
      <c r="AY62">
        <v>3</v>
      </c>
      <c r="AZ62">
        <v>4</v>
      </c>
      <c r="BA62">
        <v>5</v>
      </c>
      <c r="BB62">
        <v>6</v>
      </c>
      <c r="BG62">
        <v>0</v>
      </c>
      <c r="BH62">
        <v>1</v>
      </c>
      <c r="BI62">
        <v>2</v>
      </c>
      <c r="BJ62">
        <v>3</v>
      </c>
      <c r="BK62">
        <v>4</v>
      </c>
      <c r="BL62">
        <v>5</v>
      </c>
      <c r="BM62">
        <v>6</v>
      </c>
      <c r="BR62">
        <v>0</v>
      </c>
      <c r="BS62">
        <v>1</v>
      </c>
      <c r="BT62">
        <v>2</v>
      </c>
      <c r="BU62">
        <v>3</v>
      </c>
      <c r="BV62">
        <v>4</v>
      </c>
      <c r="BW62">
        <v>5</v>
      </c>
      <c r="BX62">
        <v>6</v>
      </c>
      <c r="CC62">
        <v>0</v>
      </c>
      <c r="CD62">
        <v>1</v>
      </c>
      <c r="CE62">
        <v>2</v>
      </c>
      <c r="CF62">
        <v>3</v>
      </c>
      <c r="CG62">
        <v>4</v>
      </c>
      <c r="CH62">
        <v>5</v>
      </c>
      <c r="CI62">
        <v>6</v>
      </c>
      <c r="CN62">
        <v>0</v>
      </c>
      <c r="CO62">
        <v>1</v>
      </c>
      <c r="CP62">
        <v>2</v>
      </c>
      <c r="CQ62">
        <v>3</v>
      </c>
      <c r="CR62">
        <v>4</v>
      </c>
      <c r="CS62">
        <v>5</v>
      </c>
      <c r="CT62">
        <v>6</v>
      </c>
    </row>
    <row r="63" spans="2:118" x14ac:dyDescent="0.35">
      <c r="C63">
        <v>0</v>
      </c>
      <c r="D63" s="17">
        <f>$F$2*D64+$F$3*E63+2*$F$6*D49+2*$F$7*E48+$F$10*D34+$F$11*E33</f>
        <v>834.7652325206268</v>
      </c>
      <c r="E63" s="26">
        <f>$F$5*E64+$F$4*F63+2*$F$9*E49+2*$F$8*F48+$F$13*E34+$F$12*F33</f>
        <v>513.42117554819777</v>
      </c>
      <c r="F63" s="17">
        <f>$F$2*F64+$F$3*G63+2*$F$6*F49+2*$F$7*G48+$F$10*F34+$F$11*G33</f>
        <v>347.73960429220659</v>
      </c>
      <c r="G63" s="26">
        <f>$F$5*G64+$F$4*H63+2*$F$9*G49+2*$F$8*H48+$F$13*G34+$F$12*H33</f>
        <v>120.39770836082737</v>
      </c>
      <c r="H63" s="17">
        <f>$F$2*H64+$F$3*I63+2*$F$6*H49+2*$F$7*I48+$F$10*H34+$F$11*I33</f>
        <v>50.299134061578016</v>
      </c>
      <c r="I63" s="26">
        <f>$F$5*I64+$F$4*J63+2*$F$9*I49+2*$F$8*J48+$F$13*I34+$F$12*J33</f>
        <v>4.5092694492579639</v>
      </c>
      <c r="J63" s="113">
        <v>0</v>
      </c>
      <c r="N63">
        <v>0</v>
      </c>
      <c r="O63" s="17">
        <f>$F$2*O64+$F$3*P63+2*$F$6*O49+2*$F$7*P48+$F$10*O34+$F$11*P33</f>
        <v>1351.1596332437032</v>
      </c>
      <c r="P63" s="26">
        <f>$F$5*P64+$F$4*Q63+2*$F$9*P49+2*$F$8*Q48+$F$13*P34+$F$12*Q33</f>
        <v>762.68469206228031</v>
      </c>
      <c r="Q63" s="17">
        <f>$F$2*Q64+$F$3*R63+2*$F$6*Q49+2*$F$7*R48+$F$10*Q34+$F$11*R33</f>
        <v>508.62399616416423</v>
      </c>
      <c r="R63" s="26">
        <f>$F$5*R64+$F$4*S63+2*$F$9*R49+2*$F$8*S48+$F$13*R34+$F$12*S33</f>
        <v>183.80621645692375</v>
      </c>
      <c r="S63" s="17">
        <f>$F$2*S64+$F$3*T63+2*$F$6*S49+2*$F$7*T48+$F$10*S34+$F$11*T33</f>
        <v>85.742832700214763</v>
      </c>
      <c r="T63" s="26">
        <f>$F$5*T64+$F$4*U63+2*$F$9*T49+2*$F$8*U48+$F$13*T34+$F$12*U33</f>
        <v>10.601961764221018</v>
      </c>
      <c r="U63" s="113">
        <v>0</v>
      </c>
      <c r="Y63">
        <v>0</v>
      </c>
      <c r="Z63" s="17">
        <f>$F$2*Z64+$F$3*AA63+2*$F$6*Z49+2*$F$7*AA48+$F$10*Z34+$F$11*AA33</f>
        <v>1411.9482603994222</v>
      </c>
      <c r="AA63" s="26">
        <f>$F$5*AA64+$F$4*AB63+2*$F$9*AA49+2*$F$8*AB48+$F$13*AA34+$F$12*AB33</f>
        <v>1462.633444922616</v>
      </c>
      <c r="AB63" s="17">
        <f>$F$2*AB64+$F$3*AC63+2*$F$6*AB49+2*$F$7*AC48+$F$10*AB34+$F$11*AC33</f>
        <v>1218.5400515119468</v>
      </c>
      <c r="AC63" s="26">
        <f>$F$5*AC64+$F$4*AD63+2*$F$9*AC49+2*$F$8*AD48+$F$13*AC34+$F$12*AD33</f>
        <v>850.26893041873757</v>
      </c>
      <c r="AD63" s="17">
        <f>$F$2*AD64+$F$3*AE63+2*$F$6*AD49+2*$F$7*AE48+$F$10*AD34+$F$11*AE33</f>
        <v>527.90047785425656</v>
      </c>
      <c r="AE63" s="26">
        <f>$F$5*AE64+$F$4*AF63+2*$F$9*AE49+2*$F$8*AF48+$F$13*AE34+$F$12*AF33</f>
        <v>127.97190144478196</v>
      </c>
      <c r="AF63" s="113">
        <v>0</v>
      </c>
      <c r="AJ63">
        <v>0</v>
      </c>
      <c r="AK63" s="17">
        <f>$F$2*AK64+$F$3*AL63+2*$F$6*AK49+2*$F$7*AL48+$F$10*AK34+$F$11*AL33</f>
        <v>966.88137612441597</v>
      </c>
      <c r="AL63" s="26">
        <f>$F$5*AL64+$F$4*AM63+2*$F$9*AL49+2*$F$8*AM48+$F$13*AL34+$F$12*AM33</f>
        <v>871.23995342424882</v>
      </c>
      <c r="AM63" s="17">
        <f>$F$2*AM64+$F$3*AN63+2*$F$6*AM49+2*$F$7*AN48+$F$10*AM34+$F$11*AN33</f>
        <v>701.60377315143444</v>
      </c>
      <c r="AN63" s="26">
        <f>$F$5*AN64+$F$4*AO63+2*$F$9*AN49+2*$F$8*AO48+$F$13*AN34+$F$12*AO33</f>
        <v>402.63296039960869</v>
      </c>
      <c r="AO63" s="17">
        <f>$F$2*AO64+$F$3*AP63+2*$F$6*AO49+2*$F$7*AP48+$F$10*AO34+$F$11*AP33</f>
        <v>229.52905225596385</v>
      </c>
      <c r="AP63" s="26">
        <f>$F$5*AP64+$F$4*AQ63+2*$F$9*AP49+2*$F$8*AQ48+$F$13*AP34+$F$12*AQ33</f>
        <v>37.089335179188552</v>
      </c>
      <c r="AQ63" s="113">
        <v>0</v>
      </c>
      <c r="AU63">
        <v>0</v>
      </c>
      <c r="AV63" s="17">
        <f>D63+O63</f>
        <v>2185.9248657643302</v>
      </c>
      <c r="AW63" s="17">
        <f t="shared" ref="AW63:BB69" si="18">E63+P63</f>
        <v>1276.1058676104781</v>
      </c>
      <c r="AX63" s="17">
        <f t="shared" si="18"/>
        <v>856.36360045637082</v>
      </c>
      <c r="AY63" s="17">
        <f t="shared" si="18"/>
        <v>304.2039248177511</v>
      </c>
      <c r="AZ63" s="17">
        <f t="shared" si="18"/>
        <v>136.04196676179276</v>
      </c>
      <c r="BA63" s="17">
        <f t="shared" si="18"/>
        <v>15.111231213478982</v>
      </c>
      <c r="BB63" s="27"/>
      <c r="BF63">
        <v>0</v>
      </c>
      <c r="BG63" s="17">
        <f>Z63+AK63</f>
        <v>2378.8296365238384</v>
      </c>
      <c r="BH63" s="17">
        <f t="shared" ref="BH63:BM69" si="19">AA63+AL63</f>
        <v>2333.8733983468646</v>
      </c>
      <c r="BI63" s="17">
        <f t="shared" si="19"/>
        <v>1920.1438246633811</v>
      </c>
      <c r="BJ63" s="17">
        <f t="shared" si="19"/>
        <v>1252.9018908183461</v>
      </c>
      <c r="BK63" s="17">
        <f t="shared" si="19"/>
        <v>757.42953011022041</v>
      </c>
      <c r="BL63" s="17">
        <f t="shared" si="19"/>
        <v>165.0612366239705</v>
      </c>
      <c r="BM63" s="27"/>
      <c r="BQ63">
        <v>0</v>
      </c>
      <c r="BR63" s="17">
        <f>AV63+BG63</f>
        <v>4564.7545022881686</v>
      </c>
      <c r="BS63" s="17">
        <f t="shared" ref="BS63:BX69" si="20">AW63+BH63</f>
        <v>3609.9792659573427</v>
      </c>
      <c r="BT63" s="17">
        <f t="shared" si="20"/>
        <v>2776.507425119752</v>
      </c>
      <c r="BU63" s="17">
        <f t="shared" si="20"/>
        <v>1557.1058156360973</v>
      </c>
      <c r="BV63" s="17">
        <f t="shared" si="20"/>
        <v>893.47149687201318</v>
      </c>
      <c r="BW63" s="17">
        <f t="shared" si="20"/>
        <v>180.17246783744949</v>
      </c>
      <c r="BX63" s="27"/>
      <c r="CB63">
        <v>0</v>
      </c>
      <c r="CC63" s="17">
        <f>BR63</f>
        <v>4564.7545022881686</v>
      </c>
      <c r="CD63" s="17">
        <f t="shared" ref="CD63:CI69" si="21">BS63</f>
        <v>3609.9792659573427</v>
      </c>
      <c r="CE63" s="17">
        <f t="shared" si="21"/>
        <v>2776.507425119752</v>
      </c>
      <c r="CF63" s="17">
        <f t="shared" si="21"/>
        <v>1557.1058156360973</v>
      </c>
      <c r="CG63" s="17">
        <f t="shared" si="21"/>
        <v>893.47149687201318</v>
      </c>
      <c r="CH63" s="17">
        <f t="shared" si="21"/>
        <v>180.17246783744949</v>
      </c>
      <c r="CI63" s="27"/>
      <c r="CM63">
        <v>0</v>
      </c>
      <c r="CN63" s="17">
        <f t="shared" ref="CN63:CS68" si="22">CC63-CC48^2</f>
        <v>258.07378776194855</v>
      </c>
      <c r="CO63" s="17">
        <f t="shared" si="22"/>
        <v>251.33630609366128</v>
      </c>
      <c r="CP63" s="17">
        <f t="shared" si="22"/>
        <v>244.48018327941145</v>
      </c>
      <c r="CQ63" s="17">
        <f t="shared" si="22"/>
        <v>219.61125534278631</v>
      </c>
      <c r="CR63" s="17">
        <f t="shared" si="22"/>
        <v>173.29251405098739</v>
      </c>
      <c r="CS63" s="17">
        <f t="shared" si="22"/>
        <v>72.992546030583654</v>
      </c>
      <c r="CT63" s="27"/>
    </row>
    <row r="64" spans="2:118" x14ac:dyDescent="0.35">
      <c r="C64">
        <v>1</v>
      </c>
      <c r="D64" s="26">
        <f>$F$5*D65+$F$4*E64+2*$F$9*D50+2*$F$8*E49+$F$13*D35+$F$12*E34</f>
        <v>745.59256206138662</v>
      </c>
      <c r="E64" s="17">
        <f>$F$2*E65+$F$3*F64+2*$F$6*E50+2*$F$7*F49+$F$10*E35+$F$11*F34</f>
        <v>588.71012876989778</v>
      </c>
      <c r="F64" s="26">
        <f>$F$5*F65+$F$4*G64+2*$F$9*F50+2*$F$8*G49+$F$13*F35+$F$12*G34</f>
        <v>335.41054370479054</v>
      </c>
      <c r="G64" s="17">
        <f>$F$2*G65+$F$3*H64+2*$F$6*G50+2*$F$7*H49+$F$10*G35+$F$11*H34</f>
        <v>206.74019192486998</v>
      </c>
      <c r="H64" s="26">
        <f>$F$5*H65+$F$4*I64+2*$F$9*H50+2*$F$8*I49+$F$13*H35+$F$12*I34</f>
        <v>51.041356367254238</v>
      </c>
      <c r="I64" s="17">
        <f>$F$2*I65+$F$3*J64+2*$F$6*I50+2*$F$7*J49+$F$10*I35+$F$11*J34</f>
        <v>12.131418821483988</v>
      </c>
      <c r="J64" s="113">
        <v>0</v>
      </c>
      <c r="N64">
        <v>1</v>
      </c>
      <c r="O64" s="26">
        <f>$F$5*O65+$F$4*P64+2*$F$9*O50+2*$F$8*P49+$F$13*O35+$F$12*P34</f>
        <v>1247.0389339919425</v>
      </c>
      <c r="P64" s="17">
        <f>$F$2*P65+$F$3*Q64+2*$F$6*P50+2*$F$7*Q49+$F$10*P35+$F$11*Q34</f>
        <v>943.65236246462234</v>
      </c>
      <c r="Q64" s="26">
        <f>$F$5*Q65+$F$4*R64+2*$F$9*Q50+2*$F$8*R49+$F$13*Q35+$F$12*R34</f>
        <v>506.73264714154851</v>
      </c>
      <c r="R64" s="17">
        <f>$F$2*R65+$F$3*S64+2*$F$6*R50+2*$F$7*S49+$F$10*R35+$F$11*S34</f>
        <v>320.44157627295897</v>
      </c>
      <c r="S64" s="26">
        <f>$F$5*S65+$F$4*T64+2*$F$9*S50+2*$F$8*T49+$F$13*S35+$F$12*T34</f>
        <v>92.331203595647864</v>
      </c>
      <c r="T64" s="17">
        <f>$F$2*T65+$F$3*U64+2*$F$6*T50+2*$F$7*U49+$F$10*T35+$F$11*U34</f>
        <v>30.454986871333986</v>
      </c>
      <c r="U64" s="113">
        <v>0</v>
      </c>
      <c r="Y64">
        <v>1</v>
      </c>
      <c r="Z64" s="26">
        <f>$F$5*Z65+$F$4*AA64+2*$F$9*Z50+2*$F$8*AA49+$F$13*Z35+$F$12*AA34</f>
        <v>1017.7874570887434</v>
      </c>
      <c r="AA64" s="17">
        <f>$F$2*AA65+$F$3*AB64+2*$F$6*AA50+2*$F$7*AB49+$F$10*AA35+$F$11*AB34</f>
        <v>941.48772710353899</v>
      </c>
      <c r="AB64" s="26">
        <f>$F$5*AB65+$F$4*AC64+2*$F$9*AB50+2*$F$8*AC49+$F$13*AB35+$F$12*AC34</f>
        <v>937.77154483643289</v>
      </c>
      <c r="AC64" s="17">
        <f>$F$2*AC65+$F$3*AD64+2*$F$6*AC50+2*$F$7*AD49+$F$10*AC35+$F$11*AD34</f>
        <v>726.50323814708383</v>
      </c>
      <c r="AD64" s="26">
        <f>$F$5*AD65+$F$4*AE64+2*$F$9*AD50+2*$F$8*AE49+$F$13*AD35+$F$12*AE34</f>
        <v>398.93671844178391</v>
      </c>
      <c r="AE64" s="17">
        <f>$F$2*AE65+$F$3*AF64+2*$F$6*AE50+2*$F$7*AF49+$F$10*AE35+$F$11*AF34</f>
        <v>177.7792284008504</v>
      </c>
      <c r="AF64" s="113">
        <v>0</v>
      </c>
      <c r="AJ64">
        <v>1</v>
      </c>
      <c r="AK64" s="26">
        <f>$F$5*AK65+$F$4*AL64+2*$F$9*AK50+2*$F$8*AL49+$F$13*AK35+$F$12*AL34</f>
        <v>787.02630531641387</v>
      </c>
      <c r="AL64" s="17">
        <f>$F$2*AL65+$F$3*AM64+2*$F$6*AL50+2*$F$7*AM49+$F$10*AL35+$F$11*AM34</f>
        <v>724.68198002472468</v>
      </c>
      <c r="AM64" s="26">
        <f>$F$5*AM65+$F$4*AN64+2*$F$9*AM50+2*$F$8*AN49+$F$13*AM35+$F$12*AN34</f>
        <v>610.32588969653705</v>
      </c>
      <c r="AN64" s="17">
        <f>$F$2*AN65+$F$3*AO64+2*$F$6*AN50+2*$F$7*AO49+$F$10*AN35+$F$11*AO34</f>
        <v>455.23214762799199</v>
      </c>
      <c r="AO64" s="26">
        <f>$F$5*AO65+$F$4*AP64+2*$F$9*AO50+2*$F$8*AP49+$F$13*AO35+$F$12*AP34</f>
        <v>194.55648208571645</v>
      </c>
      <c r="AP64" s="17">
        <f>$F$2*AP65+$F$3*AQ64+2*$F$6*AP50+2*$F$7*AQ49+$F$10*AP35+$F$11*AQ34</f>
        <v>69.077328431133708</v>
      </c>
      <c r="AQ64" s="113">
        <v>0</v>
      </c>
      <c r="AU64">
        <v>1</v>
      </c>
      <c r="AV64" s="17">
        <f t="shared" ref="AV64:AV68" si="23">D64+O64</f>
        <v>1992.6314960533291</v>
      </c>
      <c r="AW64" s="17">
        <f t="shared" si="18"/>
        <v>1532.3624912345201</v>
      </c>
      <c r="AX64" s="17">
        <f t="shared" si="18"/>
        <v>842.14319084633905</v>
      </c>
      <c r="AY64" s="17">
        <f t="shared" si="18"/>
        <v>527.18176819782889</v>
      </c>
      <c r="AZ64" s="17">
        <f t="shared" si="18"/>
        <v>143.3725599629021</v>
      </c>
      <c r="BA64" s="17">
        <f t="shared" si="18"/>
        <v>42.586405692817976</v>
      </c>
      <c r="BB64" s="27"/>
      <c r="BF64">
        <v>1</v>
      </c>
      <c r="BG64" s="17">
        <f t="shared" ref="BG64:BG68" si="24">Z64+AK64</f>
        <v>1804.8137624051574</v>
      </c>
      <c r="BH64" s="17">
        <f t="shared" si="19"/>
        <v>1666.1697071282638</v>
      </c>
      <c r="BI64" s="17">
        <f t="shared" si="19"/>
        <v>1548.0974345329701</v>
      </c>
      <c r="BJ64" s="17">
        <f t="shared" si="19"/>
        <v>1181.7353857750759</v>
      </c>
      <c r="BK64" s="17">
        <f t="shared" si="19"/>
        <v>593.49320052750033</v>
      </c>
      <c r="BL64" s="17">
        <f t="shared" si="19"/>
        <v>246.85655683198411</v>
      </c>
      <c r="BM64" s="27"/>
      <c r="BQ64">
        <v>1</v>
      </c>
      <c r="BR64" s="17">
        <f t="shared" ref="BR64:BR68" si="25">AV64+BG64</f>
        <v>3797.4452584584865</v>
      </c>
      <c r="BS64" s="17">
        <f t="shared" si="20"/>
        <v>3198.5321983627837</v>
      </c>
      <c r="BT64" s="17">
        <f t="shared" si="20"/>
        <v>2390.2406253793092</v>
      </c>
      <c r="BU64" s="17">
        <f t="shared" si="20"/>
        <v>1708.9171539729048</v>
      </c>
      <c r="BV64" s="17">
        <f t="shared" si="20"/>
        <v>736.86576049040241</v>
      </c>
      <c r="BW64" s="17">
        <f t="shared" si="20"/>
        <v>289.44296252480206</v>
      </c>
      <c r="BX64" s="27"/>
      <c r="CB64">
        <v>1</v>
      </c>
      <c r="CC64" s="17">
        <f t="shared" ref="CC64:CC68" si="26">BR64</f>
        <v>3797.4452584584865</v>
      </c>
      <c r="CD64" s="17">
        <f t="shared" si="21"/>
        <v>3198.5321983627837</v>
      </c>
      <c r="CE64" s="17">
        <f t="shared" si="21"/>
        <v>2390.2406253793092</v>
      </c>
      <c r="CF64" s="17">
        <f t="shared" si="21"/>
        <v>1708.9171539729048</v>
      </c>
      <c r="CG64" s="17">
        <f t="shared" si="21"/>
        <v>736.86576049040241</v>
      </c>
      <c r="CH64" s="17">
        <f t="shared" si="21"/>
        <v>289.44296252480206</v>
      </c>
      <c r="CI64" s="27"/>
      <c r="CM64">
        <v>1</v>
      </c>
      <c r="CN64" s="17">
        <f t="shared" si="22"/>
        <v>250.86105239153585</v>
      </c>
      <c r="CO64" s="17">
        <f t="shared" si="22"/>
        <v>229.51568850301373</v>
      </c>
      <c r="CP64" s="17">
        <f t="shared" si="22"/>
        <v>218.90858068141506</v>
      </c>
      <c r="CQ64" s="17">
        <f t="shared" si="22"/>
        <v>208.20997077428069</v>
      </c>
      <c r="CR64" s="17">
        <f t="shared" si="22"/>
        <v>152.54184813677671</v>
      </c>
      <c r="CS64" s="17">
        <f t="shared" si="22"/>
        <v>88.53081866258097</v>
      </c>
      <c r="CT64" s="27"/>
    </row>
    <row r="65" spans="2:98" x14ac:dyDescent="0.35">
      <c r="C65">
        <v>2</v>
      </c>
      <c r="D65" s="17">
        <f>$F$2*D66+$F$3*E65+2*$F$6*D51+2*$F$7*E50+$F$10*D36+$F$11*E35</f>
        <v>601.75189658455429</v>
      </c>
      <c r="E65" s="26">
        <f>$F$5*E66+$F$4*F65+2*$F$9*E51+2*$F$8*F50+$F$13*E36+$F$12*F35</f>
        <v>506.82662245261128</v>
      </c>
      <c r="F65" s="17">
        <f>$F$2*F66+$F$3*G65+2*$F$6*F51+2*$F$7*G50+$F$10*F36+$F$11*G35</f>
        <v>388.39023426425041</v>
      </c>
      <c r="G65" s="26">
        <f>$F$5*G66+$F$4*H65+2*$F$9*G51+2*$F$8*H50+$F$13*G36+$F$12*H35</f>
        <v>193.96876199206469</v>
      </c>
      <c r="H65" s="17">
        <f>$F$2*H66+$F$3*I65+2*$F$6*H51+2*$F$7*I50+$F$10*H36+$F$11*I35</f>
        <v>101.110173045924</v>
      </c>
      <c r="I65" s="26">
        <f>$F$5*I66+$F$4*J65+2*$F$9*I51+2*$F$8*J50+$F$13*I36+$F$12*J35</f>
        <v>11.887762683176451</v>
      </c>
      <c r="J65" s="113">
        <v>0</v>
      </c>
      <c r="N65">
        <v>2</v>
      </c>
      <c r="O65" s="17">
        <f>$F$2*O66+$F$3*P65+2*$F$6*O51+2*$F$7*P50+$F$10*O36+$F$11*P35</f>
        <v>1148.4778838767804</v>
      </c>
      <c r="P65" s="26">
        <f>$F$5*P66+$F$4*Q65+2*$F$9*P51+2*$F$8*Q50+$F$13*P36+$F$12*Q35</f>
        <v>844.00290110493597</v>
      </c>
      <c r="Q65" s="17">
        <f>$F$2*Q66+$F$3*R65+2*$F$6*Q51+2*$F$7*R50+$F$10*Q36+$F$11*R35</f>
        <v>626.56664471628176</v>
      </c>
      <c r="R65" s="26">
        <f>$F$5*R66+$F$4*S65+2*$F$9*R51+2*$F$8*S50+$F$13*R36+$F$12*S35</f>
        <v>317.32028176841521</v>
      </c>
      <c r="S65" s="17">
        <f>$F$2*S66+$F$3*T65+2*$F$6*S51+2*$F$7*T50+$F$10*S36+$F$11*T35</f>
        <v>184.51489910343074</v>
      </c>
      <c r="T65" s="26">
        <f>$F$5*T66+$F$4*U65+2*$F$9*T51+2*$F$8*U50+$F$13*T36+$F$12*U35</f>
        <v>32.41129377942756</v>
      </c>
      <c r="U65" s="113">
        <v>0</v>
      </c>
      <c r="Y65">
        <v>2</v>
      </c>
      <c r="Z65" s="17">
        <f>$F$2*Z66+$F$3*AA65+2*$F$6*Z51+2*$F$7*AA50+$F$10*Z36+$F$11*AA35</f>
        <v>466.04198347514216</v>
      </c>
      <c r="AA65" s="26">
        <f>$F$5*AA66+$F$4*AB65+2*$F$9*AA51+2*$F$8*AB50+$F$13*AA36+$F$12*AB35</f>
        <v>643.020747154932</v>
      </c>
      <c r="AB65" s="17">
        <f>$F$2*AB66+$F$3*AC65+2*$F$6*AB51+2*$F$7*AC50+$F$10*AB36+$F$11*AC35</f>
        <v>572.60498755164542</v>
      </c>
      <c r="AC65" s="26">
        <f>$F$5*AC66+$F$4*AD65+2*$F$9*AC51+2*$F$8*AD50+$F$13*AC36+$F$12*AD35</f>
        <v>532.08375526478687</v>
      </c>
      <c r="AD65" s="17">
        <f>$F$2*AD66+$F$3*AE65+2*$F$6*AD51+2*$F$7*AE50+$F$10*AD36+$F$11*AE35</f>
        <v>359.55142435997396</v>
      </c>
      <c r="AE65" s="26">
        <f>$F$5*AE66+$F$4*AF65+2*$F$9*AE51+2*$F$8*AF50+$F$13*AE36+$F$12*AF35</f>
        <v>104.55457315853637</v>
      </c>
      <c r="AF65" s="113">
        <v>0</v>
      </c>
      <c r="AJ65">
        <v>2</v>
      </c>
      <c r="AK65" s="17">
        <f>$F$2*AK66+$F$3*AL65+2*$F$6*AK51+2*$F$7*AL50+$F$10*AK36+$F$11*AL35</f>
        <v>470.3238628871153</v>
      </c>
      <c r="AL65" s="26">
        <f>$F$5*AL66+$F$4*AM65+2*$F$9*AL51+2*$F$8*AM50+$F$13*AL36+$F$12*AM35</f>
        <v>582.12183315484913</v>
      </c>
      <c r="AM65" s="17">
        <f>$F$2*AM66+$F$3*AN65+2*$F$6*AM51+2*$F$7*AN50+$F$10*AM36+$F$11*AN35</f>
        <v>526.38437367305494</v>
      </c>
      <c r="AN65" s="26">
        <f>$F$5*AN66+$F$4*AO65+2*$F$9*AN51+2*$F$8*AO50+$F$13*AN36+$F$12*AO35</f>
        <v>393.22159661274702</v>
      </c>
      <c r="AO65" s="17">
        <f>$F$2*AO66+$F$3*AP65+2*$F$6*AO51+2*$F$7*AP50+$F$10*AO36+$F$11*AP35</f>
        <v>256.73824949165692</v>
      </c>
      <c r="AP65" s="26">
        <f>$F$5*AP66+$F$4*AQ65+2*$F$9*AP51+2*$F$8*AQ50+$F$13*AP36+$F$12*AQ35</f>
        <v>48.197683427004335</v>
      </c>
      <c r="AQ65" s="113">
        <v>0</v>
      </c>
      <c r="AU65">
        <v>2</v>
      </c>
      <c r="AV65" s="17">
        <f t="shared" si="23"/>
        <v>1750.2297804613347</v>
      </c>
      <c r="AW65" s="17">
        <f t="shared" si="18"/>
        <v>1350.8295235575472</v>
      </c>
      <c r="AX65" s="17">
        <f t="shared" si="18"/>
        <v>1014.9568789805321</v>
      </c>
      <c r="AY65" s="17">
        <f t="shared" si="18"/>
        <v>511.2890437604799</v>
      </c>
      <c r="AZ65" s="17">
        <f t="shared" si="18"/>
        <v>285.62507214935476</v>
      </c>
      <c r="BA65" s="17">
        <f t="shared" si="18"/>
        <v>44.299056462604014</v>
      </c>
      <c r="BB65" s="27"/>
      <c r="BF65">
        <v>2</v>
      </c>
      <c r="BG65" s="17">
        <f t="shared" si="24"/>
        <v>936.36584636225746</v>
      </c>
      <c r="BH65" s="17">
        <f t="shared" si="19"/>
        <v>1225.1425803097811</v>
      </c>
      <c r="BI65" s="17">
        <f t="shared" si="19"/>
        <v>1098.9893612247004</v>
      </c>
      <c r="BJ65" s="17">
        <f t="shared" si="19"/>
        <v>925.30535187753389</v>
      </c>
      <c r="BK65" s="17">
        <f t="shared" si="19"/>
        <v>616.28967385163082</v>
      </c>
      <c r="BL65" s="17">
        <f t="shared" si="19"/>
        <v>152.75225658554069</v>
      </c>
      <c r="BM65" s="27"/>
      <c r="BQ65">
        <v>2</v>
      </c>
      <c r="BR65" s="17">
        <f t="shared" si="25"/>
        <v>2686.5956268235923</v>
      </c>
      <c r="BS65" s="17">
        <f t="shared" si="20"/>
        <v>2575.9721038673283</v>
      </c>
      <c r="BT65" s="17">
        <f t="shared" si="20"/>
        <v>2113.9462402052322</v>
      </c>
      <c r="BU65" s="17">
        <f t="shared" si="20"/>
        <v>1436.5943956380138</v>
      </c>
      <c r="BV65" s="17">
        <f t="shared" si="20"/>
        <v>901.91474600098559</v>
      </c>
      <c r="BW65" s="17">
        <f t="shared" si="20"/>
        <v>197.05131304814472</v>
      </c>
      <c r="BX65" s="27"/>
      <c r="CB65">
        <v>2</v>
      </c>
      <c r="CC65" s="17">
        <f t="shared" si="26"/>
        <v>2686.5956268235923</v>
      </c>
      <c r="CD65" s="17">
        <f t="shared" si="21"/>
        <v>2575.9721038673283</v>
      </c>
      <c r="CE65" s="17">
        <f t="shared" si="21"/>
        <v>2113.9462402052322</v>
      </c>
      <c r="CF65" s="17">
        <f t="shared" si="21"/>
        <v>1436.5943956380138</v>
      </c>
      <c r="CG65" s="17">
        <f t="shared" si="21"/>
        <v>901.91474600098559</v>
      </c>
      <c r="CH65" s="17">
        <f t="shared" si="21"/>
        <v>197.05131304814472</v>
      </c>
      <c r="CI65" s="27"/>
      <c r="CM65">
        <v>2</v>
      </c>
      <c r="CN65" s="17">
        <f t="shared" si="22"/>
        <v>266.08583707854723</v>
      </c>
      <c r="CO65" s="17">
        <f t="shared" si="22"/>
        <v>223.57274497863864</v>
      </c>
      <c r="CP65" s="17">
        <f t="shared" si="22"/>
        <v>201.36843275367369</v>
      </c>
      <c r="CQ65" s="17">
        <f t="shared" si="22"/>
        <v>188.1056203245962</v>
      </c>
      <c r="CR65" s="17">
        <f t="shared" si="22"/>
        <v>170.50839729277766</v>
      </c>
      <c r="CS65" s="17">
        <f t="shared" si="22"/>
        <v>84.314137060419512</v>
      </c>
      <c r="CT65" s="27"/>
    </row>
    <row r="66" spans="2:98" x14ac:dyDescent="0.35">
      <c r="B66" t="s">
        <v>1</v>
      </c>
      <c r="C66">
        <v>3</v>
      </c>
      <c r="D66" s="26">
        <f>$F$5*D67+$F$4*E66+2*$F$9*D52+2*$F$8*E51+$F$13*D37+$F$12*E36</f>
        <v>433.83708001367427</v>
      </c>
      <c r="E66" s="17">
        <f>$F$2*E67+$F$3*F66+2*$F$6*E52+2*$F$7*F51+$F$10*E37+$F$11*F36</f>
        <v>357.45721880253251</v>
      </c>
      <c r="F66" s="26">
        <f>$F$5*F67+$F$4*G66+2*$F$9*F52+2*$F$8*G51+$F$13*F37+$F$12*G36</f>
        <v>316.20030621529708</v>
      </c>
      <c r="G66" s="17">
        <f>$F$2*G67+$F$3*H66+2*$F$6*G52+2*$F$7*H51+$F$10*G37+$F$11*H36</f>
        <v>230.24722172320904</v>
      </c>
      <c r="H66" s="26">
        <f>$F$5*H67+$F$4*I66+2*$F$9*H52+2*$F$8*I51+$F$13*H37+$F$12*I36</f>
        <v>89.299866500112927</v>
      </c>
      <c r="I66" s="17">
        <f>$F$2*I67+$F$3*J66+2*$F$6*I52+2*$F$7*J51+$F$10*I37+$F$11*J36</f>
        <v>27.873623874800398</v>
      </c>
      <c r="J66" s="113">
        <v>0</v>
      </c>
      <c r="M66" t="s">
        <v>1</v>
      </c>
      <c r="N66">
        <v>3</v>
      </c>
      <c r="O66" s="26">
        <f>$F$5*O67+$F$4*P66+2*$F$9*O52+2*$F$8*P51+$F$13*O37+$F$12*P36</f>
        <v>882.37308882072216</v>
      </c>
      <c r="P66" s="17">
        <f>$F$2*P67+$F$3*Q66+2*$F$6*P52+2*$F$7*Q51+$F$10*P37+$F$11*Q36</f>
        <v>699.87319859787613</v>
      </c>
      <c r="Q66" s="26">
        <f>$F$5*Q67+$F$4*R66+2*$F$9*Q52+2*$F$8*R51+$F$13*Q37+$F$12*R36</f>
        <v>538.22653140583361</v>
      </c>
      <c r="R66" s="17">
        <f>$F$2*R67+$F$3*S66+2*$F$6*R52+2*$F$7*S51+$F$10*R37+$F$11*S36</f>
        <v>399.84064463709001</v>
      </c>
      <c r="S66" s="26">
        <f>$F$5*S67+$F$4*T66+2*$F$9*S52+2*$F$8*T51+$F$13*S37+$F$12*T36</f>
        <v>183.24946732396734</v>
      </c>
      <c r="T66" s="17">
        <f>$F$2*T67+$F$3*U66+2*$F$6*T52+2*$F$7*U51+$F$10*T37+$F$11*U36</f>
        <v>86.050801307403731</v>
      </c>
      <c r="U66" s="113">
        <v>0</v>
      </c>
      <c r="X66" t="s">
        <v>1</v>
      </c>
      <c r="Y66">
        <v>3</v>
      </c>
      <c r="Z66" s="26">
        <f>$F$5*Z67+$F$4*AA66+2*$F$9*Z52+2*$F$8*AA51+$F$13*Z37+$F$12*AA36</f>
        <v>256.89956061657847</v>
      </c>
      <c r="AA66" s="17">
        <f>$F$2*AA67+$F$3*AB66+2*$F$6*AA52+2*$F$7*AB51+$F$10*AA37+$F$11*AB36</f>
        <v>251.06276789789047</v>
      </c>
      <c r="AB66" s="26">
        <f>$F$5*AB67+$F$4*AC66+2*$F$9*AB52+2*$F$8*AC51+$F$13*AB37+$F$12*AC36</f>
        <v>360.96324457939534</v>
      </c>
      <c r="AC66" s="17">
        <f>$F$2*AC67+$F$3*AD66+2*$F$6*AC52+2*$F$7*AD51+$F$10*AC37+$F$11*AD36</f>
        <v>301.97711406613968</v>
      </c>
      <c r="AD66" s="26">
        <f>$F$5*AD67+$F$4*AE66+2*$F$9*AD52+2*$F$8*AE51+$F$13*AD37+$F$12*AE36</f>
        <v>240.7124119233832</v>
      </c>
      <c r="AE66" s="17">
        <f>$F$2*AE67+$F$3*AF66+2*$F$6*AE52+2*$F$7*AF51+$F$10*AE37+$F$11*AF36</f>
        <v>121.72627802765147</v>
      </c>
      <c r="AF66" s="113">
        <v>0</v>
      </c>
      <c r="AI66" t="s">
        <v>1</v>
      </c>
      <c r="AJ66">
        <v>3</v>
      </c>
      <c r="AK66" s="26">
        <f>$F$5*AK67+$F$4*AL66+2*$F$9*AK52+2*$F$8*AL51+$F$13*AK37+$F$12*AL36</f>
        <v>314.37330802604083</v>
      </c>
      <c r="AL66" s="17">
        <f>$F$2*AL67+$F$3*AM66+2*$F$6*AL52+2*$F$7*AM51+$F$10*AL37+$F$11*AM36</f>
        <v>319.41333415020733</v>
      </c>
      <c r="AM66" s="26">
        <f>$F$5*AM67+$F$4*AN66+2*$F$9*AM52+2*$F$8*AN51+$F$13*AM37+$F$12*AN36</f>
        <v>419.96303273912844</v>
      </c>
      <c r="AN66" s="17">
        <f>$F$2*AN67+$F$3*AO66+2*$F$6*AN52+2*$F$7*AO51+$F$10*AN37+$F$11*AO36</f>
        <v>373.23239280897349</v>
      </c>
      <c r="AO66" s="26">
        <f>$F$5*AO67+$F$4*AP66+2*$F$9*AO52+2*$F$8*AP51+$F$13*AO37+$F$12*AP36</f>
        <v>224.99860136098212</v>
      </c>
      <c r="AP66" s="17">
        <f>$F$2*AP67+$F$3*AQ66+2*$F$6*AP52+2*$F$7*AQ51+$F$10*AP37+$F$11*AQ36</f>
        <v>102.62346944370121</v>
      </c>
      <c r="AQ66" s="113">
        <v>0</v>
      </c>
      <c r="AT66" t="s">
        <v>1</v>
      </c>
      <c r="AU66">
        <v>3</v>
      </c>
      <c r="AV66" s="17">
        <f t="shared" si="23"/>
        <v>1316.2101688343964</v>
      </c>
      <c r="AW66" s="17">
        <f t="shared" si="18"/>
        <v>1057.3304174004086</v>
      </c>
      <c r="AX66" s="17">
        <f t="shared" si="18"/>
        <v>854.42683762113074</v>
      </c>
      <c r="AY66" s="17">
        <f t="shared" si="18"/>
        <v>630.08786636029902</v>
      </c>
      <c r="AZ66" s="17">
        <f t="shared" si="18"/>
        <v>272.54933382408024</v>
      </c>
      <c r="BA66" s="17">
        <f t="shared" si="18"/>
        <v>113.92442518220413</v>
      </c>
      <c r="BB66" s="27"/>
      <c r="BE66" t="s">
        <v>1</v>
      </c>
      <c r="BF66">
        <v>3</v>
      </c>
      <c r="BG66" s="17">
        <f t="shared" si="24"/>
        <v>571.2728686426193</v>
      </c>
      <c r="BH66" s="17">
        <f t="shared" si="19"/>
        <v>570.4761020480978</v>
      </c>
      <c r="BI66" s="17">
        <f t="shared" si="19"/>
        <v>780.92627731852372</v>
      </c>
      <c r="BJ66" s="17">
        <f t="shared" si="19"/>
        <v>675.20950687511322</v>
      </c>
      <c r="BK66" s="17">
        <f t="shared" si="19"/>
        <v>465.71101328436532</v>
      </c>
      <c r="BL66" s="17">
        <f t="shared" si="19"/>
        <v>224.34974747135269</v>
      </c>
      <c r="BM66" s="27"/>
      <c r="BP66" t="s">
        <v>1</v>
      </c>
      <c r="BQ66">
        <v>3</v>
      </c>
      <c r="BR66" s="17">
        <f t="shared" si="25"/>
        <v>1887.4830374770158</v>
      </c>
      <c r="BS66" s="17">
        <f t="shared" si="20"/>
        <v>1627.8065194485064</v>
      </c>
      <c r="BT66" s="17">
        <f t="shared" si="20"/>
        <v>1635.3531149396545</v>
      </c>
      <c r="BU66" s="17">
        <f t="shared" si="20"/>
        <v>1305.2973732354121</v>
      </c>
      <c r="BV66" s="17">
        <f t="shared" si="20"/>
        <v>738.26034710844556</v>
      </c>
      <c r="BW66" s="17">
        <f t="shared" si="20"/>
        <v>338.27417265355683</v>
      </c>
      <c r="BX66" s="27"/>
      <c r="CA66" t="s">
        <v>1</v>
      </c>
      <c r="CB66">
        <v>3</v>
      </c>
      <c r="CC66" s="17">
        <f t="shared" si="26"/>
        <v>1887.4830374770158</v>
      </c>
      <c r="CD66" s="17">
        <f t="shared" si="21"/>
        <v>1627.8065194485064</v>
      </c>
      <c r="CE66" s="17">
        <f t="shared" si="21"/>
        <v>1635.3531149396545</v>
      </c>
      <c r="CF66" s="17">
        <f t="shared" si="21"/>
        <v>1305.2973732354121</v>
      </c>
      <c r="CG66" s="17">
        <f t="shared" si="21"/>
        <v>738.26034710844556</v>
      </c>
      <c r="CH66" s="17">
        <f t="shared" si="21"/>
        <v>338.27417265355683</v>
      </c>
      <c r="CI66" s="27"/>
      <c r="CL66" t="s">
        <v>1</v>
      </c>
      <c r="CM66">
        <v>3</v>
      </c>
      <c r="CN66" s="17">
        <f t="shared" si="22"/>
        <v>253.00774022475457</v>
      </c>
      <c r="CO66" s="17">
        <f t="shared" si="22"/>
        <v>232.52255885244517</v>
      </c>
      <c r="CP66" s="17">
        <f t="shared" si="22"/>
        <v>195.72928083815509</v>
      </c>
      <c r="CQ66" s="17">
        <f t="shared" si="22"/>
        <v>174.69790172715238</v>
      </c>
      <c r="CR66" s="17">
        <f t="shared" si="22"/>
        <v>144.88671780156824</v>
      </c>
      <c r="CS66" s="17">
        <f t="shared" si="22"/>
        <v>108.7596046801861</v>
      </c>
      <c r="CT66" s="27"/>
    </row>
    <row r="67" spans="2:98" x14ac:dyDescent="0.35">
      <c r="C67">
        <v>4</v>
      </c>
      <c r="D67" s="17">
        <f>$F$2*D68+$F$3*E67+2*$F$6*D53+2*$F$7*E52+$F$10*D38+$F$11*E37</f>
        <v>183.0866914885294</v>
      </c>
      <c r="E67" s="26">
        <f>$F$5*E68+$F$4*F67+2*$F$9*E53+2*$F$8*F52+$F$13*E38+$F$12*F37</f>
        <v>220.15350926895681</v>
      </c>
      <c r="F67" s="17">
        <f>$F$2*F68+$F$3*G67+2*$F$6*F53+2*$F$7*G52+$F$10*F38+$F$11*G37</f>
        <v>174.98090176738043</v>
      </c>
      <c r="G67" s="26">
        <f>$F$5*G68+$F$4*H67+2*$F$9*G53+2*$F$8*H52+$F$13*G38+$F$12*H37</f>
        <v>172.53706443096942</v>
      </c>
      <c r="H67" s="17">
        <f>$F$2*H68+$F$3*I67+2*$F$6*H53+2*$F$7*I52+$F$10*H38+$F$11*I37</f>
        <v>120.38781105870237</v>
      </c>
      <c r="I67" s="26">
        <f>$F$5*I68+$F$4*J67+2*$F$9*I53+2*$F$8*J52+$F$13*I38+$F$12*J37</f>
        <v>22.46595677086772</v>
      </c>
      <c r="J67" s="113">
        <v>0</v>
      </c>
      <c r="N67">
        <v>4</v>
      </c>
      <c r="O67" s="17">
        <f>$F$2*O68+$F$3*P67+2*$F$6*O53+2*$F$7*P52+$F$10*O38+$F$11*P37</f>
        <v>454.1141079590621</v>
      </c>
      <c r="P67" s="26">
        <f>$F$5*P68+$F$4*Q67+2*$F$9*P53+2*$F$8*Q52+$F$13*P38+$F$12*Q37</f>
        <v>469.86190749611472</v>
      </c>
      <c r="Q67" s="17">
        <f>$F$2*Q68+$F$3*R67+2*$F$6*Q53+2*$F$7*R52+$F$10*Q38+$F$11*R37</f>
        <v>361.31051477611288</v>
      </c>
      <c r="R67" s="26">
        <f>$F$5*R68+$F$4*S67+2*$F$9*R53+2*$F$8*S52+$F$13*R38+$F$12*S37</f>
        <v>328.22798051408824</v>
      </c>
      <c r="S67" s="17">
        <f>$F$2*S68+$F$3*T67+2*$F$6*S53+2*$F$7*T52+$F$10*S38+$F$11*T37</f>
        <v>259.54890032363556</v>
      </c>
      <c r="T67" s="26">
        <f>$F$5*T68+$F$4*U67+2*$F$9*T53+2*$F$8*U52+$F$13*T38+$F$12*U37</f>
        <v>82.852211678614267</v>
      </c>
      <c r="U67" s="113">
        <v>0</v>
      </c>
      <c r="Y67">
        <v>4</v>
      </c>
      <c r="Z67" s="17">
        <f>$F$2*Z68+$F$3*AA67+2*$F$6*Z53+2*$F$7*AA52+$F$10*Z38+$F$11*AA37</f>
        <v>55.98656799591177</v>
      </c>
      <c r="AA67" s="26">
        <f>$F$5*AA68+$F$4*AB67+2*$F$9*AA53+2*$F$8*AB52+$F$13*AA38+$F$12*AB37</f>
        <v>115.47187430357236</v>
      </c>
      <c r="AB67" s="17">
        <f>$F$2*AB68+$F$3*AC67+2*$F$6*AB53+2*$F$7*AC52+$F$10*AB38+$F$11*AC37</f>
        <v>108.54269141497173</v>
      </c>
      <c r="AC67" s="26">
        <f>$F$5*AC68+$F$4*AD67+2*$F$9*AC53+2*$F$8*AD52+$F$13*AC38+$F$12*AD37</f>
        <v>169.35029779873472</v>
      </c>
      <c r="AD67" s="17">
        <f>$F$2*AD68+$F$3*AE67+2*$F$6*AD53+2*$F$7*AE52+$F$10*AD38+$F$11*AE37</f>
        <v>124.65994275827357</v>
      </c>
      <c r="AE67" s="26">
        <f>$F$5*AE68+$F$4*AF67+2*$F$9*AE53+2*$F$8*AF52+$F$13*AE38+$F$12*AF37</f>
        <v>57.772093154388287</v>
      </c>
      <c r="AF67" s="113">
        <v>0</v>
      </c>
      <c r="AJ67">
        <v>4</v>
      </c>
      <c r="AK67" s="17">
        <f>$F$2*AK68+$F$3*AL67+2*$F$6*AK53+2*$F$7*AL52+$F$10*AK38+$F$11*AL37</f>
        <v>93.983172198106047</v>
      </c>
      <c r="AL67" s="26">
        <f>$F$5*AL68+$F$4*AM67+2*$F$9*AL53+2*$F$8*AM52+$F$13*AL38+$F$12*AM37</f>
        <v>191.23521834182364</v>
      </c>
      <c r="AM67" s="17">
        <f>$F$2*AM68+$F$3*AN67+2*$F$6*AM53+2*$F$7*AN52+$F$10*AM38+$F$11*AN37</f>
        <v>195.00280803232295</v>
      </c>
      <c r="AN67" s="26">
        <f>$F$5*AN68+$F$4*AO67+2*$F$9*AN53+2*$F$8*AO52+$F$13*AN38+$F$12*AO37</f>
        <v>296.95169873505444</v>
      </c>
      <c r="AO67" s="17">
        <f>$F$2*AO68+$F$3*AP67+2*$F$6*AO53+2*$F$7*AP52+$F$10*AO38+$F$11*AP37</f>
        <v>264.44424950085977</v>
      </c>
      <c r="AP67" s="26">
        <f>$F$5*AP68+$F$4*AQ67+2*$F$9*AP53+2*$F$8*AQ52+$F$13*AP38+$F$12*AQ37</f>
        <v>84.360624377333522</v>
      </c>
      <c r="AQ67" s="113">
        <v>0</v>
      </c>
      <c r="AU67">
        <v>4</v>
      </c>
      <c r="AV67" s="17">
        <f t="shared" si="23"/>
        <v>637.20079944759152</v>
      </c>
      <c r="AW67" s="17">
        <f t="shared" si="18"/>
        <v>690.01541676507156</v>
      </c>
      <c r="AX67" s="17">
        <f t="shared" si="18"/>
        <v>536.29141654349337</v>
      </c>
      <c r="AY67" s="17">
        <f t="shared" si="18"/>
        <v>500.76504494505764</v>
      </c>
      <c r="AZ67" s="17">
        <f t="shared" si="18"/>
        <v>379.93671138233793</v>
      </c>
      <c r="BA67" s="17">
        <f t="shared" si="18"/>
        <v>105.31816844948199</v>
      </c>
      <c r="BB67" s="27"/>
      <c r="BF67">
        <v>4</v>
      </c>
      <c r="BG67" s="17">
        <f t="shared" si="24"/>
        <v>149.96974019401782</v>
      </c>
      <c r="BH67" s="17">
        <f t="shared" si="19"/>
        <v>306.70709264539602</v>
      </c>
      <c r="BI67" s="17">
        <f t="shared" si="19"/>
        <v>303.54549944729467</v>
      </c>
      <c r="BJ67" s="17">
        <f t="shared" si="19"/>
        <v>466.30199653378918</v>
      </c>
      <c r="BK67" s="17">
        <f t="shared" si="19"/>
        <v>389.10419225913336</v>
      </c>
      <c r="BL67" s="17">
        <f t="shared" si="19"/>
        <v>142.13271753172182</v>
      </c>
      <c r="BM67" s="27"/>
      <c r="BQ67">
        <v>4</v>
      </c>
      <c r="BR67" s="17">
        <f t="shared" si="25"/>
        <v>787.17053964160937</v>
      </c>
      <c r="BS67" s="17">
        <f t="shared" si="20"/>
        <v>996.72250941046764</v>
      </c>
      <c r="BT67" s="17">
        <f t="shared" si="20"/>
        <v>839.83691599078804</v>
      </c>
      <c r="BU67" s="17">
        <f t="shared" si="20"/>
        <v>967.06704147884682</v>
      </c>
      <c r="BV67" s="17">
        <f t="shared" si="20"/>
        <v>769.04090364147123</v>
      </c>
      <c r="BW67" s="17">
        <f t="shared" si="20"/>
        <v>247.45088598120381</v>
      </c>
      <c r="BX67" s="27"/>
      <c r="CB67">
        <v>4</v>
      </c>
      <c r="CC67" s="17">
        <f t="shared" si="26"/>
        <v>787.17053964160937</v>
      </c>
      <c r="CD67" s="17">
        <f t="shared" si="21"/>
        <v>996.72250941046764</v>
      </c>
      <c r="CE67" s="17">
        <f t="shared" si="21"/>
        <v>839.83691599078804</v>
      </c>
      <c r="CF67" s="17">
        <f t="shared" si="21"/>
        <v>967.06704147884682</v>
      </c>
      <c r="CG67" s="17">
        <f t="shared" si="21"/>
        <v>769.04090364147123</v>
      </c>
      <c r="CH67" s="17">
        <f t="shared" si="21"/>
        <v>247.45088598120381</v>
      </c>
      <c r="CI67" s="27"/>
      <c r="CM67">
        <v>4</v>
      </c>
      <c r="CN67" s="17">
        <f t="shared" si="22"/>
        <v>175.04191253083548</v>
      </c>
      <c r="CO67" s="17">
        <f t="shared" si="22"/>
        <v>207.89951014212932</v>
      </c>
      <c r="CP67" s="17">
        <f t="shared" si="22"/>
        <v>185.16149968006471</v>
      </c>
      <c r="CQ67" s="17">
        <f t="shared" si="22"/>
        <v>173.58821034726157</v>
      </c>
      <c r="CR67" s="17">
        <f t="shared" si="22"/>
        <v>138.21992755729332</v>
      </c>
      <c r="CS67" s="17">
        <f t="shared" si="22"/>
        <v>104.15845073476359</v>
      </c>
      <c r="CT67" s="27"/>
    </row>
    <row r="68" spans="2:98" x14ac:dyDescent="0.35">
      <c r="C68">
        <v>5</v>
      </c>
      <c r="D68" s="26">
        <f>$F$5*D69+$F$4*E68+2*$F$9*D54+2*$F$8*E53+$F$13*D39+$F$12*E38</f>
        <v>63.305219924728917</v>
      </c>
      <c r="E68" s="17">
        <f>$F$2*E69+$F$3*F68+2*$F$6*E54+2*$F$7*F53+$F$10*E39+$F$11*F38</f>
        <v>39.699250196827748</v>
      </c>
      <c r="F68" s="26">
        <f>$F$5*F69+$F$4*G68+2*$F$9*F54+2*$F$8*G53+$F$13*F39+$F$12*G38</f>
        <v>69.979841286482639</v>
      </c>
      <c r="G68" s="17">
        <f>$F$2*G69+$F$3*H68+2*$F$6*G54+2*$F$7*H53+$F$10*G39+$F$11*H38</f>
        <v>44.029982984363507</v>
      </c>
      <c r="H68" s="26">
        <f>$F$5*H69+$F$4*I68+2*$F$9*H54+2*$F$8*I53+$F$13*H39+$F$12*I38</f>
        <v>72.265188057130459</v>
      </c>
      <c r="I68" s="17">
        <f>$F$2*I69+$F$3*J68+2*$F$6*I54+2*$F$7*J53+$F$10*I39+$F$11*J38</f>
        <v>36.915885293147959</v>
      </c>
      <c r="J68" s="26">
        <f>$F$5*J69+$F$4*K68+2*$F$9*J54+2*$F$8*K53+$F$13*J39+$F$12*K38</f>
        <v>0</v>
      </c>
      <c r="K68" s="113">
        <v>0</v>
      </c>
      <c r="N68">
        <v>5</v>
      </c>
      <c r="O68" s="26">
        <f>$F$5*O69+$F$4*P68+2*$F$9*O54+2*$F$8*P53+$F$13*O39+$F$12*P38</f>
        <v>197.88251129412004</v>
      </c>
      <c r="P68" s="17">
        <f>$F$2*P69+$F$3*Q68+2*$F$6*P54+2*$F$7*Q53+$F$10*P39+$F$11*Q38</f>
        <v>126.37451172455503</v>
      </c>
      <c r="Q68" s="26">
        <f>$F$5*Q69+$F$4*R68+2*$F$9*Q54+2*$F$8*R53+$F$13*Q39+$F$12*R38</f>
        <v>181.18751570508749</v>
      </c>
      <c r="R68" s="17">
        <f>$F$2*R69+$F$3*S68+2*$F$6*R54+2*$F$7*S53+$F$10*R39+$F$11*S38</f>
        <v>123.53660497002537</v>
      </c>
      <c r="S68" s="26">
        <f>$F$5*S69+$F$4*T68+2*$F$9*S54+2*$F$8*T53+$F$13*S39+$F$12*T38</f>
        <v>216.16818087198541</v>
      </c>
      <c r="T68" s="17">
        <f>$F$2*T69+$F$3*U68+2*$F$6*T54+2*$F$7*U53+$F$10*T39+$F$11*U38</f>
        <v>188.78876112536534</v>
      </c>
      <c r="U68" s="26">
        <f>$F$5*U69+$F$4*V68+2*$F$9*U54+2*$F$8*V53+$F$13*U39+$F$12*V38</f>
        <v>49.018930456555765</v>
      </c>
      <c r="V68" s="113">
        <v>0</v>
      </c>
      <c r="Y68">
        <v>5</v>
      </c>
      <c r="Z68" s="26">
        <f>$F$5*Z69+$F$4*AA68+2*$F$9*Z54+2*$F$8*AA53+$F$13*Z39+$F$12*AA38</f>
        <v>13.208175341432252</v>
      </c>
      <c r="AA68" s="17">
        <f>$F$2*AA69+$F$3*AB68+2*$F$6*AA54+2*$F$7*AB53+$F$10*AA39+$F$11*AB38</f>
        <v>13.497597059825525</v>
      </c>
      <c r="AB68" s="26">
        <f>$F$5*AB69+$F$4*AC68+2*$F$9*AB54+2*$F$8*AC53+$F$13*AB39+$F$12*AC38</f>
        <v>33.340852729896454</v>
      </c>
      <c r="AC68" s="17">
        <f>$F$2*AC69+$F$3*AD68+2*$F$6*AC54+2*$F$7*AD53+$F$10*AC39+$F$11*AD38</f>
        <v>29.907062432430148</v>
      </c>
      <c r="AD68" s="26">
        <f>$F$5*AD69+$F$4*AE68+2*$F$9*AD54+2*$F$8*AE53+$F$13*AD39+$F$12*AE38</f>
        <v>59.775162854520239</v>
      </c>
      <c r="AE68" s="17">
        <f>$F$2*AE69+$F$3*AF68+2*$F$6*AE54+2*$F$7*AF53+$F$10*AE39+$F$11*AF38</f>
        <v>38.198008882809432</v>
      </c>
      <c r="AF68" s="26">
        <f>$F$5*AF69+$F$4*AG68+2*$F$9*AF54+2*$F$8*AG53+$F$13*AF39+$F$12*AG38</f>
        <v>34.509109336571029</v>
      </c>
      <c r="AG68" s="113">
        <v>0</v>
      </c>
      <c r="AJ68">
        <v>5</v>
      </c>
      <c r="AK68" s="26">
        <f>$F$5*AK69+$F$4*AL68+2*$F$9*AK54+2*$F$8*AL53+$F$13*AK39+$F$12*AL38</f>
        <v>30.685306537396194</v>
      </c>
      <c r="AL68" s="17">
        <f>$F$2*AL69+$F$3*AM68+2*$F$6*AL54+2*$F$7*AM53+$F$10*AL39+$F$11*AM38</f>
        <v>33.35767831946643</v>
      </c>
      <c r="AM68" s="26">
        <f>$F$5*AM69+$F$4*AN68+2*$F$9*AM54+2*$F$8*AN53+$F$13*AM39+$F$12*AN38</f>
        <v>90.045062776394715</v>
      </c>
      <c r="AN68" s="17">
        <f>$F$2*AN69+$F$3*AO68+2*$F$6*AN54+2*$F$7*AO53+$F$10*AN39+$F$11*AO38</f>
        <v>90.847953942055327</v>
      </c>
      <c r="AO68" s="26">
        <f>$F$5*AO69+$F$4*AP68+2*$F$9*AO54+2*$F$8*AP53+$F$13*AO39+$F$12*AP38</f>
        <v>220.09164919459764</v>
      </c>
      <c r="AP68" s="17">
        <f>$F$2*AP69+$F$3*AQ68+2*$F$6*AP54+2*$F$7*AQ53+$F$10*AP39+$F$11*AQ38</f>
        <v>192.01497170525772</v>
      </c>
      <c r="AQ68" s="26">
        <f>$F$5*AQ69+$F$4*AR68+2*$F$9*AQ54+2*$F$8*AR53+$F$13*AQ39+$F$12*AR38</f>
        <v>49.773678663096106</v>
      </c>
      <c r="AR68" s="113">
        <v>0</v>
      </c>
      <c r="AU68">
        <v>5</v>
      </c>
      <c r="AV68" s="17">
        <f t="shared" si="23"/>
        <v>261.18773121884897</v>
      </c>
      <c r="AW68" s="17">
        <f t="shared" si="18"/>
        <v>166.07376192138278</v>
      </c>
      <c r="AX68" s="17">
        <f t="shared" si="18"/>
        <v>251.16735699157013</v>
      </c>
      <c r="AY68" s="17">
        <f t="shared" si="18"/>
        <v>167.56658795438887</v>
      </c>
      <c r="AZ68" s="17">
        <f t="shared" si="18"/>
        <v>288.43336892911589</v>
      </c>
      <c r="BA68" s="17">
        <f t="shared" si="18"/>
        <v>225.70464641851331</v>
      </c>
      <c r="BB68" s="17">
        <f t="shared" si="18"/>
        <v>49.018930456555765</v>
      </c>
      <c r="BC68" s="27"/>
      <c r="BF68">
        <v>5</v>
      </c>
      <c r="BG68" s="17">
        <f t="shared" si="24"/>
        <v>43.893481878828446</v>
      </c>
      <c r="BH68" s="17">
        <f t="shared" si="19"/>
        <v>46.855275379291953</v>
      </c>
      <c r="BI68" s="17">
        <f t="shared" si="19"/>
        <v>123.38591550629117</v>
      </c>
      <c r="BJ68" s="17">
        <f t="shared" si="19"/>
        <v>120.75501637448548</v>
      </c>
      <c r="BK68" s="17">
        <f t="shared" si="19"/>
        <v>279.86681204911787</v>
      </c>
      <c r="BL68" s="17">
        <f t="shared" si="19"/>
        <v>230.21298058806715</v>
      </c>
      <c r="BM68" s="17">
        <f t="shared" si="19"/>
        <v>84.282787999667136</v>
      </c>
      <c r="BN68" s="27"/>
      <c r="BQ68">
        <v>5</v>
      </c>
      <c r="BR68" s="17">
        <f t="shared" si="25"/>
        <v>305.08121309767739</v>
      </c>
      <c r="BS68" s="17">
        <f t="shared" si="20"/>
        <v>212.92903730067474</v>
      </c>
      <c r="BT68" s="17">
        <f t="shared" si="20"/>
        <v>374.55327249786131</v>
      </c>
      <c r="BU68" s="17">
        <f t="shared" si="20"/>
        <v>288.32160432887434</v>
      </c>
      <c r="BV68" s="17">
        <f t="shared" si="20"/>
        <v>568.30018097823381</v>
      </c>
      <c r="BW68" s="17">
        <f t="shared" si="20"/>
        <v>455.91762700658046</v>
      </c>
      <c r="BX68" s="17">
        <f t="shared" si="20"/>
        <v>133.30171845622289</v>
      </c>
      <c r="CB68">
        <v>5</v>
      </c>
      <c r="CC68" s="17">
        <f t="shared" si="26"/>
        <v>305.08121309767739</v>
      </c>
      <c r="CD68" s="17">
        <f t="shared" si="21"/>
        <v>212.92903730067474</v>
      </c>
      <c r="CE68" s="17">
        <f t="shared" si="21"/>
        <v>374.55327249786131</v>
      </c>
      <c r="CF68" s="17">
        <f t="shared" si="21"/>
        <v>288.32160432887434</v>
      </c>
      <c r="CG68" s="17">
        <f t="shared" si="21"/>
        <v>568.30018097823381</v>
      </c>
      <c r="CH68" s="17">
        <f t="shared" si="21"/>
        <v>455.91762700658046</v>
      </c>
      <c r="CI68" s="17">
        <f t="shared" si="21"/>
        <v>133.30171845622289</v>
      </c>
      <c r="CM68">
        <v>5</v>
      </c>
      <c r="CN68" s="17">
        <f t="shared" si="22"/>
        <v>97.500747205386602</v>
      </c>
      <c r="CO68" s="17">
        <f t="shared" si="22"/>
        <v>95.095673930549452</v>
      </c>
      <c r="CP68" s="17">
        <f t="shared" si="22"/>
        <v>132.81118891858674</v>
      </c>
      <c r="CQ68" s="17">
        <f t="shared" si="22"/>
        <v>134.0421490539446</v>
      </c>
      <c r="CR68" s="17">
        <f t="shared" si="22"/>
        <v>120.48482448561361</v>
      </c>
      <c r="CS68" s="17">
        <f t="shared" si="22"/>
        <v>50.756594292024602</v>
      </c>
      <c r="CT68" s="17">
        <f>CI68-CI53^2</f>
        <v>38.908905780014223</v>
      </c>
    </row>
    <row r="69" spans="2:98" x14ac:dyDescent="0.35">
      <c r="C69">
        <v>6</v>
      </c>
      <c r="D69" s="113">
        <v>0</v>
      </c>
      <c r="E69" s="113">
        <v>0</v>
      </c>
      <c r="F69" s="113">
        <v>0</v>
      </c>
      <c r="G69" s="113">
        <v>0</v>
      </c>
      <c r="H69" s="113">
        <v>0</v>
      </c>
      <c r="I69" s="26">
        <f>$F$5*I70+$F$4*J69+2*$F$9*I55+2*$F$8*J54+$F$13*I40+$F$12*J39</f>
        <v>14.536226676070063</v>
      </c>
      <c r="J69" s="8">
        <v>0</v>
      </c>
      <c r="N69">
        <v>6</v>
      </c>
      <c r="O69" s="113">
        <v>0</v>
      </c>
      <c r="P69" s="113">
        <v>0</v>
      </c>
      <c r="Q69" s="113">
        <v>0</v>
      </c>
      <c r="R69" s="113">
        <v>0</v>
      </c>
      <c r="S69" s="113">
        <v>0</v>
      </c>
      <c r="T69" s="26">
        <f>$F$5*T70+$F$4*U69+2*$F$9*T55+2*$F$8*U54+$F$13*T40+$F$12*U39</f>
        <v>125.52622329016228</v>
      </c>
      <c r="U69" s="16">
        <f>$P$10</f>
        <v>74.024587393434189</v>
      </c>
      <c r="Y69">
        <v>6</v>
      </c>
      <c r="Z69" s="113">
        <v>0</v>
      </c>
      <c r="AA69" s="113">
        <v>0</v>
      </c>
      <c r="AB69" s="113">
        <v>0</v>
      </c>
      <c r="AC69" s="113">
        <v>0</v>
      </c>
      <c r="AD69" s="113">
        <v>0</v>
      </c>
      <c r="AE69" s="26">
        <f>$F$5*AE70+$F$4*AF69+2*$F$9*AE55+2*$F$8*AF54+$F$13*AE40+$F$12*AF39</f>
        <v>0</v>
      </c>
      <c r="AF69" s="8">
        <v>0</v>
      </c>
      <c r="AJ69">
        <v>6</v>
      </c>
      <c r="AK69" s="113">
        <v>0</v>
      </c>
      <c r="AL69" s="113">
        <v>0</v>
      </c>
      <c r="AM69" s="113">
        <v>0</v>
      </c>
      <c r="AN69" s="113">
        <v>0</v>
      </c>
      <c r="AO69" s="113">
        <v>0</v>
      </c>
      <c r="AP69" s="26">
        <f>$F$5*AP70+$F$4*AQ69+2*$F$9*AP55+2*$F$8*AQ54+$F$13*AP40+$F$12*AQ39</f>
        <v>127.43852642374932</v>
      </c>
      <c r="AQ69" s="16">
        <f>$P$11</f>
        <v>74.867480652272619</v>
      </c>
      <c r="AU69">
        <v>6</v>
      </c>
      <c r="AV69" s="27"/>
      <c r="AW69" s="27"/>
      <c r="AX69" s="27"/>
      <c r="AY69" s="27"/>
      <c r="AZ69" s="27"/>
      <c r="BA69" s="17">
        <f t="shared" si="18"/>
        <v>140.06244996623235</v>
      </c>
      <c r="BB69" s="17">
        <f t="shared" si="18"/>
        <v>74.024587393434189</v>
      </c>
      <c r="BF69">
        <v>6</v>
      </c>
      <c r="BG69" s="27"/>
      <c r="BH69" s="27"/>
      <c r="BI69" s="27"/>
      <c r="BJ69" s="27"/>
      <c r="BK69" s="27"/>
      <c r="BL69" s="17">
        <f t="shared" si="19"/>
        <v>127.43852642374932</v>
      </c>
      <c r="BM69" s="17">
        <f t="shared" si="19"/>
        <v>74.867480652272619</v>
      </c>
      <c r="BQ69">
        <v>6</v>
      </c>
      <c r="BR69" s="27"/>
      <c r="BS69" s="27"/>
      <c r="BT69" s="27"/>
      <c r="BU69" s="27"/>
      <c r="BV69" s="27"/>
      <c r="BW69" s="17">
        <f t="shared" si="20"/>
        <v>267.5009763899817</v>
      </c>
      <c r="BX69" s="17">
        <f t="shared" si="20"/>
        <v>148.89206804570682</v>
      </c>
      <c r="CB69">
        <v>6</v>
      </c>
      <c r="CC69" s="27"/>
      <c r="CD69" s="27"/>
      <c r="CE69" s="27"/>
      <c r="CF69" s="27"/>
      <c r="CG69" s="27"/>
      <c r="CH69" s="17">
        <f t="shared" si="21"/>
        <v>267.5009763899817</v>
      </c>
      <c r="CI69" s="17">
        <f t="shared" si="21"/>
        <v>148.89206804570682</v>
      </c>
      <c r="CM69">
        <v>6</v>
      </c>
      <c r="CN69" s="27"/>
      <c r="CO69" s="27"/>
      <c r="CP69" s="27"/>
      <c r="CQ69" s="27"/>
      <c r="CR69" s="27"/>
      <c r="CS69" s="17">
        <f>CH69-CH54^2</f>
        <v>38.976540774101409</v>
      </c>
      <c r="CT69" s="17">
        <f>CI69-CI54^2</f>
        <v>8.964383862574806</v>
      </c>
    </row>
    <row r="70" spans="2:98" x14ac:dyDescent="0.35">
      <c r="C70">
        <v>7</v>
      </c>
      <c r="I70" s="113">
        <v>0</v>
      </c>
      <c r="N70">
        <v>7</v>
      </c>
      <c r="T70" s="113">
        <v>0</v>
      </c>
      <c r="Y70">
        <v>7</v>
      </c>
      <c r="AE70" s="113">
        <v>0</v>
      </c>
      <c r="AJ70">
        <v>7</v>
      </c>
      <c r="AP70" s="113">
        <v>0</v>
      </c>
      <c r="BA70" s="27"/>
      <c r="BL70" s="27"/>
      <c r="BW70" s="27"/>
      <c r="CH70" s="27"/>
      <c r="CS70" s="27"/>
    </row>
    <row r="72" spans="2:98" x14ac:dyDescent="0.35">
      <c r="D72" s="115" t="s">
        <v>928</v>
      </c>
      <c r="E72" s="116"/>
      <c r="F72" s="116"/>
      <c r="G72" s="120">
        <f>INDEX(D78:K85,VLOOKUP($E$24,C77:K85,1,FALSE)+1,HLOOKUP($E$25,C77:K85,1,FALSE)+1)</f>
        <v>58509.389147410671</v>
      </c>
      <c r="O72" s="115" t="s">
        <v>993</v>
      </c>
      <c r="P72" s="116"/>
      <c r="Q72" s="116"/>
      <c r="R72" s="120">
        <f>INDEX(O78:V85,VLOOKUP($E$24,N77:V85,1,FALSE)+1,HLOOKUP($E$25,N77:V85,1,FALSE)+1)</f>
        <v>101649.9541276072</v>
      </c>
      <c r="Z72" s="115" t="s">
        <v>1025</v>
      </c>
      <c r="AA72" s="116"/>
      <c r="AB72" s="116"/>
      <c r="AC72" s="120">
        <f>INDEX(Z78:AG85,VLOOKUP($E$24,Y77:AG85,1,FALSE)+1,HLOOKUP($E$25,Y77:AG85,1,FALSE)+1)</f>
        <v>95903.667338340747</v>
      </c>
      <c r="AK72" s="115" t="s">
        <v>1057</v>
      </c>
      <c r="AL72" s="116"/>
      <c r="AM72" s="116"/>
      <c r="AN72" s="120">
        <f>INDEX(AK78:AR85,VLOOKUP($E$24,AJ77:AR85,1,FALSE)+1,HLOOKUP($E$25,AJ77:AR85,1,FALSE)+1)</f>
        <v>79646.685022601479</v>
      </c>
      <c r="AV72" s="115" t="s">
        <v>1085</v>
      </c>
      <c r="AW72" s="116"/>
      <c r="AX72" s="116"/>
      <c r="AY72" s="120">
        <f>INDEX(AV78:BB84,VLOOKUP($E$24,AU77:BB84,1,FALSE)+1,HLOOKUP($E$25,AU77:BB84,1,FALSE)+1)</f>
        <v>160159.34327501786</v>
      </c>
      <c r="BG72" s="115" t="s">
        <v>1101</v>
      </c>
      <c r="BH72" s="116"/>
      <c r="BI72" s="116"/>
      <c r="BJ72" s="121">
        <f>INDEX(BG78:BM84,VLOOKUP($E$24,BF77:BM84,1,FALSE)+1,HLOOKUP($E$25,BF77:BM84,1,FALSE)+1)</f>
        <v>175550.35236094223</v>
      </c>
      <c r="BR72" s="115" t="s">
        <v>1117</v>
      </c>
      <c r="BS72" s="116"/>
      <c r="BT72" s="116"/>
      <c r="BU72" s="12">
        <f>AY72+BJ72</f>
        <v>335709.69563596009</v>
      </c>
      <c r="CC72" s="115" t="s">
        <v>238</v>
      </c>
      <c r="CD72" s="116"/>
      <c r="CE72" s="116"/>
      <c r="CF72" s="120">
        <f>BU72</f>
        <v>335709.69563596009</v>
      </c>
      <c r="CN72" s="115" t="s">
        <v>242</v>
      </c>
      <c r="CO72" s="116"/>
      <c r="CP72" s="116"/>
      <c r="CQ72" s="121">
        <f>(CF72-3*CF57*CF42+2*CF42^3)/(CQ57)^(3/2)</f>
        <v>0.54848415247555038</v>
      </c>
    </row>
    <row r="73" spans="2:98" x14ac:dyDescent="0.35">
      <c r="D73" s="4" t="s">
        <v>929</v>
      </c>
      <c r="G73" s="25">
        <f>INDEX(D78:K85,VLOOKUP($E$24+1,C77:K85,1,FALSE)+1,HLOOKUP($E$25,C77:K85,1,FALSE)+1)</f>
        <v>47183.733185138502</v>
      </c>
      <c r="O73" s="4" t="s">
        <v>994</v>
      </c>
      <c r="R73" s="25">
        <f>INDEX(O78:V85,VLOOKUP($E$24+1,N77:V85,1,FALSE)+1,HLOOKUP($E$25,N77:V85,1,FALSE)+1)</f>
        <v>85056.262593731153</v>
      </c>
      <c r="Z73" s="4" t="s">
        <v>1026</v>
      </c>
      <c r="AC73" s="25">
        <f>INDEX(Z78:AG85,VLOOKUP($E$24+1,Y77:AG85,1,FALSE)+1,HLOOKUP($E$25,Y77:AG85,1,FALSE)+1)</f>
        <v>64259.820599738734</v>
      </c>
      <c r="AK73" s="4" t="s">
        <v>1058</v>
      </c>
      <c r="AN73" s="25">
        <f>INDEX(AK78:AR85,VLOOKUP($E$24+1,AJ77:AR85,1,FALSE)+1,HLOOKUP($E$25,AJ77:AR85,1,FALSE)+1)</f>
        <v>61729.50394712195</v>
      </c>
      <c r="AV73" s="4" t="s">
        <v>1086</v>
      </c>
      <c r="AY73" s="25">
        <f>G75+R75</f>
        <v>160159.34327501786</v>
      </c>
      <c r="BG73" s="4" t="s">
        <v>1102</v>
      </c>
      <c r="BJ73" s="5">
        <f>AC75+AN75</f>
        <v>175550.35236094223</v>
      </c>
      <c r="BR73" s="4" t="s">
        <v>1118</v>
      </c>
      <c r="BU73" s="1">
        <f>AY73+BJ73</f>
        <v>335709.69563596009</v>
      </c>
      <c r="CC73" s="4" t="s">
        <v>493</v>
      </c>
      <c r="CF73" s="25">
        <f>BU73</f>
        <v>335709.69563596009</v>
      </c>
      <c r="CN73" s="4" t="s">
        <v>509</v>
      </c>
      <c r="CQ73" s="5">
        <f>(CF73-3*CF58*CF43+2*CF43^3)/(CQ58)^(3/2)</f>
        <v>0.54848415247554738</v>
      </c>
    </row>
    <row r="74" spans="2:98" x14ac:dyDescent="0.35">
      <c r="D74" s="4" t="s">
        <v>930</v>
      </c>
      <c r="G74" s="25">
        <f>INDEX(D78:K85,VLOOKUP($E$24,C77:K85,1,FALSE)+1,HLOOKUP($E$25+1,C77:K85,1,FALSE)+1)</f>
        <v>34104.638625818538</v>
      </c>
      <c r="O74" s="4" t="s">
        <v>995</v>
      </c>
      <c r="R74" s="25">
        <f>INDEX(O78:V85,VLOOKUP($E$24,N77:V85,1,FALSE)+1,HLOOKUP($E$25+1,N77:V85,1,FALSE)+1)</f>
        <v>57466.925314284075</v>
      </c>
      <c r="Z74" s="4" t="s">
        <v>1027</v>
      </c>
      <c r="AC74" s="25">
        <f>INDEX(Z78:AG85,VLOOKUP($E$24,Y77:AG85,1,FALSE)+1,HLOOKUP($E$25+1,Y77:AG85,1,FALSE)+1)</f>
        <v>86343.608053379619</v>
      </c>
      <c r="AK74" s="4" t="s">
        <v>1059</v>
      </c>
      <c r="AN74" s="25">
        <f>INDEX(AK78:AR85,VLOOKUP($E$24,AJ77:AR85,1,FALSE)+1,HLOOKUP($E$25+1,AJ77:AR85,1,FALSE)+1)</f>
        <v>62756.278114723238</v>
      </c>
      <c r="CN74" s="4" t="s">
        <v>539</v>
      </c>
      <c r="CQ74" s="5">
        <f>IF(MOD($E$24+$E$25,2)=0,CQ73,CQ148)</f>
        <v>0.54848415247554738</v>
      </c>
    </row>
    <row r="75" spans="2:98" x14ac:dyDescent="0.35">
      <c r="D75" s="4" t="s">
        <v>931</v>
      </c>
      <c r="G75" s="25">
        <f>IF(AND($E$24=6,$E$25=6),$U$2*G73+$U$3*G74+3*$U$6*G58+3*$U$7*G59+3*$U$10*G43+3*$U$11*G44+$U$14*G28+$U$15*G29,IF(MOD($E$24+$E$25,2)=0,$K$2*G73+$K$3*G74+3*$K$6*G58+3*$K$7*G59+3*$K$10*G43+3*$K$11*G44+$K$14*G28+$K$15*G29,$K$5*G73+$K$4*G74+3*$K$9*G58+3*$K$8*G59+3*$K$13*G43+3*$K$12*G44+$K$17*G28+$K$16*G29))</f>
        <v>58509.389147410671</v>
      </c>
      <c r="O75" s="4" t="s">
        <v>996</v>
      </c>
      <c r="R75" s="25">
        <f>IF(AND($E$24=6,$E$25=6),$U$2*R73+$U$3*R74+3*$U$6*R58+3*$U$7*R59+3*$U$10*R43+3*$U$11*R44+$U$14*R28+$U$15*R29,IF(MOD($E$24+$E$25,2)=0,$K$2*R73+$K$3*R74+3*$K$6*R58+3*$K$7*R59+3*$K$10*R43+3*$K$11*R44+$K$14*R28+$K$15*R29,$K$5*R73+$K$4*R74+3*$K$9*R58+3*$K$8*R59+3*$K$13*R43+3*$K$12*R44+$K$17*R28+$K$16*R29))</f>
        <v>101649.9541276072</v>
      </c>
      <c r="Z75" s="4" t="s">
        <v>1028</v>
      </c>
      <c r="AC75" s="25">
        <f>IF(AND($E$24=6,$E$25=6),$U$2*AC73+$U$3*AC74+3*$U$6*AC58+3*$U$7*AC59+3*$U$10*AC43+3*$U$11*AC44+$U$14*AC28+$U$15*AC29,IF(MOD($E$24+$E$25,2)=0,$K$2*AC73+$K$3*AC74+3*$K$6*AC58+3*$K$7*AC59+3*$K$10*AC43+3*$K$11*AC44+$K$14*AC28+$K$15*AC29,$K$5*AC73+$K$4*AC74+3*$K$9*AC58+3*$K$8*AC59+3*$K$13*AC43+3*$K$12*AC44+$K$17*AC28+$K$16*AC29))</f>
        <v>95903.667338340747</v>
      </c>
      <c r="AK75" s="4" t="s">
        <v>1060</v>
      </c>
      <c r="AN75" s="25">
        <f>IF(AND($E$24=6,$E$25=6),$U$2*AN73+$U$3*AN74+3*$U$6*AN58+3*$U$7*AN59+3*$U$10*AN43+3*$U$11*AN44+$U$14*AN28+$U$15*AN29,IF(MOD($E$24+$E$25,2)=0,$K$2*AN73+$K$3*AN74+3*$K$6*AN58+3*$K$7*AN59+3*$K$10*AN43+3*$K$11*AN44+$K$14*AN28+$K$15*AN29,$K$5*AN73+$K$4*AN74+3*$K$9*AN58+3*$K$8*AN59+3*$K$13*AN43+3*$K$12*AN44+$K$17*AN28+$K$16*AN29))</f>
        <v>79646.685022601479</v>
      </c>
      <c r="AY75" s="25"/>
      <c r="BJ75" s="1"/>
    </row>
    <row r="76" spans="2:98" x14ac:dyDescent="0.35">
      <c r="G76" t="s">
        <v>0</v>
      </c>
      <c r="R76" t="s">
        <v>0</v>
      </c>
      <c r="AC76" t="s">
        <v>0</v>
      </c>
      <c r="AN76" t="s">
        <v>0</v>
      </c>
      <c r="AY76" t="s">
        <v>0</v>
      </c>
      <c r="BJ76" t="s">
        <v>0</v>
      </c>
      <c r="BU76" t="s">
        <v>0</v>
      </c>
      <c r="CF76" t="s">
        <v>0</v>
      </c>
      <c r="CQ76" t="s">
        <v>0</v>
      </c>
    </row>
    <row r="77" spans="2:98" x14ac:dyDescent="0.35">
      <c r="D77">
        <v>0</v>
      </c>
      <c r="E77">
        <v>1</v>
      </c>
      <c r="F77">
        <v>2</v>
      </c>
      <c r="G77">
        <v>3</v>
      </c>
      <c r="H77">
        <v>4</v>
      </c>
      <c r="I77">
        <v>5</v>
      </c>
      <c r="J77">
        <v>6</v>
      </c>
      <c r="K77">
        <v>7</v>
      </c>
      <c r="O77">
        <v>0</v>
      </c>
      <c r="P77">
        <v>1</v>
      </c>
      <c r="Q77">
        <v>2</v>
      </c>
      <c r="R77">
        <v>3</v>
      </c>
      <c r="S77">
        <v>4</v>
      </c>
      <c r="T77">
        <v>5</v>
      </c>
      <c r="U77">
        <v>6</v>
      </c>
      <c r="V77">
        <v>7</v>
      </c>
      <c r="Z77">
        <v>0</v>
      </c>
      <c r="AA77">
        <v>1</v>
      </c>
      <c r="AB77">
        <v>2</v>
      </c>
      <c r="AC77">
        <v>3</v>
      </c>
      <c r="AD77">
        <v>4</v>
      </c>
      <c r="AE77">
        <v>5</v>
      </c>
      <c r="AF77">
        <v>6</v>
      </c>
      <c r="AG77">
        <v>7</v>
      </c>
      <c r="AK77">
        <v>0</v>
      </c>
      <c r="AL77">
        <v>1</v>
      </c>
      <c r="AM77">
        <v>2</v>
      </c>
      <c r="AN77">
        <v>3</v>
      </c>
      <c r="AO77">
        <v>4</v>
      </c>
      <c r="AP77">
        <v>5</v>
      </c>
      <c r="AQ77">
        <v>6</v>
      </c>
      <c r="AR77">
        <v>7</v>
      </c>
      <c r="AV77">
        <v>0</v>
      </c>
      <c r="AW77">
        <v>1</v>
      </c>
      <c r="AX77">
        <v>2</v>
      </c>
      <c r="AY77">
        <v>3</v>
      </c>
      <c r="AZ77">
        <v>4</v>
      </c>
      <c r="BA77">
        <v>5</v>
      </c>
      <c r="BB77">
        <v>6</v>
      </c>
      <c r="BG77">
        <v>0</v>
      </c>
      <c r="BH77">
        <v>1</v>
      </c>
      <c r="BI77">
        <v>2</v>
      </c>
      <c r="BJ77">
        <v>3</v>
      </c>
      <c r="BK77">
        <v>4</v>
      </c>
      <c r="BL77">
        <v>5</v>
      </c>
      <c r="BM77">
        <v>6</v>
      </c>
      <c r="BR77">
        <v>0</v>
      </c>
      <c r="BS77">
        <v>1</v>
      </c>
      <c r="BT77">
        <v>2</v>
      </c>
      <c r="BU77">
        <v>3</v>
      </c>
      <c r="BV77">
        <v>4</v>
      </c>
      <c r="BW77">
        <v>5</v>
      </c>
      <c r="BX77">
        <v>6</v>
      </c>
      <c r="CC77">
        <v>0</v>
      </c>
      <c r="CD77">
        <v>1</v>
      </c>
      <c r="CE77">
        <v>2</v>
      </c>
      <c r="CF77">
        <v>3</v>
      </c>
      <c r="CG77">
        <v>4</v>
      </c>
      <c r="CH77">
        <v>5</v>
      </c>
      <c r="CI77">
        <v>6</v>
      </c>
      <c r="CN77">
        <v>0</v>
      </c>
      <c r="CO77">
        <v>1</v>
      </c>
      <c r="CP77">
        <v>2</v>
      </c>
      <c r="CQ77">
        <v>3</v>
      </c>
      <c r="CR77">
        <v>4</v>
      </c>
      <c r="CS77">
        <v>5</v>
      </c>
      <c r="CT77">
        <v>6</v>
      </c>
    </row>
    <row r="78" spans="2:98" x14ac:dyDescent="0.35">
      <c r="C78">
        <v>0</v>
      </c>
      <c r="D78" s="17">
        <f>$F$2*D79+$F$3*E78+3*$F$6*D64+3*$F$7*E63+3*$F$10*D49+3*$F$11*E48+$F$14*D34+$F$15*E33</f>
        <v>58509.389147410671</v>
      </c>
      <c r="E78" s="26">
        <f>$F$5*E79+$F$4*F78+3*$F$9*E64+3*$F$8*F63+3*$F$13*E49+3*$F$12*F48+$F$17*E34+$F$16*F33</f>
        <v>34104.638625818538</v>
      </c>
      <c r="F78" s="17">
        <f>$F$2*F79+$F$3*G78+3*$F$6*F64+3*$F$7*G63+3*$F$10*F49+3*$F$11*G48+$F$14*F34+$F$15*G33</f>
        <v>21278.692261830274</v>
      </c>
      <c r="G78" s="26">
        <f>$F$5*G79+$F$4*H78+3*$F$9*G64+3*$F$8*H63+3*$F$13*G49+3*$F$12*H48+$F$17*G34+$F$16*H33</f>
        <v>6838.2784892758718</v>
      </c>
      <c r="H78" s="17">
        <f>$F$2*H79+$F$3*I78+3*$F$6*H64+3*$F$7*I63+3*$F$10*H49+3*$F$11*I48+$F$14*H34+$F$15*I33</f>
        <v>2595.0864472673607</v>
      </c>
      <c r="I78" s="26">
        <f>$F$5*I79+$F$4*J78+3*$F$9*I64+3*$F$8*J63+3*$F$13*I49+3*$F$12*J48+$F$17*I34+$F$16*J33</f>
        <v>219.25696368412756</v>
      </c>
      <c r="J78" s="113">
        <v>0</v>
      </c>
      <c r="N78">
        <v>0</v>
      </c>
      <c r="O78" s="17">
        <f>$F$2*O79+$F$3*P78+3*$F$6*O64+3*$F$7*P63+3*$F$10*O49+3*$F$11*P48+$F$14*O34+$F$15*P33</f>
        <v>101649.9541276072</v>
      </c>
      <c r="P78" s="26">
        <f>$F$5*P79+$F$4*Q78+3*$F$9*P64+3*$F$8*Q63+3*$F$13*P49+3*$F$12*Q48+$F$17*P34+$F$16*Q33</f>
        <v>57466.925314284075</v>
      </c>
      <c r="Q78" s="17">
        <f>$F$2*Q79+$F$3*R78+3*$F$6*Q64+3*$F$7*R63+3*$F$10*Q49+3*$F$11*R48+$F$14*Q34+$F$15*R33</f>
        <v>36805.889094881029</v>
      </c>
      <c r="R78" s="26">
        <f>$F$5*R79+$F$4*S78+3*$F$9*R64+3*$F$8*S63+3*$F$13*R49+3*$F$12*S48+$F$17*R34+$F$16*S33</f>
        <v>12971.876897384274</v>
      </c>
      <c r="S78" s="17">
        <f>$F$2*S79+$F$3*T78+3*$F$6*S64+3*$F$7*T63+3*$F$10*S49+3*$F$11*T48+$F$14*S34+$F$15*T33</f>
        <v>5669.3512468742629</v>
      </c>
      <c r="T78" s="26">
        <f>$F$5*T79+$F$4*U78+3*$F$9*T64+3*$F$8*U63+3*$F$13*T49+3*$F$12*U48+$F$17*T34+$F$16*U33</f>
        <v>636.46419054728892</v>
      </c>
      <c r="U78" s="113">
        <v>0</v>
      </c>
      <c r="Y78">
        <v>0</v>
      </c>
      <c r="Z78" s="17">
        <f>$F$2*Z79+$F$3*AA78+3*$F$6*Z64+3*$F$7*AA63+3*$F$10*Z49+3*$F$11*AA48+$F$14*Z34+$F$15*AA33</f>
        <v>95903.667338340747</v>
      </c>
      <c r="AA78" s="26">
        <f>$F$5*AA79+$F$4*AB78+3*$F$9*AA64+3*$F$8*AB63+3*$F$13*AA49+3*$F$12*AB48+$F$17*AA34+$F$16*AB33</f>
        <v>86343.608053379619</v>
      </c>
      <c r="AB78" s="17">
        <f>$F$2*AB79+$F$3*AC78+3*$F$6*AB64+3*$F$7*AC63+3*$F$10*AB49+3*$F$11*AC48+$F$14*AB34+$F$15*AC33</f>
        <v>63341.974505420192</v>
      </c>
      <c r="AC78" s="26">
        <f>$F$5*AC79+$F$4*AD78+3*$F$9*AC64+3*$F$8*AD63+3*$F$13*AC49+3*$F$12*AD48+$F$17*AC34+$F$16*AD33</f>
        <v>35529.006403481137</v>
      </c>
      <c r="AD78" s="17">
        <f>$F$2*AD79+$F$3*AE78+3*$F$6*AD64+3*$F$7*AE63+3*$F$10*AD49+3*$F$11*AE48+$F$14*AD34+$F$15*AE33</f>
        <v>18045.703750543809</v>
      </c>
      <c r="AE78" s="26">
        <f>$F$5*AE79+$F$4*AF78+3*$F$9*AE64+3*$F$8*AF63+3*$F$13*AE49+3*$F$12*AF48+$F$17*AE34+$F$16*AF33</f>
        <v>2886.3117532081806</v>
      </c>
      <c r="AF78" s="113">
        <v>0</v>
      </c>
      <c r="AJ78">
        <v>0</v>
      </c>
      <c r="AK78" s="17">
        <f>$F$2*AK79+$F$3*AL78+3*$F$6*AK64+3*$F$7*AL63+3*$F$10*AK49+3*$F$11*AL48+$F$14*AK34+$F$15*AL33</f>
        <v>79646.685022601479</v>
      </c>
      <c r="AL78" s="26">
        <f>$F$5*AL79+$F$4*AM78+3*$F$9*AL64+3*$F$8*AM63+3*$F$13*AL49+3*$F$12*AM48+$F$17*AL34+$F$16*AM33</f>
        <v>62756.278114723238</v>
      </c>
      <c r="AM78" s="17">
        <f>$F$2*AM79+$F$3*AN78+3*$F$6*AM64+3*$F$7*AN63+3*$F$10*AM49+3*$F$11*AN48+$F$14*AM34+$F$15*AN33</f>
        <v>45311.76575588587</v>
      </c>
      <c r="AN78" s="26">
        <f>$F$5*AN79+$F$4*AO78+3*$F$9*AN64+3*$F$8*AO63+3*$F$13*AN49+3*$F$12*AO48+$F$17*AN34+$F$16*AO33</f>
        <v>20875.237693203148</v>
      </c>
      <c r="AO78" s="17">
        <f>$F$2*AO79+$F$3*AP78+3*$F$6*AO64+3*$F$7*AP63+3*$F$10*AO49+3*$F$11*AP48+$F$14*AO34+$F$15*AP33</f>
        <v>9866.804732300885</v>
      </c>
      <c r="AP78" s="26">
        <f>$F$5*AP79+$F$4*AQ78+3*$F$9*AP64+3*$F$8*AQ63+3*$F$13*AP49+3*$F$12*AQ48+$F$17*AP34+$F$16*AQ33</f>
        <v>1213.5607820806381</v>
      </c>
      <c r="AQ78" s="113">
        <v>0</v>
      </c>
      <c r="AU78">
        <v>0</v>
      </c>
      <c r="AV78" s="17">
        <f>D78+O78</f>
        <v>160159.34327501786</v>
      </c>
      <c r="AW78" s="17">
        <f t="shared" ref="AW78:BB84" si="27">E78+P78</f>
        <v>91571.563940102613</v>
      </c>
      <c r="AX78" s="17">
        <f t="shared" si="27"/>
        <v>58084.581356711307</v>
      </c>
      <c r="AY78" s="17">
        <f t="shared" si="27"/>
        <v>19810.155386660146</v>
      </c>
      <c r="AZ78" s="17">
        <f t="shared" si="27"/>
        <v>8264.4376941416231</v>
      </c>
      <c r="BA78" s="17">
        <f t="shared" si="27"/>
        <v>855.72115423141645</v>
      </c>
      <c r="BB78" s="27"/>
      <c r="BF78">
        <v>0</v>
      </c>
      <c r="BG78" s="17">
        <f>Z78+AK78</f>
        <v>175550.35236094223</v>
      </c>
      <c r="BH78" s="17">
        <f t="shared" ref="BH78:BM84" si="28">AA78+AL78</f>
        <v>149099.88616810285</v>
      </c>
      <c r="BI78" s="17">
        <f t="shared" si="28"/>
        <v>108653.74026130605</v>
      </c>
      <c r="BJ78" s="17">
        <f t="shared" si="28"/>
        <v>56404.244096684284</v>
      </c>
      <c r="BK78" s="17">
        <f t="shared" si="28"/>
        <v>27912.508482844692</v>
      </c>
      <c r="BL78" s="17">
        <f t="shared" si="28"/>
        <v>4099.8725352888187</v>
      </c>
      <c r="BM78" s="27"/>
      <c r="BQ78">
        <v>0</v>
      </c>
      <c r="BR78" s="17">
        <f>AV78+BG78</f>
        <v>335709.69563596009</v>
      </c>
      <c r="BS78" s="17">
        <f t="shared" ref="BS78:BX84" si="29">AW78+BH78</f>
        <v>240671.45010820546</v>
      </c>
      <c r="BT78" s="17">
        <f t="shared" si="29"/>
        <v>166738.32161801736</v>
      </c>
      <c r="BU78" s="17">
        <f t="shared" si="29"/>
        <v>76214.39948334443</v>
      </c>
      <c r="BV78" s="17">
        <f t="shared" si="29"/>
        <v>36176.946176986312</v>
      </c>
      <c r="BW78" s="17">
        <f t="shared" si="29"/>
        <v>4955.5936895202349</v>
      </c>
      <c r="BX78" s="27"/>
      <c r="CB78">
        <v>0</v>
      </c>
      <c r="CC78" s="17">
        <f>BR78</f>
        <v>335709.69563596009</v>
      </c>
      <c r="CD78" s="17">
        <f t="shared" ref="CD78:CI84" si="30">BS78</f>
        <v>240671.45010820546</v>
      </c>
      <c r="CE78" s="17">
        <f t="shared" si="30"/>
        <v>166738.32161801736</v>
      </c>
      <c r="CF78" s="17">
        <f t="shared" si="30"/>
        <v>76214.39948334443</v>
      </c>
      <c r="CG78" s="17">
        <f t="shared" si="30"/>
        <v>36176.946176986312</v>
      </c>
      <c r="CH78" s="17">
        <f t="shared" si="30"/>
        <v>4955.5936895202349</v>
      </c>
      <c r="CI78" s="27"/>
      <c r="CM78">
        <v>0</v>
      </c>
      <c r="CN78" s="28">
        <f t="shared" ref="CN78:CS83" si="31">(CC78-3*CC63*CC48+2*CC48^3)/(CN63)^(3/2)</f>
        <v>0.54848415247555038</v>
      </c>
      <c r="CO78" s="28">
        <f t="shared" si="31"/>
        <v>0.58416275492846714</v>
      </c>
      <c r="CP78" s="28">
        <f t="shared" si="31"/>
        <v>0.63370062005314165</v>
      </c>
      <c r="CQ78" s="28">
        <f t="shared" si="31"/>
        <v>0.98483676230589978</v>
      </c>
      <c r="CR78" s="28">
        <f t="shared" si="31"/>
        <v>1.2706295433118864</v>
      </c>
      <c r="CS78" s="28">
        <f t="shared" si="31"/>
        <v>2.5319369875944342</v>
      </c>
      <c r="CT78" s="27"/>
    </row>
    <row r="79" spans="2:98" x14ac:dyDescent="0.35">
      <c r="C79">
        <v>1</v>
      </c>
      <c r="D79" s="26">
        <f>$F$5*D80+$F$4*E79+3*$F$9*D65+3*$F$8*E64+3*$F$13*D50+3*$F$12*E49+$F$17*D35+$F$16*E34</f>
        <v>47183.733185138502</v>
      </c>
      <c r="E79" s="17">
        <f>$F$2*E80+$F$3*F79+3*$F$6*E65+3*$F$7*F64+3*$F$10*E50+3*$F$11*F49+$F$14*E35+$F$15*F34</f>
        <v>34443.844631646709</v>
      </c>
      <c r="F79" s="26">
        <f>$F$5*F80+$F$4*G79+3*$F$9*F65+3*$F$8*G64+3*$F$13*F50+3*$F$12*G49+$F$17*F35+$F$16*G34</f>
        <v>18357.424358787794</v>
      </c>
      <c r="G79" s="17">
        <f>$F$2*G80+$F$3*H79+3*$F$6*G65+3*$F$7*H64+3*$F$10*G50+3*$F$11*H49+$F$14*G35+$F$15*H34</f>
        <v>10249.445059856787</v>
      </c>
      <c r="H79" s="26">
        <f>$F$5*H80+$F$4*I79+3*$F$9*H65+3*$F$8*I64+3*$F$13*H50+3*$F$12*I49+$F$17*H35+$F$16*I34</f>
        <v>2311.2528133769783</v>
      </c>
      <c r="I79" s="17">
        <f>$F$2*I80+$F$3*J79+3*$F$6*I65+3*$F$7*J64+3*$F$10*I50+3*$F$11*J49+$F$14*I35+$F$15*J34</f>
        <v>507.37549125613242</v>
      </c>
      <c r="J79" s="113">
        <v>0</v>
      </c>
      <c r="N79">
        <v>1</v>
      </c>
      <c r="O79" s="26">
        <f>$F$5*O80+$F$4*P79+3*$F$9*O65+3*$F$8*P64+3*$F$13*O50+3*$F$12*P49+$F$17*O35+$F$16*P34</f>
        <v>85056.262593731153</v>
      </c>
      <c r="P79" s="17">
        <f>$F$2*P80+$F$3*Q79+3*$F$6*P65+3*$F$7*Q64+3*$F$10*P50+3*$F$11*Q49+$F$14*P35+$F$15*Q34</f>
        <v>61797.56419452688</v>
      </c>
      <c r="Q79" s="26">
        <f>$F$5*Q80+$F$4*R79+3*$F$9*Q65+3*$F$8*R64+3*$F$13*Q50+3*$F$12*R49+$F$17*Q35+$F$16*R34</f>
        <v>33421.844884924707</v>
      </c>
      <c r="R79" s="17">
        <f>$F$2*R80+$F$3*S79+3*$F$6*R65+3*$F$7*S64+3*$F$10*R50+3*$F$11*S49+$F$14*R35+$F$15*S34</f>
        <v>20155.959415184894</v>
      </c>
      <c r="S79" s="26">
        <f>$F$5*S80+$F$4*T79+3*$F$9*S65+3*$F$8*T64+3*$F$13*S50+3*$F$12*T49+$F$17*S35+$F$16*T34</f>
        <v>5510.2207941079123</v>
      </c>
      <c r="T79" s="17">
        <f>$F$2*T80+$F$3*U79+3*$F$6*T65+3*$F$7*U64+3*$F$10*T50+3*$F$11*U49+$F$14*T35+$F$15*U34</f>
        <v>1620.561913309997</v>
      </c>
      <c r="U79" s="113">
        <v>0</v>
      </c>
      <c r="Y79">
        <v>1</v>
      </c>
      <c r="Z79" s="26">
        <f>$F$5*Z80+$F$4*AA79+3*$F$9*Z65+3*$F$8*AA64+3*$F$13*Z50+3*$F$12*AA49+$F$17*Z35+$F$16*AA34</f>
        <v>64259.820599738734</v>
      </c>
      <c r="AA79" s="17">
        <f>$F$2*AA80+$F$3*AB79+3*$F$6*AA65+3*$F$7*AB64+3*$F$10*AA50+3*$F$11*AB49+$F$14*AA35+$F$15*AB34</f>
        <v>53128.428640698934</v>
      </c>
      <c r="AB79" s="26">
        <f>$F$5*AB80+$F$4*AC79+3*$F$9*AB65+3*$F$8*AC64+3*$F$13*AB50+3*$F$12*AC49+$F$17*AB35+$F$16*AC34</f>
        <v>44637.149391306986</v>
      </c>
      <c r="AC79" s="17">
        <f>$F$2*AC80+$F$3*AD79+3*$F$6*AC65+3*$F$7*AD64+3*$F$10*AC50+3*$F$11*AD49+$F$14*AC35+$F$15*AD34</f>
        <v>29515.490526423153</v>
      </c>
      <c r="AD79" s="26">
        <f>$F$5*AD80+$F$4*AE79+3*$F$9*AD65+3*$F$8*AE64+3*$F$13*AD50+3*$F$12*AE49+$F$17*AD35+$F$16*AE34</f>
        <v>12137.22597581126</v>
      </c>
      <c r="AE79" s="17">
        <f>$F$2*AE80+$F$3*AF79+3*$F$6*AE65+3*$F$7*AF64+3*$F$10*AE50+3*$F$11*AF49+$F$14*AE35+$F$15*AF34</f>
        <v>3973.9954874911809</v>
      </c>
      <c r="AF79" s="113">
        <v>0</v>
      </c>
      <c r="AJ79">
        <v>1</v>
      </c>
      <c r="AK79" s="26">
        <f>$F$5*AK80+$F$4*AL79+3*$F$9*AK65+3*$F$8*AL64+3*$F$13*AK50+3*$F$12*AL49+$F$17*AK35+$F$16*AL34</f>
        <v>61729.50394712195</v>
      </c>
      <c r="AL79" s="17">
        <f>$F$2*AL80+$F$3*AM79+3*$F$6*AL65+3*$F$7*AM64+3*$F$10*AL50+3*$F$11*AM49+$F$14*AL35+$F$15*AM34</f>
        <v>51971.159243149734</v>
      </c>
      <c r="AM79" s="26">
        <f>$F$5*AM80+$F$4*AN79+3*$F$9*AM65+3*$F$8*AN64+3*$F$13*AM50+3*$F$12*AN49+$F$17*AM35+$F$16*AN34</f>
        <v>37548.23771738942</v>
      </c>
      <c r="AN79" s="17">
        <f>$F$2*AN80+$F$3*AO79+3*$F$6*AN65+3*$F$7*AO64+3*$F$10*AN50+3*$F$11*AO49+$F$14*AN35+$F$15*AO34</f>
        <v>24720.637648209784</v>
      </c>
      <c r="AO79" s="26">
        <f>$F$5*AO80+$F$4*AP79+3*$F$9*AO65+3*$F$8*AP64+3*$F$13*AO50+3*$F$12*AP49+$F$17*AO35+$F$16*AP34</f>
        <v>7992.6317169920312</v>
      </c>
      <c r="AP79" s="17">
        <f>$F$2*AP80+$F$3*AQ79+3*$F$6*AP65+3*$F$7*AQ64+3*$F$10*AP50+3*$F$11*AQ49+$F$14*AP35+$F$15*AQ34</f>
        <v>2305.0711266145427</v>
      </c>
      <c r="AQ79" s="113">
        <v>0</v>
      </c>
      <c r="AU79">
        <v>1</v>
      </c>
      <c r="AV79" s="17">
        <f t="shared" ref="AV79:AV83" si="32">D79+O79</f>
        <v>132239.99577886966</v>
      </c>
      <c r="AW79" s="17">
        <f t="shared" si="27"/>
        <v>96241.408826173589</v>
      </c>
      <c r="AX79" s="17">
        <f t="shared" si="27"/>
        <v>51779.269243712501</v>
      </c>
      <c r="AY79" s="17">
        <f t="shared" si="27"/>
        <v>30405.40447504168</v>
      </c>
      <c r="AZ79" s="17">
        <f t="shared" si="27"/>
        <v>7821.4736074848906</v>
      </c>
      <c r="BA79" s="17">
        <f t="shared" si="27"/>
        <v>2127.9374045661293</v>
      </c>
      <c r="BB79" s="27"/>
      <c r="BF79">
        <v>1</v>
      </c>
      <c r="BG79" s="17">
        <f t="shared" ref="BG79:BG83" si="33">Z79+AK79</f>
        <v>125989.32454686068</v>
      </c>
      <c r="BH79" s="17">
        <f t="shared" si="28"/>
        <v>105099.58788384867</v>
      </c>
      <c r="BI79" s="17">
        <f t="shared" si="28"/>
        <v>82185.387108696406</v>
      </c>
      <c r="BJ79" s="17">
        <f t="shared" si="28"/>
        <v>54236.128174632933</v>
      </c>
      <c r="BK79" s="17">
        <f t="shared" si="28"/>
        <v>20129.857692803293</v>
      </c>
      <c r="BL79" s="17">
        <f t="shared" si="28"/>
        <v>6279.0666141057236</v>
      </c>
      <c r="BM79" s="27"/>
      <c r="BQ79">
        <v>1</v>
      </c>
      <c r="BR79" s="17">
        <f t="shared" ref="BR79:BR83" si="34">AV79+BG79</f>
        <v>258229.32032573034</v>
      </c>
      <c r="BS79" s="17">
        <f t="shared" si="29"/>
        <v>201340.99671002227</v>
      </c>
      <c r="BT79" s="17">
        <f t="shared" si="29"/>
        <v>133964.6563524089</v>
      </c>
      <c r="BU79" s="17">
        <f t="shared" si="29"/>
        <v>84641.532649674613</v>
      </c>
      <c r="BV79" s="17">
        <f t="shared" si="29"/>
        <v>27951.331300288184</v>
      </c>
      <c r="BW79" s="17">
        <f t="shared" si="29"/>
        <v>8407.0040186718525</v>
      </c>
      <c r="BX79" s="27"/>
      <c r="CB79">
        <v>1</v>
      </c>
      <c r="CC79" s="17">
        <f t="shared" ref="CC79:CC83" si="35">BR79</f>
        <v>258229.32032573034</v>
      </c>
      <c r="CD79" s="17">
        <f t="shared" si="30"/>
        <v>201340.99671002227</v>
      </c>
      <c r="CE79" s="17">
        <f t="shared" si="30"/>
        <v>133964.6563524089</v>
      </c>
      <c r="CF79" s="17">
        <f t="shared" si="30"/>
        <v>84641.532649674613</v>
      </c>
      <c r="CG79" s="17">
        <f t="shared" si="30"/>
        <v>27951.331300288184</v>
      </c>
      <c r="CH79" s="17">
        <f t="shared" si="30"/>
        <v>8407.0040186718525</v>
      </c>
      <c r="CI79" s="27"/>
      <c r="CM79">
        <v>1</v>
      </c>
      <c r="CN79" s="28">
        <f t="shared" si="31"/>
        <v>0.55372947191404442</v>
      </c>
      <c r="CO79" s="28">
        <f t="shared" si="31"/>
        <v>0.58818272935643656</v>
      </c>
      <c r="CP79" s="28">
        <f t="shared" si="31"/>
        <v>0.67433315212934952</v>
      </c>
      <c r="CQ79" s="28">
        <f t="shared" si="31"/>
        <v>0.76827604802741678</v>
      </c>
      <c r="CR79" s="28">
        <f t="shared" si="31"/>
        <v>1.4673494502574653</v>
      </c>
      <c r="CS79" s="28">
        <f t="shared" si="31"/>
        <v>2.1544045515586152</v>
      </c>
      <c r="CT79" s="27"/>
    </row>
    <row r="80" spans="2:98" x14ac:dyDescent="0.35">
      <c r="C80">
        <v>2</v>
      </c>
      <c r="D80" s="17">
        <f>$F$2*D81+$F$3*E80+3*$F$6*D66+3*$F$7*E65+3*$F$10*D51+3*$F$11*E50+$F$14*D36+$F$15*E35</f>
        <v>32494.813061627076</v>
      </c>
      <c r="E80" s="26">
        <f>$F$5*E81+$F$4*F80+3*$F$9*E66+3*$F$8*F65+3*$F$13*E51+3*$F$12*F50+$F$17*E36+$F$16*F35</f>
        <v>26276.421694369154</v>
      </c>
      <c r="F80" s="17">
        <f>$F$2*F81+$F$3*G80+3*$F$6*F66+3*$F$7*G65+3*$F$10*F51+3*$F$11*G50+$F$14*F36+$F$15*G35</f>
        <v>18255.498442416654</v>
      </c>
      <c r="G80" s="26">
        <f>$F$5*G81+$F$4*H80+3*$F$9*G66+3*$F$8*H65+3*$F$13*G51+3*$F$12*H50+$F$17*G36+$F$16*H35</f>
        <v>8385.127565129631</v>
      </c>
      <c r="H80" s="17">
        <f>$F$2*H81+$F$3*I80+3*$F$6*H66+3*$F$7*I65+3*$F$10*H51+3*$F$11*I50+$F$14*H36+$F$15*I35</f>
        <v>3838.2860152926642</v>
      </c>
      <c r="I80" s="26">
        <f>$F$5*I81+$F$4*J80+3*$F$9*I66+3*$F$8*J65+3*$F$13*I51+3*$F$12*J50+$F$17*I36+$F$16*J35</f>
        <v>421.25532051514352</v>
      </c>
      <c r="J80" s="113">
        <v>0</v>
      </c>
      <c r="N80">
        <v>2</v>
      </c>
      <c r="O80" s="17">
        <f>$F$2*O81+$F$3*P80+3*$F$6*O66+3*$F$7*P65+3*$F$10*O51+3*$F$11*P50+$F$14*O36+$F$15*P35</f>
        <v>65248.253001607889</v>
      </c>
      <c r="P80" s="26">
        <f>$F$5*P81+$F$4*Q80+3*$F$9*P66+3*$F$8*Q65+3*$F$13*P51+3*$F$12*Q50+$F$17*P36+$F$16*Q35</f>
        <v>49567.624679688131</v>
      </c>
      <c r="Q80" s="17">
        <f>$F$2*Q81+$F$3*R80+3*$F$6*Q66+3*$F$7*R65+3*$F$10*Q51+3*$F$11*R50+$F$14*Q36+$F$15*R35</f>
        <v>35439.085938679884</v>
      </c>
      <c r="R80" s="26">
        <f>$F$5*R81+$F$4*S80+3*$F$9*R66+3*$F$8*S65+3*$F$13*R51+3*$F$12*S50+$F$17*R36+$F$16*S35</f>
        <v>17984.416959429054</v>
      </c>
      <c r="S80" s="17">
        <f>$F$2*S81+$F$3*T80+3*$F$6*S66+3*$F$7*T65+3*$F$10*S51+3*$F$11*T50+$F$14*S36+$F$15*T35</f>
        <v>9759.2504863529284</v>
      </c>
      <c r="T80" s="26">
        <f>$F$5*T81+$F$4*U80+3*$F$9*T66+3*$F$8*U65+3*$F$13*T51+3*$F$12*U50+$F$17*T36+$F$16*U35</f>
        <v>1516.8205882858535</v>
      </c>
      <c r="U80" s="113">
        <v>0</v>
      </c>
      <c r="Y80">
        <v>2</v>
      </c>
      <c r="Z80" s="17">
        <f>$F$2*Z81+$F$3*AA80+3*$F$6*Z66+3*$F$7*AA65+3*$F$10*Z51+3*$F$11*AA50+$F$14*Z36+$F$15*AA35</f>
        <v>27844.46236602138</v>
      </c>
      <c r="AA80" s="26">
        <f>$F$5*AA81+$F$4*AB80+3*$F$9*AA66+3*$F$8*AB65+3*$F$13*AA51+3*$F$12*AB50+$F$17*AA36+$F$16*AB35</f>
        <v>33271.779852369757</v>
      </c>
      <c r="AB80" s="17">
        <f>$F$2*AB81+$F$3*AC80+3*$F$6*AB66+3*$F$7*AC65+3*$F$10*AB51+3*$F$11*AC50+$F$14*AB36+$F$15*AC35</f>
        <v>25859.457103079978</v>
      </c>
      <c r="AC80" s="26">
        <f>$F$5*AC81+$F$4*AD80+3*$F$9*AC66+3*$F$8*AD65+3*$F$13*AC51+3*$F$12*AD50+$F$17*AC36+$F$16*AD35</f>
        <v>19304.268506757489</v>
      </c>
      <c r="AD80" s="17">
        <f>$F$2*AD81+$F$3*AE80+3*$F$6*AD66+3*$F$7*AE65+3*$F$10*AD51+3*$F$11*AE50+$F$14*AD36+$F$15*AE35</f>
        <v>10614.347402896366</v>
      </c>
      <c r="AE80" s="26">
        <f>$F$5*AE81+$F$4*AF80+3*$F$9*AE66+3*$F$8*AF65+3*$F$13*AE51+3*$F$12*AF50+$F$17*AE36+$F$16*AF35</f>
        <v>2008.0317573688078</v>
      </c>
      <c r="AF80" s="113">
        <v>0</v>
      </c>
      <c r="AJ80">
        <v>2</v>
      </c>
      <c r="AK80" s="17">
        <f>$F$2*AK81+$F$3*AL80+3*$F$6*AK66+3*$F$7*AL65+3*$F$10*AK51+3*$F$11*AL50+$F$14*AK36+$F$15*AL35</f>
        <v>35676.338895475667</v>
      </c>
      <c r="AL80" s="26">
        <f>$F$5*AL81+$F$4*AM80+3*$F$9*AL66+3*$F$8*AM65+3*$F$13*AL51+3*$F$12*AM50+$F$17*AL36+$F$16*AM35</f>
        <v>39442.459179835918</v>
      </c>
      <c r="AM80" s="17">
        <f>$F$2*AM81+$F$3*AN80+3*$F$6*AM66+3*$F$7*AN65+3*$F$10*AM51+3*$F$11*AN50+$F$14*AM36+$F$15*AN35</f>
        <v>32240.32417727205</v>
      </c>
      <c r="AN80" s="26">
        <f>$F$5*AN81+$F$4*AO80+3*$F$9*AN66+3*$F$8*AO65+3*$F$13*AN51+3*$F$12*AO50+$F$17*AN36+$F$16*AO35</f>
        <v>20294.407711236749</v>
      </c>
      <c r="AO80" s="17">
        <f>$F$2*AO81+$F$3*AP80+3*$F$6*AO66+3*$F$7*AP65+3*$F$10*AO51+3*$F$11*AP50+$F$14*AO36+$F$15*AP35</f>
        <v>11447.513476833736</v>
      </c>
      <c r="AP80" s="26">
        <f>$F$5*AP81+$F$4*AQ80+3*$F$9*AP66+3*$F$8*AQ65+3*$F$13*AP51+3*$F$12*AQ50+$F$17*AP36+$F$16*AQ35</f>
        <v>1786.0787584186003</v>
      </c>
      <c r="AQ80" s="113">
        <v>0</v>
      </c>
      <c r="AU80">
        <v>2</v>
      </c>
      <c r="AV80" s="17">
        <f t="shared" si="32"/>
        <v>97743.066063234961</v>
      </c>
      <c r="AW80" s="17">
        <f t="shared" si="27"/>
        <v>75844.046374057289</v>
      </c>
      <c r="AX80" s="17">
        <f t="shared" si="27"/>
        <v>53694.584381096538</v>
      </c>
      <c r="AY80" s="17">
        <f t="shared" si="27"/>
        <v>26369.544524558685</v>
      </c>
      <c r="AZ80" s="17">
        <f t="shared" si="27"/>
        <v>13597.536501645593</v>
      </c>
      <c r="BA80" s="17">
        <f t="shared" si="27"/>
        <v>1938.075908800997</v>
      </c>
      <c r="BB80" s="27"/>
      <c r="BF80">
        <v>2</v>
      </c>
      <c r="BG80" s="17">
        <f t="shared" si="33"/>
        <v>63520.80126149705</v>
      </c>
      <c r="BH80" s="17">
        <f t="shared" si="28"/>
        <v>72714.239032205674</v>
      </c>
      <c r="BI80" s="17">
        <f t="shared" si="28"/>
        <v>58099.781280352028</v>
      </c>
      <c r="BJ80" s="17">
        <f t="shared" si="28"/>
        <v>39598.676217994238</v>
      </c>
      <c r="BK80" s="17">
        <f t="shared" si="28"/>
        <v>22061.860879730102</v>
      </c>
      <c r="BL80" s="17">
        <f t="shared" si="28"/>
        <v>3794.1105157874081</v>
      </c>
      <c r="BM80" s="27"/>
      <c r="BQ80">
        <v>2</v>
      </c>
      <c r="BR80" s="17">
        <f t="shared" si="34"/>
        <v>161263.86732473201</v>
      </c>
      <c r="BS80" s="17">
        <f t="shared" si="29"/>
        <v>148558.28540626296</v>
      </c>
      <c r="BT80" s="17">
        <f t="shared" si="29"/>
        <v>111794.36566144857</v>
      </c>
      <c r="BU80" s="17">
        <f t="shared" si="29"/>
        <v>65968.22074255292</v>
      </c>
      <c r="BV80" s="17">
        <f t="shared" si="29"/>
        <v>35659.397381375697</v>
      </c>
      <c r="BW80" s="17">
        <f t="shared" si="29"/>
        <v>5732.1864245884053</v>
      </c>
      <c r="BX80" s="27"/>
      <c r="CB80">
        <v>2</v>
      </c>
      <c r="CC80" s="17">
        <f t="shared" si="35"/>
        <v>161263.86732473201</v>
      </c>
      <c r="CD80" s="17">
        <f t="shared" si="30"/>
        <v>148558.28540626296</v>
      </c>
      <c r="CE80" s="17">
        <f t="shared" si="30"/>
        <v>111794.36566144857</v>
      </c>
      <c r="CF80" s="17">
        <f t="shared" si="30"/>
        <v>65968.22074255292</v>
      </c>
      <c r="CG80" s="17">
        <f t="shared" si="30"/>
        <v>35659.397381375697</v>
      </c>
      <c r="CH80" s="17">
        <f t="shared" si="30"/>
        <v>5732.1864245884053</v>
      </c>
      <c r="CI80" s="27"/>
      <c r="CM80">
        <v>2</v>
      </c>
      <c r="CN80" s="28">
        <f t="shared" si="31"/>
        <v>0.66923698281146116</v>
      </c>
      <c r="CO80" s="28">
        <f t="shared" si="31"/>
        <v>0.57806258609242345</v>
      </c>
      <c r="CP80" s="28">
        <f t="shared" si="31"/>
        <v>0.60618987275241243</v>
      </c>
      <c r="CQ80" s="28">
        <f t="shared" si="31"/>
        <v>0.74212902367208544</v>
      </c>
      <c r="CR80" s="28">
        <f t="shared" si="31"/>
        <v>0.91844730008502173</v>
      </c>
      <c r="CS80" s="28">
        <f t="shared" si="31"/>
        <v>2.3889088917341081</v>
      </c>
      <c r="CT80" s="27"/>
    </row>
    <row r="81" spans="2:98" x14ac:dyDescent="0.35">
      <c r="B81" t="s">
        <v>1</v>
      </c>
      <c r="C81">
        <v>3</v>
      </c>
      <c r="D81" s="26">
        <f>$F$5*D82+$F$4*E81+3*$F$9*D67+3*$F$8*E66+3*$F$13*D52+3*$F$12*E51+$F$17*D37+$F$16*E36</f>
        <v>20275.19526531392</v>
      </c>
      <c r="E81" s="17">
        <f>$F$2*E82+$F$3*F81+3*$F$6*E67+3*$F$7*F66+3*$F$10*E52+3*$F$11*F51+$F$14*E37+$F$15*F36</f>
        <v>15332.646316453878</v>
      </c>
      <c r="F81" s="26">
        <f>$F$5*F82+$F$4*G81+3*$F$9*F67+3*$F$8*G66+3*$F$13*F52+3*$F$12*G51+$F$17*F37+$F$16*G36</f>
        <v>12834.15846344035</v>
      </c>
      <c r="G81" s="17">
        <f>$F$2*G82+$F$3*H81+3*$F$6*G67+3*$F$7*H66+3*$F$10*G52+3*$F$11*H51+$F$14*G37+$F$15*H36</f>
        <v>8291.334814907259</v>
      </c>
      <c r="H81" s="26">
        <f>$F$5*H82+$F$4*I81+3*$F$9*H67+3*$F$8*I66+3*$F$13*H52+3*$F$12*I51+$F$17*H37+$F$16*I36</f>
        <v>2844.3858972203329</v>
      </c>
      <c r="I81" s="17">
        <f>$F$2*I82+$F$3*J81+3*$F$6*I67+3*$F$7*J66+3*$F$10*I52+3*$F$11*J51+$F$14*I37+$F$15*J36</f>
        <v>798.58834725892098</v>
      </c>
      <c r="J81" s="113">
        <v>0</v>
      </c>
      <c r="M81" t="s">
        <v>1</v>
      </c>
      <c r="N81">
        <v>3</v>
      </c>
      <c r="O81" s="26">
        <f>$F$5*O82+$F$4*P81+3*$F$9*O67+3*$F$8*P66+3*$F$13*O52+3*$F$12*P51+$F$17*O37+$F$16*P36</f>
        <v>43418.858436780269</v>
      </c>
      <c r="P81" s="17">
        <f>$F$2*P82+$F$3*Q81+3*$F$6*P67+3*$F$7*Q66+3*$F$10*P52+3*$F$11*Q51+$F$14*P37+$F$15*Q36</f>
        <v>32838.608804245618</v>
      </c>
      <c r="Q81" s="26">
        <f>$F$5*Q82+$F$4*R81+3*$F$9*Q67+3*$F$8*R66+3*$F$13*Q52+3*$F$12*R51+$F$17*Q37+$F$16*R36</f>
        <v>27039.675266582035</v>
      </c>
      <c r="R81" s="17">
        <f>$F$2*R82+$F$3*S81+3*$F$6*R67+3*$F$7*S66+3*$F$10*R52+3*$F$11*S51+$F$14*R37+$F$15*S36</f>
        <v>19302.439048699387</v>
      </c>
      <c r="S81" s="26">
        <f>$F$5*S82+$F$4*T81+3*$F$9*S67+3*$F$8*T66+3*$F$13*S52+3*$F$12*T51+$F$17*S37+$F$16*T36</f>
        <v>8507.9102676997827</v>
      </c>
      <c r="T81" s="17">
        <f>$F$2*T82+$F$3*U81+3*$F$6*T67+3*$F$7*U66+3*$F$10*T52+3*$F$11*U51+$F$14*T37+$F$15*U36</f>
        <v>3439.69056365907</v>
      </c>
      <c r="U81" s="113">
        <v>0</v>
      </c>
      <c r="X81" t="s">
        <v>1</v>
      </c>
      <c r="Y81">
        <v>3</v>
      </c>
      <c r="Z81" s="26">
        <f>$F$5*Z82+$F$4*AA81+3*$F$9*Z67+3*$F$8*AA66+3*$F$13*Z52+3*$F$12*AA51+$F$17*Z37+$F$16*AA36</f>
        <v>14129.376321969557</v>
      </c>
      <c r="AA81" s="17">
        <f>$F$2*AA82+$F$3*AB81+3*$F$6*AA67+3*$F$7*AB66+3*$F$10*AA52+3*$F$11*AB51+$F$14*AA37+$F$15*AB36</f>
        <v>12197.759675223579</v>
      </c>
      <c r="AB81" s="26">
        <f>$F$5*AB82+$F$4*AC81+3*$F$9*AB67+3*$F$8*AC66+3*$F$13*AB52+3*$F$12*AC51+$F$17*AB37+$F$16*AC36</f>
        <v>14707.312835487699</v>
      </c>
      <c r="AC81" s="17">
        <f>$F$2*AC82+$F$3*AD81+3*$F$6*AC67+3*$F$7*AD66+3*$F$10*AC52+3*$F$11*AD51+$F$14*AC37+$F$15*AD36</f>
        <v>10366.65471152522</v>
      </c>
      <c r="AD81" s="26">
        <f>$F$5*AD82+$F$4*AE81+3*$F$9*AD67+3*$F$8*AE66+3*$F$13*AD52+3*$F$12*AE51+$F$17*AD37+$F$16*AE36</f>
        <v>6122.7259716172994</v>
      </c>
      <c r="AE81" s="17">
        <f>$F$2*AE82+$F$3*AF81+3*$F$6*AE67+3*$F$7*AF66+3*$F$10*AE52+3*$F$11*AF51+$F$14*AE37+$F$15*AF36</f>
        <v>2233.0494063967894</v>
      </c>
      <c r="AF81" s="113">
        <v>0</v>
      </c>
      <c r="AI81" t="s">
        <v>1</v>
      </c>
      <c r="AJ81">
        <v>3</v>
      </c>
      <c r="AK81" s="26">
        <f>$F$5*AK82+$F$4*AL81+3*$F$9*AK67+3*$F$8*AL66+3*$F$13*AK52+3*$F$12*AL51+$F$17*AK37+$F$16*AL36</f>
        <v>22299.832411516123</v>
      </c>
      <c r="AL81" s="17">
        <f>$F$2*AL82+$F$3*AM81+3*$F$6*AL67+3*$F$7*AM66+3*$F$10*AL52+3*$F$11*AM51+$F$14*AL37+$F$15*AM36</f>
        <v>20614.368738624795</v>
      </c>
      <c r="AM81" s="26">
        <f>$F$5*AM82+$F$4*AN81+3*$F$9*AM67+3*$F$8*AN66+3*$F$13*AM52+3*$F$12*AN51+$F$17*AM37+$F$16*AN36</f>
        <v>23916.474529492985</v>
      </c>
      <c r="AN81" s="17">
        <f>$F$2*AN82+$F$3*AO81+3*$F$6*AN67+3*$F$7*AO66+3*$F$10*AN52+3*$F$11*AO51+$F$14*AN37+$F$15*AO36</f>
        <v>18915.487628342842</v>
      </c>
      <c r="AO81" s="26">
        <f>$F$5*AO82+$F$4*AP81+3*$F$9*AO67+3*$F$8*AP66+3*$F$13*AO52+3*$F$12*AP51+$F$17*AO37+$F$16*AP36</f>
        <v>9254.6664798897982</v>
      </c>
      <c r="AP81" s="17">
        <f>$F$2*AP82+$F$3*AQ81+3*$F$6*AP67+3*$F$7*AQ66+3*$F$10*AP52+3*$F$11*AQ51+$F$14*AP37+$F$15*AQ36</f>
        <v>3639.1633782370932</v>
      </c>
      <c r="AQ81" s="113">
        <v>0</v>
      </c>
      <c r="AT81" t="s">
        <v>1</v>
      </c>
      <c r="AU81">
        <v>3</v>
      </c>
      <c r="AV81" s="17">
        <f t="shared" si="32"/>
        <v>63694.053702094185</v>
      </c>
      <c r="AW81" s="17">
        <f t="shared" si="27"/>
        <v>48171.255120699498</v>
      </c>
      <c r="AX81" s="17">
        <f t="shared" si="27"/>
        <v>39873.833730022387</v>
      </c>
      <c r="AY81" s="17">
        <f t="shared" si="27"/>
        <v>27593.773863606646</v>
      </c>
      <c r="AZ81" s="17">
        <f t="shared" si="27"/>
        <v>11352.296164920115</v>
      </c>
      <c r="BA81" s="17">
        <f t="shared" si="27"/>
        <v>4238.2789109179912</v>
      </c>
      <c r="BB81" s="27"/>
      <c r="BE81" t="s">
        <v>1</v>
      </c>
      <c r="BF81">
        <v>3</v>
      </c>
      <c r="BG81" s="17">
        <f t="shared" si="33"/>
        <v>36429.208733485677</v>
      </c>
      <c r="BH81" s="17">
        <f t="shared" si="28"/>
        <v>32812.128413848375</v>
      </c>
      <c r="BI81" s="17">
        <f t="shared" si="28"/>
        <v>38623.787364980686</v>
      </c>
      <c r="BJ81" s="17">
        <f t="shared" si="28"/>
        <v>29282.142339868064</v>
      </c>
      <c r="BK81" s="17">
        <f t="shared" si="28"/>
        <v>15377.392451507098</v>
      </c>
      <c r="BL81" s="17">
        <f t="shared" si="28"/>
        <v>5872.2127846338826</v>
      </c>
      <c r="BM81" s="27"/>
      <c r="BP81" t="s">
        <v>1</v>
      </c>
      <c r="BQ81">
        <v>3</v>
      </c>
      <c r="BR81" s="17">
        <f t="shared" si="34"/>
        <v>100123.26243557986</v>
      </c>
      <c r="BS81" s="17">
        <f t="shared" si="29"/>
        <v>80983.383534547873</v>
      </c>
      <c r="BT81" s="17">
        <f t="shared" si="29"/>
        <v>78497.621095003065</v>
      </c>
      <c r="BU81" s="17">
        <f t="shared" si="29"/>
        <v>56875.916203474713</v>
      </c>
      <c r="BV81" s="17">
        <f t="shared" si="29"/>
        <v>26729.688616427215</v>
      </c>
      <c r="BW81" s="17">
        <f t="shared" si="29"/>
        <v>10110.491695551875</v>
      </c>
      <c r="BX81" s="27"/>
      <c r="CA81" t="s">
        <v>1</v>
      </c>
      <c r="CB81">
        <v>3</v>
      </c>
      <c r="CC81" s="17">
        <f t="shared" si="35"/>
        <v>100123.26243557986</v>
      </c>
      <c r="CD81" s="17">
        <f t="shared" si="30"/>
        <v>80983.383534547873</v>
      </c>
      <c r="CE81" s="17">
        <f t="shared" si="30"/>
        <v>78497.621095003065</v>
      </c>
      <c r="CF81" s="17">
        <f t="shared" si="30"/>
        <v>56875.916203474713</v>
      </c>
      <c r="CG81" s="17">
        <f t="shared" si="30"/>
        <v>26729.688616427215</v>
      </c>
      <c r="CH81" s="17">
        <f t="shared" si="30"/>
        <v>10110.491695551875</v>
      </c>
      <c r="CI81" s="27"/>
      <c r="CL81" t="s">
        <v>1</v>
      </c>
      <c r="CM81">
        <v>3</v>
      </c>
      <c r="CN81" s="28">
        <f t="shared" si="31"/>
        <v>0.83425231689553703</v>
      </c>
      <c r="CO81" s="28">
        <f t="shared" si="31"/>
        <v>0.79196718814563194</v>
      </c>
      <c r="CP81" s="28">
        <f t="shared" si="31"/>
        <v>0.58268349787137375</v>
      </c>
      <c r="CQ81" s="28">
        <f t="shared" si="31"/>
        <v>0.53609747494395266</v>
      </c>
      <c r="CR81" s="28">
        <f t="shared" si="31"/>
        <v>0.96763690196705798</v>
      </c>
      <c r="CS81" s="28">
        <f t="shared" si="31"/>
        <v>1.4903205585223354</v>
      </c>
      <c r="CT81" s="27"/>
    </row>
    <row r="82" spans="2:98" x14ac:dyDescent="0.35">
      <c r="C82">
        <v>4</v>
      </c>
      <c r="D82" s="17">
        <f>$F$2*D83+$F$3*E82+3*$F$6*D68+3*$F$7*E67+3*$F$10*D53+3*$F$11*E52+$F$14*D38+$F$15*E37</f>
        <v>6400.1293965002715</v>
      </c>
      <c r="E82" s="26">
        <f>$F$5*E83+$F$4*F82+3*$F$9*E68+3*$F$8*F67+3*$F$13*E53+3*$F$12*F52+$F$17*E38+$F$16*F37</f>
        <v>7866.2159042172079</v>
      </c>
      <c r="F82" s="17">
        <f>$F$2*F83+$F$3*G82+3*$F$6*F68+3*$F$7*G67+3*$F$10*F53+3*$F$11*G52+$F$14*F38+$F$15*G37</f>
        <v>5507.2143213164636</v>
      </c>
      <c r="G82" s="26">
        <f>$F$5*G83+$F$4*H82+3*$F$9*G68+3*$F$8*H67+3*$F$13*G53+3*$F$12*H52+$F$17*G38+$F$16*H37</f>
        <v>5145.4624952764725</v>
      </c>
      <c r="H82" s="17">
        <f>$F$2*H83+$F$3*I82+3*$F$6*H68+3*$F$7*I67+3*$F$10*H53+3*$F$11*I52+$F$14*H38+$F$15*I37</f>
        <v>2939.6527100573253</v>
      </c>
      <c r="I82" s="26">
        <f>$F$5*I83+$F$4*J82+3*$F$9*I68+3*$F$8*J67+3*$F$13*I53+3*$F$12*J52+$F$17*I38+$F$16*J37</f>
        <v>500.66467329221183</v>
      </c>
      <c r="J82" s="113">
        <v>0</v>
      </c>
      <c r="N82">
        <v>4</v>
      </c>
      <c r="O82" s="17">
        <f>$F$2*O83+$F$3*P82+3*$F$6*O68+3*$F$7*P67+3*$F$10*O53+3*$F$11*P52+$F$14*O38+$F$15*P37</f>
        <v>16416.486968619698</v>
      </c>
      <c r="P82" s="26">
        <f>$F$5*P83+$F$4*Q82+3*$F$9*P68+3*$F$8*Q67+3*$F$13*P53+3*$F$12*Q52+$F$17*P38+$F$16*Q37</f>
        <v>18566.149253253516</v>
      </c>
      <c r="Q82" s="17">
        <f>$F$2*Q83+$F$3*R82+3*$F$6*Q68+3*$F$7*R67+3*$F$10*Q53+3*$F$11*R52+$F$14*Q38+$F$15*R37</f>
        <v>13780.913555233925</v>
      </c>
      <c r="R82" s="26">
        <f>$F$5*R83+$F$4*S82+3*$F$9*R68+3*$F$8*S67+3*$F$13*R53+3*$F$12*S52+$F$17*R38+$F$16*S37</f>
        <v>14013.799755053627</v>
      </c>
      <c r="S82" s="17">
        <f>$F$2*S83+$F$3*T82+3*$F$6*S68+3*$F$7*T67+3*$F$10*S53+3*$F$11*T52+$F$14*S38+$F$15*T37</f>
        <v>10292.024074575251</v>
      </c>
      <c r="T82" s="26">
        <f>$F$5*T83+$F$4*U82+3*$F$9*T68+3*$F$8*U67+3*$F$13*T53+3*$F$12*U52+$F$17*T38+$F$16*U37</f>
        <v>2779.7412963136539</v>
      </c>
      <c r="U82" s="113">
        <v>0</v>
      </c>
      <c r="Y82">
        <v>4</v>
      </c>
      <c r="Z82" s="17">
        <f>$F$2*Z83+$F$3*AA82+3*$F$6*Z68+3*$F$7*AA67+3*$F$10*Z53+3*$F$11*AA52+$F$14*Z38+$F$15*AA37</f>
        <v>2886.0963957886011</v>
      </c>
      <c r="AA82" s="26">
        <f>$F$5*AA83+$F$4*AB82+3*$F$9*AA68+3*$F$8*AB67+3*$F$13*AA53+3*$F$12*AB52+$F$17*AA38+$F$16*AB37</f>
        <v>5099.5761688626926</v>
      </c>
      <c r="AB82" s="17">
        <f>$F$2*AB83+$F$3*AC82+3*$F$6*AB68+3*$F$7*AC67+3*$F$10*AB53+3*$F$11*AC52+$F$14*AB38+$F$15*AC37</f>
        <v>4117.4227099119489</v>
      </c>
      <c r="AC82" s="26">
        <f>$F$5*AC83+$F$4*AD82+3*$F$9*AC68+3*$F$8*AD67+3*$F$13*AC53+3*$F$12*AD52+$F$17*AC38+$F$16*AD37</f>
        <v>5115.0075779777098</v>
      </c>
      <c r="AD82" s="17">
        <f>$F$2*AD83+$F$3*AE82+3*$F$6*AD68+3*$F$7*AE67+3*$F$10*AD53+3*$F$11*AE52+$F$14*AD38+$F$15*AE37</f>
        <v>3042.5065313100449</v>
      </c>
      <c r="AE82" s="26">
        <f>$F$5*AE83+$F$4*AF82+3*$F$9*AE68+3*$F$8*AF67+3*$F$13*AE53+3*$F$12*AF52+$F$17*AE38+$F$16*AF37</f>
        <v>827.76930074717188</v>
      </c>
      <c r="AF82" s="113">
        <v>0</v>
      </c>
      <c r="AJ82">
        <v>4</v>
      </c>
      <c r="AK82" s="17">
        <f>$F$2*AK83+$F$3*AL82+3*$F$6*AK68+3*$F$7*AL67+3*$F$10*AK53+3*$F$11*AL52+$F$14*AK38+$F$15*AL37</f>
        <v>6205.4153780347824</v>
      </c>
      <c r="AL82" s="26">
        <f>$F$5*AL83+$F$4*AM82+3*$F$9*AL68+3*$F$8*AM67+3*$F$13*AL53+3*$F$12*AM52+$F$17*AL38+$F$16*AM37</f>
        <v>11330.321425022286</v>
      </c>
      <c r="AM82" s="17">
        <f>$F$2*AM83+$F$3*AN82+3*$F$6*AM68+3*$F$7*AN67+3*$F$10*AM53+3*$F$11*AN52+$F$14*AM38+$F$15*AN37</f>
        <v>10298.625588400326</v>
      </c>
      <c r="AN82" s="26">
        <f>$F$5*AN83+$F$4*AO82+3*$F$9*AN68+3*$F$8*AO67+3*$F$13*AN53+3*$F$12*AO52+$F$17*AN38+$F$16*AO37</f>
        <v>13680.626648345564</v>
      </c>
      <c r="AO82" s="17">
        <f>$F$2*AO83+$F$3*AP82+3*$F$6*AO68+3*$F$7*AP67+3*$F$10*AO53+3*$F$11*AP52+$F$14*AO38+$F$15*AP37</f>
        <v>10469.275831361028</v>
      </c>
      <c r="AP82" s="26">
        <f>$F$5*AP83+$F$4*AQ82+3*$F$9*AP68+3*$F$8*AQ67+3*$F$13*AP53+3*$F$12*AQ52+$F$17*AP38+$F$16*AQ37</f>
        <v>2824.9768388403836</v>
      </c>
      <c r="AQ82" s="113">
        <v>0</v>
      </c>
      <c r="AU82">
        <v>4</v>
      </c>
      <c r="AV82" s="17">
        <f t="shared" si="32"/>
        <v>22816.616365119968</v>
      </c>
      <c r="AW82" s="17">
        <f t="shared" si="27"/>
        <v>26432.365157470726</v>
      </c>
      <c r="AX82" s="17">
        <f t="shared" si="27"/>
        <v>19288.127876550388</v>
      </c>
      <c r="AY82" s="17">
        <f t="shared" si="27"/>
        <v>19159.262250330099</v>
      </c>
      <c r="AZ82" s="17">
        <f t="shared" si="27"/>
        <v>13231.676784632577</v>
      </c>
      <c r="BA82" s="17">
        <f t="shared" si="27"/>
        <v>3280.4059696058657</v>
      </c>
      <c r="BB82" s="27"/>
      <c r="BF82">
        <v>4</v>
      </c>
      <c r="BG82" s="17">
        <f t="shared" si="33"/>
        <v>9091.5117738233839</v>
      </c>
      <c r="BH82" s="17">
        <f t="shared" si="28"/>
        <v>16429.89759388498</v>
      </c>
      <c r="BI82" s="17">
        <f t="shared" si="28"/>
        <v>14416.048298312275</v>
      </c>
      <c r="BJ82" s="17">
        <f t="shared" si="28"/>
        <v>18795.634226323273</v>
      </c>
      <c r="BK82" s="17">
        <f t="shared" si="28"/>
        <v>13511.782362671074</v>
      </c>
      <c r="BL82" s="17">
        <f t="shared" si="28"/>
        <v>3652.7461395875553</v>
      </c>
      <c r="BM82" s="27"/>
      <c r="BQ82">
        <v>4</v>
      </c>
      <c r="BR82" s="17">
        <f t="shared" si="34"/>
        <v>31908.12813894335</v>
      </c>
      <c r="BS82" s="17">
        <f t="shared" si="29"/>
        <v>42862.262751355709</v>
      </c>
      <c r="BT82" s="17">
        <f t="shared" si="29"/>
        <v>33704.17617486266</v>
      </c>
      <c r="BU82" s="17">
        <f t="shared" si="29"/>
        <v>37954.896476653375</v>
      </c>
      <c r="BV82" s="17">
        <f t="shared" si="29"/>
        <v>26743.459147303649</v>
      </c>
      <c r="BW82" s="17">
        <f t="shared" si="29"/>
        <v>6933.152109193421</v>
      </c>
      <c r="BX82" s="27"/>
      <c r="CB82">
        <v>4</v>
      </c>
      <c r="CC82" s="17">
        <f t="shared" si="35"/>
        <v>31908.12813894335</v>
      </c>
      <c r="CD82" s="17">
        <f t="shared" si="30"/>
        <v>42862.262751355709</v>
      </c>
      <c r="CE82" s="17">
        <f t="shared" si="30"/>
        <v>33704.17617486266</v>
      </c>
      <c r="CF82" s="17">
        <f t="shared" si="30"/>
        <v>37954.896476653375</v>
      </c>
      <c r="CG82" s="17">
        <f t="shared" si="30"/>
        <v>26743.459147303649</v>
      </c>
      <c r="CH82" s="17">
        <f t="shared" si="30"/>
        <v>6933.152109193421</v>
      </c>
      <c r="CI82" s="27"/>
      <c r="CM82">
        <v>4</v>
      </c>
      <c r="CN82" s="28">
        <f t="shared" si="31"/>
        <v>1.6283565599389898</v>
      </c>
      <c r="CO82" s="28">
        <f t="shared" si="31"/>
        <v>1.0642331060603294</v>
      </c>
      <c r="CP82" s="28">
        <f t="shared" si="31"/>
        <v>1.0875942455879613</v>
      </c>
      <c r="CQ82" s="28">
        <f t="shared" si="31"/>
        <v>0.40850992058961361</v>
      </c>
      <c r="CR82" s="28">
        <f t="shared" si="31"/>
        <v>0.29846459209572473</v>
      </c>
      <c r="CS82" s="28">
        <f t="shared" si="31"/>
        <v>1.3898054244054767</v>
      </c>
      <c r="CT82" s="27"/>
    </row>
    <row r="83" spans="2:98" x14ac:dyDescent="0.35">
      <c r="C83">
        <v>5</v>
      </c>
      <c r="D83" s="26">
        <f>$F$5*D84+$F$4*E83+3*$F$9*D69+3*$F$8*E68+3*$F$13*D54+3*$F$12*E53+$F$17*D39+$F$16*E38</f>
        <v>1719.7317870316847</v>
      </c>
      <c r="E83" s="17">
        <f>$F$2*E84+$F$3*F83+3*$F$6*E69+3*$F$7*F68+3*$F$10*E54+3*$F$11*F53+$F$14*E39+$F$15*F38</f>
        <v>1120.8362896797505</v>
      </c>
      <c r="F83" s="26">
        <f>$F$5*F84+$F$4*G83+3*$F$9*F69+3*$F$8*G68+3*$F$13*F54+3*$F$12*G53+$F$17*F39+$F$16*G38</f>
        <v>1780.1621949722812</v>
      </c>
      <c r="G83" s="17">
        <f>$F$2*G84+$F$3*H83+3*$F$6*G69+3*$F$7*H68+3*$F$10*G54+3*$F$11*H53+$F$14*G39+$F$15*H38</f>
        <v>1068.7163516875157</v>
      </c>
      <c r="H83" s="26">
        <f>$F$5*H84+$F$4*I83+3*$F$9*H69+3*$F$8*I68+3*$F$13*H54+3*$F$12*I53+$F$17*H39+$F$16*I38</f>
        <v>1398.0355719413599</v>
      </c>
      <c r="I83" s="17">
        <f>$F$2*I84+$F$3*J83+3*$F$6*I69+3*$F$7*J68+3*$F$10*I54+3*$F$11*J53+$F$14*I39+$F$15*J38</f>
        <v>574.40266946729776</v>
      </c>
      <c r="J83" s="26">
        <f>$F$5*J84+$F$4*K83+3*$F$9*J69+3*$F$8*K68+3*$F$13*J54+3*$F$12*K53+$F$17*J39+$F$16*K38</f>
        <v>0</v>
      </c>
      <c r="K83" s="113">
        <v>0</v>
      </c>
      <c r="N83">
        <v>5</v>
      </c>
      <c r="O83" s="26">
        <f>$F$5*O84+$F$4*P83+3*$F$9*O69+3*$F$8*P68+3*$F$13*O54+3*$F$12*P53+$F$17*O39+$F$16*P38</f>
        <v>5312.5777711728815</v>
      </c>
      <c r="P83" s="17">
        <f>$F$2*P84+$F$3*Q83+3*$F$6*P69+3*$F$7*Q68+3*$F$10*P54+3*$F$11*Q53+$F$14*P39+$F$15*Q38</f>
        <v>3345.9527777460276</v>
      </c>
      <c r="Q83" s="26">
        <f>$F$5*Q84+$F$4*R83+3*$F$9*Q69+3*$F$8*R68+3*$F$13*Q54+3*$F$12*R53+$F$17*Q39+$F$16*R38</f>
        <v>5500.9111809138876</v>
      </c>
      <c r="R83" s="17">
        <f>$F$2*R84+$F$3*S83+3*$F$6*R69+3*$F$7*S68+3*$F$10*R54+3*$F$11*S53+$F$14*R39+$F$15*S38</f>
        <v>3872.4193419709177</v>
      </c>
      <c r="S83" s="26">
        <f>$F$5*S84+$F$4*T83+3*$F$9*S69+3*$F$8*T68+3*$F$13*S54+3*$F$12*T53+$F$17*S39+$F$16*T38</f>
        <v>7159.5812808036935</v>
      </c>
      <c r="T83" s="17">
        <f>$F$2*T84+$F$3*U83+3*$F$6*T69+3*$F$7*U68+3*$F$10*T54+3*$F$11*U53+$F$14*T39+$F$15*U38</f>
        <v>5042.1494715884082</v>
      </c>
      <c r="U83" s="26">
        <f>$F$5*U84+$F$4*V83+3*$F$9*U69+3*$F$8*V68+3*$F$13*U54+3*$F$12*V53+$F$17*U39+$F$16*V38</f>
        <v>1008.0879699226491</v>
      </c>
      <c r="V83" s="113">
        <v>0</v>
      </c>
      <c r="Y83">
        <v>5</v>
      </c>
      <c r="Z83" s="26">
        <f>$F$5*Z84+$F$4*AA83+3*$F$9*Z69+3*$F$8*AA68+3*$F$13*Z54+3*$F$12*AA53+$F$17*Z39+$F$16*AA38</f>
        <v>635.97948799103051</v>
      </c>
      <c r="AA83" s="17">
        <f>$F$2*AA84+$F$3*AB83+3*$F$6*AA69+3*$F$7*AB68+3*$F$10*AA54+3*$F$11*AB53+$F$14*AA39+$F$15*AB38</f>
        <v>563.91333605328873</v>
      </c>
      <c r="AB83" s="26">
        <f>$F$5*AB84+$F$4*AC83+3*$F$9*AB69+3*$F$8*AC68+3*$F$13*AB54+3*$F$12*AC53+$F$17*AB39+$F$16*AC38</f>
        <v>1166.2306361806604</v>
      </c>
      <c r="AC83" s="17">
        <f>$F$2*AC84+$F$3*AD83+3*$F$6*AC69+3*$F$7*AD68+3*$F$10*AC54+3*$F$11*AD53+$F$14*AC39+$F$15*AD38</f>
        <v>855.96573142725072</v>
      </c>
      <c r="AD83" s="26">
        <f>$F$5*AD84+$F$4*AE83+3*$F$9*AD69+3*$F$8*AE68+3*$F$13*AD54+3*$F$12*AE53+$F$17*AD39+$F$16*AE38</f>
        <v>1305.9439046708862</v>
      </c>
      <c r="AE83" s="17">
        <f>$F$2*AE84+$F$3*AF83+3*$F$6*AE69+3*$F$7*AF68+3*$F$10*AE54+3*$F$11*AF53+$F$14*AE39+$F$15*AF38</f>
        <v>593.80517486412077</v>
      </c>
      <c r="AF83" s="26">
        <f>$F$5*AF84+$F$4*AG83+3*$F$9*AF69+3*$F$8*AG68+3*$F$13*AF54+3*$F$12*AG53+$F$17*AF39+$F$16*AG38</f>
        <v>309.68281728760047</v>
      </c>
      <c r="AG83" s="113">
        <v>0</v>
      </c>
      <c r="AJ83">
        <v>5</v>
      </c>
      <c r="AK83" s="26">
        <f>$F$5*AK84+$F$4*AL83+3*$F$9*AK69+3*$F$8*AL68+3*$F$13*AK54+3*$F$12*AL53+$F$17*AK39+$F$16*AL38</f>
        <v>1826.0565537893619</v>
      </c>
      <c r="AL83" s="17">
        <f>$F$2*AL84+$F$3*AM83+3*$F$6*AL69+3*$F$7*AM68+3*$F$10*AL54+3*$F$11*AM53+$F$14*AL39+$F$15*AM38</f>
        <v>1771.8972281298772</v>
      </c>
      <c r="AM83" s="26">
        <f>$F$5*AM84+$F$4*AN83+3*$F$9*AM69+3*$F$8*AN68+3*$F$13*AM54+3*$F$12*AN53+$F$17*AM39+$F$16*AN38</f>
        <v>4168.2243449397229</v>
      </c>
      <c r="AN83" s="17">
        <f>$F$2*AN84+$F$3*AO83+3*$F$6*AN69+3*$F$7*AO68+3*$F$10*AN54+3*$F$11*AO53+$F$14*AN39+$F$15*AO38</f>
        <v>3624.298534701843</v>
      </c>
      <c r="AO83" s="26">
        <f>$F$5*AO84+$F$4*AP83+3*$F$9*AO69+3*$F$8*AP68+3*$F$13*AO54+3*$F$12*AP53+$F$17*AO39+$F$16*AP38</f>
        <v>7275.5153111043628</v>
      </c>
      <c r="AP83" s="17">
        <f>$F$2*AP84+$F$3*AQ83+3*$F$6*AP69+3*$F$7*AQ68+3*$F$10*AP54+3*$F$11*AQ53+$F$14*AP39+$F$15*AQ38</f>
        <v>5116.1569021549303</v>
      </c>
      <c r="AQ83" s="26">
        <f>$F$5*AQ84+$F$4*AR83+3*$F$9*AQ69+3*$F$8*AR68+3*$F$13*AQ54+3*$F$12*AR53+$F$17*AQ39+$F$16*AR38</f>
        <v>1020.5022240375223</v>
      </c>
      <c r="AR83" s="113">
        <v>0</v>
      </c>
      <c r="AU83">
        <v>5</v>
      </c>
      <c r="AV83" s="17">
        <f t="shared" si="32"/>
        <v>7032.3095582045662</v>
      </c>
      <c r="AW83" s="17">
        <f t="shared" si="27"/>
        <v>4466.7890674257778</v>
      </c>
      <c r="AX83" s="17">
        <f t="shared" si="27"/>
        <v>7281.0733758861688</v>
      </c>
      <c r="AY83" s="17">
        <f t="shared" si="27"/>
        <v>4941.1356936584334</v>
      </c>
      <c r="AZ83" s="17">
        <f t="shared" si="27"/>
        <v>8557.6168527450536</v>
      </c>
      <c r="BA83" s="17">
        <f t="shared" si="27"/>
        <v>5616.5521410557058</v>
      </c>
      <c r="BB83" s="17">
        <f t="shared" si="27"/>
        <v>1008.0879699226491</v>
      </c>
      <c r="BC83" s="27"/>
      <c r="BF83">
        <v>5</v>
      </c>
      <c r="BG83" s="17">
        <f t="shared" si="33"/>
        <v>2462.0360417803922</v>
      </c>
      <c r="BH83" s="17">
        <f t="shared" si="28"/>
        <v>2335.8105641831662</v>
      </c>
      <c r="BI83" s="17">
        <f t="shared" si="28"/>
        <v>5334.4549811203833</v>
      </c>
      <c r="BJ83" s="17">
        <f t="shared" si="28"/>
        <v>4480.2642661290938</v>
      </c>
      <c r="BK83" s="17">
        <f t="shared" si="28"/>
        <v>8581.4592157752486</v>
      </c>
      <c r="BL83" s="17">
        <f t="shared" si="28"/>
        <v>5709.9620770190513</v>
      </c>
      <c r="BM83" s="17">
        <f t="shared" si="28"/>
        <v>1330.1850413251227</v>
      </c>
      <c r="BN83" s="27"/>
      <c r="BQ83">
        <v>5</v>
      </c>
      <c r="BR83" s="17">
        <f t="shared" si="34"/>
        <v>9494.3455999849575</v>
      </c>
      <c r="BS83" s="17">
        <f t="shared" si="29"/>
        <v>6802.599631608944</v>
      </c>
      <c r="BT83" s="17">
        <f t="shared" si="29"/>
        <v>12615.528357006551</v>
      </c>
      <c r="BU83" s="17">
        <f t="shared" si="29"/>
        <v>9421.3999597875263</v>
      </c>
      <c r="BV83" s="17">
        <f t="shared" si="29"/>
        <v>17139.076068520302</v>
      </c>
      <c r="BW83" s="17">
        <f t="shared" si="29"/>
        <v>11326.514218074757</v>
      </c>
      <c r="BX83" s="17">
        <f t="shared" si="29"/>
        <v>2338.273011247772</v>
      </c>
      <c r="CB83">
        <v>5</v>
      </c>
      <c r="CC83" s="17">
        <f t="shared" si="35"/>
        <v>9494.3455999849575</v>
      </c>
      <c r="CD83" s="17">
        <f t="shared" si="30"/>
        <v>6802.599631608944</v>
      </c>
      <c r="CE83" s="17">
        <f t="shared" si="30"/>
        <v>12615.528357006551</v>
      </c>
      <c r="CF83" s="17">
        <f t="shared" si="30"/>
        <v>9421.3999597875263</v>
      </c>
      <c r="CG83" s="17">
        <f t="shared" si="30"/>
        <v>17139.076068520302</v>
      </c>
      <c r="CH83" s="17">
        <f t="shared" si="30"/>
        <v>11326.514218074757</v>
      </c>
      <c r="CI83" s="17">
        <f t="shared" si="30"/>
        <v>2338.273011247772</v>
      </c>
      <c r="CM83">
        <v>5</v>
      </c>
      <c r="CN83" s="28">
        <f t="shared" si="31"/>
        <v>2.3779132245113335</v>
      </c>
      <c r="CO83" s="28">
        <f t="shared" si="31"/>
        <v>2.6168098326520095</v>
      </c>
      <c r="CP83" s="28">
        <f t="shared" si="31"/>
        <v>1.7392527387680095</v>
      </c>
      <c r="CQ83" s="28">
        <f t="shared" si="31"/>
        <v>1.617586079600714</v>
      </c>
      <c r="CR83" s="28">
        <f t="shared" si="31"/>
        <v>1.0277884265188926E-2</v>
      </c>
      <c r="CS83" s="28">
        <f t="shared" si="31"/>
        <v>0.29370281131678155</v>
      </c>
      <c r="CT83" s="28">
        <f>(CI83-3*CI68*CI53+2*CI53^3)/(CT68)^(3/2)</f>
        <v>1.183017693788424</v>
      </c>
    </row>
    <row r="84" spans="2:98" x14ac:dyDescent="0.35">
      <c r="C84">
        <v>6</v>
      </c>
      <c r="D84" s="113">
        <v>0</v>
      </c>
      <c r="E84" s="113">
        <v>0</v>
      </c>
      <c r="F84" s="113">
        <v>0</v>
      </c>
      <c r="G84" s="113">
        <v>0</v>
      </c>
      <c r="H84" s="113">
        <v>0</v>
      </c>
      <c r="I84" s="26">
        <f>$F$5*I85+$F$4*J84+3*$F$9*I70+3*$F$8*J69+3*$F$13*I55+3*$F$12*J54+$F$17*I40+$F$16*J39</f>
        <v>135.95260374275045</v>
      </c>
      <c r="J84" s="8">
        <v>0</v>
      </c>
      <c r="N84">
        <v>6</v>
      </c>
      <c r="O84" s="113">
        <v>0</v>
      </c>
      <c r="P84" s="113">
        <v>0</v>
      </c>
      <c r="Q84" s="113">
        <v>0</v>
      </c>
      <c r="R84" s="113">
        <v>0</v>
      </c>
      <c r="S84" s="113">
        <v>0</v>
      </c>
      <c r="T84" s="26">
        <f>$F$5*T85+$F$4*U84+3*$F$9*T70+3*$F$8*U69+3*$F$13*T55+3*$F$12*U54+$F$17*T40+$F$16*U39</f>
        <v>2527.2989401579725</v>
      </c>
      <c r="U84" s="16">
        <f>$P$14</f>
        <v>1008.1740356035995</v>
      </c>
      <c r="Y84">
        <v>6</v>
      </c>
      <c r="Z84" s="113">
        <v>0</v>
      </c>
      <c r="AA84" s="113">
        <v>0</v>
      </c>
      <c r="AB84" s="113">
        <v>0</v>
      </c>
      <c r="AC84" s="113">
        <v>0</v>
      </c>
      <c r="AD84" s="113">
        <v>0</v>
      </c>
      <c r="AE84" s="26">
        <f>$F$5*AE85+$F$4*AF84+3*$F$9*AE70+3*$F$8*AF69+3*$F$13*AE55+3*$F$12*AF54+$F$17*AE40+$F$16*AF39</f>
        <v>0</v>
      </c>
      <c r="AF84" s="8">
        <v>0</v>
      </c>
      <c r="AJ84">
        <v>6</v>
      </c>
      <c r="AK84" s="113">
        <v>0</v>
      </c>
      <c r="AL84" s="113">
        <v>0</v>
      </c>
      <c r="AM84" s="113">
        <v>0</v>
      </c>
      <c r="AN84" s="113">
        <v>0</v>
      </c>
      <c r="AO84" s="113">
        <v>0</v>
      </c>
      <c r="AP84" s="26">
        <f>$F$5*AP85+$F$4*AQ84+3*$F$9*AP70+3*$F$8*AQ69+3*$F$13*AP55+3*$F$12*AQ54+$F$17*AP40+$F$16*AQ39</f>
        <v>2557.8620530699213</v>
      </c>
      <c r="AQ84" s="16">
        <f>$P$15</f>
        <v>1015.2737140288036</v>
      </c>
      <c r="AU84">
        <v>6</v>
      </c>
      <c r="AV84" s="27"/>
      <c r="AW84" s="27"/>
      <c r="AX84" s="27"/>
      <c r="AY84" s="27"/>
      <c r="AZ84" s="27"/>
      <c r="BA84" s="17">
        <f t="shared" si="27"/>
        <v>2663.2515439007229</v>
      </c>
      <c r="BB84" s="17">
        <f t="shared" si="27"/>
        <v>1008.1740356035995</v>
      </c>
      <c r="BF84">
        <v>6</v>
      </c>
      <c r="BG84" s="27"/>
      <c r="BH84" s="27"/>
      <c r="BI84" s="27"/>
      <c r="BJ84" s="27"/>
      <c r="BK84" s="27"/>
      <c r="BL84" s="17">
        <f t="shared" si="28"/>
        <v>2557.8620530699213</v>
      </c>
      <c r="BM84" s="17">
        <f t="shared" si="28"/>
        <v>1015.2737140288036</v>
      </c>
      <c r="BQ84">
        <v>6</v>
      </c>
      <c r="BR84" s="27"/>
      <c r="BS84" s="27"/>
      <c r="BT84" s="27"/>
      <c r="BU84" s="27"/>
      <c r="BV84" s="27"/>
      <c r="BW84" s="17">
        <f t="shared" si="29"/>
        <v>5221.1135969706447</v>
      </c>
      <c r="BX84" s="17">
        <f t="shared" si="29"/>
        <v>2023.447749632403</v>
      </c>
      <c r="CB84">
        <v>6</v>
      </c>
      <c r="CC84" s="27"/>
      <c r="CD84" s="27"/>
      <c r="CE84" s="27"/>
      <c r="CF84" s="27"/>
      <c r="CG84" s="27"/>
      <c r="CH84" s="17">
        <f t="shared" si="30"/>
        <v>5221.1135969706447</v>
      </c>
      <c r="CI84" s="17">
        <f t="shared" si="30"/>
        <v>2023.447749632403</v>
      </c>
      <c r="CM84">
        <v>6</v>
      </c>
      <c r="CN84" s="27"/>
      <c r="CO84" s="27"/>
      <c r="CP84" s="27"/>
      <c r="CQ84" s="27"/>
      <c r="CR84" s="27"/>
      <c r="CS84" s="28">
        <f>(CH84-3*CH69*CH54+2*CH54^3)/(CS69)^(3/2)</f>
        <v>-4.6188455788515742E-3</v>
      </c>
      <c r="CT84" s="28">
        <f>(CI84-3*CI69*CI54+2*CI54^3)/(CT69)^(3/2)</f>
        <v>1.8668803415081698</v>
      </c>
    </row>
    <row r="85" spans="2:98" x14ac:dyDescent="0.35">
      <c r="C85">
        <v>7</v>
      </c>
      <c r="I85" s="113">
        <v>0</v>
      </c>
      <c r="N85">
        <v>7</v>
      </c>
      <c r="T85" s="113">
        <v>0</v>
      </c>
      <c r="Y85">
        <v>7</v>
      </c>
      <c r="AE85" s="113">
        <v>0</v>
      </c>
      <c r="AJ85">
        <v>7</v>
      </c>
      <c r="AP85" s="113">
        <v>0</v>
      </c>
      <c r="BA85" s="27"/>
      <c r="BL85" s="27"/>
      <c r="BW85" s="27"/>
      <c r="CH85" s="27"/>
      <c r="CS85" s="27"/>
    </row>
    <row r="87" spans="2:98" x14ac:dyDescent="0.35">
      <c r="D87" s="115" t="s">
        <v>932</v>
      </c>
      <c r="E87" s="116"/>
      <c r="F87" s="116"/>
      <c r="G87" s="116">
        <f>INDEX(D93:K100,VLOOKUP($E$24,C92:K100,1,FALSE)+1,HLOOKUP($E$25,C92:K100,1,FALSE)+1)</f>
        <v>4251269.7092616754</v>
      </c>
      <c r="O87" s="115" t="s">
        <v>997</v>
      </c>
      <c r="P87" s="116"/>
      <c r="Q87" s="116"/>
      <c r="R87" s="120">
        <f>INDEX(O93:V100,VLOOKUP($E$24,N92:V100,1,FALSE)+1,HLOOKUP($E$25,N92:V100,1,FALSE)+1)</f>
        <v>8148548.5456643216</v>
      </c>
      <c r="Z87" s="115" t="s">
        <v>1029</v>
      </c>
      <c r="AA87" s="116"/>
      <c r="AB87" s="116"/>
      <c r="AC87" s="120">
        <f>INDEX(Z93:AG100,VLOOKUP($E$24,Y92:AG100,1,FALSE)+1,HLOOKUP($E$25,Y92:AG100,1,FALSE)+1)</f>
        <v>6734704.7517938223</v>
      </c>
      <c r="AK87" s="115" t="s">
        <v>1061</v>
      </c>
      <c r="AL87" s="116"/>
      <c r="AM87" s="116"/>
      <c r="AN87" s="120">
        <f>INDEX(AK93:AR100,VLOOKUP($E$24,AJ92:AR100,1,FALSE)+1,HLOOKUP($E$25,AJ92:AR100,1,FALSE)+1)</f>
        <v>6867549.4126793975</v>
      </c>
      <c r="AV87" s="115" t="s">
        <v>1087</v>
      </c>
      <c r="AW87" s="116"/>
      <c r="AX87" s="116"/>
      <c r="AY87" s="120">
        <f>INDEX(AV93:BB99,VLOOKUP($E$24,AU92:BB99,1,FALSE)+1,HLOOKUP($E$25,AU92:BB99,1,FALSE)+1)</f>
        <v>12399818.254925996</v>
      </c>
      <c r="BG87" s="115" t="s">
        <v>1103</v>
      </c>
      <c r="BH87" s="116"/>
      <c r="BI87" s="116"/>
      <c r="BJ87" s="120">
        <f>INDEX(BG93:BM99,VLOOKUP($E$24,BF92:BM99,1,FALSE)+1,HLOOKUP($E$25,BF92:BM99,1,FALSE)+1)</f>
        <v>13602254.164473221</v>
      </c>
      <c r="BR87" s="115" t="s">
        <v>1119</v>
      </c>
      <c r="BS87" s="116"/>
      <c r="BT87" s="116"/>
      <c r="BU87" s="120">
        <f>AY87+BJ87</f>
        <v>26002072.419399217</v>
      </c>
      <c r="CC87" s="115" t="s">
        <v>239</v>
      </c>
      <c r="CD87" s="116"/>
      <c r="CE87" s="116"/>
      <c r="CF87" s="120">
        <f>BU87</f>
        <v>26002072.419399217</v>
      </c>
      <c r="CN87" s="115" t="s">
        <v>243</v>
      </c>
      <c r="CO87" s="116"/>
      <c r="CP87" s="116"/>
      <c r="CQ87" s="121">
        <f>(CF87-4*CF72*CF42-3*CF57^2+12*CF57*CF42^2-6*CF42^4)/(CQ57)^2</f>
        <v>-0.16207192413824101</v>
      </c>
    </row>
    <row r="88" spans="2:98" x14ac:dyDescent="0.35">
      <c r="D88" s="4" t="s">
        <v>933</v>
      </c>
      <c r="G88" s="25">
        <f>INDEX(D93:K100,VLOOKUP($E$24+1,C92:K100,1,FALSE)+1,HLOOKUP($E$25,C92:K100,1,FALSE)+1)</f>
        <v>3116931.4116904913</v>
      </c>
      <c r="O88" s="4" t="s">
        <v>998</v>
      </c>
      <c r="R88" s="25">
        <f>INDEX(O93:V100,VLOOKUP($E$24+1,N92:V100,1,FALSE)+1,HLOOKUP($E$25,N92:V100,1,FALSE)+1)</f>
        <v>6255714.2215501405</v>
      </c>
      <c r="Z88" s="4" t="s">
        <v>1030</v>
      </c>
      <c r="AC88" s="25">
        <f>INDEX(Z93:AG100,VLOOKUP($E$24+1,Y92:AG100,1,FALSE)+1,HLOOKUP($E$25,Y92:AG100,1,FALSE)+1)</f>
        <v>4198229.1848625932</v>
      </c>
      <c r="AK88" s="4" t="s">
        <v>1062</v>
      </c>
      <c r="AN88" s="25">
        <f>INDEX(AK93:AR100,VLOOKUP($E$24+1,AJ92:AR100,1,FALSE)+1,HLOOKUP($E$25,AJ92:AR100,1,FALSE)+1)</f>
        <v>5045167.2917653201</v>
      </c>
      <c r="AV88" s="4" t="s">
        <v>1088</v>
      </c>
      <c r="AY88" s="25">
        <f>G90+R90</f>
        <v>12399818.254925996</v>
      </c>
      <c r="BG88" s="4" t="s">
        <v>1104</v>
      </c>
      <c r="BJ88" s="25">
        <f>AC90+AN90</f>
        <v>13602254.164473221</v>
      </c>
      <c r="BR88" s="4" t="s">
        <v>1120</v>
      </c>
      <c r="BU88" s="25">
        <f>AY88+BJ88</f>
        <v>26002072.419399217</v>
      </c>
      <c r="CC88" s="4" t="s">
        <v>494</v>
      </c>
      <c r="CF88" s="25">
        <f>BU88</f>
        <v>26002072.419399217</v>
      </c>
      <c r="CN88" s="4" t="s">
        <v>510</v>
      </c>
      <c r="CQ88" s="5">
        <f>(CF88-4*CF73*CF43-3*CF58^2+12*CF58*CF43^2-6*CF43^4)/(CQ58)^2</f>
        <v>-0.16207192413868735</v>
      </c>
    </row>
    <row r="89" spans="2:98" x14ac:dyDescent="0.35">
      <c r="D89" s="4" t="s">
        <v>934</v>
      </c>
      <c r="G89" s="25">
        <f>INDEX(D93:K100,VLOOKUP($E$24,C92:K100,1,FALSE)+1,HLOOKUP($E$25+1,C92:K100,1,FALSE)+1)</f>
        <v>2339144.7930596601</v>
      </c>
      <c r="O89" s="4" t="s">
        <v>999</v>
      </c>
      <c r="R89" s="25">
        <f>INDEX(O93:V100,VLOOKUP($E$24,N92:V100,1,FALSE)+1,HLOOKUP($E$25+1,N92:V100,1,FALSE)+1)</f>
        <v>4560994.2361953603</v>
      </c>
      <c r="Z89" s="4" t="s">
        <v>1031</v>
      </c>
      <c r="AC89" s="25">
        <f>INDEX(Z93:AG100,VLOOKUP($E$24,Y92:AG100,1,FALSE)+1,HLOOKUP($E$25+1,Y92:AG100,1,FALSE)+1)</f>
        <v>5327431.3649211396</v>
      </c>
      <c r="AK89" s="4" t="s">
        <v>1063</v>
      </c>
      <c r="AN89" s="25">
        <f>INDEX(AK93:AR100,VLOOKUP($E$24,AJ92:AR100,1,FALSE)+1,HLOOKUP($E$25+1,AJ92:AR100,1,FALSE)+1)</f>
        <v>4841842.1894816868</v>
      </c>
      <c r="CN89" s="4" t="s">
        <v>540</v>
      </c>
      <c r="CQ89" s="5">
        <f>IF(MOD($E$24+$E$25,2)=0,CQ88,CQ163)</f>
        <v>-0.16207192413868735</v>
      </c>
    </row>
    <row r="90" spans="2:98" x14ac:dyDescent="0.35">
      <c r="D90" s="4" t="s">
        <v>935</v>
      </c>
      <c r="G90" s="25">
        <f>IF(AND($E$24=6,$E$25=6),$U$2*G88+$U$3*G89+4*$U$6*G73+4*$U$7*G74+6*$U$10*G58+6*$U$11*G59+4*$U$14*G43+4*$U$15*G44+$U$18*G28+$U$19*G29,IF(MOD($E$24+$E$25,2)=0,$K$2*G88+$K$3*G89+4*$K$6*G73+4*$K$7*G74+6*$K$10*G58+6*$K$11*G59+4*$K$14*G43+4*$K$15*G44+$K$18*G28+$K$19*G29,$K$5*G88+$K$4*G89+4*$K$9*G73+4*$K$8*G74+6*$K$13*G58+6*$K$12*G59+4*$K$17*G43+4*$K$16*G44+$K$21*G28+$K$20*G29))</f>
        <v>4251269.7092616754</v>
      </c>
      <c r="O90" s="4" t="s">
        <v>1000</v>
      </c>
      <c r="R90" s="25">
        <f>IF(AND($E$24=6,$E$25=6),$U$2*R88+$U$3*R89+4*$U$6*R73+4*$U$7*R74+6*$U$10*R58+6*$U$11*R59+4*$U$14*R43+4*$U$15*R44+$U$18*R28+$U$19*R29,IF(MOD($E$24+$E$25,2)=0,$K$2*R88+$K$3*R89+4*$K$6*R73+4*$K$7*R74+6*$K$10*R58+6*$K$11*R59+4*$K$14*R43+4*$K$15*R44+$K$18*R28+$K$19*R29,$K$5*R88+$K$4*R89+4*$K$9*R73+4*$K$8*R74+6*$K$13*R58+6*$K$12*R59+4*$K$17*R43+4*$K$16*R44+$K$21*R28+$K$20*R29))</f>
        <v>8148548.5456643216</v>
      </c>
      <c r="Z90" s="4" t="s">
        <v>1032</v>
      </c>
      <c r="AC90" s="25">
        <f>IF(AND($E$24=6,$E$25=6),$U$2*AC88+$U$3*AC89+4*$U$6*AC73+4*$U$7*AC74+6*$U$10*AC58+6*$U$11*AC59+4*$U$14*AC43+4*$U$15*AC44+$U$18*AC28+$U$19*AC29,IF(MOD($E$24+$E$25,2)=0,$K$2*AC88+$K$3*AC89+4*$K$6*AC73+4*$K$7*AC74+6*$K$10*AC58+6*$K$11*AC59+4*$K$14*AC43+4*$K$15*AC44+$K$18*AC28+$K$19*AC29,$K$5*AC88+$K$4*AC89+4*$K$9*AC73+4*$K$8*AC74+6*$K$13*AC58+6*$K$12*AC59+4*$K$17*AC43+4*$K$16*AC44+$K$21*AC28+$K$20*AC29))</f>
        <v>6734704.7517938223</v>
      </c>
      <c r="AK90" s="4" t="s">
        <v>1064</v>
      </c>
      <c r="AN90" s="25">
        <f>IF(AND($E$24=6,$E$25=6),$U$2*AN88+$U$3*AN89+4*$U$6*AN73+4*$U$7*AN74+6*$U$10*AN58+6*$U$11*AN59+4*$U$14*AN43+4*$U$15*AN44+$U$18*AN28+$U$19*AN29,IF(MOD($E$24+$E$25,2)=0,$K$2*AN88+$K$3*AN89+4*$K$6*AN73+4*$K$7*AN74+6*$K$10*AN58+6*$K$11*AN59+4*$K$14*AN43+4*$K$15*AN44+$K$18*AN28+$K$19*AN29,$K$5*AN88+$K$4*AN89+4*$K$9*AN73+4*$K$8*AN74+6*$K$13*AN58+6*$K$12*AN59+4*$K$17*AN43+4*$K$16*AN44+$K$21*AN28+$K$20*AN29))</f>
        <v>6867549.4126793975</v>
      </c>
      <c r="AY90" s="25"/>
      <c r="BJ90" s="1"/>
    </row>
    <row r="91" spans="2:98" x14ac:dyDescent="0.35">
      <c r="G91" t="s">
        <v>0</v>
      </c>
      <c r="R91" t="s">
        <v>0</v>
      </c>
      <c r="AC91" t="s">
        <v>0</v>
      </c>
      <c r="AN91" t="s">
        <v>0</v>
      </c>
      <c r="AY91" t="s">
        <v>0</v>
      </c>
      <c r="BJ91" t="s">
        <v>0</v>
      </c>
      <c r="BU91" t="s">
        <v>0</v>
      </c>
      <c r="CF91" t="s">
        <v>0</v>
      </c>
      <c r="CQ91" t="s">
        <v>0</v>
      </c>
    </row>
    <row r="92" spans="2:98" x14ac:dyDescent="0.35">
      <c r="D92">
        <v>0</v>
      </c>
      <c r="E92">
        <v>1</v>
      </c>
      <c r="F92">
        <v>2</v>
      </c>
      <c r="G92">
        <v>3</v>
      </c>
      <c r="H92">
        <v>4</v>
      </c>
      <c r="I92">
        <v>5</v>
      </c>
      <c r="J92">
        <v>6</v>
      </c>
      <c r="K92">
        <v>7</v>
      </c>
      <c r="O92">
        <v>0</v>
      </c>
      <c r="P92">
        <v>1</v>
      </c>
      <c r="Q92">
        <v>2</v>
      </c>
      <c r="R92">
        <v>3</v>
      </c>
      <c r="S92">
        <v>4</v>
      </c>
      <c r="T92">
        <v>5</v>
      </c>
      <c r="U92">
        <v>6</v>
      </c>
      <c r="V92">
        <v>7</v>
      </c>
      <c r="Z92">
        <v>0</v>
      </c>
      <c r="AA92">
        <v>1</v>
      </c>
      <c r="AB92">
        <v>2</v>
      </c>
      <c r="AC92">
        <v>3</v>
      </c>
      <c r="AD92">
        <v>4</v>
      </c>
      <c r="AE92">
        <v>5</v>
      </c>
      <c r="AF92">
        <v>6</v>
      </c>
      <c r="AG92">
        <v>7</v>
      </c>
      <c r="AK92">
        <v>0</v>
      </c>
      <c r="AL92">
        <v>1</v>
      </c>
      <c r="AM92">
        <v>2</v>
      </c>
      <c r="AN92">
        <v>3</v>
      </c>
      <c r="AO92">
        <v>4</v>
      </c>
      <c r="AP92">
        <v>5</v>
      </c>
      <c r="AQ92">
        <v>6</v>
      </c>
      <c r="AR92">
        <v>7</v>
      </c>
      <c r="AV92">
        <v>0</v>
      </c>
      <c r="AW92">
        <v>1</v>
      </c>
      <c r="AX92">
        <v>2</v>
      </c>
      <c r="AY92">
        <v>3</v>
      </c>
      <c r="AZ92">
        <v>4</v>
      </c>
      <c r="BA92">
        <v>5</v>
      </c>
      <c r="BB92">
        <v>6</v>
      </c>
      <c r="BG92">
        <v>0</v>
      </c>
      <c r="BH92">
        <v>1</v>
      </c>
      <c r="BI92">
        <v>2</v>
      </c>
      <c r="BJ92">
        <v>3</v>
      </c>
      <c r="BK92">
        <v>4</v>
      </c>
      <c r="BL92">
        <v>5</v>
      </c>
      <c r="BM92">
        <v>6</v>
      </c>
      <c r="BR92">
        <v>0</v>
      </c>
      <c r="BS92">
        <v>1</v>
      </c>
      <c r="BT92">
        <v>2</v>
      </c>
      <c r="BU92">
        <v>3</v>
      </c>
      <c r="BV92">
        <v>4</v>
      </c>
      <c r="BW92">
        <v>5</v>
      </c>
      <c r="BX92">
        <v>6</v>
      </c>
      <c r="CC92">
        <v>0</v>
      </c>
      <c r="CD92">
        <v>1</v>
      </c>
      <c r="CE92">
        <v>2</v>
      </c>
      <c r="CF92">
        <v>3</v>
      </c>
      <c r="CG92">
        <v>4</v>
      </c>
      <c r="CH92">
        <v>5</v>
      </c>
      <c r="CI92">
        <v>6</v>
      </c>
      <c r="CN92">
        <v>0</v>
      </c>
      <c r="CO92">
        <v>1</v>
      </c>
      <c r="CP92">
        <v>2</v>
      </c>
      <c r="CQ92">
        <v>3</v>
      </c>
      <c r="CR92">
        <v>4</v>
      </c>
      <c r="CS92">
        <v>5</v>
      </c>
      <c r="CT92">
        <v>6</v>
      </c>
    </row>
    <row r="93" spans="2:98" x14ac:dyDescent="0.35">
      <c r="C93">
        <v>0</v>
      </c>
      <c r="D93" s="17">
        <f>$F$2*D94+$F$3*E93+4*$F$6*D79+4*$F$7*E78+6*$F$10*D64+6*$F$11*E63+4*$F$14*D49+4*$F$15*E48+$F$18*D34+$F$19*E33</f>
        <v>4251269.7092616754</v>
      </c>
      <c r="E93" s="26">
        <f>$F$5*E94+$F$4*F93+4*$F$9*E79+4*$F$8*F78+6*$F$13*E64+6*$F$12*F63+4*$F$17*E49+4*$F$16*F48+$F$21*E34+$F$20*F33</f>
        <v>2339144.7930596601</v>
      </c>
      <c r="F93" s="17">
        <f>$F$2*F94+$F$3*G93+4*$F$6*F79+4*$F$7*G78+6*$F$10*F64+6*$F$11*G63+4*$F$14*F49+4*$F$15*G48+$F$18*F34+$F$19*G33</f>
        <v>1345407.3508751465</v>
      </c>
      <c r="G93" s="26">
        <f>$F$5*G94+$F$4*H93+4*$F$9*G79+4*$F$8*H78+6*$F$13*G64+6*$F$12*H63+4*$F$17*G49+4*$F$16*H48+$F$21*G34+$F$20*H33</f>
        <v>400932.43213843938</v>
      </c>
      <c r="H93" s="17">
        <f>$F$2*H94+$F$3*I93+4*$F$6*H79+4*$F$7*I78+6*$F$10*H64+6*$F$11*I63+4*$F$14*H49+4*$F$15*I48+$F$18*H34+$F$19*I33</f>
        <v>138510.47433037462</v>
      </c>
      <c r="I93" s="26">
        <f>$F$5*I94+$F$4*J93+4*$F$9*I79+4*$F$8*J78+6*$F$13*I64+6*$F$12*J63+4*$F$17*I49+4*$F$16*J48+$F$21*I34+$F$20*J33</f>
        <v>10924.120040549966</v>
      </c>
      <c r="J93" s="113">
        <v>0</v>
      </c>
      <c r="N93">
        <v>0</v>
      </c>
      <c r="O93" s="17">
        <f>$F$2*O94+$F$3*P93+4*$F$6*O79+4*$F$7*P78+6*$F$10*O64+6*$F$11*P63+4*$F$14*O49+4*$F$15*P48+$F$18*O34+$F$19*P33</f>
        <v>8148548.5456643216</v>
      </c>
      <c r="P93" s="26">
        <f>$F$5*P94+$F$4*Q93+4*$F$9*P79+4*$F$8*Q78+6*$F$13*P64+6*$F$12*Q63+4*$F$17*P49+4*$F$16*Q48+$F$21*P34+$F$20*Q33</f>
        <v>4560994.2361953603</v>
      </c>
      <c r="Q93" s="17">
        <f>$F$2*Q94+$F$3*R93+4*$F$6*Q79+4*$F$7*R78+6*$F$10*Q64+6*$F$11*R63+4*$F$14*Q49+4*$F$15*R48+$F$18*Q34+$F$19*R33</f>
        <v>2785220.9510640488</v>
      </c>
      <c r="R93" s="26">
        <f>$F$5*R94+$F$4*S93+4*$F$9*R79+4*$F$8*S78+6*$F$13*R64+6*$F$12*S63+4*$F$17*R49+4*$F$16*S48+$F$21*R34+$F$20*S33</f>
        <v>940544.15822066355</v>
      </c>
      <c r="S93" s="17">
        <f>$F$2*S94+$F$3*T93+4*$F$6*S79+4*$F$7*T78+6*$F$10*S64+6*$F$11*T63+4*$F$14*S49+4*$F$15*T48+$F$18*S34+$F$19*T33</f>
        <v>381126.17215943505</v>
      </c>
      <c r="T93" s="26">
        <f>$F$5*T94+$F$4*U93+4*$F$9*T79+4*$F$8*U78+6*$F$13*T64+6*$F$12*U63+4*$F$17*T49+4*$F$16*U48+$F$21*T34+$F$20*U33</f>
        <v>38914.661693157737</v>
      </c>
      <c r="U93" s="113">
        <v>0</v>
      </c>
      <c r="Y93">
        <v>0</v>
      </c>
      <c r="Z93" s="17">
        <f>$F$2*Z94+$F$3*AA93+4*$F$6*Z79+4*$F$7*AA78+6*$F$10*Z64+6*$F$11*AA63+4*$F$14*Z49+4*$F$15*AA48+$F$18*Z34+$F$19*AA33</f>
        <v>6734704.7517938223</v>
      </c>
      <c r="AA93" s="26">
        <f>$F$5*AA94+$F$4*AB93+4*$F$9*AA79+4*$F$8*AB78+6*$F$13*AA64+6*$F$12*AB63+4*$F$17*AA49+4*$F$16*AB48+$F$21*AA34+$F$20*AB33</f>
        <v>5327431.3649211396</v>
      </c>
      <c r="AB93" s="17">
        <f>$F$2*AB94+$F$3*AC93+4*$F$6*AB79+4*$F$7*AC78+6*$F$10*AB64+6*$F$11*AC63+4*$F$14*AB49+4*$F$15*AC48+$F$18*AB34+$F$19*AC33</f>
        <v>3474518.6266299635</v>
      </c>
      <c r="AC93" s="26">
        <f>$F$5*AC94+$F$4*AD93+4*$F$9*AC79+4*$F$8*AD78+6*$F$13*AC64+6*$F$12*AD63+4*$F$17*AC49+4*$F$16*AD48+$F$21*AC34+$F$20*AD33</f>
        <v>1613890.4872138079</v>
      </c>
      <c r="AD93" s="17">
        <f>$F$2*AD94+$F$3*AE93+4*$F$6*AD79+4*$F$7*AE78+6*$F$10*AD64+6*$F$11*AE63+4*$F$14*AD49+4*$F$15*AE48+$F$18*AD34+$F$19*AE33</f>
        <v>689142.28431955422</v>
      </c>
      <c r="AE93" s="26">
        <f>$F$5*AE94+$F$4*AF93+4*$F$9*AE79+4*$F$8*AF78+6*$F$13*AE64+6*$F$12*AF63+4*$F$17*AE49+4*$F$16*AF48+$F$21*AE34+$F$20*AF33</f>
        <v>83577.641472158575</v>
      </c>
      <c r="AF93" s="113">
        <v>0</v>
      </c>
      <c r="AJ93">
        <v>0</v>
      </c>
      <c r="AK93" s="17">
        <f>$F$2*AK94+$F$3*AL93+4*$F$6*AK79+4*$F$7*AL78+6*$F$10*AK64+6*$F$11*AL63+4*$F$14*AK49+4*$F$15*AL48+$F$18*AK34+$F$19*AL33</f>
        <v>6867549.4126793975</v>
      </c>
      <c r="AL93" s="26">
        <f>$F$5*AL94+$F$4*AM93+4*$F$9*AL79+4*$F$8*AM78+6*$F$13*AL64+6*$F$12*AM63+4*$F$17*AL49+4*$F$16*AM48+$F$21*AL34+$F$20*AM33</f>
        <v>4841842.1894816868</v>
      </c>
      <c r="AM93" s="17">
        <f>$F$2*AM94+$F$3*AN93+4*$F$6*AM79+4*$F$7*AN78+6*$F$10*AM64+6*$F$11*AN63+4*$F$14*AM49+4*$F$15*AN48+$F$18*AM34+$F$19*AN33</f>
        <v>3186494.955921663</v>
      </c>
      <c r="AN93" s="26">
        <f>$F$5*AN94+$F$4*AO93+4*$F$9*AN79+4*$F$8*AO78+6*$F$13*AN64+6*$F$12*AO63+4*$F$17*AN49+4*$F$16*AO48+$F$21*AN34+$F$20*AO33</f>
        <v>1249144.2864873956</v>
      </c>
      <c r="AO93" s="17">
        <f>$F$2*AO94+$F$3*AP93+4*$F$6*AO79+4*$F$7*AP78+6*$F$10*AO64+6*$F$11*AP63+4*$F$14*AO49+4*$F$15*AP48+$F$18*AO34+$F$19*AP33</f>
        <v>517314.3981240213</v>
      </c>
      <c r="AP93" s="26">
        <f>$F$5*AP94+$F$4*AQ93+4*$F$9*AP79+4*$F$8*AQ78+6*$F$13*AP64+6*$F$12*AQ63+4*$F$17*AP49+4*$F$16*AQ48+$F$21*AP34+$F$20*AQ33</f>
        <v>53665.78315179675</v>
      </c>
      <c r="AQ93" s="113">
        <v>0</v>
      </c>
      <c r="AU93">
        <v>0</v>
      </c>
      <c r="AV93" s="17">
        <f>D93+O93</f>
        <v>12399818.254925996</v>
      </c>
      <c r="AW93" s="17">
        <f t="shared" ref="AW93:BB99" si="36">E93+P93</f>
        <v>6900139.0292550204</v>
      </c>
      <c r="AX93" s="17">
        <f t="shared" si="36"/>
        <v>4130628.301939195</v>
      </c>
      <c r="AY93" s="17">
        <f t="shared" si="36"/>
        <v>1341476.5903591029</v>
      </c>
      <c r="AZ93" s="17">
        <f t="shared" si="36"/>
        <v>519636.64648980967</v>
      </c>
      <c r="BA93" s="17">
        <f t="shared" si="36"/>
        <v>49838.781733707699</v>
      </c>
      <c r="BB93" s="27"/>
      <c r="BF93">
        <v>0</v>
      </c>
      <c r="BG93" s="17">
        <f>Z93+AK93</f>
        <v>13602254.164473221</v>
      </c>
      <c r="BH93" s="17">
        <f t="shared" ref="BH93:BM99" si="37">AA93+AL93</f>
        <v>10169273.554402826</v>
      </c>
      <c r="BI93" s="17">
        <f t="shared" si="37"/>
        <v>6661013.5825516265</v>
      </c>
      <c r="BJ93" s="17">
        <f t="shared" si="37"/>
        <v>2863034.7737012035</v>
      </c>
      <c r="BK93" s="17">
        <f t="shared" si="37"/>
        <v>1206456.6824435755</v>
      </c>
      <c r="BL93" s="17">
        <f t="shared" si="37"/>
        <v>137243.42462395533</v>
      </c>
      <c r="BM93" s="27"/>
      <c r="BQ93">
        <v>0</v>
      </c>
      <c r="BR93" s="17">
        <f>AV93+BG93</f>
        <v>26002072.419399217</v>
      </c>
      <c r="BS93" s="17">
        <f t="shared" ref="BS93:BX99" si="38">AW93+BH93</f>
        <v>17069412.583657846</v>
      </c>
      <c r="BT93" s="17">
        <f t="shared" si="38"/>
        <v>10791641.884490822</v>
      </c>
      <c r="BU93" s="17">
        <f t="shared" si="38"/>
        <v>4204511.3640603069</v>
      </c>
      <c r="BV93" s="17">
        <f t="shared" si="38"/>
        <v>1726093.3289333852</v>
      </c>
      <c r="BW93" s="17">
        <f t="shared" si="38"/>
        <v>187082.20635766303</v>
      </c>
      <c r="BX93" s="27"/>
      <c r="CB93">
        <v>0</v>
      </c>
      <c r="CC93" s="17">
        <f>BR93</f>
        <v>26002072.419399217</v>
      </c>
      <c r="CD93" s="17">
        <f t="shared" ref="CD93:CI99" si="39">BS93</f>
        <v>17069412.583657846</v>
      </c>
      <c r="CE93" s="17">
        <f t="shared" si="39"/>
        <v>10791641.884490822</v>
      </c>
      <c r="CF93" s="17">
        <f t="shared" si="39"/>
        <v>4204511.3640603069</v>
      </c>
      <c r="CG93" s="17">
        <f t="shared" si="39"/>
        <v>1726093.3289333852</v>
      </c>
      <c r="CH93" s="17">
        <f t="shared" si="39"/>
        <v>187082.20635766303</v>
      </c>
      <c r="CI93" s="27"/>
      <c r="CM93">
        <v>0</v>
      </c>
      <c r="CN93" s="28">
        <f t="shared" ref="CN93:CS98" si="40">(CC93-4*CC78*CC48-3*CC63^2+12*CC63*CC48^2-6*CC48^4)/(CN63^2)</f>
        <v>-0.16207192413824101</v>
      </c>
      <c r="CO93" s="28">
        <f t="shared" si="40"/>
        <v>-8.004913988903492E-2</v>
      </c>
      <c r="CP93" s="28">
        <f t="shared" si="40"/>
        <v>-9.9098930911161818E-3</v>
      </c>
      <c r="CQ93" s="28">
        <f t="shared" si="40"/>
        <v>0.82293715479930507</v>
      </c>
      <c r="CR93" s="28">
        <f t="shared" si="40"/>
        <v>1.9109232554517028</v>
      </c>
      <c r="CS93" s="28">
        <f t="shared" si="40"/>
        <v>8.8748713446667225</v>
      </c>
      <c r="CT93" s="27"/>
    </row>
    <row r="94" spans="2:98" x14ac:dyDescent="0.35">
      <c r="C94">
        <v>1</v>
      </c>
      <c r="D94" s="26">
        <f>$F$5*D95+$F$4*E94+4*$F$9*D80+4*$F$8*E79+6*$F$13*D65+6*$F$12*E64+4*$F$17*D50+4*$F$16*E49+$F$21*D35+$F$20*E34</f>
        <v>3116931.4116904913</v>
      </c>
      <c r="E94" s="17">
        <f>$F$2*E95+$F$3*F94+4*$F$6*E80+4*$F$7*F79+6*$F$10*E65+6*$F$11*F64+4*$F$14*E50+4*$F$15*F49+$F$18*E35+$F$19*F34</f>
        <v>2102923.5547761978</v>
      </c>
      <c r="F94" s="26">
        <f>$F$5*F95+$F$4*G94+4*$F$9*F80+4*$F$8*G79+6*$F$13*F65+6*$F$12*G64+4*$F$17*F50+4*$F$16*G49+$F$21*F35+$F$20*G34</f>
        <v>1044214.8133652561</v>
      </c>
      <c r="G94" s="17">
        <f>$F$2*G95+$F$3*H94+4*$F$6*G80+4*$F$7*H79+6*$F$10*G65+6*$F$11*H64+4*$F$14*G50+4*$F$15*H49+$F$18*G35+$F$19*H34</f>
        <v>528525.06074872718</v>
      </c>
      <c r="H94" s="26">
        <f>$F$5*H95+$F$4*I94+4*$F$9*H80+4*$F$8*I79+6*$F$13*H65+6*$F$12*I64+4*$F$17*H50+4*$F$16*I49+$F$21*H35+$F$20*I34</f>
        <v>108966.21964796371</v>
      </c>
      <c r="I94" s="17">
        <f>$F$2*I95+$F$3*J94+4*$F$6*I80+4*$F$7*J79+6*$F$10*I65+6*$F$11*J64+4*$F$14*I50+4*$F$15*J49+$F$18*I35+$F$19*J34</f>
        <v>21843.398490056585</v>
      </c>
      <c r="J94" s="113">
        <v>0</v>
      </c>
      <c r="N94">
        <v>1</v>
      </c>
      <c r="O94" s="26">
        <f>$F$5*O95+$F$4*P94+4*$F$9*O80+4*$F$8*P79+6*$F$13*O65+6*$F$12*P64+4*$F$17*O50+4*$F$16*P49+$F$21*O35+$F$20*P34</f>
        <v>6255714.2215501405</v>
      </c>
      <c r="P94" s="17">
        <f>$F$2*P95+$F$3*Q94+4*$F$6*P80+4*$F$7*Q79+6*$F$10*P65+6*$F$11*Q64+4*$F$14*P50+4*$F$15*Q49+$F$18*P35+$F$19*Q34</f>
        <v>4357642.4774394054</v>
      </c>
      <c r="Q94" s="26">
        <f>$F$5*Q95+$F$4*R94+4*$F$9*Q80+4*$F$8*R79+6*$F$13*Q65+6*$F$12*R64+4*$F$17*Q50+4*$F$16*R49+$F$21*Q35+$F$20*R34</f>
        <v>2321208.274114992</v>
      </c>
      <c r="R94" s="17">
        <f>$F$2*R95+$F$3*S94+4*$F$6*R80+4*$F$7*S79+6*$F$10*R65+6*$F$11*S64+4*$F$14*R50+4*$F$15*S49+$F$18*R35+$F$19*S34</f>
        <v>1316774.3556580245</v>
      </c>
      <c r="S94" s="26">
        <f>$F$5*S95+$F$4*T94+4*$F$9*S80+4*$F$8*T79+6*$F$13*S65+6*$F$12*T64+4*$F$17*S50+4*$F$16*T49+$F$21*S35+$F$20*T34</f>
        <v>334967.10494376213</v>
      </c>
      <c r="T94" s="17">
        <f>$F$2*T95+$F$3*U94+4*$F$6*T80+4*$F$7*U79+6*$F$10*T65+6*$F$11*U64+4*$F$14*T50+4*$F$15*U49+$F$18*T35+$F$19*U34</f>
        <v>88046.396903375309</v>
      </c>
      <c r="U94" s="113">
        <v>0</v>
      </c>
      <c r="Y94">
        <v>1</v>
      </c>
      <c r="Z94" s="26">
        <f>$F$5*Z95+$F$4*AA94+4*$F$9*Z80+4*$F$8*AA79+6*$F$13*Z65+6*$F$12*AA64+4*$F$17*Z50+4*$F$16*AA49+$F$21*Z35+$F$20*AA34</f>
        <v>4198229.1848625932</v>
      </c>
      <c r="AA94" s="17">
        <f>$F$2*AA95+$F$3*AB94+4*$F$6*AA80+4*$F$7*AB79+6*$F$10*AA65+6*$F$11*AB64+4*$F$14*AA50+4*$F$15*AB49+$F$18*AA35+$F$19*AB34</f>
        <v>3121708.3890337953</v>
      </c>
      <c r="AB94" s="26">
        <f>$F$5*AB95+$F$4*AC94+4*$F$9*AB80+4*$F$8*AC79+6*$F$13*AB65+6*$F$12*AC64+4*$F$17*AB50+4*$F$16*AC49+$F$21*AB35+$F$20*AC34</f>
        <v>2245202.6144208978</v>
      </c>
      <c r="AC94" s="17">
        <f>$F$2*AC95+$F$3*AD94+4*$F$6*AC80+4*$F$7*AD79+6*$F$10*AC65+6*$F$11*AD64+4*$F$14*AC50+4*$F$15*AD49+$F$18*AC35+$F$19*AD34</f>
        <v>1285884.5180407749</v>
      </c>
      <c r="AD94" s="26">
        <f>$F$5*AD95+$F$4*AE94+4*$F$9*AD80+4*$F$8*AE79+6*$F$13*AD65+6*$F$12*AE64+4*$F$17*AD50+4*$F$16*AE49+$F$21*AD35+$F$20*AE34</f>
        <v>414982.08522205183</v>
      </c>
      <c r="AE94" s="17">
        <f>$F$2*AE95+$F$3*AF94+4*$F$6*AE80+4*$F$7*AF79+6*$F$10*AE65+6*$F$11*AF64+4*$F$14*AE50+4*$F$15*AF49+$F$18*AE35+$F$19*AF34</f>
        <v>106554.36881239653</v>
      </c>
      <c r="AF94" s="113">
        <v>0</v>
      </c>
      <c r="AJ94">
        <v>1</v>
      </c>
      <c r="AK94" s="26">
        <f>$F$5*AK95+$F$4*AL94+4*$F$9*AK80+4*$F$8*AL79+6*$F$13*AK65+6*$F$12*AL64+4*$F$17*AK50+4*$F$16*AL49+$F$21*AK35+$F$20*AL34</f>
        <v>5045167.2917653201</v>
      </c>
      <c r="AL94" s="17">
        <f>$F$2*AL95+$F$3*AM94+4*$F$6*AL80+4*$F$7*AM79+6*$F$10*AL65+6*$F$11*AM64+4*$F$14*AL50+4*$F$15*AM49+$F$18*AL35+$F$19*AM34</f>
        <v>3912202.8993136892</v>
      </c>
      <c r="AM94" s="26">
        <f>$F$5*AM95+$F$4*AN94+4*$F$9*AM80+4*$F$8*AN79+6*$F$13*AM65+6*$F$12*AN64+4*$F$17*AM50+4*$F$16*AN49+$F$21*AM35+$F$20*AN34</f>
        <v>2501588.8577359966</v>
      </c>
      <c r="AN94" s="17">
        <f>$F$2*AN95+$F$3*AO94+4*$F$6*AN80+4*$F$7*AO79+6*$F$10*AN65+6*$F$11*AO64+4*$F$14*AN50+4*$F$15*AO49+$F$18*AN35+$F$19*AO34</f>
        <v>1485327.211097871</v>
      </c>
      <c r="AO94" s="26">
        <f>$F$5*AO95+$F$4*AP94+4*$F$9*AO80+4*$F$8*AP79+6*$F$13*AO65+6*$F$12*AP64+4*$F$17*AO50+4*$F$16*AP49+$F$21*AO35+$F$20*AP34</f>
        <v>404694.12244501681</v>
      </c>
      <c r="AP94" s="17">
        <f>$F$2*AP95+$F$3*AQ94+4*$F$6*AP80+4*$F$7*AQ79+6*$F$10*AP65+6*$F$11*AQ64+4*$F$14*AP50+4*$F$15*AQ49+$F$18*AP35+$F$19*AQ34</f>
        <v>103362.45029244297</v>
      </c>
      <c r="AQ94" s="113">
        <v>0</v>
      </c>
      <c r="AU94">
        <v>1</v>
      </c>
      <c r="AV94" s="17">
        <f t="shared" ref="AV94:AV98" si="41">D94+O94</f>
        <v>9372645.6332406327</v>
      </c>
      <c r="AW94" s="17">
        <f t="shared" si="36"/>
        <v>6460566.0322156027</v>
      </c>
      <c r="AX94" s="17">
        <f t="shared" si="36"/>
        <v>3365423.087480248</v>
      </c>
      <c r="AY94" s="17">
        <f t="shared" si="36"/>
        <v>1845299.4164067516</v>
      </c>
      <c r="AZ94" s="17">
        <f t="shared" si="36"/>
        <v>443933.32459172583</v>
      </c>
      <c r="BA94" s="17">
        <f t="shared" si="36"/>
        <v>109889.79539343189</v>
      </c>
      <c r="BB94" s="27"/>
      <c r="BF94">
        <v>1</v>
      </c>
      <c r="BG94" s="17">
        <f t="shared" ref="BG94:BG98" si="42">Z94+AK94</f>
        <v>9243396.4766279124</v>
      </c>
      <c r="BH94" s="17">
        <f t="shared" si="37"/>
        <v>7033911.2883474845</v>
      </c>
      <c r="BI94" s="17">
        <f t="shared" si="37"/>
        <v>4746791.4721568944</v>
      </c>
      <c r="BJ94" s="17">
        <f t="shared" si="37"/>
        <v>2771211.7291386458</v>
      </c>
      <c r="BK94" s="17">
        <f t="shared" si="37"/>
        <v>819676.20766706858</v>
      </c>
      <c r="BL94" s="17">
        <f t="shared" si="37"/>
        <v>209916.81910483949</v>
      </c>
      <c r="BM94" s="27"/>
      <c r="BQ94">
        <v>1</v>
      </c>
      <c r="BR94" s="17">
        <f t="shared" ref="BR94:BR98" si="43">AV94+BG94</f>
        <v>18616042.109868545</v>
      </c>
      <c r="BS94" s="17">
        <f t="shared" si="38"/>
        <v>13494477.320563087</v>
      </c>
      <c r="BT94" s="17">
        <f t="shared" si="38"/>
        <v>8112214.5596371423</v>
      </c>
      <c r="BU94" s="17">
        <f t="shared" si="38"/>
        <v>4616511.145545397</v>
      </c>
      <c r="BV94" s="17">
        <f t="shared" si="38"/>
        <v>1263609.5322587944</v>
      </c>
      <c r="BW94" s="17">
        <f t="shared" si="38"/>
        <v>319806.61449827137</v>
      </c>
      <c r="BX94" s="27"/>
      <c r="CB94">
        <v>1</v>
      </c>
      <c r="CC94" s="17">
        <f t="shared" ref="CC94:CC98" si="44">BR94</f>
        <v>18616042.109868545</v>
      </c>
      <c r="CD94" s="17">
        <f t="shared" si="39"/>
        <v>13494477.320563087</v>
      </c>
      <c r="CE94" s="17">
        <f t="shared" si="39"/>
        <v>8112214.5596371423</v>
      </c>
      <c r="CF94" s="17">
        <f t="shared" si="39"/>
        <v>4616511.145545397</v>
      </c>
      <c r="CG94" s="17">
        <f t="shared" si="39"/>
        <v>1263609.5322587944</v>
      </c>
      <c r="CH94" s="17">
        <f t="shared" si="39"/>
        <v>319806.61449827137</v>
      </c>
      <c r="CI94" s="27"/>
      <c r="CM94">
        <v>1</v>
      </c>
      <c r="CN94" s="28">
        <f t="shared" si="40"/>
        <v>-0.21147601028367027</v>
      </c>
      <c r="CO94" s="28">
        <f t="shared" si="40"/>
        <v>-0.24650417672235631</v>
      </c>
      <c r="CP94" s="28">
        <f t="shared" si="40"/>
        <v>-0.10980093186534123</v>
      </c>
      <c r="CQ94" s="28">
        <f t="shared" si="40"/>
        <v>4.373137201010209E-2</v>
      </c>
      <c r="CR94" s="28">
        <f t="shared" si="40"/>
        <v>2.1600366091513172</v>
      </c>
      <c r="CS94" s="28">
        <f t="shared" si="40"/>
        <v>6.054942659817713</v>
      </c>
      <c r="CT94" s="27"/>
    </row>
    <row r="95" spans="2:98" x14ac:dyDescent="0.35">
      <c r="C95">
        <v>2</v>
      </c>
      <c r="D95" s="17">
        <f>$F$2*D96+$F$3*E95+4*$F$6*D81+4*$F$7*E80+6*$F$10*D66+6*$F$11*E65+4*$F$14*D51+4*$F$15*E50+$F$18*D36+$F$19*E35</f>
        <v>1873189.6514686686</v>
      </c>
      <c r="E95" s="26">
        <f>$F$5*E96+$F$4*F95+4*$F$9*E81+4*$F$8*F80+6*$F$13*E66+6*$F$12*F65+4*$F$17*E51+4*$F$16*F50+$F$21*E36+$F$20*F35</f>
        <v>1435070.6360781146</v>
      </c>
      <c r="F95" s="17">
        <f>$F$2*F96+$F$3*G95+4*$F$6*F81+4*$F$7*G80+6*$F$10*F66+6*$F$11*G65+4*$F$14*F51+4*$F$15*G50+$F$18*F36+$F$19*G35</f>
        <v>905214.70325907297</v>
      </c>
      <c r="G95" s="26">
        <f>$F$5*G96+$F$4*H95+4*$F$9*G81+4*$F$8*H80+6*$F$13*G66+6*$F$12*H65+4*$F$17*G51+4*$F$16*H50+$F$21*G36+$F$20*H35</f>
        <v>380213.1480119481</v>
      </c>
      <c r="H95" s="17">
        <f>$F$2*H96+$F$3*I95+4*$F$6*H81+4*$F$7*I80+6*$F$10*H66+6*$F$11*I65+4*$F$14*H51+4*$F$15*I50+$F$18*H36+$F$19*I35</f>
        <v>153847.02586604943</v>
      </c>
      <c r="I95" s="26">
        <f>$F$5*I96+$F$4*J95+4*$F$9*I81+4*$F$8*J80+6*$F$13*I66+6*$F$12*J65+4*$F$17*I51+4*$F$16*J50+$F$21*I36+$F$20*J35</f>
        <v>15459.503891236085</v>
      </c>
      <c r="J95" s="113">
        <v>0</v>
      </c>
      <c r="N95">
        <v>2</v>
      </c>
      <c r="O95" s="17">
        <f>$F$2*O96+$F$3*P95+4*$F$6*O81+4*$F$7*P80+6*$F$10*O66+6*$F$11*P65+4*$F$14*O51+4*$F$15*P50+$F$18*O36+$F$19*P35</f>
        <v>4122739.7378358669</v>
      </c>
      <c r="P95" s="26">
        <f>$F$5*P96+$F$4*Q95+4*$F$9*P81+4*$F$8*Q80+6*$F$13*P66+6*$F$12*Q65+4*$F$17*P51+4*$F$16*Q50+$F$21*P36+$F$20*Q35</f>
        <v>3183028.325378797</v>
      </c>
      <c r="Q95" s="17">
        <f>$F$2*Q96+$F$3*R95+4*$F$6*Q81+4*$F$7*R80+6*$F$10*Q66+6*$F$11*R65+4*$F$14*Q51+4*$F$15*R50+$F$18*Q36+$F$19*R35</f>
        <v>2170377.1330675161</v>
      </c>
      <c r="R95" s="26">
        <f>$F$5*R96+$F$4*S95+4*$F$9*R81+4*$F$8*S80+6*$F$13*R66+6*$F$12*S65+4*$F$17*R51+4*$F$16*S50+$F$21*R36+$F$20*S35</f>
        <v>1063476.9760918254</v>
      </c>
      <c r="S95" s="17">
        <f>$F$2*S96+$F$3*T95+4*$F$6*S81+4*$F$7*T80+6*$F$10*S66+6*$F$11*T65+4*$F$14*S51+4*$F$15*T50+$F$18*S36+$F$19*T35</f>
        <v>527128.34751445008</v>
      </c>
      <c r="T95" s="26">
        <f>$F$5*T96+$F$4*U95+4*$F$9*T81+4*$F$8*U80+6*$F$13*T66+6*$F$12*U65+4*$F$17*T51+4*$F$16*U50+$F$21*T36+$F$20*U35</f>
        <v>72697.878341882082</v>
      </c>
      <c r="U95" s="113">
        <v>0</v>
      </c>
      <c r="Y95">
        <v>2</v>
      </c>
      <c r="Z95" s="17">
        <f>$F$2*Z96+$F$3*AA95+4*$F$6*Z81+4*$F$7*AA80+6*$F$10*Z66+6*$F$11*AA65+4*$F$14*Z51+4*$F$15*AA50+$F$18*Z36+$F$19*AA35</f>
        <v>1719923.8366557462</v>
      </c>
      <c r="AA95" s="26">
        <f>$F$5*AA96+$F$4*AB95+4*$F$9*AA81+4*$F$8*AB80+6*$F$13*AA66+6*$F$12*AB65+4*$F$17*AA51+4*$F$16*AB50+$F$21*AA36+$F$20*AB35</f>
        <v>1796300.6705381488</v>
      </c>
      <c r="AB95" s="17">
        <f>$F$2*AB96+$F$3*AC95+4*$F$6*AB81+4*$F$7*AC80+6*$F$10*AB66+6*$F$11*AC65+4*$F$14*AB51+4*$F$15*AC50+$F$18*AB36+$F$19*AC35</f>
        <v>1229969.8657231985</v>
      </c>
      <c r="AC95" s="26">
        <f>$F$5*AC96+$F$4*AD95+4*$F$9*AC81+4*$F$8*AD80+6*$F$13*AC66+6*$F$12*AD65+4*$F$17*AC51+4*$F$16*AD50+$F$21*AC36+$F$20*AD35</f>
        <v>755660.6160444665</v>
      </c>
      <c r="AD95" s="17">
        <f>$F$2*AD96+$F$3*AE95+4*$F$6*AD81+4*$F$7*AE80+6*$F$10*AD66+6*$F$11*AE65+4*$F$14*AD51+4*$F$15*AE50+$F$18*AD36+$F$19*AE35</f>
        <v>346282.45707540604</v>
      </c>
      <c r="AE95" s="26">
        <f>$F$5*AE96+$F$4*AF95+4*$F$9*AE81+4*$F$8*AF80+6*$F$13*AE66+6*$F$12*AF65+4*$F$17*AE51+4*$F$16*AF50+$F$21*AE36+$F$20*AF35</f>
        <v>48820.802237133874</v>
      </c>
      <c r="AF95" s="113">
        <v>0</v>
      </c>
      <c r="AJ95">
        <v>2</v>
      </c>
      <c r="AK95" s="17">
        <f>$F$2*AK96+$F$3*AL95+4*$F$6*AK81+4*$F$7*AL80+6*$F$10*AK66+6*$F$11*AL65+4*$F$14*AK51+4*$F$15*AL50+$F$18*AK36+$F$19*AL35</f>
        <v>2783585.7655996224</v>
      </c>
      <c r="AL95" s="26">
        <f>$F$5*AL96+$F$4*AM95+4*$F$9*AL81+4*$F$8*AM80+6*$F$13*AL66+6*$F$12*AM65+4*$F$17*AL51+4*$F$16*AM50+$F$21*AL36+$F$20*AM35</f>
        <v>2783810.7224079813</v>
      </c>
      <c r="AM95" s="17">
        <f>$F$2*AM96+$F$3*AN95+4*$F$6*AM81+4*$F$7*AN80+6*$F$10*AM66+6*$F$11*AN65+4*$F$14*AM51+4*$F$15*AN50+$F$18*AM36+$F$19*AN35</f>
        <v>2071676.9550211716</v>
      </c>
      <c r="AN95" s="26">
        <f>$F$5*AN96+$F$4*AO95+4*$F$9*AN81+4*$F$8*AO80+6*$F$13*AN66+6*$F$12*AO65+4*$F$17*AN51+4*$F$16*AO50+$F$21*AN36+$F$20*AO35</f>
        <v>1140882.0264679482</v>
      </c>
      <c r="AO95" s="17">
        <f>$F$2*AO96+$F$3*AP95+4*$F$6*AO81+4*$F$7*AP80+6*$F$10*AO66+6*$F$11*AP65+4*$F$14*AO51+4*$F$15*AP50+$F$18*AO36+$F$19*AP35</f>
        <v>571547.25074039085</v>
      </c>
      <c r="AP95" s="26">
        <f>$F$5*AP96+$F$4*AQ95+4*$F$9*AP81+4*$F$8*AQ80+6*$F$13*AP66+6*$F$12*AQ65+4*$F$17*AP51+4*$F$16*AQ50+$F$21*AP36+$F$20*AQ35</f>
        <v>78150.47648695542</v>
      </c>
      <c r="AQ95" s="113">
        <v>0</v>
      </c>
      <c r="AU95">
        <v>2</v>
      </c>
      <c r="AV95" s="17">
        <f t="shared" si="41"/>
        <v>5995929.3893045355</v>
      </c>
      <c r="AW95" s="17">
        <f t="shared" si="36"/>
        <v>4618098.9614569116</v>
      </c>
      <c r="AX95" s="17">
        <f t="shared" si="36"/>
        <v>3075591.8363265889</v>
      </c>
      <c r="AY95" s="17">
        <f t="shared" si="36"/>
        <v>1443690.1241037734</v>
      </c>
      <c r="AZ95" s="17">
        <f t="shared" si="36"/>
        <v>680975.37338049954</v>
      </c>
      <c r="BA95" s="17">
        <f t="shared" si="36"/>
        <v>88157.382233118173</v>
      </c>
      <c r="BB95" s="27"/>
      <c r="BF95">
        <v>2</v>
      </c>
      <c r="BG95" s="17">
        <f t="shared" si="42"/>
        <v>4503509.6022553686</v>
      </c>
      <c r="BH95" s="17">
        <f t="shared" si="37"/>
        <v>4580111.3929461297</v>
      </c>
      <c r="BI95" s="17">
        <f t="shared" si="37"/>
        <v>3301646.8207443701</v>
      </c>
      <c r="BJ95" s="17">
        <f t="shared" si="37"/>
        <v>1896542.6425124146</v>
      </c>
      <c r="BK95" s="17">
        <f t="shared" si="37"/>
        <v>917829.70781579684</v>
      </c>
      <c r="BL95" s="17">
        <f t="shared" si="37"/>
        <v>126971.27872408929</v>
      </c>
      <c r="BM95" s="27"/>
      <c r="BQ95">
        <v>2</v>
      </c>
      <c r="BR95" s="17">
        <f t="shared" si="43"/>
        <v>10499438.991559904</v>
      </c>
      <c r="BS95" s="17">
        <f t="shared" si="38"/>
        <v>9198210.3544030413</v>
      </c>
      <c r="BT95" s="17">
        <f t="shared" si="38"/>
        <v>6377238.657070959</v>
      </c>
      <c r="BU95" s="17">
        <f t="shared" si="38"/>
        <v>3340232.766616188</v>
      </c>
      <c r="BV95" s="17">
        <f t="shared" si="38"/>
        <v>1598805.0811962965</v>
      </c>
      <c r="BW95" s="17">
        <f t="shared" si="38"/>
        <v>215128.66095720747</v>
      </c>
      <c r="BX95" s="27"/>
      <c r="CB95">
        <v>2</v>
      </c>
      <c r="CC95" s="17">
        <f t="shared" si="44"/>
        <v>10499438.991559904</v>
      </c>
      <c r="CD95" s="17">
        <f t="shared" si="39"/>
        <v>9198210.3544030413</v>
      </c>
      <c r="CE95" s="17">
        <f t="shared" si="39"/>
        <v>6377238.657070959</v>
      </c>
      <c r="CF95" s="17">
        <f t="shared" si="39"/>
        <v>3340232.766616188</v>
      </c>
      <c r="CG95" s="17">
        <f t="shared" si="39"/>
        <v>1598805.0811962965</v>
      </c>
      <c r="CH95" s="17">
        <f t="shared" si="39"/>
        <v>215128.66095720747</v>
      </c>
      <c r="CI95" s="27"/>
      <c r="CM95">
        <v>2</v>
      </c>
      <c r="CN95" s="28">
        <f t="shared" si="40"/>
        <v>-0.11099103150875389</v>
      </c>
      <c r="CO95" s="28">
        <f t="shared" si="40"/>
        <v>-0.32057330532653561</v>
      </c>
      <c r="CP95" s="28">
        <f t="shared" si="40"/>
        <v>-0.39891117961297962</v>
      </c>
      <c r="CQ95" s="28">
        <f t="shared" si="40"/>
        <v>-0.12246508654298342</v>
      </c>
      <c r="CR95" s="28">
        <f t="shared" si="40"/>
        <v>0.24597050445448515</v>
      </c>
      <c r="CS95" s="28">
        <f t="shared" si="40"/>
        <v>6.4019681890755633</v>
      </c>
      <c r="CT95" s="27"/>
    </row>
    <row r="96" spans="2:98" x14ac:dyDescent="0.35">
      <c r="B96" t="s">
        <v>1</v>
      </c>
      <c r="C96">
        <v>3</v>
      </c>
      <c r="D96" s="26">
        <f>$F$5*D97+$F$4*E96+4*$F$9*D82+4*$F$8*E81+6*$F$13*D67+6*$F$12*E66+4*$F$17*D52+4*$F$16*E51+$F$21*D37+$F$20*E36</f>
        <v>1031520.3545184634</v>
      </c>
      <c r="E96" s="17">
        <f>$F$2*E97+$F$3*F96+4*$F$6*E82+4*$F$7*F81+6*$F$10*E67+6*$F$11*F66+4*$F$14*E52+4*$F$15*F51+$F$18*E37+$F$19*F36</f>
        <v>714295.10300954734</v>
      </c>
      <c r="F96" s="26">
        <f>$F$5*F97+$F$4*G96+4*$F$9*F82+4*$F$8*G81+6*$F$13*F67+6*$F$12*G66+4*$F$17*F52+4*$F$16*G51+$F$21*F37+$F$20*G36</f>
        <v>556975.36545458366</v>
      </c>
      <c r="G96" s="17">
        <f>$F$2*G97+$F$3*H96+4*$F$6*G82+4*$F$7*H81+6*$F$10*G67+6*$F$11*H66+4*$F$14*G52+4*$F$15*H51+$F$18*G37+$F$19*H36</f>
        <v>318334.13555496885</v>
      </c>
      <c r="H96" s="26">
        <f>$F$5*H97+$F$4*I96+4*$F$9*H82+4*$F$8*I81+6*$F$13*H67+6*$F$12*I66+4*$F$17*H52+4*$F$16*I51+$F$21*H37+$F$20*I36</f>
        <v>97023.107481012281</v>
      </c>
      <c r="I96" s="17">
        <f>$F$2*I97+$F$3*J96+4*$F$6*I82+4*$F$7*J81+6*$F$10*I67+6*$F$11*J66+4*$F$14*I52+4*$F$15*J51+$F$18*I37+$F$19*J36</f>
        <v>23935.374995443311</v>
      </c>
      <c r="J96" s="113">
        <v>0</v>
      </c>
      <c r="M96" t="s">
        <v>1</v>
      </c>
      <c r="N96">
        <v>3</v>
      </c>
      <c r="O96" s="26">
        <f>$F$5*O97+$F$4*P96+4*$F$9*O82+4*$F$8*P81+6*$F$13*O67+6*$F$12*P66+4*$F$17*O52+4*$F$16*P51+$F$21*O37+$F$20*P36</f>
        <v>2442554.9606344854</v>
      </c>
      <c r="P96" s="17">
        <f>$F$2*P97+$F$3*Q96+4*$F$6*P82+4*$F$7*Q81+6*$F$10*P67+6*$F$11*Q66+4*$F$14*P52+4*$F$15*Q51+$F$18*P37+$F$19*Q36</f>
        <v>1775803.9389757747</v>
      </c>
      <c r="Q96" s="26">
        <f>$F$5*Q97+$F$4*R96+4*$F$9*Q82+4*$F$8*R81+6*$F$13*Q67+6*$F$12*R66+4*$F$17*Q52+4*$F$16*R51+$F$21*Q37+$F$20*R36</f>
        <v>1495258.3500816363</v>
      </c>
      <c r="R96" s="17">
        <f>$F$2*R97+$F$3*S96+4*$F$6*R82+4*$F$7*S81+6*$F$10*R67+6*$F$11*S66+4*$F$14*R52+4*$F$15*S51+$F$18*R37+$F$19*S36</f>
        <v>1000459.7484772423</v>
      </c>
      <c r="S96" s="26">
        <f>$F$5*S97+$F$4*T96+4*$F$9*S82+4*$F$8*T81+6*$F$13*S67+6*$F$12*T66+4*$F$17*S52+4*$F$16*T51+$F$21*S37+$F$20*T36</f>
        <v>404631.84806568251</v>
      </c>
      <c r="T96" s="17">
        <f>$F$2*T97+$F$3*U96+4*$F$6*T82+4*$F$7*U81+6*$F$10*T67+6*$F$11*U66+4*$F$14*T52+4*$F$15*U51+$F$18*T37+$F$19*U36</f>
        <v>141433.14824306377</v>
      </c>
      <c r="U96" s="113">
        <v>0</v>
      </c>
      <c r="X96" t="s">
        <v>1</v>
      </c>
      <c r="Y96">
        <v>3</v>
      </c>
      <c r="Z96" s="26">
        <f>$F$5*Z97+$F$4*AA96+4*$F$9*Z82+4*$F$8*AA81+6*$F$13*Z67+6*$F$12*AA66+4*$F$17*Z52+4*$F$16*AA51+$F$21*Z37+$F$20*AA36</f>
        <v>804623.03458749736</v>
      </c>
      <c r="AA96" s="17">
        <f>$F$2*AA97+$F$3*AB96+4*$F$6*AA82+4*$F$7*AB81+6*$F$10*AA67+6*$F$11*AB66+4*$F$14*AA52+4*$F$15*AB51+$F$18*AA37+$F$19*AB36</f>
        <v>617772.26954044215</v>
      </c>
      <c r="AB96" s="26">
        <f>$F$5*AB97+$F$4*AC96+4*$F$9*AB82+4*$F$8*AC81+6*$F$13*AB67+6*$F$12*AC66+4*$F$17*AB52+4*$F$16*AC51+$F$21*AB37+$F$20*AC36</f>
        <v>632847.21672469017</v>
      </c>
      <c r="AC96" s="17">
        <f>$F$2*AC97+$F$3*AD96+4*$F$6*AC82+4*$F$7*AD81+6*$F$10*AC67+6*$F$11*AD66+4*$F$14*AC52+4*$F$15*AD51+$F$18*AC37+$F$19*AD36</f>
        <v>381868.77739510179</v>
      </c>
      <c r="AD96" s="26">
        <f>$F$5*AD97+$F$4*AE96+4*$F$9*AD82+4*$F$8*AE81+6*$F$13*AD67+6*$F$12*AE66+4*$F$17*AD52+4*$F$16*AE51+$F$21*AD37+$F$20*AE36</f>
        <v>173106.1368367376</v>
      </c>
      <c r="AE96" s="17">
        <f>$F$2*AE97+$F$3*AF96+4*$F$6*AE82+4*$F$7*AF81+6*$F$10*AE67+6*$F$11*AF66+4*$F$14*AE52+4*$F$15*AF51+$F$18*AE37+$F$19*AF36</f>
        <v>48349.293149375888</v>
      </c>
      <c r="AF96" s="113">
        <v>0</v>
      </c>
      <c r="AI96" t="s">
        <v>1</v>
      </c>
      <c r="AJ96">
        <v>3</v>
      </c>
      <c r="AK96" s="26">
        <f>$F$5*AK97+$F$4*AL96+4*$F$9*AK82+4*$F$8*AL81+6*$F$13*AK67+6*$F$12*AL66+4*$F$17*AK52+4*$F$16*AL51+$F$21*AK37+$F$20*AL36</f>
        <v>1618454.5067373286</v>
      </c>
      <c r="AL96" s="17">
        <f>$F$2*AL97+$F$3*AM96+4*$F$6*AL82+4*$F$7*AM81+6*$F$10*AL67+6*$F$11*AM66+4*$F$14*AL52+4*$F$15*AM51+$F$18*AL37+$F$19*AM36</f>
        <v>1364918.2921453144</v>
      </c>
      <c r="AM96" s="26">
        <f>$F$5*AM97+$F$4*AN96+4*$F$9*AM82+4*$F$8*AN81+6*$F$13*AM67+6*$F$12*AN66+4*$F$17*AM52+4*$F$16*AN51+$F$21*AM37+$F$20*AN36</f>
        <v>1414731.8256224461</v>
      </c>
      <c r="AN96" s="17">
        <f>$F$2*AN97+$F$3*AO96+4*$F$6*AN82+4*$F$7*AO81+6*$F$10*AN67+6*$F$11*AO66+4*$F$14*AN52+4*$F$15*AO51+$F$18*AN37+$F$19*AO36</f>
        <v>1000672.1820094159</v>
      </c>
      <c r="AO96" s="26">
        <f>$F$5*AO97+$F$4*AP96+4*$F$9*AO82+4*$F$8*AP81+6*$F$13*AO67+6*$F$12*AP66+4*$F$17*AO52+4*$F$16*AP51+$F$21*AO37+$F$20*AP36</f>
        <v>421540.60097598558</v>
      </c>
      <c r="AP96" s="17">
        <f>$F$2*AP97+$F$3*AQ96+4*$F$6*AP82+4*$F$7*AQ81+6*$F$10*AP67+6*$F$11*AQ66+4*$F$14*AP52+4*$F$15*AQ51+$F$18*AP37+$F$19*AQ36</f>
        <v>145254.22661239145</v>
      </c>
      <c r="AQ96" s="113">
        <v>0</v>
      </c>
      <c r="AT96" t="s">
        <v>1</v>
      </c>
      <c r="AU96">
        <v>3</v>
      </c>
      <c r="AV96" s="17">
        <f t="shared" si="41"/>
        <v>3474075.3151529487</v>
      </c>
      <c r="AW96" s="17">
        <f t="shared" si="36"/>
        <v>2490099.0419853218</v>
      </c>
      <c r="AX96" s="17">
        <f t="shared" si="36"/>
        <v>2052233.71553622</v>
      </c>
      <c r="AY96" s="17">
        <f t="shared" si="36"/>
        <v>1318793.8840322113</v>
      </c>
      <c r="AZ96" s="17">
        <f t="shared" si="36"/>
        <v>501654.95554669481</v>
      </c>
      <c r="BA96" s="17">
        <f t="shared" si="36"/>
        <v>165368.52323850707</v>
      </c>
      <c r="BB96" s="27"/>
      <c r="BE96" t="s">
        <v>1</v>
      </c>
      <c r="BF96">
        <v>3</v>
      </c>
      <c r="BG96" s="17">
        <f t="shared" si="42"/>
        <v>2423077.541324826</v>
      </c>
      <c r="BH96" s="17">
        <f t="shared" si="37"/>
        <v>1982690.5616857565</v>
      </c>
      <c r="BI96" s="17">
        <f t="shared" si="37"/>
        <v>2047579.0423471364</v>
      </c>
      <c r="BJ96" s="17">
        <f t="shared" si="37"/>
        <v>1382540.9594045177</v>
      </c>
      <c r="BK96" s="17">
        <f t="shared" si="37"/>
        <v>594646.73781272315</v>
      </c>
      <c r="BL96" s="17">
        <f t="shared" si="37"/>
        <v>193603.51976176733</v>
      </c>
      <c r="BM96" s="27"/>
      <c r="BP96" t="s">
        <v>1</v>
      </c>
      <c r="BQ96">
        <v>3</v>
      </c>
      <c r="BR96" s="17">
        <f t="shared" si="43"/>
        <v>5897152.8564777747</v>
      </c>
      <c r="BS96" s="17">
        <f t="shared" si="38"/>
        <v>4472789.6036710786</v>
      </c>
      <c r="BT96" s="17">
        <f t="shared" si="38"/>
        <v>4099812.7578833564</v>
      </c>
      <c r="BU96" s="17">
        <f t="shared" si="38"/>
        <v>2701334.8434367292</v>
      </c>
      <c r="BV96" s="17">
        <f t="shared" si="38"/>
        <v>1096301.6933594178</v>
      </c>
      <c r="BW96" s="17">
        <f t="shared" si="38"/>
        <v>358972.0430002744</v>
      </c>
      <c r="BX96" s="27"/>
      <c r="CA96" t="s">
        <v>1</v>
      </c>
      <c r="CB96">
        <v>3</v>
      </c>
      <c r="CC96" s="17">
        <f t="shared" si="44"/>
        <v>5897152.8564777747</v>
      </c>
      <c r="CD96" s="17">
        <f t="shared" si="39"/>
        <v>4472789.6036710786</v>
      </c>
      <c r="CE96" s="17">
        <f t="shared" si="39"/>
        <v>4099812.7578833564</v>
      </c>
      <c r="CF96" s="17">
        <f t="shared" si="39"/>
        <v>2701334.8434367292</v>
      </c>
      <c r="CG96" s="17">
        <f t="shared" si="39"/>
        <v>1096301.6933594178</v>
      </c>
      <c r="CH96" s="17">
        <f t="shared" si="39"/>
        <v>358972.0430002744</v>
      </c>
      <c r="CI96" s="27"/>
      <c r="CL96" t="s">
        <v>1</v>
      </c>
      <c r="CM96">
        <v>3</v>
      </c>
      <c r="CN96" s="28">
        <f t="shared" si="40"/>
        <v>0.14779624430653918</v>
      </c>
      <c r="CO96" s="28">
        <f t="shared" si="40"/>
        <v>-4.4387816727658937E-2</v>
      </c>
      <c r="CP96" s="28">
        <f t="shared" si="40"/>
        <v>-0.53386335646058058</v>
      </c>
      <c r="CQ96" s="28">
        <f t="shared" si="40"/>
        <v>-0.65693087365448344</v>
      </c>
      <c r="CR96" s="28">
        <f t="shared" si="40"/>
        <v>4.6294892061930576E-2</v>
      </c>
      <c r="CS96" s="28">
        <f t="shared" si="40"/>
        <v>1.5727212169454494</v>
      </c>
      <c r="CT96" s="27"/>
    </row>
    <row r="97" spans="2:98" x14ac:dyDescent="0.35">
      <c r="C97">
        <v>4</v>
      </c>
      <c r="D97" s="17">
        <f>$F$2*D98+$F$3*E97+4*$F$6*D83+4*$F$7*E82+6*$F$10*D68+6*$F$11*E67+4*$F$14*D53+4*$F$15*E52+$F$18*D38+$F$19*E37</f>
        <v>266182.37078484014</v>
      </c>
      <c r="E97" s="26">
        <f>$F$5*E98+$F$4*F97+4*$F$9*E83+4*$F$8*F82+6*$F$13*E68+6*$F$12*F67+4*$F$17*E53+4*$F$16*F52+$F$21*E38+$F$20*F37</f>
        <v>315442.16819828848</v>
      </c>
      <c r="F97" s="17">
        <f>$F$2*F98+$F$3*G97+4*$F$6*F83+4*$F$7*G82+6*$F$10*F68+6*$F$11*G67+4*$F$14*F53+4*$F$15*G52+$F$18*F38+$F$19*G37</f>
        <v>197930.05151575076</v>
      </c>
      <c r="G97" s="26">
        <f>$F$5*G98+$F$4*H97+4*$F$9*G83+4*$F$8*H82+6*$F$13*G68+6*$F$12*H67+4*$F$17*G53+4*$F$16*H52+$F$21*G38+$F$20*H37</f>
        <v>166927.78266783789</v>
      </c>
      <c r="H97" s="17">
        <f>$F$2*H98+$F$3*I97+4*$F$6*H83+4*$F$7*I82+6*$F$10*H68+6*$F$11*I67+4*$F$14*H53+4*$F$15*I52+$F$18*H38+$F$19*I37</f>
        <v>80020.566735563858</v>
      </c>
      <c r="I97" s="26">
        <f>$F$5*I98+$F$4*J97+4*$F$9*I83+4*$F$8*J82+6*$F$13*I68+6*$F$12*J67+4*$F$17*I53+4*$F$16*J52+$F$21*I38+$F$20*J37</f>
        <v>11861.129436913176</v>
      </c>
      <c r="J97" s="113">
        <v>0</v>
      </c>
      <c r="N97">
        <v>4</v>
      </c>
      <c r="O97" s="17">
        <f>$F$2*O98+$F$3*P97+4*$F$6*O83+4*$F$7*P82+6*$F$10*O68+6*$F$11*P67+4*$F$14*O53+4*$F$15*P52+$F$18*O38+$F$19*P37</f>
        <v>733078.61894642166</v>
      </c>
      <c r="P97" s="26">
        <f>$F$5*P98+$F$4*Q97+4*$F$9*P83+4*$F$8*Q82+6*$F$13*P68+6*$F$12*Q67+4*$F$17*P53+4*$F$16*Q52+$F$21*P38+$F$20*Q37</f>
        <v>883353.17805636756</v>
      </c>
      <c r="Q97" s="17">
        <f>$F$2*Q98+$F$3*R97+4*$F$6*Q83+4*$F$7*R82+6*$F$10*Q68+6*$F$11*R67+4*$F$14*Q53+4*$F$15*R52+$F$18*Q38+$F$19*R37</f>
        <v>630441.40412174398</v>
      </c>
      <c r="R97" s="26">
        <f>$F$5*R98+$F$4*S97+4*$F$9*R83+4*$F$8*S82+6*$F$13*R68+6*$F$12*S67+4*$F$17*R53+4*$F$16*S52+$F$21*R38+$F$20*S37</f>
        <v>645114.48794034007</v>
      </c>
      <c r="S97" s="17">
        <f>$F$2*S98+$F$3*T97+4*$F$6*S83+4*$F$7*T82+6*$F$10*S68+6*$F$11*T67+4*$F$14*S53+4*$F$15*T52+$F$18*S38+$F$19*T37</f>
        <v>419944.67041469668</v>
      </c>
      <c r="T97" s="26">
        <f>$F$5*T98+$F$4*U97+4*$F$9*T83+4*$F$8*U82+6*$F$13*T68+6*$F$12*U67+4*$F$17*T53+4*$F$16*U52+$F$21*T38+$F$20*U37</f>
        <v>96495.013292536256</v>
      </c>
      <c r="U97" s="113">
        <v>0</v>
      </c>
      <c r="Y97">
        <v>4</v>
      </c>
      <c r="Z97" s="17">
        <f>$F$2*Z98+$F$3*AA97+4*$F$6*Z83+4*$F$7*AA82+6*$F$10*Z68+6*$F$11*AA67+4*$F$14*Z53+4*$F$15*AA52+$F$18*Z38+$F$19*AA37</f>
        <v>153919.7396961684</v>
      </c>
      <c r="AA97" s="26">
        <f>$F$5*AA98+$F$4*AB97+4*$F$9*AA83+4*$F$8*AB82+6*$F$13*AA68+6*$F$12*AB67+4*$F$17*AA53+4*$F$16*AB52+$F$21*AA38+$F$20*AB37</f>
        <v>235390.82160293273</v>
      </c>
      <c r="AB97" s="17">
        <f>$F$2*AB98+$F$3*AC97+4*$F$6*AB83+4*$F$7*AC82+6*$F$10*AB68+6*$F$11*AC67+4*$F$14*AB53+4*$F$15*AC52+$F$18*AB38+$F$19*AC37</f>
        <v>164923.93808015215</v>
      </c>
      <c r="AC97" s="26">
        <f>$F$5*AC98+$F$4*AD97+4*$F$9*AC83+4*$F$8*AD82+6*$F$13*AC68+6*$F$12*AD67+4*$F$17*AC53+4*$F$16*AD52+$F$21*AC38+$F$20*AD37</f>
        <v>167651.86232266756</v>
      </c>
      <c r="AD97" s="17">
        <f>$F$2*AD98+$F$3*AE97+4*$F$6*AD83+4*$F$7*AE82+6*$F$10*AD68+6*$F$11*AE67+4*$F$14*AD53+4*$F$15*AE52+$F$18*AD38+$F$19*AE37</f>
        <v>82785.908393767997</v>
      </c>
      <c r="AE97" s="26">
        <f>$F$5*AE98+$F$4*AF97+4*$F$9*AE83+4*$F$8*AF82+6*$F$13*AE68+6*$F$12*AF67+4*$F$17*AE53+4*$F$16*AF52+$F$21*AE38+$F$20*AF37</f>
        <v>15700.077103985861</v>
      </c>
      <c r="AF97" s="113">
        <v>0</v>
      </c>
      <c r="AJ97">
        <v>4</v>
      </c>
      <c r="AK97" s="17">
        <f>$F$2*AK98+$F$3*AL97+4*$F$6*AK83+4*$F$7*AL82+6*$F$10*AK68+6*$F$11*AL67+4*$F$14*AK53+4*$F$15*AL52+$F$18*AK38+$F$19*AL37</f>
        <v>416586.2104492854</v>
      </c>
      <c r="AL97" s="26">
        <f>$F$5*AL98+$F$4*AM97+4*$F$9*AL83+4*$F$8*AM82+6*$F$13*AL68+6*$F$12*AM67+4*$F$17*AL53+4*$F$16*AM52+$F$21*AL38+$F$20*AM37</f>
        <v>683919.59267371276</v>
      </c>
      <c r="AM97" s="17">
        <f>$F$2*AM98+$F$3*AN97+4*$F$6*AM83+4*$F$7*AN82+6*$F$10*AM68+6*$F$11*AN67+4*$F$14*AM53+4*$F$15*AN52+$F$18*AM38+$F$19*AN37</f>
        <v>555460.71957530361</v>
      </c>
      <c r="AN97" s="26">
        <f>$F$5*AN98+$F$4*AO97+4*$F$9*AN83+4*$F$8*AO82+6*$F$13*AN68+6*$F$12*AO67+4*$F$17*AN53+4*$F$16*AO52+$F$21*AN38+$F$20*AO37</f>
        <v>645809.52252154634</v>
      </c>
      <c r="AO97" s="17">
        <f>$F$2*AO98+$F$3*AP97+4*$F$6*AO83+4*$F$7*AP82+6*$F$10*AO68+6*$F$11*AP67+4*$F$14*AO53+4*$F$15*AP52+$F$18*AO38+$F$19*AP37</f>
        <v>426528.90158310707</v>
      </c>
      <c r="AP97" s="26">
        <f>$F$5*AP98+$F$4*AQ97+4*$F$9*AP83+4*$F$8*AQ82+6*$F$13*AP68+6*$F$12*AQ67+4*$F$17*AP53+4*$F$16*AQ52+$F$21*AP38+$F$20*AQ37</f>
        <v>97893.437036951946</v>
      </c>
      <c r="AQ97" s="113">
        <v>0</v>
      </c>
      <c r="AU97">
        <v>4</v>
      </c>
      <c r="AV97" s="17">
        <f t="shared" si="41"/>
        <v>999260.98973126174</v>
      </c>
      <c r="AW97" s="17">
        <f t="shared" si="36"/>
        <v>1198795.3462546561</v>
      </c>
      <c r="AX97" s="17">
        <f t="shared" si="36"/>
        <v>828371.4556374948</v>
      </c>
      <c r="AY97" s="17">
        <f t="shared" si="36"/>
        <v>812042.27060817799</v>
      </c>
      <c r="AZ97" s="17">
        <f t="shared" si="36"/>
        <v>499965.23715026054</v>
      </c>
      <c r="BA97" s="17">
        <f t="shared" si="36"/>
        <v>108356.14272944944</v>
      </c>
      <c r="BB97" s="27"/>
      <c r="BF97">
        <v>4</v>
      </c>
      <c r="BG97" s="17">
        <f t="shared" si="42"/>
        <v>570505.9501454538</v>
      </c>
      <c r="BH97" s="17">
        <f t="shared" si="37"/>
        <v>919310.41427664552</v>
      </c>
      <c r="BI97" s="17">
        <f t="shared" si="37"/>
        <v>720384.65765545575</v>
      </c>
      <c r="BJ97" s="17">
        <f t="shared" si="37"/>
        <v>813461.38484421396</v>
      </c>
      <c r="BK97" s="17">
        <f t="shared" si="37"/>
        <v>509314.80997687508</v>
      </c>
      <c r="BL97" s="17">
        <f t="shared" si="37"/>
        <v>113593.51414093781</v>
      </c>
      <c r="BM97" s="27"/>
      <c r="BQ97">
        <v>4</v>
      </c>
      <c r="BR97" s="17">
        <f t="shared" si="43"/>
        <v>1569766.9398767157</v>
      </c>
      <c r="BS97" s="17">
        <f t="shared" si="38"/>
        <v>2118105.7605313016</v>
      </c>
      <c r="BT97" s="17">
        <f t="shared" si="38"/>
        <v>1548756.1132929507</v>
      </c>
      <c r="BU97" s="17">
        <f t="shared" si="38"/>
        <v>1625503.6554523921</v>
      </c>
      <c r="BV97" s="17">
        <f t="shared" si="38"/>
        <v>1009280.0471271356</v>
      </c>
      <c r="BW97" s="17">
        <f t="shared" si="38"/>
        <v>221949.65687038726</v>
      </c>
      <c r="BX97" s="27"/>
      <c r="CB97">
        <v>4</v>
      </c>
      <c r="CC97" s="17">
        <f t="shared" si="44"/>
        <v>1569766.9398767157</v>
      </c>
      <c r="CD97" s="17">
        <f t="shared" si="39"/>
        <v>2118105.7605313016</v>
      </c>
      <c r="CE97" s="17">
        <f t="shared" si="39"/>
        <v>1548756.1132929507</v>
      </c>
      <c r="CF97" s="17">
        <f t="shared" si="39"/>
        <v>1625503.6554523921</v>
      </c>
      <c r="CG97" s="17">
        <f t="shared" si="39"/>
        <v>1009280.0471271356</v>
      </c>
      <c r="CH97" s="17">
        <f t="shared" si="39"/>
        <v>221949.65687038726</v>
      </c>
      <c r="CI97" s="27"/>
      <c r="CM97">
        <v>4</v>
      </c>
      <c r="CN97" s="28">
        <f t="shared" si="40"/>
        <v>2.841267888714996</v>
      </c>
      <c r="CO97" s="28">
        <f t="shared" si="40"/>
        <v>0.55117429964716969</v>
      </c>
      <c r="CP97" s="28">
        <f t="shared" si="40"/>
        <v>0.27770334711324984</v>
      </c>
      <c r="CQ97" s="28">
        <f t="shared" si="40"/>
        <v>-0.86969730558419456</v>
      </c>
      <c r="CR97" s="28">
        <f t="shared" si="40"/>
        <v>-0.93419723776743913</v>
      </c>
      <c r="CS97" s="28">
        <f t="shared" si="40"/>
        <v>0.79075590290223596</v>
      </c>
      <c r="CT97" s="27"/>
    </row>
    <row r="98" spans="2:98" x14ac:dyDescent="0.35">
      <c r="C98">
        <v>5</v>
      </c>
      <c r="D98" s="26">
        <f>$F$5*D99+$F$4*E98+4*$F$9*D84+4*$F$8*E83+6*$F$13*D69+6*$F$12*E68+4*$F$17*D54+4*$F$16*E53+$F$21*D39+$F$20*E38</f>
        <v>60684.8691526658</v>
      </c>
      <c r="E98" s="17">
        <f>$F$2*E99+$F$3*F98+4*$F$6*E84+4*$F$7*F83+6*$F$10*E69+6*$F$11*F68+4*$F$14*E54+4*$F$15*F53+$F$18*E39+$F$19*F38</f>
        <v>37817.141496348668</v>
      </c>
      <c r="F98" s="26">
        <f>$F$5*F99+$F$4*G98+4*$F$9*F84+4*$F$8*G83+6*$F$13*F69+6*$F$12*G68+4*$F$17*F54+4*$F$16*G53+$F$21*F39+$F$20*G38</f>
        <v>54646.396041426844</v>
      </c>
      <c r="G98" s="17">
        <f>$F$2*G99+$F$3*H98+4*$F$6*G84+4*$F$7*H83+6*$F$10*G69+6*$F$11*H68+4*$F$14*G54+4*$F$15*H53+$F$18*G39+$F$19*H38</f>
        <v>29008.242120607778</v>
      </c>
      <c r="H98" s="26">
        <f>$F$5*H99+$F$4*I98+4*$F$9*H84+4*$F$8*I83+6*$F$13*H69+6*$F$12*I68+4*$F$17*H54+4*$F$16*I53+$F$21*H39+$F$20*I38</f>
        <v>30927.871661318175</v>
      </c>
      <c r="I98" s="17">
        <f>$F$2*I99+$F$3*J98+4*$F$6*I84+4*$F$7*J83+6*$F$10*I69+6*$F$11*J68+4*$F$14*I54+4*$F$15*J53+$F$18*I39+$F$19*J38</f>
        <v>9851.6860582760091</v>
      </c>
      <c r="J98" s="26">
        <f>$F$5*J99+$F$4*K98+4*$F$9*J84+4*$F$8*K83+6*$F$13*J69+6*$F$12*K68+4*$F$17*J54+4*$F$16*K53+$F$21*J39+$F$20*K38</f>
        <v>0</v>
      </c>
      <c r="K98" s="113">
        <v>0</v>
      </c>
      <c r="N98">
        <v>5</v>
      </c>
      <c r="O98" s="26">
        <f>$F$5*O99+$F$4*P98+4*$F$9*O84+4*$F$8*P83+6*$F$13*O69+6*$F$12*P68+4*$F$17*O54+4*$F$16*P53+$F$21*O39+$F$20*P38</f>
        <v>194785.690178527</v>
      </c>
      <c r="P98" s="17">
        <f>$F$2*P99+$F$3*Q98+4*$F$6*P84+4*$F$7*Q83+6*$F$10*P69+6*$F$11*Q68+4*$F$14*P54+4*$F$15*Q53+$F$18*P39+$F$19*Q38</f>
        <v>128114.70472065786</v>
      </c>
      <c r="Q98" s="26">
        <f>$F$5*Q99+$F$4*R98+4*$F$9*Q84+4*$F$8*R83+6*$F$13*Q69+6*$F$12*R68+4*$F$17*Q54+4*$F$16*R53+$F$21*Q39+$F$20*R38</f>
        <v>218015.2953464078</v>
      </c>
      <c r="R98" s="17">
        <f>$F$2*R99+$F$3*S98+4*$F$6*R84+4*$F$7*S83+6*$F$10*R69+6*$F$11*S68+4*$F$14*R54+4*$F$15*S53+$F$18*R39+$F$19*S38</f>
        <v>149888.91496161174</v>
      </c>
      <c r="S98" s="26">
        <f>$F$5*S99+$F$4*T98+4*$F$9*S84+4*$F$8*T83+6*$F$13*S69+6*$F$12*T68+4*$F$17*S54+4*$F$16*T53+$F$21*S39+$F$20*T38</f>
        <v>245485.21752316804</v>
      </c>
      <c r="T98" s="17">
        <f>$F$2*T99+$F$3*U98+4*$F$6*T84+4*$F$7*U83+6*$F$10*T69+6*$F$11*U68+4*$F$14*T54+4*$F$15*U53+$F$18*T39+$F$19*U38</f>
        <v>140701.47430705128</v>
      </c>
      <c r="U98" s="26">
        <f>$F$5*U99+$F$4*V98+4*$F$9*U84+4*$F$8*V83+6*$F$13*U69+6*$F$12*V68+4*$F$17*U54+4*$F$16*V53+$F$21*U39+$F$20*V38</f>
        <v>21970.377626620098</v>
      </c>
      <c r="V98" s="113">
        <v>0</v>
      </c>
      <c r="Y98">
        <v>5</v>
      </c>
      <c r="Z98" s="26">
        <f>$F$5*Z99+$F$4*AA98+4*$F$9*Z84+4*$F$8*AA83+6*$F$13*Z69+6*$F$12*AA68+4*$F$17*Z54+4*$F$16*AA53+$F$21*Z39+$F$20*AA38</f>
        <v>31387.606233769307</v>
      </c>
      <c r="AA98" s="17">
        <f>$F$2*AA99+$F$3*AB98+4*$F$6*AA84+4*$F$7*AB83+6*$F$10*AA69+6*$F$11*AB68+4*$F$14*AA54+4*$F$15*AB53+$F$18*AA39+$F$19*AB38</f>
        <v>24252.613047063678</v>
      </c>
      <c r="AB98" s="26">
        <f>$F$5*AB99+$F$4*AC98+4*$F$9*AB84+4*$F$8*AC83+6*$F$13*AB69+6*$F$12*AC68+4*$F$17*AB54+4*$F$16*AC53+$F$21*AB39+$F$20*AC38</f>
        <v>42272.601517066592</v>
      </c>
      <c r="AC98" s="17">
        <f>$F$2*AC99+$F$3*AD98+4*$F$6*AC84+4*$F$7*AD83+6*$F$10*AC69+6*$F$11*AD68+4*$F$14*AC54+4*$F$15*AD53+$F$18*AC39+$F$19*AD38</f>
        <v>25630.386260405958</v>
      </c>
      <c r="AD98" s="26">
        <f>$F$5*AD99+$F$4*AE98+4*$F$9*AD84+4*$F$8*AE83+6*$F$13*AD69+6*$F$12*AE68+4*$F$17*AD54+4*$F$16*AE53+$F$21*AD39+$F$20*AE38</f>
        <v>30386.022550875488</v>
      </c>
      <c r="AE98" s="17">
        <f>$F$2*AE99+$F$3*AF98+4*$F$6*AE84+4*$F$7*AF83+6*$F$10*AE69+6*$F$11*AF68+4*$F$14*AE54+4*$F$15*AF53+$F$18*AE39+$F$19*AF38</f>
        <v>10176.608822233626</v>
      </c>
      <c r="AF98" s="26">
        <f>$F$5*AF99+$F$4*AG98+4*$F$9*AF84+4*$F$8*AG83+6*$F$13*AF69+6*$F$12*AG68+4*$F$17*AF54+4*$F$16*AG53+$F$21*AF39+$F$20*AG38</f>
        <v>3433.5320211084727</v>
      </c>
      <c r="AG98" s="113">
        <v>0</v>
      </c>
      <c r="AJ98">
        <v>5</v>
      </c>
      <c r="AK98" s="26">
        <f>$F$5*AK99+$F$4*AL98+4*$F$9*AK84+4*$F$8*AL83+6*$F$13*AK69+6*$F$12*AL68+4*$F$17*AK54+4*$F$16*AL53+$F$21*AK39+$F$20*AL38</f>
        <v>110696.22504794991</v>
      </c>
      <c r="AL98" s="17">
        <f>$F$2*AL99+$F$3*AM98+4*$F$6*AL84+4*$F$7*AM83+6*$F$10*AL69+6*$F$11*AM68+4*$F$14*AL54+4*$F$15*AM53+$F$18*AL39+$F$19*AM38</f>
        <v>96104.438979859013</v>
      </c>
      <c r="AM98" s="26">
        <f>$F$5*AM99+$F$4*AN98+4*$F$9*AM84+4*$F$8*AN83+6*$F$13*AM69+6*$F$12*AN68+4*$F$17*AM54+4*$F$16*AN53+$F$21*AM39+$F$20*AN38</f>
        <v>197667.58170414899</v>
      </c>
      <c r="AN98" s="17">
        <f>$F$2*AN99+$F$3*AO98+4*$F$6*AN84+4*$F$7*AO83+6*$F$10*AN69+6*$F$11*AO68+4*$F$14*AN54+4*$F$15*AO53+$F$18*AN39+$F$19*AO38</f>
        <v>148745.73529738386</v>
      </c>
      <c r="AO98" s="26">
        <f>$F$5*AO99+$F$4*AP98+4*$F$9*AO84+4*$F$8*AP83+6*$F$13*AO69+6*$F$12*AP68+4*$F$17*AO54+4*$F$16*AP53+$F$21*AO39+$F$20*AP38</f>
        <v>249018.58069079492</v>
      </c>
      <c r="AP98" s="17">
        <f>$F$2*AP99+$F$3*AQ98+4*$F$6*AP84+4*$F$7*AQ83+6*$F$10*AP69+6*$F$11*AQ68+4*$F$14*AP54+4*$F$15*AQ53+$F$18*AP39+$F$19*AQ38</f>
        <v>142468.35439364673</v>
      </c>
      <c r="AQ98" s="26">
        <f>$F$5*AQ99+$F$4*AR98+4*$F$9*AQ84+4*$F$8*AR83+6*$F$13*AQ69+6*$F$12*AR68+4*$F$17*AQ54+4*$F$16*AR53+$F$21*AQ39+$F$20*AR38</f>
        <v>22186.71099563154</v>
      </c>
      <c r="AR98" s="113">
        <v>0</v>
      </c>
      <c r="AU98">
        <v>5</v>
      </c>
      <c r="AV98" s="17">
        <f t="shared" si="41"/>
        <v>255470.55933119281</v>
      </c>
      <c r="AW98" s="17">
        <f t="shared" si="36"/>
        <v>165931.84621700653</v>
      </c>
      <c r="AX98" s="17">
        <f t="shared" si="36"/>
        <v>272661.69138783467</v>
      </c>
      <c r="AY98" s="17">
        <f t="shared" si="36"/>
        <v>178897.15708221952</v>
      </c>
      <c r="AZ98" s="17">
        <f t="shared" si="36"/>
        <v>276413.08918448619</v>
      </c>
      <c r="BA98" s="17">
        <f t="shared" si="36"/>
        <v>150553.16036532729</v>
      </c>
      <c r="BB98" s="17">
        <f t="shared" si="36"/>
        <v>21970.377626620098</v>
      </c>
      <c r="BC98" s="27"/>
      <c r="BF98">
        <v>5</v>
      </c>
      <c r="BG98" s="17">
        <f t="shared" si="42"/>
        <v>142083.83128171921</v>
      </c>
      <c r="BH98" s="17">
        <f t="shared" si="37"/>
        <v>120357.0520269227</v>
      </c>
      <c r="BI98" s="17">
        <f t="shared" si="37"/>
        <v>239940.18322121559</v>
      </c>
      <c r="BJ98" s="17">
        <f t="shared" si="37"/>
        <v>174376.12155778983</v>
      </c>
      <c r="BK98" s="17">
        <f t="shared" si="37"/>
        <v>279404.60324167041</v>
      </c>
      <c r="BL98" s="17">
        <f t="shared" si="37"/>
        <v>152644.96321588036</v>
      </c>
      <c r="BM98" s="17">
        <f t="shared" si="37"/>
        <v>25620.243016740013</v>
      </c>
      <c r="BN98" s="27"/>
      <c r="BQ98">
        <v>5</v>
      </c>
      <c r="BR98" s="17">
        <f t="shared" si="43"/>
        <v>397554.39061291202</v>
      </c>
      <c r="BS98" s="17">
        <f t="shared" si="38"/>
        <v>286288.89824392926</v>
      </c>
      <c r="BT98" s="17">
        <f t="shared" si="38"/>
        <v>512601.87460905022</v>
      </c>
      <c r="BU98" s="17">
        <f t="shared" si="38"/>
        <v>353273.27864000935</v>
      </c>
      <c r="BV98" s="17">
        <f t="shared" si="38"/>
        <v>555817.6924261566</v>
      </c>
      <c r="BW98" s="17">
        <f t="shared" si="38"/>
        <v>303198.12358120765</v>
      </c>
      <c r="BX98" s="17">
        <f t="shared" si="38"/>
        <v>47590.620643360111</v>
      </c>
      <c r="CB98">
        <v>5</v>
      </c>
      <c r="CC98" s="17">
        <f t="shared" si="44"/>
        <v>397554.39061291202</v>
      </c>
      <c r="CD98" s="17">
        <f t="shared" si="39"/>
        <v>286288.89824392926</v>
      </c>
      <c r="CE98" s="17">
        <f t="shared" si="39"/>
        <v>512601.87460905022</v>
      </c>
      <c r="CF98" s="17">
        <f t="shared" si="39"/>
        <v>353273.27864000935</v>
      </c>
      <c r="CG98" s="17">
        <f t="shared" si="39"/>
        <v>555817.6924261566</v>
      </c>
      <c r="CH98" s="17">
        <f t="shared" si="39"/>
        <v>303198.12358120765</v>
      </c>
      <c r="CI98" s="17">
        <f t="shared" si="39"/>
        <v>47590.620643360111</v>
      </c>
      <c r="CM98">
        <v>5</v>
      </c>
      <c r="CN98" s="28">
        <f t="shared" si="40"/>
        <v>7.634303230993658</v>
      </c>
      <c r="CO98" s="28">
        <f t="shared" si="40"/>
        <v>8.0363583552256177</v>
      </c>
      <c r="CP98" s="28">
        <f t="shared" si="40"/>
        <v>2.4407334125110296</v>
      </c>
      <c r="CQ98" s="28">
        <f t="shared" si="40"/>
        <v>1.4897848666083402</v>
      </c>
      <c r="CR98" s="28">
        <f t="shared" si="40"/>
        <v>-0.90592704683538905</v>
      </c>
      <c r="CS98" s="28">
        <f t="shared" si="40"/>
        <v>-0.24247542703603975</v>
      </c>
      <c r="CT98" s="28">
        <f>(CI98-4*CI83*CI53-3*CI68^2+12*CI68*CI53^2-6*CI53^4)/(CT68^2)</f>
        <v>0.62380506693312343</v>
      </c>
    </row>
    <row r="99" spans="2:98" x14ac:dyDescent="0.35">
      <c r="C99">
        <v>6</v>
      </c>
      <c r="D99" s="113">
        <v>0</v>
      </c>
      <c r="E99" s="113">
        <v>0</v>
      </c>
      <c r="F99" s="113">
        <v>0</v>
      </c>
      <c r="G99" s="113">
        <v>0</v>
      </c>
      <c r="H99" s="113">
        <v>0</v>
      </c>
      <c r="I99" s="26">
        <f>$F$5*I100+$F$4*J99+4*$F$9*I85+4*$F$8*J84+6*$F$13*I70+6*$F$12*J69+4*$F$17*I55+4*$F$16*J54+$F$21*I40+$F$20*J39</f>
        <v>1544.6068863253433</v>
      </c>
      <c r="J99" s="8">
        <v>0</v>
      </c>
      <c r="N99">
        <v>6</v>
      </c>
      <c r="O99" s="113">
        <v>0</v>
      </c>
      <c r="P99" s="113">
        <v>0</v>
      </c>
      <c r="Q99" s="113">
        <v>0</v>
      </c>
      <c r="R99" s="113">
        <v>0</v>
      </c>
      <c r="S99" s="113">
        <v>0</v>
      </c>
      <c r="T99" s="26">
        <f>$F$5*T100+$F$4*U99+4*$F$9*T85+4*$F$8*U84+6*$F$13*T70+6*$F$12*U69+4*$F$17*T55+4*$F$16*U54+$F$21*T40+$F$20*U39</f>
        <v>54018.326298661617</v>
      </c>
      <c r="U99" s="16">
        <f>$P$18</f>
        <v>15069.13870433131</v>
      </c>
      <c r="Y99">
        <v>6</v>
      </c>
      <c r="Z99" s="113">
        <v>0</v>
      </c>
      <c r="AA99" s="113">
        <v>0</v>
      </c>
      <c r="AB99" s="113">
        <v>0</v>
      </c>
      <c r="AC99" s="113">
        <v>0</v>
      </c>
      <c r="AD99" s="113">
        <v>0</v>
      </c>
      <c r="AE99" s="26">
        <f>$F$5*AE100+$F$4*AF99+4*$F$9*AE85+4*$F$8*AF84+6*$F$13*AE70+6*$F$12*AF69+4*$F$17*AE55+4*$F$16*AF54+$F$21*AE40+$F$20*AF39</f>
        <v>0</v>
      </c>
      <c r="AF99" s="8">
        <v>0</v>
      </c>
      <c r="AJ99">
        <v>6</v>
      </c>
      <c r="AK99" s="113">
        <v>0</v>
      </c>
      <c r="AL99" s="113">
        <v>0</v>
      </c>
      <c r="AM99" s="113">
        <v>0</v>
      </c>
      <c r="AN99" s="113">
        <v>0</v>
      </c>
      <c r="AO99" s="113">
        <v>0</v>
      </c>
      <c r="AP99" s="26">
        <f>$F$5*AP100+$F$4*AQ99+4*$F$9*AP85+4*$F$8*AQ84+6*$F$13*AP70+6*$F$12*AQ69+4*$F$17*AP55+4*$F$16*AQ54+$F$21*AP40+$F$20*AQ39</f>
        <v>54537.391474079115</v>
      </c>
      <c r="AQ99" s="16">
        <f>$P$19</f>
        <v>15141.012471728347</v>
      </c>
      <c r="AU99">
        <v>6</v>
      </c>
      <c r="AV99" s="27"/>
      <c r="AW99" s="27"/>
      <c r="AX99" s="27"/>
      <c r="AY99" s="27"/>
      <c r="AZ99" s="27"/>
      <c r="BA99" s="17">
        <f t="shared" si="36"/>
        <v>55562.933184986963</v>
      </c>
      <c r="BB99" s="17">
        <f t="shared" si="36"/>
        <v>15069.13870433131</v>
      </c>
      <c r="BF99">
        <v>6</v>
      </c>
      <c r="BG99" s="27"/>
      <c r="BH99" s="27"/>
      <c r="BI99" s="27"/>
      <c r="BJ99" s="27"/>
      <c r="BK99" s="27"/>
      <c r="BL99" s="17">
        <f t="shared" si="37"/>
        <v>54537.391474079115</v>
      </c>
      <c r="BM99" s="17">
        <f t="shared" si="37"/>
        <v>15141.012471728347</v>
      </c>
      <c r="BQ99">
        <v>6</v>
      </c>
      <c r="BR99" s="27"/>
      <c r="BS99" s="27"/>
      <c r="BT99" s="27"/>
      <c r="BU99" s="27"/>
      <c r="BV99" s="27"/>
      <c r="BW99" s="17">
        <f t="shared" si="38"/>
        <v>110100.32465906607</v>
      </c>
      <c r="BX99" s="17">
        <f t="shared" si="38"/>
        <v>30210.151176059655</v>
      </c>
      <c r="CB99">
        <v>6</v>
      </c>
      <c r="CC99" s="27"/>
      <c r="CD99" s="27"/>
      <c r="CE99" s="27"/>
      <c r="CF99" s="27"/>
      <c r="CG99" s="27"/>
      <c r="CH99" s="17">
        <f t="shared" si="39"/>
        <v>110100.32465906607</v>
      </c>
      <c r="CI99" s="17">
        <f t="shared" si="39"/>
        <v>30210.151176059655</v>
      </c>
      <c r="CM99">
        <v>6</v>
      </c>
      <c r="CN99" s="27"/>
      <c r="CO99" s="27"/>
      <c r="CP99" s="27"/>
      <c r="CQ99" s="27"/>
      <c r="CR99" s="27"/>
      <c r="CS99" s="28">
        <f>(CH99-4*CH84*CH54-3*CH69^2+12*CH69*CH54^2-6*CH54^4)/(CS69^2)</f>
        <v>-3.6332539406034668E-2</v>
      </c>
      <c r="CT99" s="28">
        <f>(CI99-4*CI84*CI54-3*CI69^2+12*CI69*CI54^2-6*CI54^4)/(CT69^2)</f>
        <v>6.1254756965533277</v>
      </c>
    </row>
    <row r="100" spans="2:98" x14ac:dyDescent="0.35">
      <c r="C100">
        <v>7</v>
      </c>
      <c r="I100" s="113">
        <v>0</v>
      </c>
      <c r="N100">
        <v>7</v>
      </c>
      <c r="T100" s="113">
        <v>0</v>
      </c>
      <c r="Y100">
        <v>7</v>
      </c>
      <c r="AE100" s="113">
        <v>0</v>
      </c>
      <c r="AJ100">
        <v>7</v>
      </c>
      <c r="AP100" s="113">
        <v>0</v>
      </c>
      <c r="BA100" s="27"/>
      <c r="BL100" s="27"/>
    </row>
    <row r="102" spans="2:98" x14ac:dyDescent="0.35">
      <c r="D102" s="115" t="s">
        <v>252</v>
      </c>
      <c r="E102" s="116"/>
      <c r="F102" s="116"/>
      <c r="G102" s="12">
        <f>INDEX(D108:K115,VLOOKUP($E$24,C107:K115,1,FALSE)+1,HLOOKUP($E$25,C107:K115,1,FALSE)+1)</f>
        <v>0.3100491002462521</v>
      </c>
      <c r="O102" s="115" t="s">
        <v>253</v>
      </c>
      <c r="P102" s="116"/>
      <c r="Q102" s="116"/>
      <c r="R102" s="12">
        <f>INDEX(O108:V115,VLOOKUP($E$24,N107:V115,1,FALSE)+1,HLOOKUP($E$25,N107:V115,1,FALSE)+1)</f>
        <v>0.2017225859553643</v>
      </c>
      <c r="Z102" s="115" t="s">
        <v>254</v>
      </c>
      <c r="AA102" s="116"/>
      <c r="AB102" s="116"/>
      <c r="AC102" s="12">
        <f>INDEX(Z108:AG115,VLOOKUP($E$24,Y107:AG115,1,FALSE)+1,HLOOKUP($E$25,Y107:AG115,1,FALSE)+1)</f>
        <v>0.163385874081029</v>
      </c>
      <c r="AK102" s="115" t="s">
        <v>255</v>
      </c>
      <c r="AL102" s="116"/>
      <c r="AM102" s="116"/>
      <c r="AN102" s="12">
        <f>INDEX(AK108:AR115,VLOOKUP($E$24,AJ107:AR115,1,FALSE)+1,HLOOKUP($E$25,AJ107:AR115,1,FALSE)+1)</f>
        <v>0.32484243971735505</v>
      </c>
      <c r="AV102" s="115" t="s">
        <v>256</v>
      </c>
      <c r="AW102" s="116"/>
      <c r="AX102" s="116"/>
      <c r="AY102" s="12">
        <f>INDEX(AV108:BB114,VLOOKUP($E$24,AU107:BB114,1,FALSE)+1,HLOOKUP($E$25,AU107:BB114,1,FALSE)+1)</f>
        <v>0.51177168620161639</v>
      </c>
      <c r="BG102" s="115" t="s">
        <v>257</v>
      </c>
      <c r="BH102" s="116"/>
      <c r="BI102" s="116"/>
      <c r="BJ102" s="12">
        <f>INDEX(BG108:BM114,VLOOKUP($E$24,BF107:BM114,1,FALSE)+1,HLOOKUP($E$25,BF107:BM114,1,FALSE)+1)</f>
        <v>0.48822831379838405</v>
      </c>
      <c r="BS102" s="4"/>
    </row>
    <row r="103" spans="2:98" x14ac:dyDescent="0.35">
      <c r="D103" s="4" t="s">
        <v>467</v>
      </c>
      <c r="G103" s="1">
        <f>INDEX(D108:K115,VLOOKUP($E$24+1,C107:K115,1,FALSE)+1,HLOOKUP($E$25,C107:K115,1,FALSE)+1)</f>
        <v>0.17496777739374975</v>
      </c>
      <c r="O103" s="4" t="s">
        <v>469</v>
      </c>
      <c r="R103" s="1">
        <f>INDEX(O108:V115,VLOOKUP($E$24+1,N107:V115,1,FALSE)+1,HLOOKUP($E$25,N107:V115,1,FALSE)+1)</f>
        <v>0.13828224442332279</v>
      </c>
      <c r="Z103" s="4" t="s">
        <v>471</v>
      </c>
      <c r="AC103" s="1">
        <f>INDEX(Z108:AG115,VLOOKUP($E$24+1,Y107:AG115,1,FALSE)+1,HLOOKUP($E$25,Y107:AG115,1,FALSE)+1)</f>
        <v>0.21369536842542136</v>
      </c>
      <c r="AK103" s="4" t="s">
        <v>473</v>
      </c>
      <c r="AN103" s="1">
        <f>INDEX(AK108:AR115,VLOOKUP($E$24+1,AJ107:AR115,1,FALSE)+1,HLOOKUP($E$25,AJ107:AR115,1,FALSE)+1)</f>
        <v>0.47305460975750652</v>
      </c>
      <c r="AV103" s="4" t="s">
        <v>559</v>
      </c>
      <c r="AY103" s="1">
        <f>G105+R105</f>
        <v>0.51177168620161639</v>
      </c>
      <c r="BG103" s="4" t="s">
        <v>560</v>
      </c>
      <c r="BJ103" s="1">
        <f>AC105+AN105</f>
        <v>0.48822831379838405</v>
      </c>
    </row>
    <row r="104" spans="2:98" x14ac:dyDescent="0.35">
      <c r="D104" s="4" t="s">
        <v>468</v>
      </c>
      <c r="G104" s="1">
        <f>INDEX(D108:K115,VLOOKUP($E$24,C107:K115,1,FALSE)+1,HLOOKUP($E$25+1,C107:K115,1,FALSE)+1)</f>
        <v>0.36043981676896086</v>
      </c>
      <c r="O104" s="4" t="s">
        <v>470</v>
      </c>
      <c r="R104" s="1">
        <f>INDEX(O108:V115,VLOOKUP($E$24,N107:V115,1,FALSE)+1,HLOOKUP($E$25+1,N107:V115,1,FALSE)+1)</f>
        <v>0.22538836149515212</v>
      </c>
      <c r="Z104" s="4" t="s">
        <v>472</v>
      </c>
      <c r="AC104" s="1">
        <f>INDEX(Z108:AG115,VLOOKUP($E$24,Y107:AG115,1,FALSE)+1,HLOOKUP($E$25+1,Y107:AG115,1,FALSE)+1)</f>
        <v>0.14461842781699402</v>
      </c>
      <c r="AK104" s="4" t="s">
        <v>474</v>
      </c>
      <c r="AN104" s="1">
        <f>INDEX(AK108:AR115,VLOOKUP($E$24,AJ107:AR115,1,FALSE)+1,HLOOKUP($E$25+1,AJ107:AR115,1,FALSE)+1)</f>
        <v>0.26955339391889344</v>
      </c>
    </row>
    <row r="105" spans="2:98" x14ac:dyDescent="0.35">
      <c r="D105" s="4" t="s">
        <v>590</v>
      </c>
      <c r="G105" s="1">
        <f>IF(AND($E$24=6,$E$25=6),$U$5*G103+$U$4*G104,IF(MOD($E$24+$E$25,2)=0,$K$5*G103+$K$4*G104,$K$2*G103+$K$3*G104))</f>
        <v>0.3100491002462521</v>
      </c>
      <c r="O105" s="4" t="s">
        <v>591</v>
      </c>
      <c r="R105" s="1">
        <f>IF(AND($E$24=6,$E$25=6),$U$5*R103+$U$4*R104,IF(MOD($E$24+$E$25,2)=0,$K$5*R103+$K$4*R104,$K$2*R103+$K$3*R104))</f>
        <v>0.2017225859553643</v>
      </c>
      <c r="Z105" s="4" t="s">
        <v>592</v>
      </c>
      <c r="AC105" s="1">
        <f>IF(AND($E$24=6,$E$25=6),$U$5*AC103+$U$4*AC104,IF(MOD($E$24+$E$25,2)=0,$K$5*AC103+$K$4*AC104,$K$2*AC103+$K$3*AC104))</f>
        <v>0.163385874081029</v>
      </c>
      <c r="AK105" s="4" t="s">
        <v>593</v>
      </c>
      <c r="AN105" s="1">
        <f>IF(AND($E$24=6,$E$25=6),$U$5*AN103+$U$4*AN104,IF(MOD($E$24+$E$25,2)=0,$K$5*AN103+$K$4*AN104,$K$2*AN103+$K$3*AN104))</f>
        <v>0.32484243971735505</v>
      </c>
      <c r="AY105" s="1"/>
      <c r="BJ105" s="1"/>
    </row>
    <row r="106" spans="2:98" x14ac:dyDescent="0.35">
      <c r="G106" t="s">
        <v>0</v>
      </c>
      <c r="R106" t="s">
        <v>0</v>
      </c>
      <c r="AC106" t="s">
        <v>0</v>
      </c>
      <c r="AN106" t="s">
        <v>0</v>
      </c>
      <c r="AY106" t="s">
        <v>0</v>
      </c>
      <c r="BJ106" t="s">
        <v>0</v>
      </c>
    </row>
    <row r="107" spans="2:98" x14ac:dyDescent="0.35">
      <c r="D107">
        <v>0</v>
      </c>
      <c r="E107">
        <v>1</v>
      </c>
      <c r="F107">
        <v>2</v>
      </c>
      <c r="G107">
        <v>3</v>
      </c>
      <c r="H107">
        <v>4</v>
      </c>
      <c r="I107">
        <v>5</v>
      </c>
      <c r="J107">
        <v>6</v>
      </c>
      <c r="K107">
        <v>7</v>
      </c>
      <c r="O107">
        <v>0</v>
      </c>
      <c r="P107">
        <v>1</v>
      </c>
      <c r="Q107">
        <v>2</v>
      </c>
      <c r="R107">
        <v>3</v>
      </c>
      <c r="S107">
        <v>4</v>
      </c>
      <c r="T107">
        <v>5</v>
      </c>
      <c r="U107">
        <v>6</v>
      </c>
      <c r="V107">
        <v>7</v>
      </c>
      <c r="Z107">
        <v>0</v>
      </c>
      <c r="AA107">
        <v>1</v>
      </c>
      <c r="AB107">
        <v>2</v>
      </c>
      <c r="AC107">
        <v>3</v>
      </c>
      <c r="AD107">
        <v>4</v>
      </c>
      <c r="AE107">
        <v>5</v>
      </c>
      <c r="AF107">
        <v>6</v>
      </c>
      <c r="AG107">
        <v>7</v>
      </c>
      <c r="AK107">
        <v>0</v>
      </c>
      <c r="AL107">
        <v>1</v>
      </c>
      <c r="AM107">
        <v>2</v>
      </c>
      <c r="AN107">
        <v>3</v>
      </c>
      <c r="AO107">
        <v>4</v>
      </c>
      <c r="AP107">
        <v>5</v>
      </c>
      <c r="AQ107">
        <v>6</v>
      </c>
      <c r="AR107">
        <v>7</v>
      </c>
      <c r="AV107">
        <v>0</v>
      </c>
      <c r="AW107">
        <v>1</v>
      </c>
      <c r="AX107">
        <v>2</v>
      </c>
      <c r="AY107">
        <v>3</v>
      </c>
      <c r="AZ107">
        <v>4</v>
      </c>
      <c r="BA107">
        <v>5</v>
      </c>
      <c r="BB107">
        <v>6</v>
      </c>
      <c r="BG107">
        <v>0</v>
      </c>
      <c r="BH107">
        <v>1</v>
      </c>
      <c r="BI107">
        <v>2</v>
      </c>
      <c r="BJ107">
        <v>3</v>
      </c>
      <c r="BK107">
        <v>4</v>
      </c>
      <c r="BL107">
        <v>5</v>
      </c>
      <c r="BM107">
        <v>6</v>
      </c>
    </row>
    <row r="108" spans="2:98" x14ac:dyDescent="0.35">
      <c r="C108">
        <v>0</v>
      </c>
      <c r="D108" s="3">
        <f>$F$5*D109+$F$4*E108</f>
        <v>0.3100491002462521</v>
      </c>
      <c r="E108" s="7">
        <f>$F$2*E109+$F$3*F108</f>
        <v>0.36043981676896086</v>
      </c>
      <c r="F108" s="3">
        <f>$F$5*F109+$F$4*G108</f>
        <v>0.50913984056075268</v>
      </c>
      <c r="G108" s="7">
        <f>$F$2*G109+$F$3*H108</f>
        <v>0.56553339522834278</v>
      </c>
      <c r="H108" s="3">
        <f>$F$5*H109+$F$4*I108</f>
        <v>0.63017839992849245</v>
      </c>
      <c r="I108" s="7">
        <f>$F$2*I109+$F$3*J108</f>
        <v>0.63644913601274067</v>
      </c>
      <c r="J108" s="113">
        <v>0</v>
      </c>
      <c r="N108">
        <v>0</v>
      </c>
      <c r="O108" s="3">
        <f>$F$5*O109+$F$4*P108</f>
        <v>0.2017225859553643</v>
      </c>
      <c r="P108" s="7">
        <f>$F$2*P109+$F$3*Q108</f>
        <v>0.22538836149515212</v>
      </c>
      <c r="Q108" s="3">
        <f>$F$5*Q109+$F$4*R108</f>
        <v>0.27046930783786227</v>
      </c>
      <c r="R108" s="7">
        <f>$F$2*R109+$F$3*S108</f>
        <v>0.28376416129550341</v>
      </c>
      <c r="S108" s="3">
        <f>$F$5*S109+$F$4*T108</f>
        <v>0.32818698919532746</v>
      </c>
      <c r="T108" s="7">
        <f>$F$2*T109+$F$3*U108</f>
        <v>0.34990574513168765</v>
      </c>
      <c r="U108" s="114">
        <v>1</v>
      </c>
      <c r="Y108">
        <v>0</v>
      </c>
      <c r="Z108" s="3">
        <f>$F$5*Z109+$F$4*AA108</f>
        <v>0.163385874081029</v>
      </c>
      <c r="AA108" s="7">
        <f>$F$2*AA109+$F$3*AB108</f>
        <v>0.14461842781699402</v>
      </c>
      <c r="AB108" s="3">
        <f>$F$5*AB109+$F$4*AC108</f>
        <v>8.6042690455516158E-2</v>
      </c>
      <c r="AC108" s="7">
        <f>$F$2*AC109+$F$3*AD108</f>
        <v>6.3744284545713431E-2</v>
      </c>
      <c r="AD108" s="3">
        <f>$F$5*AD109+$F$4*AE108</f>
        <v>2.0561019918530848E-2</v>
      </c>
      <c r="AE108" s="7">
        <f>$F$2*AE109+$F$3*AF108</f>
        <v>8.2236526371856425E-3</v>
      </c>
      <c r="AF108" s="113">
        <v>0</v>
      </c>
      <c r="AJ108">
        <v>0</v>
      </c>
      <c r="AK108" s="3">
        <f>$F$5*AK109+$F$4*AL108</f>
        <v>0.32484243971735505</v>
      </c>
      <c r="AL108" s="7">
        <f>$F$2*AL109+$F$3*AM108</f>
        <v>0.26955339391889344</v>
      </c>
      <c r="AM108" s="3">
        <f>$F$5*AM109+$F$4*AN108</f>
        <v>0.13434816114586917</v>
      </c>
      <c r="AN108" s="7">
        <f>$F$2*AN109+$F$3*AO108</f>
        <v>8.6958158930440635E-2</v>
      </c>
      <c r="AO108" s="3">
        <f>$F$5*AO109+$F$4*AP108</f>
        <v>2.1073590957649421E-2</v>
      </c>
      <c r="AP108" s="7">
        <f>$F$2*AP109+$F$3*AQ108</f>
        <v>5.4214662183860998E-3</v>
      </c>
      <c r="AQ108" s="113">
        <v>0</v>
      </c>
      <c r="AU108">
        <v>0</v>
      </c>
      <c r="AV108" s="3">
        <f>D108+O108</f>
        <v>0.51177168620161639</v>
      </c>
      <c r="AW108" s="3">
        <f t="shared" ref="AW108:AW113" si="45">E108+P108</f>
        <v>0.58582817826411304</v>
      </c>
      <c r="AX108" s="3">
        <f t="shared" ref="AX108:AX113" si="46">F108+Q108</f>
        <v>0.77960914839861495</v>
      </c>
      <c r="AY108" s="3">
        <f t="shared" ref="AY108:AY113" si="47">G108+R108</f>
        <v>0.8492975565238462</v>
      </c>
      <c r="AZ108" s="3">
        <f t="shared" ref="AZ108:AZ113" si="48">H108+S108</f>
        <v>0.95836538912381997</v>
      </c>
      <c r="BA108" s="3">
        <f t="shared" ref="BA108:BA114" si="49">I108+T108</f>
        <v>0.98635488114442826</v>
      </c>
      <c r="BB108" s="27"/>
      <c r="BF108">
        <v>0</v>
      </c>
      <c r="BG108" s="3">
        <f>Z108+AK108</f>
        <v>0.48822831379838405</v>
      </c>
      <c r="BH108" s="3">
        <f t="shared" ref="BH108:BH113" si="50">AA108+AL108</f>
        <v>0.41417182173588746</v>
      </c>
      <c r="BI108" s="3">
        <f t="shared" ref="BI108:BI113" si="51">AB108+AM108</f>
        <v>0.22039085160138533</v>
      </c>
      <c r="BJ108" s="3">
        <f t="shared" ref="BJ108:BJ113" si="52">AC108+AN108</f>
        <v>0.15070244347615408</v>
      </c>
      <c r="BK108" s="3">
        <f t="shared" ref="BK108:BK113" si="53">AD108+AO108</f>
        <v>4.163461087618027E-2</v>
      </c>
      <c r="BL108" s="3">
        <f t="shared" ref="BL108:BL114" si="54">AE108+AP108</f>
        <v>1.3645118855571743E-2</v>
      </c>
      <c r="BM108" s="27"/>
      <c r="BS108" s="1"/>
      <c r="BT108" s="1"/>
      <c r="BU108" s="1"/>
      <c r="BV108" s="1"/>
      <c r="BW108" s="1"/>
      <c r="BX108" s="1"/>
      <c r="BY108" s="27"/>
    </row>
    <row r="109" spans="2:98" x14ac:dyDescent="0.35">
      <c r="C109">
        <v>1</v>
      </c>
      <c r="D109" s="7">
        <f>$F$2*D110+$F$3*E109</f>
        <v>0.17496777739374975</v>
      </c>
      <c r="E109" s="3">
        <f>$F$5*E110+$F$4*F109</f>
        <v>0.30291740398747241</v>
      </c>
      <c r="F109" s="7">
        <f>$F$2*F110+$F$3*G109</f>
        <v>0.35796683706872995</v>
      </c>
      <c r="G109" s="3">
        <f>$F$5*G110+$F$4*H109</f>
        <v>0.54052642784661642</v>
      </c>
      <c r="H109" s="7">
        <f>$F$2*H110+$F$3*I109</f>
        <v>0.6133685709764185</v>
      </c>
      <c r="I109" s="3">
        <f>$F$5*I110+$F$4*J109</f>
        <v>0.88265010479945427</v>
      </c>
      <c r="J109" s="114">
        <v>1</v>
      </c>
      <c r="N109">
        <v>1</v>
      </c>
      <c r="O109" s="7">
        <f>$F$2*O110+$F$3*P109</f>
        <v>0.13828224442332279</v>
      </c>
      <c r="P109" s="3">
        <f>$F$5*P110+$F$4*Q109</f>
        <v>0.20794946176951101</v>
      </c>
      <c r="Q109" s="7">
        <f>$F$2*Q110+$F$3*R109</f>
        <v>0.2348300767231587</v>
      </c>
      <c r="R109" s="3">
        <f>$F$5*R110+$F$4*S109</f>
        <v>0.266579844990668</v>
      </c>
      <c r="S109" s="7">
        <f>$F$2*S110+$F$3*T109</f>
        <v>0.26996598173511299</v>
      </c>
      <c r="T109" s="3">
        <f>$F$5*T110+$F$4*U109</f>
        <v>9.8426363206576176E-2</v>
      </c>
      <c r="U109" s="113">
        <v>0</v>
      </c>
      <c r="Y109">
        <v>1</v>
      </c>
      <c r="Z109" s="7">
        <f>$F$2*Z110+$F$3*AA109</f>
        <v>0.21369536842542136</v>
      </c>
      <c r="AA109" s="3">
        <f>$F$5*AA110+$F$4*AB109</f>
        <v>0.16727758857277708</v>
      </c>
      <c r="AB109" s="7">
        <f>$F$2*AB110+$F$3*AC109</f>
        <v>0.1458175532805128</v>
      </c>
      <c r="AC109" s="3">
        <f>$F$5*AC110+$F$4*AD109</f>
        <v>8.0449094066222443E-2</v>
      </c>
      <c r="AD109" s="7">
        <f>$F$2*AD110+$F$3*AE109</f>
        <v>5.3633538189436045E-2</v>
      </c>
      <c r="AE109" s="3">
        <f>$F$5*AE110+$F$4*AF109</f>
        <v>1.1404851466246488E-2</v>
      </c>
      <c r="AF109" s="113">
        <v>0</v>
      </c>
      <c r="AJ109">
        <v>1</v>
      </c>
      <c r="AK109" s="7">
        <f>$F$2*AK110+$F$3*AL109</f>
        <v>0.47305460975750652</v>
      </c>
      <c r="AL109" s="3">
        <f>$F$5*AL110+$F$4*AM109</f>
        <v>0.32185554567023988</v>
      </c>
      <c r="AM109" s="7">
        <f>$F$2*AM110+$F$3*AN109</f>
        <v>0.26138553292759886</v>
      </c>
      <c r="AN109" s="3">
        <f>$F$5*AN110+$F$4*AO109</f>
        <v>0.11244463309649333</v>
      </c>
      <c r="AO109" s="7">
        <f>$F$2*AO110+$F$3*AP109</f>
        <v>6.3031909099032585E-2</v>
      </c>
      <c r="AP109" s="3">
        <f>$F$5*AP110+$F$4*AQ109</f>
        <v>7.5186805277231124E-3</v>
      </c>
      <c r="AQ109" s="113">
        <v>0</v>
      </c>
      <c r="AU109">
        <v>1</v>
      </c>
      <c r="AV109" s="3">
        <f t="shared" ref="AV109:AV113" si="55">D109+O109</f>
        <v>0.31325002181707251</v>
      </c>
      <c r="AW109" s="3">
        <f t="shared" si="45"/>
        <v>0.51086686575698348</v>
      </c>
      <c r="AX109" s="3">
        <f t="shared" si="46"/>
        <v>0.5927969137918887</v>
      </c>
      <c r="AY109" s="3">
        <f t="shared" si="47"/>
        <v>0.80710627283728442</v>
      </c>
      <c r="AZ109" s="3">
        <f t="shared" si="48"/>
        <v>0.8833345527115315</v>
      </c>
      <c r="BA109" s="3">
        <f t="shared" si="49"/>
        <v>0.98107646800603043</v>
      </c>
      <c r="BB109" s="27"/>
      <c r="BF109">
        <v>1</v>
      </c>
      <c r="BG109" s="3">
        <f t="shared" ref="BG109:BG113" si="56">Z109+AK109</f>
        <v>0.68674997818292782</v>
      </c>
      <c r="BH109" s="3">
        <f t="shared" si="50"/>
        <v>0.48913313424301696</v>
      </c>
      <c r="BI109" s="3">
        <f t="shared" si="51"/>
        <v>0.40720308620811163</v>
      </c>
      <c r="BJ109" s="3">
        <f t="shared" si="52"/>
        <v>0.19289372716271577</v>
      </c>
      <c r="BK109" s="3">
        <f t="shared" si="53"/>
        <v>0.11666544728846863</v>
      </c>
      <c r="BL109" s="3">
        <f t="shared" si="54"/>
        <v>1.8923531993969601E-2</v>
      </c>
      <c r="BM109" s="27"/>
      <c r="BS109" s="1"/>
      <c r="BT109" s="1"/>
      <c r="BU109" s="1"/>
      <c r="BV109" s="1"/>
      <c r="BW109" s="1"/>
      <c r="BX109" s="1"/>
      <c r="BY109" s="27"/>
    </row>
    <row r="110" spans="2:98" x14ac:dyDescent="0.35">
      <c r="C110">
        <v>2</v>
      </c>
      <c r="D110" s="3">
        <f>$F$5*D111+$F$4*E110</f>
        <v>0.12547234996552842</v>
      </c>
      <c r="E110" s="7">
        <f>$F$2*E111+$F$3*F110</f>
        <v>0.1553475586659549</v>
      </c>
      <c r="F110" s="3">
        <f>$F$5*F111+$F$4*G110</f>
        <v>0.28734634979396695</v>
      </c>
      <c r="G110" s="7">
        <f>$F$2*G111+$F$3*H110</f>
        <v>0.34526004283796663</v>
      </c>
      <c r="H110" s="3">
        <f>$F$5*H111+$F$4*I110</f>
        <v>0.50920097807347764</v>
      </c>
      <c r="I110" s="7">
        <f>$F$2*I111+$F$3*J110</f>
        <v>0.5680727347168405</v>
      </c>
      <c r="J110" s="113">
        <v>0</v>
      </c>
      <c r="N110">
        <v>2</v>
      </c>
      <c r="O110" s="3">
        <f>$F$5*O111+$F$4*P110</f>
        <v>0.11133250809284134</v>
      </c>
      <c r="P110" s="7">
        <f>$F$2*P111+$F$3*Q110</f>
        <v>0.13589116854418773</v>
      </c>
      <c r="Q110" s="3">
        <f>$F$5*Q111+$F$4*R110</f>
        <v>0.22254814677163781</v>
      </c>
      <c r="R110" s="7">
        <f>$F$2*R111+$F$3*S110</f>
        <v>0.2575027001837874</v>
      </c>
      <c r="S110" s="3">
        <f>$F$5*S111+$F$4*T110</f>
        <v>0.33632355514877788</v>
      </c>
      <c r="T110" s="7">
        <f>$F$2*T111+$F$3*U110</f>
        <v>0.36227582324577756</v>
      </c>
      <c r="U110" s="114">
        <v>1</v>
      </c>
      <c r="Y110">
        <v>2</v>
      </c>
      <c r="Z110" s="3">
        <f>$F$5*Z111+$F$4*AA110</f>
        <v>0.23165140249319427</v>
      </c>
      <c r="AA110" s="7">
        <f>$F$2*AA111+$F$3*AB110</f>
        <v>0.22480504910083018</v>
      </c>
      <c r="AB110" s="3">
        <f>$F$5*AB111+$F$4*AC110</f>
        <v>0.17110437837933876</v>
      </c>
      <c r="AC110" s="7">
        <f>$F$2*AC111+$F$3*AD110</f>
        <v>0.1523329848068731</v>
      </c>
      <c r="AD110" s="3">
        <f>$F$5*AD111+$F$4*AE110</f>
        <v>6.9969083315593261E-2</v>
      </c>
      <c r="AE110" s="7">
        <f>$F$2*AE111+$F$3*AF110</f>
        <v>4.1977594409931498E-2</v>
      </c>
      <c r="AF110" s="113">
        <v>0</v>
      </c>
      <c r="AJ110">
        <v>2</v>
      </c>
      <c r="AK110" s="3">
        <f>$F$5*AK111+$F$4*AL110</f>
        <v>0.53154373944843636</v>
      </c>
      <c r="AL110" s="7">
        <f>$F$2*AL111+$F$3*AM110</f>
        <v>0.48395622368902746</v>
      </c>
      <c r="AM110" s="3">
        <f>$F$5*AM111+$F$4*AN110</f>
        <v>0.31900112505505673</v>
      </c>
      <c r="AN110" s="7">
        <f>$F$2*AN111+$F$3*AO110</f>
        <v>0.24490427217137306</v>
      </c>
      <c r="AO110" s="3">
        <f>$F$5*AO111+$F$4*AP110</f>
        <v>8.4506383462151308E-2</v>
      </c>
      <c r="AP110" s="7">
        <f>$F$2*AP111+$F$3*AQ110</f>
        <v>2.7673847627450485E-2</v>
      </c>
      <c r="AQ110" s="113">
        <v>0</v>
      </c>
      <c r="AU110">
        <v>2</v>
      </c>
      <c r="AV110" s="3">
        <f t="shared" si="55"/>
        <v>0.23680485805836976</v>
      </c>
      <c r="AW110" s="3">
        <f t="shared" si="45"/>
        <v>0.29123872721014266</v>
      </c>
      <c r="AX110" s="3">
        <f t="shared" si="46"/>
        <v>0.5098944965656047</v>
      </c>
      <c r="AY110" s="3">
        <f t="shared" si="47"/>
        <v>0.60276274302175403</v>
      </c>
      <c r="AZ110" s="3">
        <f t="shared" si="48"/>
        <v>0.84552453322225551</v>
      </c>
      <c r="BA110" s="3">
        <f t="shared" si="49"/>
        <v>0.93034855796261806</v>
      </c>
      <c r="BB110" s="27"/>
      <c r="BF110">
        <v>2</v>
      </c>
      <c r="BG110" s="3">
        <f t="shared" si="56"/>
        <v>0.76319514194163063</v>
      </c>
      <c r="BH110" s="3">
        <f t="shared" si="50"/>
        <v>0.70876127278985768</v>
      </c>
      <c r="BI110" s="3">
        <f t="shared" si="51"/>
        <v>0.49010550343439552</v>
      </c>
      <c r="BJ110" s="3">
        <f t="shared" si="52"/>
        <v>0.39723725697824619</v>
      </c>
      <c r="BK110" s="3">
        <f t="shared" si="53"/>
        <v>0.15447546677774457</v>
      </c>
      <c r="BL110" s="3">
        <f t="shared" si="54"/>
        <v>6.965144203738198E-2</v>
      </c>
      <c r="BM110" s="27"/>
      <c r="BS110" s="1"/>
      <c r="BT110" s="1"/>
      <c r="BU110" s="1"/>
      <c r="BV110" s="1"/>
      <c r="BW110" s="1"/>
      <c r="BX110" s="1"/>
      <c r="BY110" s="27"/>
    </row>
    <row r="111" spans="2:98" x14ac:dyDescent="0.35">
      <c r="B111" t="s">
        <v>1</v>
      </c>
      <c r="C111">
        <v>3</v>
      </c>
      <c r="D111" s="7">
        <f>$F$2*D112+$F$3*E111</f>
        <v>4.5386512925891367E-2</v>
      </c>
      <c r="E111" s="3">
        <f>$F$5*E112+$F$4*F111</f>
        <v>0.10428577161100151</v>
      </c>
      <c r="F111" s="7">
        <f>$F$2*F112+$F$3*G111</f>
        <v>0.13209834366308057</v>
      </c>
      <c r="G111" s="3">
        <f>$F$5*G112+$F$4*H111</f>
        <v>0.28184190807287413</v>
      </c>
      <c r="H111" s="7">
        <f>$F$2*H112+$F$3*I111</f>
        <v>0.3513847112130486</v>
      </c>
      <c r="I111" s="3">
        <f>$F$5*I112+$F$4*J111</f>
        <v>0.78782330033910908</v>
      </c>
      <c r="J111" s="114">
        <v>1</v>
      </c>
      <c r="M111" t="s">
        <v>1</v>
      </c>
      <c r="N111">
        <v>3</v>
      </c>
      <c r="O111" s="7">
        <f>$F$2*O112+$F$3*P111</f>
        <v>4.549862895444301E-2</v>
      </c>
      <c r="P111" s="3">
        <f>$F$5*P112+$F$4*Q111</f>
        <v>0.10236919359833713</v>
      </c>
      <c r="Q111" s="7">
        <f>$F$2*Q112+$F$3*R111</f>
        <v>0.12884621831218118</v>
      </c>
      <c r="R111" s="3">
        <f>$F$5*R112+$F$4*S111</f>
        <v>0.22701201403948376</v>
      </c>
      <c r="S111" s="7">
        <f>$F$2*S112+$F$3*T111</f>
        <v>0.26675386161235681</v>
      </c>
      <c r="T111" s="3">
        <f>$F$5*T112+$F$4*U111</f>
        <v>0.11558162373875534</v>
      </c>
      <c r="U111" s="113">
        <v>0</v>
      </c>
      <c r="X111" t="s">
        <v>1</v>
      </c>
      <c r="Y111">
        <v>3</v>
      </c>
      <c r="Z111" s="7">
        <f>$F$2*Z112+$F$3*AA111</f>
        <v>0.25000427652981333</v>
      </c>
      <c r="AA111" s="3">
        <f>$F$5*AA112+$F$4*AB111</f>
        <v>0.24557836217177889</v>
      </c>
      <c r="AB111" s="7">
        <f>$F$2*AB112+$F$3*AC111</f>
        <v>0.22142445418955098</v>
      </c>
      <c r="AC111" s="3">
        <f>$F$5*AC112+$F$4*AD111</f>
        <v>0.18419424628527756</v>
      </c>
      <c r="AD111" s="7">
        <f>$F$2*AD112+$F$3*AE111</f>
        <v>0.14500527273520497</v>
      </c>
      <c r="AE111" s="3">
        <f>$F$5*AE112+$F$4*AF111</f>
        <v>5.8216008175103112E-2</v>
      </c>
      <c r="AF111" s="113">
        <v>0</v>
      </c>
      <c r="AI111" t="s">
        <v>1</v>
      </c>
      <c r="AJ111">
        <v>3</v>
      </c>
      <c r="AK111" s="7">
        <f>$F$2*AK112+$F$3*AL111</f>
        <v>0.65911058158985258</v>
      </c>
      <c r="AL111" s="3">
        <f>$F$5*AL112+$F$4*AM111</f>
        <v>0.54776667261888268</v>
      </c>
      <c r="AM111" s="7">
        <f>$F$2*AM112+$F$3*AN111</f>
        <v>0.51763098383518746</v>
      </c>
      <c r="AN111" s="3">
        <f>$F$5*AN112+$F$4*AO111</f>
        <v>0.30695183160236478</v>
      </c>
      <c r="AO111" s="7">
        <f>$F$2*AO112+$F$3*AP111</f>
        <v>0.23685615443938982</v>
      </c>
      <c r="AP111" s="3">
        <f>$F$5*AP112+$F$4*AQ111</f>
        <v>3.8379067747032536E-2</v>
      </c>
      <c r="AQ111" s="113">
        <v>0</v>
      </c>
      <c r="AT111" t="s">
        <v>1</v>
      </c>
      <c r="AU111">
        <v>3</v>
      </c>
      <c r="AV111" s="3">
        <f t="shared" si="55"/>
        <v>9.0885141880334377E-2</v>
      </c>
      <c r="AW111" s="3">
        <f t="shared" si="45"/>
        <v>0.20665496520933863</v>
      </c>
      <c r="AX111" s="3">
        <f t="shared" si="46"/>
        <v>0.26094456197526172</v>
      </c>
      <c r="AY111" s="3">
        <f t="shared" si="47"/>
        <v>0.50885392211235791</v>
      </c>
      <c r="AZ111" s="3">
        <f t="shared" si="48"/>
        <v>0.61813857282540541</v>
      </c>
      <c r="BA111" s="3">
        <f t="shared" si="49"/>
        <v>0.90340492407786444</v>
      </c>
      <c r="BB111" s="27"/>
      <c r="BE111" t="s">
        <v>1</v>
      </c>
      <c r="BF111">
        <v>3</v>
      </c>
      <c r="BG111" s="3">
        <f t="shared" si="56"/>
        <v>0.90911485811966597</v>
      </c>
      <c r="BH111" s="3">
        <f t="shared" si="50"/>
        <v>0.79334503479066154</v>
      </c>
      <c r="BI111" s="3">
        <f t="shared" si="51"/>
        <v>0.7390554380247385</v>
      </c>
      <c r="BJ111" s="3">
        <f t="shared" si="52"/>
        <v>0.49114607788764231</v>
      </c>
      <c r="BK111" s="3">
        <f t="shared" si="53"/>
        <v>0.38186142717459481</v>
      </c>
      <c r="BL111" s="3">
        <f t="shared" si="54"/>
        <v>9.6595075922135648E-2</v>
      </c>
      <c r="BM111" s="27"/>
      <c r="BS111" s="1"/>
      <c r="BT111" s="1"/>
      <c r="BU111" s="1"/>
      <c r="BV111" s="1"/>
      <c r="BW111" s="1"/>
      <c r="BX111" s="1"/>
      <c r="BY111" s="27"/>
    </row>
    <row r="112" spans="2:98" x14ac:dyDescent="0.35">
      <c r="C112">
        <v>4</v>
      </c>
      <c r="D112" s="3">
        <f>$F$5*D113+$F$4*E112</f>
        <v>2.2602202713860403E-2</v>
      </c>
      <c r="E112" s="7">
        <f>$F$2*E113+$F$3*F112</f>
        <v>2.9729200798354158E-2</v>
      </c>
      <c r="F112" s="3">
        <f>$F$5*F113+$F$4*G112</f>
        <v>7.4172252572387617E-2</v>
      </c>
      <c r="G112" s="7">
        <f>$F$2*G113+$F$3*H112</f>
        <v>9.5419993655116039E-2</v>
      </c>
      <c r="H112" s="3">
        <f>$F$5*H113+$F$4*I112</f>
        <v>0.18255487489351035</v>
      </c>
      <c r="I112" s="7">
        <f>$F$2*I113+$F$3*J112</f>
        <v>0.21904573084860601</v>
      </c>
      <c r="J112" s="113">
        <v>0</v>
      </c>
      <c r="N112">
        <v>4</v>
      </c>
      <c r="O112" s="3">
        <f>$F$5*O113+$F$4*P112</f>
        <v>2.3499089134981506E-2</v>
      </c>
      <c r="P112" s="7">
        <f>$F$2*P113+$F$3*Q112</f>
        <v>3.1392796151544222E-2</v>
      </c>
      <c r="Q112" s="3">
        <f>$F$5*Q113+$F$4*R112</f>
        <v>9.0872226924286939E-2</v>
      </c>
      <c r="R112" s="7">
        <f>$F$2*R113+$F$3*S112</f>
        <v>0.12047688786546079</v>
      </c>
      <c r="S112" s="3">
        <f>$F$5*S113+$F$4*T112</f>
        <v>0.32523261397787362</v>
      </c>
      <c r="T112" s="7">
        <f>$F$2*T113+$F$3*U112</f>
        <v>0.42541882609397952</v>
      </c>
      <c r="U112" s="114">
        <v>1</v>
      </c>
      <c r="Y112">
        <v>4</v>
      </c>
      <c r="Z112" s="3">
        <f>$F$5*Z113+$F$4*AA112</f>
        <v>0.25171637627362264</v>
      </c>
      <c r="AA112" s="7">
        <f>$F$2*AA113+$F$3*AB112</f>
        <v>0.31032722996822298</v>
      </c>
      <c r="AB112" s="3">
        <f>$F$5*AB113+$F$4*AC112</f>
        <v>0.23582641144820515</v>
      </c>
      <c r="AC112" s="7">
        <f>$F$2*AC113+$F$3*AD112</f>
        <v>0.28924729481634781</v>
      </c>
      <c r="AD112" s="3">
        <f>$F$5*AD113+$F$4*AE112</f>
        <v>0.1785784206993114</v>
      </c>
      <c r="AE112" s="7">
        <f>$F$2*AE113+$F$3*AF112</f>
        <v>0.21427442405297861</v>
      </c>
      <c r="AF112" s="113">
        <v>0</v>
      </c>
      <c r="AJ112">
        <v>4</v>
      </c>
      <c r="AK112" s="3">
        <f>$F$5*AK113+$F$4*AL112</f>
        <v>0.70218233187753565</v>
      </c>
      <c r="AL112" s="7">
        <f>$F$2*AL113+$F$3*AM112</f>
        <v>0.62855077308187879</v>
      </c>
      <c r="AM112" s="3">
        <f>$F$5*AM113+$F$4*AN112</f>
        <v>0.5991291090551204</v>
      </c>
      <c r="AN112" s="7">
        <f>$F$2*AN113+$F$3*AO112</f>
        <v>0.49485582366307546</v>
      </c>
      <c r="AO112" s="3">
        <f>$F$5*AO113+$F$4*AP112</f>
        <v>0.31363409042930479</v>
      </c>
      <c r="AP112" s="7">
        <f>$F$2*AP113+$F$3*AQ112</f>
        <v>0.14126101900443602</v>
      </c>
      <c r="AQ112" s="113">
        <v>0</v>
      </c>
      <c r="AU112">
        <v>4</v>
      </c>
      <c r="AV112" s="3">
        <f t="shared" si="55"/>
        <v>4.6101291848841909E-2</v>
      </c>
      <c r="AW112" s="3">
        <f t="shared" si="45"/>
        <v>6.112199694989838E-2</v>
      </c>
      <c r="AX112" s="3">
        <f t="shared" si="46"/>
        <v>0.16504447949667456</v>
      </c>
      <c r="AY112" s="3">
        <f t="shared" si="47"/>
        <v>0.21589688152057684</v>
      </c>
      <c r="AZ112" s="3">
        <f t="shared" si="48"/>
        <v>0.50778748887138403</v>
      </c>
      <c r="BA112" s="3">
        <f t="shared" si="49"/>
        <v>0.64446455694258553</v>
      </c>
      <c r="BB112" s="27"/>
      <c r="BF112">
        <v>4</v>
      </c>
      <c r="BG112" s="3">
        <f t="shared" si="56"/>
        <v>0.95389870815115829</v>
      </c>
      <c r="BH112" s="3">
        <f t="shared" si="50"/>
        <v>0.93887800305010183</v>
      </c>
      <c r="BI112" s="3">
        <f t="shared" si="51"/>
        <v>0.83495552050332555</v>
      </c>
      <c r="BJ112" s="3">
        <f t="shared" si="52"/>
        <v>0.78410311847942327</v>
      </c>
      <c r="BK112" s="3">
        <f t="shared" si="53"/>
        <v>0.49221251112861619</v>
      </c>
      <c r="BL112" s="3">
        <f t="shared" si="54"/>
        <v>0.35553544305741464</v>
      </c>
      <c r="BM112" s="27"/>
      <c r="BS112" s="1"/>
      <c r="BT112" s="1"/>
      <c r="BU112" s="1"/>
      <c r="BV112" s="1"/>
      <c r="BW112" s="1"/>
      <c r="BX112" s="1"/>
      <c r="BY112" s="27"/>
    </row>
    <row r="113" spans="2:98" x14ac:dyDescent="0.35">
      <c r="C113">
        <v>5</v>
      </c>
      <c r="D113" s="7">
        <f>$F$2*D114+$F$3*E113</f>
        <v>3.4970104154573591E-3</v>
      </c>
      <c r="E113" s="3">
        <f>$F$5*E114+$F$4*F113</f>
        <v>1.2537061185824193E-2</v>
      </c>
      <c r="F113" s="7">
        <f>$F$2*F114+$F$3*G113</f>
        <v>1.7213884620049386E-2</v>
      </c>
      <c r="G113" s="3">
        <f>$F$5*G114+$F$4*H113</f>
        <v>6.1713148972435107E-2</v>
      </c>
      <c r="H113" s="7">
        <f>$F$2*H114+$F$3*I113</f>
        <v>8.4734612857485195E-2</v>
      </c>
      <c r="I113" s="3">
        <f>$F$5*I114+$F$4*J113</f>
        <v>0.30378034370609119</v>
      </c>
      <c r="J113" s="7">
        <f>$F$2*J114+$F$3*K113</f>
        <v>0.3645029333966418</v>
      </c>
      <c r="K113" s="113">
        <v>0</v>
      </c>
      <c r="N113">
        <v>5</v>
      </c>
      <c r="O113" s="7">
        <f>$F$2*O114+$F$3*P113</f>
        <v>2.3385964968813361E-3</v>
      </c>
      <c r="P113" s="3">
        <f>$F$5*P114+$F$4*Q113</f>
        <v>8.3840549175261472E-3</v>
      </c>
      <c r="Q113" s="7">
        <f>$F$2*Q114+$F$3*R113</f>
        <v>1.1511641513055672E-2</v>
      </c>
      <c r="R113" s="3">
        <f>$F$5*R114+$F$4*S113</f>
        <v>4.1270152745478017E-2</v>
      </c>
      <c r="S113" s="7">
        <f>$F$2*S114+$F$3*T113</f>
        <v>5.666556436812744E-2</v>
      </c>
      <c r="T113" s="3">
        <f>$F$5*T114+$F$4*U113</f>
        <v>0.20315056668756309</v>
      </c>
      <c r="U113" s="7">
        <f>$F$2*U114+$F$3*V113</f>
        <v>0.27893382377454384</v>
      </c>
      <c r="V113" s="114">
        <v>1</v>
      </c>
      <c r="Y113">
        <v>5</v>
      </c>
      <c r="Z113" s="7">
        <f>$F$2*Z114+$F$3*AA113</f>
        <v>9.459950640309471E-2</v>
      </c>
      <c r="AA113" s="3">
        <f>$F$5*AA114+$F$4*AB113</f>
        <v>0.33914677367904095</v>
      </c>
      <c r="AB113" s="7">
        <f>$F$2*AB114+$F$3*AC113</f>
        <v>9.2622184731842389E-2</v>
      </c>
      <c r="AC113" s="3">
        <f>$F$5*AC114+$F$4*AD113</f>
        <v>0.33205791781891209</v>
      </c>
      <c r="AD113" s="7">
        <f>$F$2*AD114+$F$3*AE113</f>
        <v>8.2888903139311298E-2</v>
      </c>
      <c r="AE113" s="3">
        <f>$F$5*AE114+$F$4*AF113</f>
        <v>0.29716332719228988</v>
      </c>
      <c r="AF113" s="7">
        <f>$F$2*AF114+$F$3*AG113</f>
        <v>0.35656324282881446</v>
      </c>
      <c r="AG113" s="113">
        <v>0</v>
      </c>
      <c r="AJ113">
        <v>5</v>
      </c>
      <c r="AK113" s="7">
        <f>$F$2*AK114+$F$3*AL113</f>
        <v>0.89956488668456669</v>
      </c>
      <c r="AL113" s="3">
        <f>$F$5*AL114+$F$4*AM113</f>
        <v>0.63993211021760876</v>
      </c>
      <c r="AM113" s="7">
        <f>$F$2*AM114+$F$3*AN113</f>
        <v>0.87865228913505256</v>
      </c>
      <c r="AN113" s="3">
        <f>$F$5*AN114+$F$4*AO113</f>
        <v>0.56495878046317483</v>
      </c>
      <c r="AO113" s="7">
        <f>$F$2*AO114+$F$3*AP113</f>
        <v>0.7757109196350761</v>
      </c>
      <c r="AP113" s="3">
        <f>$F$5*AP114+$F$4*AQ113</f>
        <v>0.19590576241405594</v>
      </c>
      <c r="AQ113" s="7">
        <f>$F$2*AQ114+$F$3*AR113</f>
        <v>0</v>
      </c>
      <c r="AR113" s="27">
        <v>0</v>
      </c>
      <c r="AU113">
        <v>5</v>
      </c>
      <c r="AV113" s="3">
        <f t="shared" si="55"/>
        <v>5.8356069123386952E-3</v>
      </c>
      <c r="AW113" s="3">
        <f t="shared" si="45"/>
        <v>2.0921116103350339E-2</v>
      </c>
      <c r="AX113" s="3">
        <f t="shared" si="46"/>
        <v>2.8725526133105056E-2</v>
      </c>
      <c r="AY113" s="3">
        <f t="shared" si="47"/>
        <v>0.10298330171791312</v>
      </c>
      <c r="AZ113" s="3">
        <f t="shared" si="48"/>
        <v>0.14140017722561263</v>
      </c>
      <c r="BA113" s="3">
        <f t="shared" si="49"/>
        <v>0.50693091039365434</v>
      </c>
      <c r="BB113" s="3">
        <f t="shared" ref="BB113:BB114" si="57">J113+U113</f>
        <v>0.64343675717118565</v>
      </c>
      <c r="BC113" s="27"/>
      <c r="BF113">
        <v>5</v>
      </c>
      <c r="BG113" s="3">
        <f t="shared" si="56"/>
        <v>0.99416439308766136</v>
      </c>
      <c r="BH113" s="3">
        <f t="shared" si="50"/>
        <v>0.97907888389664977</v>
      </c>
      <c r="BI113" s="3">
        <f t="shared" si="51"/>
        <v>0.97127447386689492</v>
      </c>
      <c r="BJ113" s="3">
        <f t="shared" si="52"/>
        <v>0.89701669828208686</v>
      </c>
      <c r="BK113" s="3">
        <f t="shared" si="53"/>
        <v>0.8585998227743874</v>
      </c>
      <c r="BL113" s="3">
        <f t="shared" si="54"/>
        <v>0.49306908960634582</v>
      </c>
      <c r="BM113" s="3">
        <f t="shared" ref="BM113:BM114" si="58">AF113+AQ113</f>
        <v>0.35656324282881446</v>
      </c>
      <c r="BN113" s="27"/>
      <c r="BS113" s="1"/>
      <c r="BT113" s="1"/>
      <c r="BU113" s="1"/>
      <c r="BV113" s="1"/>
      <c r="BW113" s="1"/>
      <c r="BX113" s="1"/>
      <c r="BY113" s="1"/>
    </row>
    <row r="114" spans="2:98" x14ac:dyDescent="0.35">
      <c r="C114">
        <v>6</v>
      </c>
      <c r="D114" s="113">
        <v>0</v>
      </c>
      <c r="E114" s="113">
        <v>0</v>
      </c>
      <c r="F114" s="113">
        <v>0</v>
      </c>
      <c r="G114" s="113">
        <v>0</v>
      </c>
      <c r="H114" s="113">
        <v>0</v>
      </c>
      <c r="I114" s="7">
        <f>$F$2*I115+$F$3*J114</f>
        <v>0.14100258803093998</v>
      </c>
      <c r="J114" s="2">
        <f>$P$3</f>
        <v>0.50550552142758176</v>
      </c>
      <c r="K114" s="27">
        <v>1</v>
      </c>
      <c r="N114">
        <v>6</v>
      </c>
      <c r="O114" s="113">
        <v>0</v>
      </c>
      <c r="P114" s="113">
        <v>0</v>
      </c>
      <c r="Q114" s="113">
        <v>0</v>
      </c>
      <c r="R114" s="113">
        <v>0</v>
      </c>
      <c r="S114" s="113">
        <v>0</v>
      </c>
      <c r="T114" s="7">
        <f>$F$2*T115+$F$3*U114</f>
        <v>0</v>
      </c>
      <c r="U114" s="8">
        <v>0</v>
      </c>
      <c r="V114" s="27">
        <v>0</v>
      </c>
      <c r="Y114">
        <v>6</v>
      </c>
      <c r="Z114" s="113">
        <v>0</v>
      </c>
      <c r="AA114" s="114">
        <v>1</v>
      </c>
      <c r="AB114" s="113">
        <v>0</v>
      </c>
      <c r="AC114" s="114">
        <v>1</v>
      </c>
      <c r="AD114" s="113">
        <v>0</v>
      </c>
      <c r="AE114" s="7">
        <f>$F$2*AE115+$F$3*AF114</f>
        <v>0.13793123574360386</v>
      </c>
      <c r="AF114" s="2">
        <f>$P$2</f>
        <v>0.49449447857241829</v>
      </c>
      <c r="AG114" s="27">
        <v>0</v>
      </c>
      <c r="AJ114">
        <v>6</v>
      </c>
      <c r="AK114" s="114">
        <v>1</v>
      </c>
      <c r="AL114" s="113">
        <v>0</v>
      </c>
      <c r="AM114" s="114">
        <v>1</v>
      </c>
      <c r="AN114" s="113">
        <v>0</v>
      </c>
      <c r="AO114" s="114">
        <v>1</v>
      </c>
      <c r="AP114" s="7">
        <f>$F$2*AP115+$F$3*AQ114</f>
        <v>0.72106617622545621</v>
      </c>
      <c r="AQ114" s="8">
        <v>0</v>
      </c>
      <c r="AR114" s="27">
        <v>0</v>
      </c>
      <c r="AU114">
        <v>6</v>
      </c>
      <c r="AV114" s="27"/>
      <c r="AW114" s="27"/>
      <c r="AX114" s="27"/>
      <c r="AY114" s="27"/>
      <c r="AZ114" s="27"/>
      <c r="BA114" s="3">
        <f t="shared" si="49"/>
        <v>0.14100258803093998</v>
      </c>
      <c r="BB114" s="3">
        <f t="shared" si="57"/>
        <v>0.50550552142758176</v>
      </c>
      <c r="BF114">
        <v>6</v>
      </c>
      <c r="BG114" s="27"/>
      <c r="BH114" s="27"/>
      <c r="BI114" s="27"/>
      <c r="BJ114" s="27"/>
      <c r="BK114" s="27"/>
      <c r="BL114" s="3">
        <f t="shared" si="54"/>
        <v>0.8589974119690601</v>
      </c>
      <c r="BM114" s="3">
        <f t="shared" si="58"/>
        <v>0.49449447857241829</v>
      </c>
      <c r="BS114" s="27"/>
      <c r="BT114" s="27"/>
      <c r="BU114" s="27"/>
      <c r="BV114" s="27"/>
      <c r="BW114" s="27"/>
      <c r="BX114" s="1"/>
      <c r="BY114" s="1"/>
    </row>
    <row r="115" spans="2:98" x14ac:dyDescent="0.35">
      <c r="C115">
        <v>7</v>
      </c>
      <c r="I115" s="113">
        <v>0</v>
      </c>
      <c r="J115" s="27">
        <v>0</v>
      </c>
      <c r="N115">
        <v>7</v>
      </c>
      <c r="T115" s="113">
        <v>0</v>
      </c>
      <c r="U115" s="27">
        <v>0</v>
      </c>
      <c r="Y115">
        <v>7</v>
      </c>
      <c r="AE115" s="113">
        <v>0</v>
      </c>
      <c r="AF115" s="27">
        <v>1</v>
      </c>
      <c r="AJ115">
        <v>7</v>
      </c>
      <c r="AP115" s="114">
        <v>1</v>
      </c>
      <c r="AQ115" s="27">
        <v>0</v>
      </c>
      <c r="BA115" s="27"/>
      <c r="BL115" s="27"/>
      <c r="BX115" s="27"/>
    </row>
    <row r="117" spans="2:98" x14ac:dyDescent="0.35">
      <c r="D117" s="115" t="s">
        <v>936</v>
      </c>
      <c r="E117" s="116"/>
      <c r="F117" s="116"/>
      <c r="G117" s="120">
        <f>INDEX(D123:K130,VLOOKUP($E$24,C122:K130,1,FALSE)+1,HLOOKUP($E$25,C122:K130,1,FALSE)+1)</f>
        <v>20.083525424606776</v>
      </c>
      <c r="O117" s="115" t="s">
        <v>1001</v>
      </c>
      <c r="P117" s="116"/>
      <c r="Q117" s="116"/>
      <c r="R117" s="120">
        <f>INDEX(O123:V130,VLOOKUP($E$24,N122:V130,1,FALSE)+1,HLOOKUP($E$25,N122:V130,1,FALSE)+1)</f>
        <v>12.970370077545248</v>
      </c>
      <c r="Z117" s="115" t="s">
        <v>1033</v>
      </c>
      <c r="AA117" s="116"/>
      <c r="AB117" s="116"/>
      <c r="AC117" s="120">
        <f>INDEX(Z123:AG130,VLOOKUP($E$24,Y122:AG130,1,FALSE)+1,HLOOKUP($E$25,Y122:AG130,1,FALSE)+1)</f>
        <v>11.941592433899066</v>
      </c>
      <c r="AK117" s="115" t="s">
        <v>1065</v>
      </c>
      <c r="AL117" s="116"/>
      <c r="AM117" s="116"/>
      <c r="AN117" s="120">
        <f>INDEX(AK123:AR130,VLOOKUP($E$24,AJ122:AR130,1,FALSE)+1,HLOOKUP($E$25,AJ122:AR130,1,FALSE)+1)</f>
        <v>20.585125507405973</v>
      </c>
      <c r="AV117" s="115" t="s">
        <v>1089</v>
      </c>
      <c r="AW117" s="116"/>
      <c r="AX117" s="116"/>
      <c r="AY117" s="120">
        <f>INDEX(AV123:BB129,VLOOKUP($E$24,AU122:BB129,1,FALSE)+1,HLOOKUP($E$25,AU122:BB129,1,FALSE)+1)</f>
        <v>33.053895502152024</v>
      </c>
      <c r="BG117" s="115" t="s">
        <v>1105</v>
      </c>
      <c r="BH117" s="116"/>
      <c r="BI117" s="116"/>
      <c r="BJ117" s="120">
        <f>INDEX(BG123:BM129,VLOOKUP($E$24,BF122:BM129,1,FALSE)+1,HLOOKUP($E$25,BF122:BM129,1,FALSE)+1)</f>
        <v>32.526717941305037</v>
      </c>
      <c r="BR117" s="115" t="s">
        <v>1121</v>
      </c>
      <c r="BS117" s="116"/>
      <c r="BT117" s="116"/>
      <c r="BU117" s="120">
        <f>AY117+BJ117</f>
        <v>65.580613443457054</v>
      </c>
      <c r="CC117" s="115" t="s">
        <v>244</v>
      </c>
      <c r="CD117" s="116"/>
      <c r="CE117" s="116"/>
      <c r="CF117" s="120">
        <f>BU117</f>
        <v>65.580613443457054</v>
      </c>
      <c r="CN117" s="115" t="s">
        <v>245</v>
      </c>
      <c r="CO117" s="116"/>
      <c r="CP117" s="116"/>
      <c r="CQ117" s="120">
        <f>CF117</f>
        <v>65.580613443457054</v>
      </c>
    </row>
    <row r="118" spans="2:98" x14ac:dyDescent="0.35">
      <c r="D118" s="4" t="s">
        <v>937</v>
      </c>
      <c r="G118" s="25">
        <f>INDEX(D123:K130,VLOOKUP($E$24+1,C122:K130,1,FALSE)+1,HLOOKUP($E$25,C122:K130,1,FALSE)+1)</f>
        <v>11.447304546144816</v>
      </c>
      <c r="O118" s="4" t="s">
        <v>1002</v>
      </c>
      <c r="R118" s="25">
        <f>INDEX(O123:V130,VLOOKUP($E$24+1,N122:V130,1,FALSE)+1,HLOOKUP($E$25,N122:V130,1,FALSE)+1)</f>
        <v>8.5465535196779783</v>
      </c>
      <c r="Z118" s="4" t="s">
        <v>1034</v>
      </c>
      <c r="AC118" s="25">
        <f>INDEX(Z123:AG130,VLOOKUP($E$24+1,Y122:AG130,1,FALSE)+1,HLOOKUP($E$25,Y122:AG130,1,FALSE)+1)</f>
        <v>12.89804493690513</v>
      </c>
      <c r="AK118" s="4" t="s">
        <v>1066</v>
      </c>
      <c r="AN118" s="25">
        <f>INDEX(AK123:AR130,VLOOKUP($E$24+1,AJ122:AR130,1,FALSE)+1,HLOOKUP($E$25,AJ122:AR130,1,FALSE)+1)</f>
        <v>25.386092210151212</v>
      </c>
      <c r="AV118" s="4" t="s">
        <v>1090</v>
      </c>
      <c r="AY118" s="1">
        <f>G120+R120</f>
        <v>33.053895502152024</v>
      </c>
      <c r="BG118" s="4" t="s">
        <v>1106</v>
      </c>
      <c r="BJ118" s="25">
        <f>AC120+AN120</f>
        <v>32.526717941305037</v>
      </c>
      <c r="BR118" s="4" t="s">
        <v>1122</v>
      </c>
      <c r="BU118" s="25">
        <f>AY118+BJ118</f>
        <v>65.580613443457054</v>
      </c>
      <c r="CC118" s="4" t="s">
        <v>496</v>
      </c>
      <c r="CF118" s="25">
        <f>BU118</f>
        <v>65.580613443457054</v>
      </c>
      <c r="CN118" s="4" t="s">
        <v>511</v>
      </c>
      <c r="CQ118" s="25">
        <f>CF118</f>
        <v>65.580613443457054</v>
      </c>
    </row>
    <row r="119" spans="2:98" x14ac:dyDescent="0.35">
      <c r="D119" s="4" t="s">
        <v>938</v>
      </c>
      <c r="G119" s="25">
        <f>INDEX(D123:K130,VLOOKUP($E$24,C122:K130,1,FALSE)+1,HLOOKUP($E$25+1,C122:K130,1,FALSE)+1)</f>
        <v>20.558984305671082</v>
      </c>
      <c r="O119" s="4" t="s">
        <v>1003</v>
      </c>
      <c r="R119" s="25">
        <f>INDEX(O123:V130,VLOOKUP($E$24,N122:V130,1,FALSE)+1,HLOOKUP($E$25+1,N122:V130,1,FALSE)+1)</f>
        <v>12.829992940250184</v>
      </c>
      <c r="Z119" s="4" t="s">
        <v>1035</v>
      </c>
      <c r="AC119" s="25">
        <f>INDEX(Z123:AG130,VLOOKUP($E$24,Y122:AG130,1,FALSE)+1,HLOOKUP($E$25+1,Y122:AG130,1,FALSE)+1)</f>
        <v>10.11815391360568</v>
      </c>
      <c r="AK119" s="4" t="s">
        <v>1067</v>
      </c>
      <c r="AN119" s="25">
        <f>INDEX(AK123:AR130,VLOOKUP($E$24,AJ122:AR130,1,FALSE)+1,HLOOKUP($E$25+1,AJ122:AR130,1,FALSE)+1)</f>
        <v>15.870475838418274</v>
      </c>
      <c r="CN119" s="4" t="s">
        <v>536</v>
      </c>
      <c r="CQ119" s="1">
        <f>IF(MOD($E$24+$E$25,2)=0,CQ118,CQ43)</f>
        <v>65.580613443457054</v>
      </c>
    </row>
    <row r="120" spans="2:98" x14ac:dyDescent="0.35">
      <c r="D120" s="4" t="s">
        <v>939</v>
      </c>
      <c r="G120" s="25">
        <f>IF(AND($E$24=6,$E$25=6),$U$5*G118+$U$4*G119+$U$9*G103+$U$8*G104,IF(MOD($E$24+$E$25,2)=0,$K$5*G118+$K$4*G119+$K$9*G103+$K$8*G104,$K$2*G118+$K$3*G119+$K$6*G103+$K$7*G104))</f>
        <v>20.083525424606776</v>
      </c>
      <c r="O120" s="4" t="s">
        <v>1004</v>
      </c>
      <c r="R120" s="25">
        <f>IF(AND($E$24=6,$E$25=6),$U$5*R118+$U$4*R119+$U$9*R103+$U$8*R104,IF(MOD($E$24+$E$25,2)=0,$K$5*R118+$K$4*R119+$K$9*R103+$K$8*R104,$K$2*R118+$K$3*R119+$K$6*R103+$K$7*R104))</f>
        <v>12.970370077545248</v>
      </c>
      <c r="Z120" s="4" t="s">
        <v>1036</v>
      </c>
      <c r="AC120" s="25">
        <f>IF(AND($E$24=6,$E$25=6),$U$5*AC118+$U$4*AC119+$U$9*AC103+$U$8*AC104,IF(MOD($E$24+$E$25,2)=0,$K$5*AC118+$K$4*AC119+$K$9*AC103+$K$8*AC104,$K$2*AC118+$K$3*AC119+$K$6*AC103+$K$7*AC104))</f>
        <v>11.941592433899066</v>
      </c>
      <c r="AK120" s="4" t="s">
        <v>1068</v>
      </c>
      <c r="AN120" s="25">
        <f>IF(AND($E$24=6,$E$25=6),$U$5*AN118+$U$4*AN119+$U$9*AN103+$U$8*AN104,IF(MOD($E$24+$E$25,2)=0,$K$5*AN118+$K$4*AN119+$K$9*AN103+$K$8*AN104,$K$2*AN118+$K$3*AN119+$K$6*AN103+$K$7*AN104))</f>
        <v>20.585125507405973</v>
      </c>
      <c r="AY120" s="1"/>
      <c r="BJ120" s="1"/>
    </row>
    <row r="121" spans="2:98" x14ac:dyDescent="0.35">
      <c r="G121" t="s">
        <v>0</v>
      </c>
      <c r="R121" t="s">
        <v>0</v>
      </c>
      <c r="AC121" t="s">
        <v>0</v>
      </c>
      <c r="AN121" t="s">
        <v>0</v>
      </c>
      <c r="AY121" t="s">
        <v>0</v>
      </c>
      <c r="BJ121" t="s">
        <v>0</v>
      </c>
      <c r="BU121" t="s">
        <v>0</v>
      </c>
      <c r="CF121" t="s">
        <v>0</v>
      </c>
      <c r="CQ121" t="s">
        <v>0</v>
      </c>
    </row>
    <row r="122" spans="2:98" x14ac:dyDescent="0.35">
      <c r="D122">
        <v>0</v>
      </c>
      <c r="E122">
        <v>1</v>
      </c>
      <c r="F122">
        <v>2</v>
      </c>
      <c r="G122">
        <v>3</v>
      </c>
      <c r="H122">
        <v>4</v>
      </c>
      <c r="I122">
        <v>5</v>
      </c>
      <c r="J122">
        <v>6</v>
      </c>
      <c r="K122">
        <v>7</v>
      </c>
      <c r="O122">
        <v>0</v>
      </c>
      <c r="P122">
        <v>1</v>
      </c>
      <c r="Q122">
        <v>2</v>
      </c>
      <c r="R122">
        <v>3</v>
      </c>
      <c r="S122">
        <v>4</v>
      </c>
      <c r="T122">
        <v>5</v>
      </c>
      <c r="U122">
        <v>6</v>
      </c>
      <c r="V122">
        <v>7</v>
      </c>
      <c r="Z122">
        <v>0</v>
      </c>
      <c r="AA122">
        <v>1</v>
      </c>
      <c r="AB122">
        <v>2</v>
      </c>
      <c r="AC122">
        <v>3</v>
      </c>
      <c r="AD122">
        <v>4</v>
      </c>
      <c r="AE122">
        <v>5</v>
      </c>
      <c r="AF122">
        <v>6</v>
      </c>
      <c r="AG122">
        <v>7</v>
      </c>
      <c r="AK122">
        <v>0</v>
      </c>
      <c r="AL122">
        <v>1</v>
      </c>
      <c r="AM122">
        <v>2</v>
      </c>
      <c r="AN122">
        <v>3</v>
      </c>
      <c r="AO122">
        <v>4</v>
      </c>
      <c r="AP122">
        <v>5</v>
      </c>
      <c r="AQ122">
        <v>6</v>
      </c>
      <c r="AR122">
        <v>7</v>
      </c>
      <c r="AV122">
        <v>0</v>
      </c>
      <c r="AW122">
        <v>1</v>
      </c>
      <c r="AX122">
        <v>2</v>
      </c>
      <c r="AY122">
        <v>3</v>
      </c>
      <c r="AZ122">
        <v>4</v>
      </c>
      <c r="BA122">
        <v>5</v>
      </c>
      <c r="BB122">
        <v>6</v>
      </c>
      <c r="BG122">
        <v>0</v>
      </c>
      <c r="BH122">
        <v>1</v>
      </c>
      <c r="BI122">
        <v>2</v>
      </c>
      <c r="BJ122">
        <v>3</v>
      </c>
      <c r="BK122">
        <v>4</v>
      </c>
      <c r="BL122">
        <v>5</v>
      </c>
      <c r="BM122">
        <v>6</v>
      </c>
      <c r="BR122">
        <v>0</v>
      </c>
      <c r="BS122">
        <v>1</v>
      </c>
      <c r="BT122">
        <v>2</v>
      </c>
      <c r="BU122">
        <v>3</v>
      </c>
      <c r="BV122">
        <v>4</v>
      </c>
      <c r="BW122">
        <v>5</v>
      </c>
      <c r="BX122">
        <v>6</v>
      </c>
      <c r="CC122">
        <v>0</v>
      </c>
      <c r="CD122">
        <v>1</v>
      </c>
      <c r="CE122">
        <v>2</v>
      </c>
      <c r="CF122">
        <v>3</v>
      </c>
      <c r="CG122">
        <v>4</v>
      </c>
      <c r="CH122">
        <v>5</v>
      </c>
      <c r="CI122">
        <v>6</v>
      </c>
      <c r="CN122">
        <v>0</v>
      </c>
      <c r="CO122">
        <v>1</v>
      </c>
      <c r="CP122">
        <v>2</v>
      </c>
      <c r="CQ122">
        <v>3</v>
      </c>
      <c r="CR122">
        <v>4</v>
      </c>
      <c r="CS122">
        <v>5</v>
      </c>
      <c r="CT122">
        <v>6</v>
      </c>
    </row>
    <row r="123" spans="2:98" x14ac:dyDescent="0.35">
      <c r="C123">
        <v>0</v>
      </c>
      <c r="D123" s="17">
        <f>$F$5*D124+$F$4*E123+$F$9*D109+$F$8*E108</f>
        <v>20.083525424606776</v>
      </c>
      <c r="E123" s="26">
        <f>$F$2*E124+$F$3*F123+$F$6*E109+$F$7*F108</f>
        <v>20.558984305671082</v>
      </c>
      <c r="F123" s="17">
        <f>$F$5*F124+$F$4*G123+$F$9*F109+$F$8*G108</f>
        <v>22.954098382793187</v>
      </c>
      <c r="G123" s="26">
        <f>$F$2*G124+$F$3*H123+$F$6*G109+$F$7*H108</f>
        <v>20.833198400213767</v>
      </c>
      <c r="H123" s="17">
        <f>$F$5*H124+$F$4*I123+$F$9*H109+$F$8*I108</f>
        <v>15.357059239541607</v>
      </c>
      <c r="I123" s="26">
        <f>$F$2*I124+$F$3*J123+$F$6*I109+$F$7*J108</f>
        <v>9.8748502044622271</v>
      </c>
      <c r="J123" s="113">
        <v>0</v>
      </c>
      <c r="N123">
        <v>0</v>
      </c>
      <c r="O123" s="17">
        <f>$F$5*O124+$F$4*P123+$F$9*O109+$F$8*P108</f>
        <v>12.970370077545248</v>
      </c>
      <c r="P123" s="26">
        <f>$F$2*P124+$F$3*Q123+$F$6*P109+$F$7*Q108</f>
        <v>12.829992940250184</v>
      </c>
      <c r="Q123" s="17">
        <f>$F$5*Q124+$F$4*R123+$F$9*Q109+$F$8*R108</f>
        <v>12.264350770931649</v>
      </c>
      <c r="R123" s="26">
        <f>$F$2*R124+$F$3*S123+$F$6*R109+$F$7*S108</f>
        <v>10.430595725812283</v>
      </c>
      <c r="S123" s="17">
        <f>$F$5*S124+$F$4*T123+$F$9*S109+$F$8*T108</f>
        <v>6.6982044499081956</v>
      </c>
      <c r="T123" s="26">
        <f>$F$2*T124+$F$3*U123+$F$6*T109+$F$7*U108</f>
        <v>3.6112413376479373</v>
      </c>
      <c r="U123" s="113">
        <v>0</v>
      </c>
      <c r="Y123">
        <v>0</v>
      </c>
      <c r="Z123" s="17">
        <f>$F$5*Z124+$F$4*AA123+$F$9*Z109+$F$8*AA108</f>
        <v>11.941592433899066</v>
      </c>
      <c r="AA123" s="26">
        <f>$F$2*AA124+$F$3*AB123+$F$6*AA109+$F$7*AB108</f>
        <v>10.11815391360568</v>
      </c>
      <c r="AB123" s="17">
        <f>$F$5*AB124+$F$4*AC123+$F$9*AB109+$F$8*AC108</f>
        <v>6.0295918434599276</v>
      </c>
      <c r="AC123" s="26">
        <f>$F$2*AC124+$F$3*AD123+$F$6*AC109+$F$7*AD108</f>
        <v>4.2480084620466307</v>
      </c>
      <c r="AD123" s="17">
        <f>$F$5*AD124+$F$4*AE123+$F$9*AD109+$F$8*AE108</f>
        <v>1.316723672207319</v>
      </c>
      <c r="AE123" s="26">
        <f>$F$2*AE124+$F$3*AF123+$F$6*AE109+$F$7*AF108</f>
        <v>0.47325722047860141</v>
      </c>
      <c r="AF123" s="113">
        <v>0</v>
      </c>
      <c r="AJ123">
        <v>0</v>
      </c>
      <c r="AK123" s="17">
        <f>$F$5*AK124+$F$4*AL123+$F$9*AK109+$F$8*AL108</f>
        <v>20.585125507405973</v>
      </c>
      <c r="AL123" s="26">
        <f>$F$2*AL124+$F$3*AM123+$F$6*AL109+$F$7*AM108</f>
        <v>15.870475838418274</v>
      </c>
      <c r="AM123" s="17">
        <f>$F$5*AM124+$F$4*AN123+$F$9*AM109+$F$8*AN108</f>
        <v>7.4990889262342693</v>
      </c>
      <c r="AN123" s="26">
        <f>$F$2*AN124+$F$3*AO123+$F$6*AN109+$F$7*AO108</f>
        <v>4.4595154880256427</v>
      </c>
      <c r="AO123" s="17">
        <f>$F$5*AO124+$F$4*AP123+$F$9*AO109+$F$8*AP108</f>
        <v>1.0103886577893397</v>
      </c>
      <c r="AP123" s="26">
        <f>$F$2*AP124+$F$3*AQ123+$F$6*AP109+$F$7*AQ108</f>
        <v>0.24968322890363687</v>
      </c>
      <c r="AQ123" s="113">
        <v>0</v>
      </c>
      <c r="AU123">
        <v>0</v>
      </c>
      <c r="AV123" s="17">
        <f>D123+O123</f>
        <v>33.053895502152024</v>
      </c>
      <c r="AW123" s="17">
        <f t="shared" ref="AW123:AW128" si="59">E123+P123</f>
        <v>33.388977245921268</v>
      </c>
      <c r="AX123" s="17">
        <f t="shared" ref="AX123:AX128" si="60">F123+Q123</f>
        <v>35.218449153724833</v>
      </c>
      <c r="AY123" s="17">
        <f t="shared" ref="AY123:AY128" si="61">G123+R123</f>
        <v>31.263794126026049</v>
      </c>
      <c r="AZ123" s="17">
        <f t="shared" ref="AZ123:AZ128" si="62">H123+S123</f>
        <v>22.055263689449802</v>
      </c>
      <c r="BA123" s="17">
        <f t="shared" ref="BA123:BA129" si="63">I123+T123</f>
        <v>13.486091542110165</v>
      </c>
      <c r="BB123" s="27"/>
      <c r="BF123">
        <v>0</v>
      </c>
      <c r="BG123" s="3">
        <f>Z123+AK123</f>
        <v>32.526717941305037</v>
      </c>
      <c r="BH123" s="3">
        <f t="shared" ref="BH123:BH128" si="64">AA123+AL123</f>
        <v>25.988629752023954</v>
      </c>
      <c r="BI123" s="3">
        <f t="shared" ref="BI123:BI128" si="65">AB123+AM123</f>
        <v>13.528680769694198</v>
      </c>
      <c r="BJ123" s="3">
        <f t="shared" ref="BJ123:BJ128" si="66">AC123+AN123</f>
        <v>8.7075239500722734</v>
      </c>
      <c r="BK123" s="3">
        <f t="shared" ref="BK123:BK128" si="67">AD123+AO123</f>
        <v>2.327112329996659</v>
      </c>
      <c r="BL123" s="3">
        <f t="shared" ref="BL123:BL129" si="68">AE123+AP123</f>
        <v>0.72294044938223823</v>
      </c>
      <c r="BM123" s="27"/>
      <c r="BQ123">
        <v>0</v>
      </c>
      <c r="BR123" s="17">
        <f t="shared" ref="BR123:BR128" si="69">AV123+BG123</f>
        <v>65.580613443457054</v>
      </c>
      <c r="BS123" s="17">
        <f t="shared" ref="BS123:BS128" si="70">AW123+BH123</f>
        <v>59.377606997945222</v>
      </c>
      <c r="BT123" s="17">
        <f t="shared" ref="BT123:BT128" si="71">AX123+BI123</f>
        <v>48.747129923419031</v>
      </c>
      <c r="BU123" s="17">
        <f t="shared" ref="BU123:BU128" si="72">AY123+BJ123</f>
        <v>39.971318076098321</v>
      </c>
      <c r="BV123" s="17">
        <f t="shared" ref="BV123:BV128" si="73">AZ123+BK123</f>
        <v>24.382376019446461</v>
      </c>
      <c r="BW123" s="17">
        <f t="shared" ref="BW123:BW128" si="74">BA123+BL123</f>
        <v>14.209031991492402</v>
      </c>
      <c r="BX123" s="27"/>
      <c r="CB123">
        <v>0</v>
      </c>
      <c r="CC123" s="17">
        <f>BR123</f>
        <v>65.580613443457054</v>
      </c>
      <c r="CD123" s="17">
        <f t="shared" ref="CD123:CD128" si="75">BS123</f>
        <v>59.377606997945222</v>
      </c>
      <c r="CE123" s="17">
        <f t="shared" ref="CE123:CE128" si="76">BT123</f>
        <v>48.747129923419031</v>
      </c>
      <c r="CF123" s="17">
        <f t="shared" ref="CF123:CF128" si="77">BU123</f>
        <v>39.971318076098321</v>
      </c>
      <c r="CG123" s="17">
        <f t="shared" ref="CG123:CG128" si="78">BV123</f>
        <v>24.382376019446461</v>
      </c>
      <c r="CH123" s="17">
        <f t="shared" ref="CH123:CH129" si="79">BW123</f>
        <v>14.209031991492402</v>
      </c>
      <c r="CI123" s="27"/>
      <c r="CM123">
        <v>0</v>
      </c>
      <c r="CN123" s="17">
        <f>CC123</f>
        <v>65.580613443457054</v>
      </c>
      <c r="CO123" s="17">
        <f t="shared" ref="CO123:CO128" si="80">CD123</f>
        <v>59.377606997945222</v>
      </c>
      <c r="CP123" s="17">
        <f t="shared" ref="CP123:CP128" si="81">CE123</f>
        <v>48.747129923419031</v>
      </c>
      <c r="CQ123" s="17">
        <f t="shared" ref="CQ123:CQ128" si="82">CF123</f>
        <v>39.971318076098321</v>
      </c>
      <c r="CR123" s="17">
        <f t="shared" ref="CR123:CR128" si="83">CG123</f>
        <v>24.382376019446461</v>
      </c>
      <c r="CS123" s="17">
        <f t="shared" ref="CS123:CS129" si="84">CH123</f>
        <v>14.209031991492402</v>
      </c>
      <c r="CT123" s="27"/>
    </row>
    <row r="124" spans="2:98" x14ac:dyDescent="0.35">
      <c r="C124">
        <v>1</v>
      </c>
      <c r="D124" s="26">
        <f>$F$2*D125+$F$3*E124+$F$6*D110+$F$7*E109</f>
        <v>11.447304546144816</v>
      </c>
      <c r="E124" s="17">
        <f>$F$5*E125+$F$4*F124+$F$9*E110+$F$8*F109</f>
        <v>16.350323423329939</v>
      </c>
      <c r="F124" s="26">
        <f>$F$2*F125+$F$3*G124+$F$6*F110+$F$7*G109</f>
        <v>16.520382743568803</v>
      </c>
      <c r="G124" s="17">
        <f>$F$5*G125+$F$4*H124+$F$9*G110+$F$8*H109</f>
        <v>17.828925278775639</v>
      </c>
      <c r="H124" s="26">
        <f>$F$2*H125+$F$3*I124+$F$6*H110+$F$7*I109</f>
        <v>14.979600942532601</v>
      </c>
      <c r="I124" s="17">
        <f>$F$5*I125+$F$4*J124+$F$9*I110+$F$8*J109</f>
        <v>8.0436628709848552</v>
      </c>
      <c r="J124" s="113">
        <v>0</v>
      </c>
      <c r="N124">
        <v>1</v>
      </c>
      <c r="O124" s="26">
        <f>$F$2*O125+$F$3*P124+$F$6*O110+$F$7*P109</f>
        <v>8.5465535196779783</v>
      </c>
      <c r="P124" s="17">
        <f>$F$5*P125+$F$4*Q124+$F$9*P110+$F$8*Q109</f>
        <v>11.004119850264672</v>
      </c>
      <c r="Q124" s="26">
        <f>$F$2*Q125+$F$3*R124+$F$6*Q110+$F$7*R109</f>
        <v>10.722812722191151</v>
      </c>
      <c r="R124" s="17">
        <f>$F$5*R125+$F$4*S124+$F$9*R110+$F$8*S109</f>
        <v>9.3021382623263023</v>
      </c>
      <c r="S124" s="26">
        <f>$F$2*S125+$F$3*T124+$F$6*S110+$F$7*T109</f>
        <v>7.1445889339261681</v>
      </c>
      <c r="T124" s="17">
        <f>$F$5*T125+$F$4*U124+$F$9*T110+$F$8*U109</f>
        <v>1.7407721515186902</v>
      </c>
      <c r="U124" s="113">
        <v>0</v>
      </c>
      <c r="Y124">
        <v>1</v>
      </c>
      <c r="Z124" s="26">
        <f>$F$2*Z125+$F$3*AA124+$F$6*Z110+$F$7*AA109</f>
        <v>12.89804493690513</v>
      </c>
      <c r="AA124" s="17">
        <f>$F$5*AA125+$F$4*AB124+$F$9*AA110+$F$8*AB109</f>
        <v>10.401850200778691</v>
      </c>
      <c r="AB124" s="26">
        <f>$F$2*AB125+$F$3*AC124+$F$6*AB110+$F$7*AC109</f>
        <v>8.7206652109680309</v>
      </c>
      <c r="AC124" s="17">
        <f>$F$5*AC125+$F$4*AD124+$F$9*AC110+$F$8*AD109</f>
        <v>4.8126364382452778</v>
      </c>
      <c r="AD124" s="26">
        <f>$F$2*AD125+$F$3*AE124+$F$6*AD110+$F$7*AE109</f>
        <v>3.0715225736541627</v>
      </c>
      <c r="AE124" s="17">
        <f>$F$5*AE125+$F$4*AF124+$F$9*AE110+$F$8*AF109</f>
        <v>0.58331075304246394</v>
      </c>
      <c r="AF124" s="113">
        <v>0</v>
      </c>
      <c r="AJ124">
        <v>1</v>
      </c>
      <c r="AK124" s="26">
        <f>$F$2*AK125+$F$3*AL124+$F$6*AK110+$F$7*AL109</f>
        <v>25.386092210151212</v>
      </c>
      <c r="AL124" s="17">
        <f>$F$5*AL125+$F$4*AM124+$F$9*AL110+$F$8*AM109</f>
        <v>16.69384756825891</v>
      </c>
      <c r="AM124" s="26">
        <f>$F$2*AM125+$F$3*AN124+$F$6*AM110+$F$7*AN109</f>
        <v>12.37751577813302</v>
      </c>
      <c r="AN124" s="17">
        <f>$F$5*AN125+$F$4*AO124+$F$9*AN110+$F$8*AO109</f>
        <v>5.0182612458707592</v>
      </c>
      <c r="AO124" s="26">
        <f>$F$2*AO125+$F$3*AP124+$F$6*AO110+$F$7*AP109</f>
        <v>2.527244916312823</v>
      </c>
      <c r="AP124" s="17">
        <f>$F$5*AP125+$F$4*AQ124+$F$9*AP110+$F$8*AQ109</f>
        <v>0.29813149237321146</v>
      </c>
      <c r="AQ124" s="113">
        <v>0</v>
      </c>
      <c r="AU124">
        <v>1</v>
      </c>
      <c r="AV124" s="17">
        <f t="shared" ref="AV124:AV128" si="85">D124+O124</f>
        <v>19.993858065822792</v>
      </c>
      <c r="AW124" s="17">
        <f t="shared" si="59"/>
        <v>27.354443273594612</v>
      </c>
      <c r="AX124" s="17">
        <f t="shared" si="60"/>
        <v>27.243195465759953</v>
      </c>
      <c r="AY124" s="17">
        <f t="shared" si="61"/>
        <v>27.131063541101941</v>
      </c>
      <c r="AZ124" s="17">
        <f t="shared" si="62"/>
        <v>22.124189876458768</v>
      </c>
      <c r="BA124" s="17">
        <f t="shared" si="63"/>
        <v>9.7844350225035459</v>
      </c>
      <c r="BB124" s="27"/>
      <c r="BF124">
        <v>1</v>
      </c>
      <c r="BG124" s="3">
        <f t="shared" ref="BG124:BG128" si="86">Z124+AK124</f>
        <v>38.284137147056342</v>
      </c>
      <c r="BH124" s="3">
        <f t="shared" si="64"/>
        <v>27.095697769037599</v>
      </c>
      <c r="BI124" s="3">
        <f t="shared" si="65"/>
        <v>21.098180989101053</v>
      </c>
      <c r="BJ124" s="3">
        <f t="shared" si="66"/>
        <v>9.8308976841160369</v>
      </c>
      <c r="BK124" s="3">
        <f t="shared" si="67"/>
        <v>5.5987674899669857</v>
      </c>
      <c r="BL124" s="3">
        <f t="shared" si="68"/>
        <v>0.8814422454156754</v>
      </c>
      <c r="BM124" s="27"/>
      <c r="BQ124">
        <v>1</v>
      </c>
      <c r="BR124" s="17">
        <f t="shared" si="69"/>
        <v>58.277995212879134</v>
      </c>
      <c r="BS124" s="17">
        <f t="shared" si="70"/>
        <v>54.450141042632211</v>
      </c>
      <c r="BT124" s="17">
        <f t="shared" si="71"/>
        <v>48.341376454861006</v>
      </c>
      <c r="BU124" s="17">
        <f t="shared" si="72"/>
        <v>36.961961225217976</v>
      </c>
      <c r="BV124" s="17">
        <f t="shared" si="73"/>
        <v>27.722957366425753</v>
      </c>
      <c r="BW124" s="17">
        <f t="shared" si="74"/>
        <v>10.665877267919221</v>
      </c>
      <c r="BX124" s="27"/>
      <c r="CB124">
        <v>1</v>
      </c>
      <c r="CC124" s="17">
        <f t="shared" ref="CC124:CC128" si="87">BR124</f>
        <v>58.277995212879134</v>
      </c>
      <c r="CD124" s="17">
        <f t="shared" si="75"/>
        <v>54.450141042632211</v>
      </c>
      <c r="CE124" s="17">
        <f t="shared" si="76"/>
        <v>48.341376454861006</v>
      </c>
      <c r="CF124" s="17">
        <f t="shared" si="77"/>
        <v>36.961961225217976</v>
      </c>
      <c r="CG124" s="17">
        <f t="shared" si="78"/>
        <v>27.722957366425753</v>
      </c>
      <c r="CH124" s="17">
        <f t="shared" si="79"/>
        <v>10.665877267919221</v>
      </c>
      <c r="CI124" s="27"/>
      <c r="CM124">
        <v>1</v>
      </c>
      <c r="CN124" s="17">
        <f t="shared" ref="CN124:CN128" si="88">CC124</f>
        <v>58.277995212879134</v>
      </c>
      <c r="CO124" s="17">
        <f t="shared" si="80"/>
        <v>54.450141042632211</v>
      </c>
      <c r="CP124" s="17">
        <f t="shared" si="81"/>
        <v>48.341376454861006</v>
      </c>
      <c r="CQ124" s="17">
        <f t="shared" si="82"/>
        <v>36.961961225217976</v>
      </c>
      <c r="CR124" s="17">
        <f t="shared" si="83"/>
        <v>27.722957366425753</v>
      </c>
      <c r="CS124" s="17">
        <f t="shared" si="84"/>
        <v>10.665877267919221</v>
      </c>
      <c r="CT124" s="27"/>
    </row>
    <row r="125" spans="2:98" x14ac:dyDescent="0.35">
      <c r="C125">
        <v>2</v>
      </c>
      <c r="D125" s="17">
        <f>$F$5*D126+$F$4*E125+$F$9*D111+$F$8*E110</f>
        <v>7.9484426412765927</v>
      </c>
      <c r="E125" s="26">
        <f>$F$2*E126+$F$3*F125+$F$6*E111+$F$7*F110</f>
        <v>8.7088181858777354</v>
      </c>
      <c r="F125" s="17">
        <f>$F$5*F126+$F$4*G125+$F$9*F111+$F$8*G110</f>
        <v>12.748964610809859</v>
      </c>
      <c r="G125" s="26">
        <f>$F$2*G126+$F$3*H125+$F$6*G111+$F$7*H110</f>
        <v>12.615731426189571</v>
      </c>
      <c r="H125" s="17">
        <f>$F$5*H126+$F$4*I125+$F$9*H111+$F$8*I110</f>
        <v>12.074757207363922</v>
      </c>
      <c r="I125" s="26">
        <f>$F$2*I126+$F$3*J125+$F$6*I111+$F$7*J110</f>
        <v>8.6187997330842521</v>
      </c>
      <c r="J125" s="113">
        <v>0</v>
      </c>
      <c r="N125">
        <v>2</v>
      </c>
      <c r="O125" s="17">
        <f>$F$5*O126+$F$4*P125+$F$9*O111+$F$8*P110</f>
        <v>6.3346632103635994</v>
      </c>
      <c r="P125" s="26">
        <f>$F$2*P126+$F$3*Q125+$F$6*P111+$F$7*Q110</f>
        <v>6.8127821512362345</v>
      </c>
      <c r="Q125" s="17">
        <f>$F$5*Q126+$F$4*R125+$F$9*Q111+$F$8*R110</f>
        <v>9.1444863513970134</v>
      </c>
      <c r="R125" s="26">
        <f>$F$2*R126+$F$3*S125+$F$6*R111+$F$7*S110</f>
        <v>8.71024599392935</v>
      </c>
      <c r="S125" s="17">
        <f>$F$5*S126+$F$4*T125+$F$9*S111+$F$8*T110</f>
        <v>6.8221040291741861</v>
      </c>
      <c r="T125" s="26">
        <f>$F$2*T126+$F$3*U125+$F$6*T111+$F$7*U110</f>
        <v>3.9383450157425153</v>
      </c>
      <c r="U125" s="113">
        <v>0</v>
      </c>
      <c r="Y125">
        <v>2</v>
      </c>
      <c r="Z125" s="17">
        <f>$F$5*Z126+$F$4*AA125+$F$9*Z111+$F$8*AA110</f>
        <v>11.939369853457748</v>
      </c>
      <c r="AA125" s="26">
        <f>$F$2*AA126+$F$3*AB125+$F$6*AA111+$F$7*AB110</f>
        <v>10.88073098648727</v>
      </c>
      <c r="AB125" s="17">
        <f>$F$5*AB126+$F$4*AC125+$F$9*AB111+$F$8*AC110</f>
        <v>8.9247757391294655</v>
      </c>
      <c r="AC125" s="26">
        <f>$F$2*AC126+$F$3*AD125+$F$6*AC111+$F$7*AD110</f>
        <v>7.5238772003345957</v>
      </c>
      <c r="AD125" s="17">
        <f>$F$5*AD126+$F$4*AE125+$F$9*AD111+$F$8*AE110</f>
        <v>3.5559992437023489</v>
      </c>
      <c r="AE125" s="26">
        <f>$F$2*AE126+$F$3*AF125+$F$6*AE111+$F$7*AF110</f>
        <v>1.8609058578439437</v>
      </c>
      <c r="AF125" s="113">
        <v>0</v>
      </c>
      <c r="AJ125">
        <v>2</v>
      </c>
      <c r="AK125" s="17">
        <f>$F$5*AK126+$F$4*AL125+$F$9*AK111+$F$8*AL110</f>
        <v>24.496559133579204</v>
      </c>
      <c r="AL125" s="26">
        <f>$F$2*AL126+$F$3*AM125+$F$6*AL111+$F$7*AM110</f>
        <v>20.492559343285045</v>
      </c>
      <c r="AM125" s="17">
        <f>$F$5*AM126+$F$4*AN125+$F$9*AM111+$F$8*AN110</f>
        <v>12.885399486265344</v>
      </c>
      <c r="AN125" s="26">
        <f>$F$2*AN126+$F$3*AO125+$F$6*AN111+$F$7*AO110</f>
        <v>8.9480221173586862</v>
      </c>
      <c r="AO125" s="17">
        <f>$F$5*AO126+$F$4*AP125+$F$9*AO111+$F$8*AP110</f>
        <v>2.8286676005487763</v>
      </c>
      <c r="AP125" s="26">
        <f>$F$2*AP126+$F$3*AQ125+$F$6*AP111+$F$7*AQ110</f>
        <v>0.90873139702781081</v>
      </c>
      <c r="AQ125" s="113">
        <v>0</v>
      </c>
      <c r="AU125">
        <v>2</v>
      </c>
      <c r="AV125" s="17">
        <f t="shared" si="85"/>
        <v>14.283105851640192</v>
      </c>
      <c r="AW125" s="17">
        <f t="shared" si="59"/>
        <v>15.52160033711397</v>
      </c>
      <c r="AX125" s="17">
        <f t="shared" si="60"/>
        <v>21.89345096220687</v>
      </c>
      <c r="AY125" s="17">
        <f t="shared" si="61"/>
        <v>21.325977420118921</v>
      </c>
      <c r="AZ125" s="17">
        <f t="shared" si="62"/>
        <v>18.896861236538108</v>
      </c>
      <c r="BA125" s="17">
        <f t="shared" si="63"/>
        <v>12.557144748826767</v>
      </c>
      <c r="BB125" s="27"/>
      <c r="BF125">
        <v>2</v>
      </c>
      <c r="BG125" s="3">
        <f t="shared" si="86"/>
        <v>36.435928987036952</v>
      </c>
      <c r="BH125" s="3">
        <f t="shared" si="64"/>
        <v>31.373290329772317</v>
      </c>
      <c r="BI125" s="3">
        <f t="shared" si="65"/>
        <v>21.810175225394808</v>
      </c>
      <c r="BJ125" s="3">
        <f t="shared" si="66"/>
        <v>16.471899317693282</v>
      </c>
      <c r="BK125" s="3">
        <f t="shared" si="67"/>
        <v>6.3846668442511252</v>
      </c>
      <c r="BL125" s="3">
        <f t="shared" si="68"/>
        <v>2.7696372548717543</v>
      </c>
      <c r="BM125" s="27"/>
      <c r="BQ125">
        <v>2</v>
      </c>
      <c r="BR125" s="17">
        <f t="shared" si="69"/>
        <v>50.719034838677146</v>
      </c>
      <c r="BS125" s="17">
        <f t="shared" si="70"/>
        <v>46.894890666886283</v>
      </c>
      <c r="BT125" s="17">
        <f t="shared" si="71"/>
        <v>43.703626187601678</v>
      </c>
      <c r="BU125" s="17">
        <f t="shared" si="72"/>
        <v>37.797876737812203</v>
      </c>
      <c r="BV125" s="17">
        <f t="shared" si="73"/>
        <v>25.281528080789233</v>
      </c>
      <c r="BW125" s="17">
        <f t="shared" si="74"/>
        <v>15.326782003698522</v>
      </c>
      <c r="BX125" s="27"/>
      <c r="CB125">
        <v>2</v>
      </c>
      <c r="CC125" s="17">
        <f t="shared" si="87"/>
        <v>50.719034838677146</v>
      </c>
      <c r="CD125" s="17">
        <f t="shared" si="75"/>
        <v>46.894890666886283</v>
      </c>
      <c r="CE125" s="17">
        <f t="shared" si="76"/>
        <v>43.703626187601678</v>
      </c>
      <c r="CF125" s="17">
        <f t="shared" si="77"/>
        <v>37.797876737812203</v>
      </c>
      <c r="CG125" s="17">
        <f t="shared" si="78"/>
        <v>25.281528080789233</v>
      </c>
      <c r="CH125" s="17">
        <f t="shared" si="79"/>
        <v>15.326782003698522</v>
      </c>
      <c r="CI125" s="27"/>
      <c r="CM125">
        <v>2</v>
      </c>
      <c r="CN125" s="17">
        <f t="shared" si="88"/>
        <v>50.719034838677146</v>
      </c>
      <c r="CO125" s="17">
        <f t="shared" si="80"/>
        <v>46.894890666886283</v>
      </c>
      <c r="CP125" s="17">
        <f t="shared" si="81"/>
        <v>43.703626187601678</v>
      </c>
      <c r="CQ125" s="17">
        <f t="shared" si="82"/>
        <v>37.797876737812203</v>
      </c>
      <c r="CR125" s="17">
        <f t="shared" si="83"/>
        <v>25.281528080789233</v>
      </c>
      <c r="CS125" s="17">
        <f t="shared" si="84"/>
        <v>15.326782003698522</v>
      </c>
      <c r="CT125" s="27"/>
    </row>
    <row r="126" spans="2:98" x14ac:dyDescent="0.35">
      <c r="B126" t="s">
        <v>1</v>
      </c>
      <c r="C126">
        <v>3</v>
      </c>
      <c r="D126" s="26">
        <f>$F$2*D127+$F$3*E126+$F$6*D112+$F$7*E111</f>
        <v>2.9418903044448443</v>
      </c>
      <c r="E126" s="17">
        <f>$F$5*E127+$F$4*F126+$F$9*E112+$F$8*F111</f>
        <v>5.7204567179278616</v>
      </c>
      <c r="F126" s="26">
        <f>$F$2*F127+$F$3*G126+$F$6*F112+$F$7*G111</f>
        <v>6.2964196621613162</v>
      </c>
      <c r="G126" s="17">
        <f>$F$5*G127+$F$4*H126+$F$9*G112+$F$8*H111</f>
        <v>9.6776267111673455</v>
      </c>
      <c r="H126" s="26">
        <f>$F$2*H127+$F$3*I126+$F$6*H112+$F$7*I111</f>
        <v>9.2212951579948861</v>
      </c>
      <c r="I126" s="17">
        <f>$F$5*I127+$F$4*J126+$F$9*I112+$F$8*J111</f>
        <v>6.9088521370719906</v>
      </c>
      <c r="J126" s="113">
        <v>0</v>
      </c>
      <c r="M126" t="s">
        <v>1</v>
      </c>
      <c r="N126">
        <v>3</v>
      </c>
      <c r="O126" s="26">
        <f>$F$2*O127+$F$3*P126+$F$6*O112+$F$7*P111</f>
        <v>2.4170011444427111</v>
      </c>
      <c r="P126" s="17">
        <f>$F$5*P127+$F$4*Q126+$F$9*P112+$F$8*Q111</f>
        <v>4.6684665252439821</v>
      </c>
      <c r="Q126" s="26">
        <f>$F$2*Q127+$F$3*R126+$F$6*Q112+$F$7*R111</f>
        <v>5.0230602130996136</v>
      </c>
      <c r="R126" s="17">
        <f>$F$5*R127+$F$4*S126+$F$9*R112+$F$8*S111</f>
        <v>7.1002409283325276</v>
      </c>
      <c r="S126" s="26">
        <f>$F$2*S127+$F$3*T126+$F$6*S112+$F$7*T111</f>
        <v>6.5339279956136727</v>
      </c>
      <c r="T126" s="17">
        <f>$F$5*T127+$F$4*U126+$F$9*T112+$F$8*U111</f>
        <v>2.0845752827241055</v>
      </c>
      <c r="U126" s="113">
        <v>0</v>
      </c>
      <c r="X126" t="s">
        <v>1</v>
      </c>
      <c r="Y126">
        <v>3</v>
      </c>
      <c r="Z126" s="26">
        <f>$F$2*Z127+$F$3*AA126+$F$6*Z112+$F$7*AA111</f>
        <v>9.2257260819965925</v>
      </c>
      <c r="AA126" s="17">
        <f>$F$5*AA127+$F$4*AB126+$F$9*AA112+$F$8*AB111</f>
        <v>9.6138132673918335</v>
      </c>
      <c r="AB126" s="26">
        <f>$F$2*AB127+$F$3*AC126+$F$6*AB112+$F$7*AC111</f>
        <v>8.5638190992836023</v>
      </c>
      <c r="AC126" s="17">
        <f>$F$5*AC127+$F$4*AD126+$F$9*AC112+$F$8*AD111</f>
        <v>7.6949706661590582</v>
      </c>
      <c r="AD126" s="26">
        <f>$F$2*AD127+$F$3*AE126+$F$6*AD112+$F$7*AE111</f>
        <v>6.3933144252527567</v>
      </c>
      <c r="AE126" s="17">
        <f>$F$5*AE127+$F$4*AF126+$F$9*AE112+$F$8*AF111</f>
        <v>2.2080444897599469</v>
      </c>
      <c r="AF126" s="113">
        <v>0</v>
      </c>
      <c r="AI126" t="s">
        <v>1</v>
      </c>
      <c r="AJ126">
        <v>3</v>
      </c>
      <c r="AK126" s="26">
        <f>$F$2*AK127+$F$3*AL126+$F$6*AK112+$F$7*AL111</f>
        <v>22.454833536879278</v>
      </c>
      <c r="AL126" s="17">
        <f>$F$5*AL127+$F$4*AM126+$F$9*AL112+$F$8*AM111</f>
        <v>19.086938441723056</v>
      </c>
      <c r="AM126" s="26">
        <f>$F$2*AM127+$F$3*AN126+$F$6*AM112+$F$7*AN111</f>
        <v>15.72085847150775</v>
      </c>
      <c r="AN126" s="17">
        <f>$F$5*AN127+$F$4*AO126+$F$9*AN112+$F$8*AO111</f>
        <v>9.1270941060577044</v>
      </c>
      <c r="AO126" s="26">
        <f>$F$2*AO127+$F$3*AP126+$F$6*AO112+$F$7*AP111</f>
        <v>5.8875809677860893</v>
      </c>
      <c r="AP126" s="17">
        <f>$F$5*AP127+$F$4*AQ126+$F$9*AP112+$F$8*AQ111</f>
        <v>1.0145404902829307</v>
      </c>
      <c r="AQ126" s="113">
        <v>0</v>
      </c>
      <c r="AT126" t="s">
        <v>1</v>
      </c>
      <c r="AU126">
        <v>3</v>
      </c>
      <c r="AV126" s="17">
        <f t="shared" si="85"/>
        <v>5.3588914488875554</v>
      </c>
      <c r="AW126" s="17">
        <f t="shared" si="59"/>
        <v>10.388923243171844</v>
      </c>
      <c r="AX126" s="17">
        <f t="shared" si="60"/>
        <v>11.31947987526093</v>
      </c>
      <c r="AY126" s="17">
        <f t="shared" si="61"/>
        <v>16.777867639499874</v>
      </c>
      <c r="AZ126" s="17">
        <f t="shared" si="62"/>
        <v>15.755223153608558</v>
      </c>
      <c r="BA126" s="17">
        <f t="shared" si="63"/>
        <v>8.9934274197960953</v>
      </c>
      <c r="BB126" s="27"/>
      <c r="BE126" t="s">
        <v>1</v>
      </c>
      <c r="BF126">
        <v>3</v>
      </c>
      <c r="BG126" s="3">
        <f t="shared" si="86"/>
        <v>31.680559618875868</v>
      </c>
      <c r="BH126" s="3">
        <f t="shared" si="64"/>
        <v>28.70075170911489</v>
      </c>
      <c r="BI126" s="3">
        <f t="shared" si="65"/>
        <v>24.284677570791352</v>
      </c>
      <c r="BJ126" s="3">
        <f t="shared" si="66"/>
        <v>16.822064772216763</v>
      </c>
      <c r="BK126" s="3">
        <f t="shared" si="67"/>
        <v>12.280895393038847</v>
      </c>
      <c r="BL126" s="3">
        <f t="shared" si="68"/>
        <v>3.2225849800428774</v>
      </c>
      <c r="BM126" s="27"/>
      <c r="BP126" t="s">
        <v>1</v>
      </c>
      <c r="BQ126">
        <v>3</v>
      </c>
      <c r="BR126" s="17">
        <f t="shared" si="69"/>
        <v>37.039451067763423</v>
      </c>
      <c r="BS126" s="17">
        <f t="shared" si="70"/>
        <v>39.089674952286735</v>
      </c>
      <c r="BT126" s="17">
        <f t="shared" si="71"/>
        <v>35.604157446052284</v>
      </c>
      <c r="BU126" s="17">
        <f t="shared" si="72"/>
        <v>33.599932411716637</v>
      </c>
      <c r="BV126" s="17">
        <f t="shared" si="73"/>
        <v>28.036118546647405</v>
      </c>
      <c r="BW126" s="17">
        <f t="shared" si="74"/>
        <v>12.216012399838974</v>
      </c>
      <c r="BX126" s="27"/>
      <c r="CA126" t="s">
        <v>1</v>
      </c>
      <c r="CB126">
        <v>3</v>
      </c>
      <c r="CC126" s="17">
        <f t="shared" si="87"/>
        <v>37.039451067763423</v>
      </c>
      <c r="CD126" s="17">
        <f t="shared" si="75"/>
        <v>39.089674952286735</v>
      </c>
      <c r="CE126" s="17">
        <f t="shared" si="76"/>
        <v>35.604157446052284</v>
      </c>
      <c r="CF126" s="17">
        <f t="shared" si="77"/>
        <v>33.599932411716637</v>
      </c>
      <c r="CG126" s="17">
        <f t="shared" si="78"/>
        <v>28.036118546647405</v>
      </c>
      <c r="CH126" s="17">
        <f t="shared" si="79"/>
        <v>12.216012399838974</v>
      </c>
      <c r="CI126" s="27"/>
      <c r="CL126" t="s">
        <v>1</v>
      </c>
      <c r="CM126">
        <v>3</v>
      </c>
      <c r="CN126" s="17">
        <f t="shared" si="88"/>
        <v>37.039451067763423</v>
      </c>
      <c r="CO126" s="17">
        <f t="shared" si="80"/>
        <v>39.089674952286735</v>
      </c>
      <c r="CP126" s="17">
        <f t="shared" si="81"/>
        <v>35.604157446052284</v>
      </c>
      <c r="CQ126" s="17">
        <f t="shared" si="82"/>
        <v>33.599932411716637</v>
      </c>
      <c r="CR126" s="17">
        <f t="shared" si="83"/>
        <v>28.036118546647405</v>
      </c>
      <c r="CS126" s="17">
        <f t="shared" si="84"/>
        <v>12.216012399838974</v>
      </c>
      <c r="CT126" s="27"/>
    </row>
    <row r="127" spans="2:98" x14ac:dyDescent="0.35">
      <c r="C127">
        <v>4</v>
      </c>
      <c r="D127" s="17">
        <f>$F$5*D128+$F$4*E127+$F$9*D113+$F$8*E112</f>
        <v>1.4473051481219348</v>
      </c>
      <c r="E127" s="26">
        <f>$F$2*E128+$F$3*F127+$F$6*E113+$F$7*F112</f>
        <v>1.7128914743467081</v>
      </c>
      <c r="F127" s="17">
        <f>$F$5*F128+$F$4*G127+$F$9*F113+$F$8*G112</f>
        <v>3.7702762451200527</v>
      </c>
      <c r="G127" s="26">
        <f>$F$2*G128+$F$3*H127+$F$6*G113+$F$7*H112</f>
        <v>4.2363347793483257</v>
      </c>
      <c r="H127" s="17">
        <f>$F$5*H128+$F$4*I127+$F$9*H113+$F$8*I112</f>
        <v>6.8693398868479107</v>
      </c>
      <c r="I127" s="26">
        <f>$F$2*I128+$F$3*J127+$F$6*I113+$F$7*J112</f>
        <v>6.8205144837521523</v>
      </c>
      <c r="J127" s="113">
        <v>0</v>
      </c>
      <c r="N127">
        <v>4</v>
      </c>
      <c r="O127" s="17">
        <f>$F$5*O128+$F$4*P127+$F$9*O113+$F$8*P112</f>
        <v>1.1256294832662976</v>
      </c>
      <c r="P127" s="26">
        <f>$F$2*P128+$F$3*Q127+$F$6*P113+$F$7*Q112</f>
        <v>1.298647176280336</v>
      </c>
      <c r="Q127" s="17">
        <f>$F$5*Q128+$F$4*R127+$F$9*Q113+$F$8*R112</f>
        <v>3.0390397052480251</v>
      </c>
      <c r="R127" s="26">
        <f>$F$2*R128+$F$3*S127+$F$6*R113+$F$7*S112</f>
        <v>3.2315525589967407</v>
      </c>
      <c r="S127" s="17">
        <f>$F$5*S128+$F$4*T127+$F$9*S113+$F$8*T112</f>
        <v>5.8679891990039561</v>
      </c>
      <c r="T127" s="26">
        <f>$F$2*T128+$F$3*U127+$F$6*T113+$F$7*U112</f>
        <v>4.7734598528990997</v>
      </c>
      <c r="U127" s="113">
        <v>0</v>
      </c>
      <c r="Y127">
        <v>4</v>
      </c>
      <c r="Z127" s="17">
        <f>$F$5*Z128+$F$4*AA127+$F$9*Z113+$F$8*AA112</f>
        <v>6.816344898140823</v>
      </c>
      <c r="AA127" s="26">
        <f>$F$2*AA128+$F$3*AB127+$F$6*AA113+$F$7*AB112</f>
        <v>6.5237623563533669</v>
      </c>
      <c r="AB127" s="17">
        <f>$F$5*AB128+$F$4*AC127+$F$9*AB113+$F$8*AC112</f>
        <v>6.9042852454282446</v>
      </c>
      <c r="AC127" s="26">
        <f>$F$2*AC128+$F$3*AD127+$F$6*AC113+$F$7*AD112</f>
        <v>6.7311915050289661</v>
      </c>
      <c r="AD127" s="17">
        <f>$F$5*AD128+$F$4*AE127+$F$9*AD113+$F$8*AE112</f>
        <v>6.7154536932562658</v>
      </c>
      <c r="AE127" s="26">
        <f>$F$2*AE128+$F$3*AF127+$F$6*AE113+$F$7*AF112</f>
        <v>6.6668409699603375</v>
      </c>
      <c r="AF127" s="113">
        <v>0</v>
      </c>
      <c r="AJ127">
        <v>4</v>
      </c>
      <c r="AK127" s="17">
        <f>$F$5*AK128+$F$4*AL127+$F$9*AK113+$F$8*AL112</f>
        <v>17.81736329497128</v>
      </c>
      <c r="AL127" s="26">
        <f>$F$2*AL128+$F$3*AM127+$F$6*AL113+$F$7*AM112</f>
        <v>14.967040868706944</v>
      </c>
      <c r="AM127" s="17">
        <f>$F$5*AM128+$F$4*AN127+$F$9*AM113+$F$8*AN112</f>
        <v>13.626151820018608</v>
      </c>
      <c r="AN127" s="26">
        <f>$F$2*AN128+$F$3*AO127+$F$6*AN113+$F$7*AO112</f>
        <v>10.384765371827942</v>
      </c>
      <c r="AO127" s="17">
        <f>$F$5*AO128+$F$4*AP127+$F$9*AO113+$F$8*AP112</f>
        <v>5.6634013382239843</v>
      </c>
      <c r="AP127" s="26">
        <f>$F$2*AP128+$F$3*AQ127+$F$6*AP113+$F$7*AQ112</f>
        <v>2.7715161328595417</v>
      </c>
      <c r="AQ127" s="113">
        <v>0</v>
      </c>
      <c r="AU127">
        <v>4</v>
      </c>
      <c r="AV127" s="17">
        <f t="shared" si="85"/>
        <v>2.5729346313882324</v>
      </c>
      <c r="AW127" s="17">
        <f t="shared" si="59"/>
        <v>3.0115386506270441</v>
      </c>
      <c r="AX127" s="17">
        <f t="shared" si="60"/>
        <v>6.8093159503680774</v>
      </c>
      <c r="AY127" s="17">
        <f t="shared" si="61"/>
        <v>7.4678873383450668</v>
      </c>
      <c r="AZ127" s="17">
        <f t="shared" si="62"/>
        <v>12.737329085851867</v>
      </c>
      <c r="BA127" s="17">
        <f t="shared" si="63"/>
        <v>11.593974336651252</v>
      </c>
      <c r="BB127" s="27"/>
      <c r="BF127">
        <v>4</v>
      </c>
      <c r="BG127" s="3">
        <f t="shared" si="86"/>
        <v>24.633708193112103</v>
      </c>
      <c r="BH127" s="3">
        <f t="shared" si="64"/>
        <v>21.490803225060311</v>
      </c>
      <c r="BI127" s="3">
        <f t="shared" si="65"/>
        <v>20.530437065446854</v>
      </c>
      <c r="BJ127" s="3">
        <f t="shared" si="66"/>
        <v>17.115956876856909</v>
      </c>
      <c r="BK127" s="3">
        <f t="shared" si="67"/>
        <v>12.378855031480249</v>
      </c>
      <c r="BL127" s="3">
        <f t="shared" si="68"/>
        <v>9.4383571028198787</v>
      </c>
      <c r="BM127" s="27"/>
      <c r="BQ127">
        <v>4</v>
      </c>
      <c r="BR127" s="17">
        <f t="shared" si="69"/>
        <v>27.206642824500335</v>
      </c>
      <c r="BS127" s="17">
        <f t="shared" si="70"/>
        <v>24.502341875687357</v>
      </c>
      <c r="BT127" s="17">
        <f t="shared" si="71"/>
        <v>27.339753015814932</v>
      </c>
      <c r="BU127" s="17">
        <f t="shared" si="72"/>
        <v>24.583844215201978</v>
      </c>
      <c r="BV127" s="17">
        <f t="shared" si="73"/>
        <v>25.116184117332118</v>
      </c>
      <c r="BW127" s="17">
        <f t="shared" si="74"/>
        <v>21.032331439471129</v>
      </c>
      <c r="BX127" s="27"/>
      <c r="CB127">
        <v>4</v>
      </c>
      <c r="CC127" s="17">
        <f t="shared" si="87"/>
        <v>27.206642824500335</v>
      </c>
      <c r="CD127" s="17">
        <f t="shared" si="75"/>
        <v>24.502341875687357</v>
      </c>
      <c r="CE127" s="17">
        <f t="shared" si="76"/>
        <v>27.339753015814932</v>
      </c>
      <c r="CF127" s="17">
        <f t="shared" si="77"/>
        <v>24.583844215201978</v>
      </c>
      <c r="CG127" s="17">
        <f t="shared" si="78"/>
        <v>25.116184117332118</v>
      </c>
      <c r="CH127" s="17">
        <f t="shared" si="79"/>
        <v>21.032331439471129</v>
      </c>
      <c r="CI127" s="27"/>
      <c r="CM127">
        <v>4</v>
      </c>
      <c r="CN127" s="17">
        <f t="shared" si="88"/>
        <v>27.206642824500335</v>
      </c>
      <c r="CO127" s="17">
        <f t="shared" si="80"/>
        <v>24.502341875687357</v>
      </c>
      <c r="CP127" s="17">
        <f t="shared" si="81"/>
        <v>27.339753015814932</v>
      </c>
      <c r="CQ127" s="17">
        <f t="shared" si="82"/>
        <v>24.583844215201978</v>
      </c>
      <c r="CR127" s="17">
        <f t="shared" si="83"/>
        <v>25.116184117332118</v>
      </c>
      <c r="CS127" s="17">
        <f t="shared" si="84"/>
        <v>21.032331439471129</v>
      </c>
      <c r="CT127" s="27"/>
    </row>
    <row r="128" spans="2:98" x14ac:dyDescent="0.35">
      <c r="C128">
        <v>5</v>
      </c>
      <c r="D128" s="26">
        <f>$F$2*D129+$F$3*E128+$F$6*D114+$F$7*E113</f>
        <v>0.20267750205531557</v>
      </c>
      <c r="E128" s="17">
        <f>$F$5*E129+$F$4*F128+$F$9*E114+$F$8*F113</f>
        <v>0.6411434323322488</v>
      </c>
      <c r="F128" s="26">
        <f>$F$2*F129+$F$3*G128+$F$6*F114+$F$7*G113</f>
        <v>0.77040586034709957</v>
      </c>
      <c r="G128" s="17">
        <f>$F$5*G129+$F$4*H128+$F$9*G114+$F$8*H113</f>
        <v>2.3412362640582498</v>
      </c>
      <c r="H128" s="26">
        <f>$F$2*H129+$F$3*I128+$F$6*H114+$F$7*I113</f>
        <v>2.6735852625270464</v>
      </c>
      <c r="I128" s="17">
        <f>$F$5*I129+$F$4*J128+$F$9*I114+$F$8*J113</f>
        <v>7.5139900054656898</v>
      </c>
      <c r="J128" s="26">
        <f>$F$2*J129+$F$3*K128+$F$6*J114+$F$7*K113</f>
        <v>6.6497875113796354</v>
      </c>
      <c r="K128" s="113">
        <v>0</v>
      </c>
      <c r="N128">
        <v>5</v>
      </c>
      <c r="O128" s="26">
        <f>$F$2*O129+$F$3*P128+$F$6*O114+$F$7*P113</f>
        <v>0.10856904089128275</v>
      </c>
      <c r="P128" s="17">
        <f>$F$5*P129+$F$4*Q128+$F$9*P114+$F$8*Q113</f>
        <v>0.33207026792920602</v>
      </c>
      <c r="Q128" s="26">
        <f>$F$2*Q129+$F$3*R128+$F$6*Q114+$F$7*R113</f>
        <v>0.38244456952789263</v>
      </c>
      <c r="R128" s="17">
        <f>$F$5*R129+$F$4*S128+$F$9*R114+$F$8*S113</f>
        <v>1.0897344872285981</v>
      </c>
      <c r="S128" s="26">
        <f>$F$2*S129+$F$3*T128+$F$6*S114+$F$7*T113</f>
        <v>1.1344426430840433</v>
      </c>
      <c r="T128" s="17">
        <f>$F$5*T129+$F$4*U128+$F$9*T114+$F$8*U113</f>
        <v>2.6820857677068735</v>
      </c>
      <c r="U128" s="26">
        <f>$F$2*U129+$F$3*V128+$F$6*U114+$F$7*V113</f>
        <v>1.9016348834528385</v>
      </c>
      <c r="V128" s="113">
        <v>0</v>
      </c>
      <c r="Y128">
        <v>5</v>
      </c>
      <c r="Z128" s="26">
        <f>$F$2*Z129+$F$3*AA128+$F$6*Z114+$F$7*AA113</f>
        <v>1.6444247711823852</v>
      </c>
      <c r="AA128" s="17">
        <f>$F$5*AA129+$F$4*AB128+$F$9*AA114+$F$8*AB113</f>
        <v>3.583256495102233</v>
      </c>
      <c r="AB128" s="26">
        <f>$F$2*AB129+$F$3*AC128+$F$6*AB114+$F$7*AC113</f>
        <v>1.7863329084533011</v>
      </c>
      <c r="AC128" s="17">
        <f>$F$5*AC129+$F$4*AD128+$F$9*AC114+$F$8*AD113</f>
        <v>4.140336847551362</v>
      </c>
      <c r="AD128" s="26">
        <f>$F$2*AD129+$F$3*AE128+$F$6*AD114+$F$7*AE113</f>
        <v>2.6133728524851816</v>
      </c>
      <c r="AE128" s="17">
        <f>$F$5*AE129+$F$4*AF128+$F$9*AE114+$F$8*AF113</f>
        <v>7.3432353082750961</v>
      </c>
      <c r="AF128" s="26">
        <f>$F$2*AF129+$F$3*AG128+$F$6*AF114+$F$7*AG113</f>
        <v>6.496441229484514</v>
      </c>
      <c r="AG128" s="113">
        <v>0</v>
      </c>
      <c r="AJ128">
        <v>5</v>
      </c>
      <c r="AK128" s="26">
        <f>$F$2*AK129+$F$3*AL128+$F$6*AK114+$F$7*AL113</f>
        <v>8.5694478111160528</v>
      </c>
      <c r="AL128" s="17">
        <f>$F$5*AL129+$F$4*AM128+$F$9*AL114+$F$8*AM113</f>
        <v>9.8085516481680806</v>
      </c>
      <c r="AM128" s="26">
        <f>$F$2*AM129+$F$3*AN128+$F$6*AM114+$F$7*AN113</f>
        <v>7.8573900497544171</v>
      </c>
      <c r="AN128" s="17">
        <f>$F$5*AN129+$F$4*AO128+$F$9*AN114+$F$8*AO113</f>
        <v>7.7668994223258156</v>
      </c>
      <c r="AO128" s="26">
        <f>$F$2*AO129+$F$3*AP128+$F$6*AO114+$F$7*AP113</f>
        <v>5.7113946610830046</v>
      </c>
      <c r="AP128" s="17">
        <f>$F$5*AP129+$F$4*AQ128+$F$9*AP114+$F$8*AQ113</f>
        <v>2.589358469555</v>
      </c>
      <c r="AQ128" s="26">
        <f>$F$2*AQ129+$F$3*AR128+$F$6*AQ114+$F$7*AR113</f>
        <v>0</v>
      </c>
      <c r="AR128" s="113">
        <v>0</v>
      </c>
      <c r="AU128">
        <v>5</v>
      </c>
      <c r="AV128" s="17">
        <f t="shared" si="85"/>
        <v>0.31124654294659831</v>
      </c>
      <c r="AW128" s="17">
        <f t="shared" si="59"/>
        <v>0.97321370026145482</v>
      </c>
      <c r="AX128" s="17">
        <f t="shared" si="60"/>
        <v>1.1528504298749922</v>
      </c>
      <c r="AY128" s="17">
        <f t="shared" si="61"/>
        <v>3.4309707512868481</v>
      </c>
      <c r="AZ128" s="17">
        <f t="shared" si="62"/>
        <v>3.8080279056110897</v>
      </c>
      <c r="BA128" s="17">
        <f t="shared" si="63"/>
        <v>10.196075773172563</v>
      </c>
      <c r="BB128" s="17">
        <f t="shared" ref="BB128:BB129" si="89">J128+U128</f>
        <v>8.5514223948324748</v>
      </c>
      <c r="BC128" s="27"/>
      <c r="BF128">
        <v>5</v>
      </c>
      <c r="BG128" s="3">
        <f t="shared" si="86"/>
        <v>10.213872582298437</v>
      </c>
      <c r="BH128" s="3">
        <f t="shared" si="64"/>
        <v>13.391808143270314</v>
      </c>
      <c r="BI128" s="3">
        <f t="shared" si="65"/>
        <v>9.643722958207718</v>
      </c>
      <c r="BJ128" s="3">
        <f t="shared" si="66"/>
        <v>11.907236269877178</v>
      </c>
      <c r="BK128" s="3">
        <f t="shared" si="67"/>
        <v>8.3247675135681867</v>
      </c>
      <c r="BL128" s="3">
        <f t="shared" si="68"/>
        <v>9.9325937778300961</v>
      </c>
      <c r="BM128" s="3">
        <f t="shared" ref="BM128:BM129" si="90">AF128+AQ128</f>
        <v>6.496441229484514</v>
      </c>
      <c r="BN128" s="27"/>
      <c r="BQ128">
        <v>5</v>
      </c>
      <c r="BR128" s="17">
        <f t="shared" si="69"/>
        <v>10.525119125245036</v>
      </c>
      <c r="BS128" s="17">
        <f t="shared" si="70"/>
        <v>14.365021843531769</v>
      </c>
      <c r="BT128" s="17">
        <f t="shared" si="71"/>
        <v>10.796573388082709</v>
      </c>
      <c r="BU128" s="17">
        <f t="shared" si="72"/>
        <v>15.338207021164026</v>
      </c>
      <c r="BV128" s="17">
        <f t="shared" si="73"/>
        <v>12.132795419179276</v>
      </c>
      <c r="BW128" s="17">
        <f t="shared" si="74"/>
        <v>20.128669551002659</v>
      </c>
      <c r="BX128" s="17">
        <f>BB128+BM128</f>
        <v>15.047863624316989</v>
      </c>
      <c r="CB128">
        <v>5</v>
      </c>
      <c r="CC128" s="17">
        <f t="shared" si="87"/>
        <v>10.525119125245036</v>
      </c>
      <c r="CD128" s="17">
        <f t="shared" si="75"/>
        <v>14.365021843531769</v>
      </c>
      <c r="CE128" s="17">
        <f t="shared" si="76"/>
        <v>10.796573388082709</v>
      </c>
      <c r="CF128" s="17">
        <f t="shared" si="77"/>
        <v>15.338207021164026</v>
      </c>
      <c r="CG128" s="17">
        <f t="shared" si="78"/>
        <v>12.132795419179276</v>
      </c>
      <c r="CH128" s="17">
        <f t="shared" si="79"/>
        <v>20.128669551002659</v>
      </c>
      <c r="CI128" s="17">
        <f t="shared" ref="CI128:CI129" si="91">BX128</f>
        <v>15.047863624316989</v>
      </c>
      <c r="CM128">
        <v>5</v>
      </c>
      <c r="CN128" s="17">
        <f t="shared" si="88"/>
        <v>10.525119125245036</v>
      </c>
      <c r="CO128" s="17">
        <f t="shared" si="80"/>
        <v>14.365021843531769</v>
      </c>
      <c r="CP128" s="17">
        <f t="shared" si="81"/>
        <v>10.796573388082709</v>
      </c>
      <c r="CQ128" s="17">
        <f t="shared" si="82"/>
        <v>15.338207021164026</v>
      </c>
      <c r="CR128" s="17">
        <f t="shared" si="83"/>
        <v>12.132795419179276</v>
      </c>
      <c r="CS128" s="17">
        <f t="shared" si="84"/>
        <v>20.128669551002659</v>
      </c>
      <c r="CT128" s="17">
        <f t="shared" ref="CT128:CT129" si="92">CI128</f>
        <v>15.047863624316989</v>
      </c>
    </row>
    <row r="129" spans="2:98" x14ac:dyDescent="0.35">
      <c r="C129">
        <v>6</v>
      </c>
      <c r="D129" s="113">
        <v>0</v>
      </c>
      <c r="E129" s="113">
        <v>0</v>
      </c>
      <c r="F129" s="113">
        <v>0</v>
      </c>
      <c r="G129" s="113">
        <v>0</v>
      </c>
      <c r="H129" s="113">
        <v>0</v>
      </c>
      <c r="I129" s="26">
        <f>$F$2*I130+$F$3*J129+$F$6*I115+$F$7*J114</f>
        <v>2.630896503183485</v>
      </c>
      <c r="J129" s="16">
        <f>$P$8</f>
        <v>5.9856834401276791</v>
      </c>
      <c r="N129">
        <v>6</v>
      </c>
      <c r="O129" s="113">
        <v>0</v>
      </c>
      <c r="P129" s="113">
        <v>0</v>
      </c>
      <c r="Q129" s="113">
        <v>0</v>
      </c>
      <c r="R129" s="113">
        <v>0</v>
      </c>
      <c r="S129" s="113">
        <v>0</v>
      </c>
      <c r="T129" s="26">
        <f>$F$2*T130+$F$3*U129+$F$6*T115+$F$7*U114</f>
        <v>0</v>
      </c>
      <c r="U129" s="8">
        <v>0</v>
      </c>
      <c r="Y129">
        <v>6</v>
      </c>
      <c r="Z129" s="113">
        <v>0</v>
      </c>
      <c r="AA129" s="113">
        <v>0</v>
      </c>
      <c r="AB129" s="113">
        <v>0</v>
      </c>
      <c r="AC129" s="113">
        <v>0</v>
      </c>
      <c r="AD129" s="113">
        <v>0</v>
      </c>
      <c r="AE129" s="26">
        <f>$F$2*AE130+$F$3*AF129+$F$6*AE115+$F$7*AF114</f>
        <v>2.5703019656465798</v>
      </c>
      <c r="AF129" s="16">
        <f>$P$9</f>
        <v>5.8435151157426617</v>
      </c>
      <c r="AJ129">
        <v>6</v>
      </c>
      <c r="AK129" s="113">
        <v>0</v>
      </c>
      <c r="AL129" s="113">
        <v>0</v>
      </c>
      <c r="AM129" s="113">
        <v>0</v>
      </c>
      <c r="AN129" s="113">
        <v>0</v>
      </c>
      <c r="AO129" s="113">
        <v>0</v>
      </c>
      <c r="AP129" s="26">
        <f>$F$2*AP130+$F$3*AQ129+$F$6*AP115+$F$7*AQ114</f>
        <v>4.6165937703710345</v>
      </c>
      <c r="AQ129" s="8">
        <v>0</v>
      </c>
      <c r="AU129">
        <v>6</v>
      </c>
      <c r="AV129" s="27"/>
      <c r="AW129" s="27"/>
      <c r="AX129" s="27"/>
      <c r="AY129" s="27"/>
      <c r="AZ129" s="27"/>
      <c r="BA129" s="17">
        <f t="shared" si="63"/>
        <v>2.630896503183485</v>
      </c>
      <c r="BB129" s="17">
        <f t="shared" si="89"/>
        <v>5.9856834401276791</v>
      </c>
      <c r="BF129">
        <v>6</v>
      </c>
      <c r="BG129" s="27"/>
      <c r="BH129" s="27"/>
      <c r="BI129" s="27"/>
      <c r="BJ129" s="27"/>
      <c r="BK129" s="27"/>
      <c r="BL129" s="3">
        <f t="shared" si="68"/>
        <v>7.1868957360176147</v>
      </c>
      <c r="BM129" s="3">
        <f t="shared" si="90"/>
        <v>5.8435151157426617</v>
      </c>
      <c r="BQ129">
        <v>6</v>
      </c>
      <c r="BR129" s="27"/>
      <c r="BS129" s="27"/>
      <c r="BT129" s="27"/>
      <c r="BU129" s="27"/>
      <c r="BV129" s="27"/>
      <c r="BW129" s="17">
        <f>BA129+BL129</f>
        <v>9.8177922392011006</v>
      </c>
      <c r="BX129" s="17">
        <f>BB129+BM129</f>
        <v>11.829198555870342</v>
      </c>
      <c r="CB129">
        <v>6</v>
      </c>
      <c r="CC129" s="27"/>
      <c r="CD129" s="27"/>
      <c r="CE129" s="27"/>
      <c r="CF129" s="27"/>
      <c r="CG129" s="27"/>
      <c r="CH129" s="17">
        <f t="shared" si="79"/>
        <v>9.8177922392011006</v>
      </c>
      <c r="CI129" s="17">
        <f t="shared" si="91"/>
        <v>11.829198555870342</v>
      </c>
      <c r="CM129">
        <v>6</v>
      </c>
      <c r="CN129" s="27"/>
      <c r="CO129" s="27"/>
      <c r="CP129" s="27"/>
      <c r="CQ129" s="27"/>
      <c r="CR129" s="27"/>
      <c r="CS129" s="17">
        <f t="shared" si="84"/>
        <v>9.8177922392011006</v>
      </c>
      <c r="CT129" s="17">
        <f t="shared" si="92"/>
        <v>11.829198555870342</v>
      </c>
    </row>
    <row r="130" spans="2:98" x14ac:dyDescent="0.35">
      <c r="C130">
        <v>7</v>
      </c>
      <c r="I130" s="113">
        <v>0</v>
      </c>
      <c r="N130">
        <v>7</v>
      </c>
      <c r="T130" s="113">
        <v>0</v>
      </c>
      <c r="Y130">
        <v>7</v>
      </c>
      <c r="AE130" s="113">
        <v>0</v>
      </c>
      <c r="AJ130">
        <v>7</v>
      </c>
      <c r="AP130" s="113">
        <v>0</v>
      </c>
      <c r="BA130" s="27"/>
      <c r="BL130" s="27"/>
      <c r="BW130" s="27"/>
    </row>
    <row r="132" spans="2:98" x14ac:dyDescent="0.35">
      <c r="D132" s="115" t="s">
        <v>940</v>
      </c>
      <c r="E132" s="116"/>
      <c r="F132" s="116"/>
      <c r="G132" s="120">
        <f>INDEX(D138:K145,VLOOKUP($E$24,C137:K145,1,FALSE)+1,HLOOKUP($E$25,C137:K145,1,FALSE)+1)</f>
        <v>1401.1206087122387</v>
      </c>
      <c r="O132" s="115" t="s">
        <v>1005</v>
      </c>
      <c r="P132" s="116"/>
      <c r="Q132" s="116"/>
      <c r="R132" s="120">
        <f>INDEX(O138:V145,VLOOKUP($E$24,N137:V145,1,FALSE)+1,HLOOKUP($E$25,N137:V145,1,FALSE)+1)</f>
        <v>871.59732386095448</v>
      </c>
      <c r="Z132" s="115" t="s">
        <v>1037</v>
      </c>
      <c r="AA132" s="116"/>
      <c r="AB132" s="116"/>
      <c r="AC132" s="120">
        <f>INDEX(Z138:AG145,VLOOKUP($E$24,Y137:AG145,1,FALSE)+1,HLOOKUP($E$25,Y137:AG145,1,FALSE)+1)</f>
        <v>933.98953568965146</v>
      </c>
      <c r="AK132" s="115" t="s">
        <v>1072</v>
      </c>
      <c r="AL132" s="116"/>
      <c r="AM132" s="116"/>
      <c r="AN132" s="120">
        <f>INDEX(AK138:AR145,VLOOKUP($E$24,AJ137:AR145,1,FALSE)+1,HLOOKUP($E$25,AJ137:AR145,1,FALSE)+1)</f>
        <v>1352.9766167507153</v>
      </c>
      <c r="AV132" s="115" t="s">
        <v>1091</v>
      </c>
      <c r="AW132" s="116"/>
      <c r="AX132" s="116"/>
      <c r="AY132" s="120">
        <f>INDEX(AV138:BB144,VLOOKUP($E$24,AU137:BB144,1,FALSE)+1,HLOOKUP($E$25,AU137:BB144,1,FALSE)+1)</f>
        <v>2272.7179325731931</v>
      </c>
      <c r="BG132" s="115" t="s">
        <v>1107</v>
      </c>
      <c r="BH132" s="116"/>
      <c r="BI132" s="116"/>
      <c r="BJ132" s="120">
        <f>INDEX(BG138:BM144,VLOOKUP($E$24,BF137:BM144,1,FALSE)+1,HLOOKUP($E$25,BF137:BM144,1,FALSE)+1)</f>
        <v>2286.9661524403668</v>
      </c>
      <c r="BR132" s="115" t="s">
        <v>1123</v>
      </c>
      <c r="BS132" s="116"/>
      <c r="BT132" s="116"/>
      <c r="BU132" s="120">
        <f>AY132+BJ132</f>
        <v>4559.6840850135595</v>
      </c>
      <c r="CC132" s="115" t="s">
        <v>246</v>
      </c>
      <c r="CD132" s="116"/>
      <c r="CE132" s="116"/>
      <c r="CF132" s="120">
        <f>BU132</f>
        <v>4559.6840850135595</v>
      </c>
      <c r="CN132" s="115" t="s">
        <v>247</v>
      </c>
      <c r="CO132" s="116"/>
      <c r="CP132" s="116"/>
      <c r="CQ132" s="120">
        <f>CF132-CF117^2</f>
        <v>258.86722539341918</v>
      </c>
    </row>
    <row r="133" spans="2:98" x14ac:dyDescent="0.35">
      <c r="D133" s="4" t="s">
        <v>941</v>
      </c>
      <c r="G133" s="25">
        <f>INDEX(D138:K145,VLOOKUP($E$24+1,C137:K145,1,FALSE)+1,HLOOKUP($E$25,C137:K145,1,FALSE)+1)</f>
        <v>806.64075327266005</v>
      </c>
      <c r="O133" s="4" t="s">
        <v>1006</v>
      </c>
      <c r="R133" s="25">
        <f>INDEX(O138:V145,VLOOKUP($E$24+1,N137:V145,1,FALSE)+1,HLOOKUP($E$25,N137:V145,1,FALSE)+1)</f>
        <v>547.9817793492856</v>
      </c>
      <c r="Z133" s="4" t="s">
        <v>1038</v>
      </c>
      <c r="AC133" s="25">
        <f>INDEX(Z138:AG145,VLOOKUP($E$24+1,Y137:AG145,1,FALSE)+1,HLOOKUP($E$25,Y137:AG145,1,FALSE)+1)</f>
        <v>859.08584972253914</v>
      </c>
      <c r="AK133" s="4" t="s">
        <v>1071</v>
      </c>
      <c r="AN133" s="25">
        <f>INDEX(AK138:AR145,VLOOKUP($E$24+1,AJ137:AR145,1,FALSE)+1,HLOOKUP($E$25,AJ137:AR145,1,FALSE)+1)</f>
        <v>1433.7079374565303</v>
      </c>
      <c r="AV133" s="4" t="s">
        <v>1092</v>
      </c>
      <c r="AY133" s="5">
        <f>G135+R135</f>
        <v>2272.7179325731931</v>
      </c>
      <c r="BG133" s="4" t="s">
        <v>1108</v>
      </c>
      <c r="BJ133" s="25">
        <f>AC135+AN135</f>
        <v>2286.9661524403668</v>
      </c>
      <c r="BR133" s="4" t="s">
        <v>1124</v>
      </c>
      <c r="BU133" s="25">
        <f>AY133+BJ133</f>
        <v>4559.6840850135595</v>
      </c>
      <c r="CC133" s="4" t="s">
        <v>497</v>
      </c>
      <c r="CF133" s="25">
        <f>BU133</f>
        <v>4559.6840850135595</v>
      </c>
      <c r="CN133" s="4" t="s">
        <v>512</v>
      </c>
      <c r="CQ133" s="25">
        <f>CF133-CF118^2</f>
        <v>258.86722539341918</v>
      </c>
    </row>
    <row r="134" spans="2:98" x14ac:dyDescent="0.35">
      <c r="D134" s="4" t="s">
        <v>942</v>
      </c>
      <c r="G134" s="25">
        <f>INDEX(D138:K145,VLOOKUP($E$24,C137:K145,1,FALSE)+1,HLOOKUP($E$25+1,C137:K145,1,FALSE)+1)</f>
        <v>1281.5754184560155</v>
      </c>
      <c r="O134" s="4" t="s">
        <v>1007</v>
      </c>
      <c r="R134" s="25">
        <f>INDEX(O138:V145,VLOOKUP($E$24,N137:V145,1,FALSE)+1,HLOOKUP($E$25+1,N137:V145,1,FALSE)+1)</f>
        <v>771.58728047391537</v>
      </c>
      <c r="Z134" s="4" t="s">
        <v>1039</v>
      </c>
      <c r="AC134" s="25">
        <f>INDEX(Z138:AG145,VLOOKUP($E$24,Y137:AG145,1,FALSE)+1,HLOOKUP($E$25+1,Y137:AG145,1,FALSE)+1)</f>
        <v>756.02681380539912</v>
      </c>
      <c r="AK134" s="4" t="s">
        <v>1070</v>
      </c>
      <c r="AN134" s="25">
        <f>INDEX(AK138:AR145,VLOOKUP($E$24,AJ137:AR145,1,FALSE)+1,HLOOKUP($E$25+1,AJ137:AR145,1,FALSE)+1)</f>
        <v>968.90807733476845</v>
      </c>
      <c r="CN134" s="4" t="s">
        <v>541</v>
      </c>
      <c r="CQ134" s="25">
        <f>IF(MOD($E$24+$E$25,2)=0,CQ133,CQ58)</f>
        <v>258.86722539341918</v>
      </c>
    </row>
    <row r="135" spans="2:98" x14ac:dyDescent="0.35">
      <c r="D135" s="4" t="s">
        <v>943</v>
      </c>
      <c r="G135" s="1">
        <f>IF(AND($E$24=6,$E$25=6),$U$5*G133+$U$4*G134+2*$U$9*G118+2*$U$8*G119+$U$13*G103+$U$12*G104,IF(MOD($E$24+$E$25,2)=0,$K$5*G133+$K$4*G134+2*$K$9*G118+2*$K$8*G119+$K$13*G103+$K$12*G104,$K$2*G133+$K$3*G134+2*$K$6*G118+2*$K$7*G119+$K$10*G103+$K$11*G104))</f>
        <v>1401.1206087122387</v>
      </c>
      <c r="O135" s="4" t="s">
        <v>1008</v>
      </c>
      <c r="R135" s="1">
        <f>IF(AND($E$24=6,$E$25=6),$U$5*R133+$U$4*R134+2*$U$9*R118+2*$U$8*R119+$U$13*R103+$U$12*R104,IF(MOD($E$24+$E$25,2)=0,$K$5*R133+$K$4*R134+2*$K$9*R118+2*$K$8*R119+$K$13*R103+$K$12*R104,$K$2*R133+$K$3*R134+2*$K$6*R118+2*$K$7*R119+$K$10*R103+$K$11*R104))</f>
        <v>871.59732386095448</v>
      </c>
      <c r="Z135" s="4" t="s">
        <v>1040</v>
      </c>
      <c r="AC135" s="1">
        <f>IF(AND($E$24=6,$E$25=6),$U$5*AC133+$U$4*AC134+2*$U$9*AC118+2*$U$8*AC119+$U$13*AC103+$U$12*AC104,IF(MOD($E$24+$E$25,2)=0,$K$5*AC133+$K$4*AC134+2*$K$9*AC118+2*$K$8*AC119+$K$13*AC103+$K$12*AC104,$K$2*AC133+$K$3*AC134+2*$K$6*AC118+2*$K$7*AC119+$K$10*AC103+$K$11*AC104))</f>
        <v>933.98953568965146</v>
      </c>
      <c r="AK135" s="4" t="s">
        <v>1069</v>
      </c>
      <c r="AN135" s="1">
        <f>IF(AND($E$24=6,$E$25=6),$U$5*AN133+$U$4*AN134+2*$U$9*AN118+2*$U$8*AN119+$U$13*AN103+$U$12*AN104,IF(MOD($E$24+$E$25,2)=0,$K$5*AN133+$K$4*AN134+2*$K$9*AN118+2*$K$8*AN119+$K$13*AN103+$K$12*AN104,$K$2*AN133+$K$3*AN134+2*$K$6*AN118+2*$K$7*AN119+$K$10*AN103+$K$11*AN104))</f>
        <v>1352.9766167507153</v>
      </c>
      <c r="AY135" s="5"/>
      <c r="BJ135" s="1"/>
    </row>
    <row r="136" spans="2:98" x14ac:dyDescent="0.35">
      <c r="G136" t="s">
        <v>0</v>
      </c>
      <c r="R136" t="s">
        <v>0</v>
      </c>
      <c r="AC136" t="s">
        <v>0</v>
      </c>
      <c r="AN136" t="s">
        <v>0</v>
      </c>
      <c r="AY136" t="s">
        <v>0</v>
      </c>
      <c r="BJ136" t="s">
        <v>0</v>
      </c>
      <c r="BU136" t="s">
        <v>0</v>
      </c>
      <c r="CF136" t="s">
        <v>0</v>
      </c>
      <c r="CQ136" t="s">
        <v>0</v>
      </c>
    </row>
    <row r="137" spans="2:98" x14ac:dyDescent="0.35">
      <c r="D137">
        <v>0</v>
      </c>
      <c r="E137">
        <v>1</v>
      </c>
      <c r="F137">
        <v>2</v>
      </c>
      <c r="G137">
        <v>3</v>
      </c>
      <c r="H137">
        <v>4</v>
      </c>
      <c r="I137">
        <v>5</v>
      </c>
      <c r="J137">
        <v>6</v>
      </c>
      <c r="K137">
        <v>7</v>
      </c>
      <c r="O137">
        <v>0</v>
      </c>
      <c r="P137">
        <v>1</v>
      </c>
      <c r="Q137">
        <v>2</v>
      </c>
      <c r="R137">
        <v>3</v>
      </c>
      <c r="S137">
        <v>4</v>
      </c>
      <c r="T137">
        <v>5</v>
      </c>
      <c r="U137">
        <v>6</v>
      </c>
      <c r="V137">
        <v>7</v>
      </c>
      <c r="Z137">
        <v>0</v>
      </c>
      <c r="AA137">
        <v>1</v>
      </c>
      <c r="AB137">
        <v>2</v>
      </c>
      <c r="AC137">
        <v>3</v>
      </c>
      <c r="AD137">
        <v>4</v>
      </c>
      <c r="AE137">
        <v>5</v>
      </c>
      <c r="AF137">
        <v>6</v>
      </c>
      <c r="AG137">
        <v>7</v>
      </c>
      <c r="AK137">
        <v>0</v>
      </c>
      <c r="AL137">
        <v>1</v>
      </c>
      <c r="AM137">
        <v>2</v>
      </c>
      <c r="AN137">
        <v>3</v>
      </c>
      <c r="AO137">
        <v>4</v>
      </c>
      <c r="AP137">
        <v>5</v>
      </c>
      <c r="AQ137">
        <v>6</v>
      </c>
      <c r="AR137">
        <v>7</v>
      </c>
      <c r="AV137">
        <v>0</v>
      </c>
      <c r="AW137">
        <v>1</v>
      </c>
      <c r="AX137">
        <v>2</v>
      </c>
      <c r="AY137">
        <v>3</v>
      </c>
      <c r="AZ137">
        <v>4</v>
      </c>
      <c r="BA137">
        <v>5</v>
      </c>
      <c r="BB137">
        <v>6</v>
      </c>
      <c r="BG137">
        <v>0</v>
      </c>
      <c r="BH137">
        <v>1</v>
      </c>
      <c r="BI137">
        <v>2</v>
      </c>
      <c r="BJ137">
        <v>3</v>
      </c>
      <c r="BK137">
        <v>4</v>
      </c>
      <c r="BL137">
        <v>5</v>
      </c>
      <c r="BM137">
        <v>6</v>
      </c>
      <c r="BR137">
        <v>0</v>
      </c>
      <c r="BS137">
        <v>1</v>
      </c>
      <c r="BT137">
        <v>2</v>
      </c>
      <c r="BU137">
        <v>3</v>
      </c>
      <c r="BV137">
        <v>4</v>
      </c>
      <c r="BW137">
        <v>5</v>
      </c>
      <c r="BX137">
        <v>6</v>
      </c>
      <c r="CC137">
        <v>0</v>
      </c>
      <c r="CD137">
        <v>1</v>
      </c>
      <c r="CE137">
        <v>2</v>
      </c>
      <c r="CF137">
        <v>3</v>
      </c>
      <c r="CG137">
        <v>4</v>
      </c>
      <c r="CH137">
        <v>5</v>
      </c>
      <c r="CI137">
        <v>6</v>
      </c>
      <c r="CN137">
        <v>0</v>
      </c>
      <c r="CO137">
        <v>1</v>
      </c>
      <c r="CP137">
        <v>2</v>
      </c>
      <c r="CQ137">
        <v>3</v>
      </c>
      <c r="CR137">
        <v>4</v>
      </c>
      <c r="CS137">
        <v>5</v>
      </c>
      <c r="CT137">
        <v>6</v>
      </c>
    </row>
    <row r="138" spans="2:98" x14ac:dyDescent="0.35">
      <c r="C138">
        <v>0</v>
      </c>
      <c r="D138" s="17">
        <f>$F$5*D139+$F$4*E138+2*$F$9*D124+2*$F$8*E123+$F$13*D109+$F$12*E108</f>
        <v>1401.1206087122387</v>
      </c>
      <c r="E138" s="26">
        <f>$F$2*E139+$F$3*F138+2*$F$6*E124+2*$F$7*F123+$F$10*E109+$F$11*F108</f>
        <v>1281.5754184560155</v>
      </c>
      <c r="F138" s="17">
        <f>$F$5*F139+$F$4*G138+2*$F$9*F124+2*$F$8*G123+$F$13*F109+$F$12*G108</f>
        <v>1155.9638205346982</v>
      </c>
      <c r="G138" s="26">
        <f>$F$2*G139+$F$3*H138+2*$F$6*G124+2*$F$7*H123+$F$10*G109+$F$11*H108</f>
        <v>880.98407867689241</v>
      </c>
      <c r="H138" s="17">
        <f>$F$5*H139+$F$4*I138+2*$F$9*H124+2*$F$8*I123+$F$13*H109+$F$12*I108</f>
        <v>445.95923326997871</v>
      </c>
      <c r="I138" s="26">
        <f>$F$2*I139+$F$3*J138+2*$F$6*I124+2*$F$7*J123+$F$10*I109+$F$11*J108</f>
        <v>193.54935199053907</v>
      </c>
      <c r="J138" s="113">
        <v>0</v>
      </c>
      <c r="N138">
        <v>0</v>
      </c>
      <c r="O138" s="17">
        <f>$F$5*O139+$F$4*P138+2*$F$9*O124+2*$F$8*P123+$F$13*O109+$F$12*P108</f>
        <v>871.59732386095448</v>
      </c>
      <c r="P138" s="26">
        <f>$F$2*P139+$F$3*Q138+2*$F$6*P124+2*$F$7*Q123+$F$10*P109+$F$11*Q108</f>
        <v>771.58728047391537</v>
      </c>
      <c r="Q138" s="17">
        <f>$F$5*Q139+$F$4*R138+2*$F$9*Q124+2*$F$8*R123+$F$13*Q109+$F$12*R108</f>
        <v>609.74375245881527</v>
      </c>
      <c r="R138" s="26">
        <f>$F$2*R139+$F$3*S138+2*$F$6*R124+2*$F$7*S123+$F$10*R109+$F$11*S108</f>
        <v>436.23169366803569</v>
      </c>
      <c r="S138" s="17">
        <f>$F$5*S139+$F$4*T138+2*$F$9*S124+2*$F$8*T123+$F$13*S109+$F$12*T108</f>
        <v>181.42638370556674</v>
      </c>
      <c r="T138" s="26">
        <f>$F$2*T139+$F$3*U138+2*$F$6*T124+2*$F$7*U123+$F$10*T109+$F$11*U108</f>
        <v>62.413416578417682</v>
      </c>
      <c r="U138" s="113">
        <v>0</v>
      </c>
      <c r="Y138">
        <v>0</v>
      </c>
      <c r="Z138" s="17">
        <f>$F$5*Z139+$F$4*AA138+2*$F$9*Z124+2*$F$8*AA123+$F$13*Z109+$F$12*AA108</f>
        <v>933.98953568965146</v>
      </c>
      <c r="AA138" s="26">
        <f>$F$2*AA139+$F$3*AB138+2*$F$6*AA124+2*$F$7*AB123+$F$10*AA109+$F$11*AB108</f>
        <v>756.02681380539912</v>
      </c>
      <c r="AB138" s="17">
        <f>$F$5*AB139+$F$4*AC138+2*$F$9*AB124+2*$F$8*AC123+$F$13*AB109+$F$12*AC108</f>
        <v>442.37831485219778</v>
      </c>
      <c r="AC138" s="26">
        <f>$F$2*AC139+$F$3*AD138+2*$F$6*AC124+2*$F$7*AD123+$F$10*AC109+$F$11*AD108</f>
        <v>293.54669469202889</v>
      </c>
      <c r="AD138" s="17">
        <f>$F$5*AD139+$F$4*AE138+2*$F$9*AD124+2*$F$8*AE123+$F$13*AD109+$F$12*AE108</f>
        <v>85.625587644209588</v>
      </c>
      <c r="AE138" s="26">
        <f>$F$2*AE139+$F$3*AF138+2*$F$6*AE124+2*$F$7*AF123+$F$10*AE109+$F$11*AF108</f>
        <v>27.700291153365246</v>
      </c>
      <c r="AF138" s="113">
        <v>0</v>
      </c>
      <c r="AJ138">
        <v>0</v>
      </c>
      <c r="AK138" s="17">
        <f>$F$5*AK139+$F$4*AL138+2*$F$9*AK124+2*$F$8*AL123+$F$13*AK109+$F$12*AL108</f>
        <v>1352.9766167507153</v>
      </c>
      <c r="AL138" s="26">
        <f>$F$2*AL139+$F$3*AM138+2*$F$6*AL124+2*$F$7*AM123+$F$10*AL109+$F$11*AM108</f>
        <v>968.90807733476845</v>
      </c>
      <c r="AM138" s="17">
        <f>$F$5*AM139+$F$4*AN138+2*$F$9*AM124+2*$F$8*AN123+$F$13*AM109+$F$12*AN108</f>
        <v>433.40710975439163</v>
      </c>
      <c r="AN138" s="26">
        <f>$F$2*AN139+$F$3*AO138+2*$F$6*AN124+2*$F$7*AO123+$F$10*AN109+$F$11*AO108</f>
        <v>236.95672915460719</v>
      </c>
      <c r="AO138" s="17">
        <f>$F$5*AO139+$F$4*AP138+2*$F$9*AO124+2*$F$8*AP123+$F$13*AO109+$F$12*AP108</f>
        <v>50.299134061578009</v>
      </c>
      <c r="AP138" s="26">
        <f>$F$2*AP139+$F$3*AQ138+2*$F$6*AP124+2*$F$7*AQ123+$F$10*AP109+$F$11*AQ108</f>
        <v>11.758697978611018</v>
      </c>
      <c r="AQ138" s="113">
        <v>0</v>
      </c>
      <c r="AU138">
        <v>0</v>
      </c>
      <c r="AV138" s="17">
        <f>D138+O138</f>
        <v>2272.7179325731931</v>
      </c>
      <c r="AW138" s="17">
        <f t="shared" ref="AW138:AW143" si="93">E138+P138</f>
        <v>2053.1626989299311</v>
      </c>
      <c r="AX138" s="17">
        <f t="shared" ref="AX138:AX143" si="94">F138+Q138</f>
        <v>1765.7075729935136</v>
      </c>
      <c r="AY138" s="17">
        <f t="shared" ref="AY138:AY143" si="95">G138+R138</f>
        <v>1317.2157723449282</v>
      </c>
      <c r="AZ138" s="17">
        <f t="shared" ref="AZ138:AZ143" si="96">H138+S138</f>
        <v>627.38561697554542</v>
      </c>
      <c r="BA138" s="17">
        <f t="shared" ref="BA138:BA144" si="97">I138+T138</f>
        <v>255.96276856895673</v>
      </c>
      <c r="BB138" s="27"/>
      <c r="BF138">
        <v>0</v>
      </c>
      <c r="BG138" s="3">
        <f>Z138+AK138</f>
        <v>2286.9661524403668</v>
      </c>
      <c r="BH138" s="3">
        <f t="shared" ref="BH138:BH143" si="98">AA138+AL138</f>
        <v>1724.9348911401676</v>
      </c>
      <c r="BI138" s="3">
        <f t="shared" ref="BI138:BI143" si="99">AB138+AM138</f>
        <v>875.78542460658946</v>
      </c>
      <c r="BJ138" s="3">
        <f t="shared" ref="BJ138:BJ143" si="100">AC138+AN138</f>
        <v>530.50342384663611</v>
      </c>
      <c r="BK138" s="3">
        <f t="shared" ref="BK138:BK143" si="101">AD138+AO138</f>
        <v>135.92472170578759</v>
      </c>
      <c r="BL138" s="3">
        <f t="shared" ref="BL138:BL144" si="102">AE138+AP138</f>
        <v>39.458989131976267</v>
      </c>
      <c r="BM138" s="27"/>
      <c r="BQ138">
        <v>0</v>
      </c>
      <c r="BR138" s="17">
        <f>AV138+BG138</f>
        <v>4559.6840850135595</v>
      </c>
      <c r="BS138" s="17">
        <f t="shared" ref="BS138:BS143" si="103">AW138+BH138</f>
        <v>3778.0975900700987</v>
      </c>
      <c r="BT138" s="17">
        <f t="shared" ref="BT138:BT143" si="104">AX138+BI138</f>
        <v>2641.4929976001031</v>
      </c>
      <c r="BU138" s="17">
        <f t="shared" ref="BU138:BU143" si="105">AY138+BJ138</f>
        <v>1847.7191961915642</v>
      </c>
      <c r="BV138" s="17">
        <f t="shared" ref="BV138:BV143" si="106">AZ138+BK138</f>
        <v>763.31033868133295</v>
      </c>
      <c r="BW138" s="17">
        <f t="shared" ref="BW138:BW144" si="107">BA138+BL138</f>
        <v>295.42175770093297</v>
      </c>
      <c r="BX138" s="27"/>
      <c r="CB138">
        <v>0</v>
      </c>
      <c r="CC138" s="17">
        <f>BR138</f>
        <v>4559.6840850135595</v>
      </c>
      <c r="CD138" s="17">
        <f t="shared" ref="CD138:CI144" si="108">BS138</f>
        <v>3778.0975900700987</v>
      </c>
      <c r="CE138" s="17">
        <f t="shared" si="108"/>
        <v>2641.4929976001031</v>
      </c>
      <c r="CF138" s="17">
        <f t="shared" si="108"/>
        <v>1847.7191961915642</v>
      </c>
      <c r="CG138" s="17">
        <f t="shared" si="108"/>
        <v>763.31033868133295</v>
      </c>
      <c r="CH138" s="17">
        <f t="shared" si="108"/>
        <v>295.42175770093297</v>
      </c>
      <c r="CI138" s="27"/>
      <c r="CM138">
        <v>0</v>
      </c>
      <c r="CN138" s="17">
        <f t="shared" ref="CN138:CS143" si="109">CC138-CC123^2</f>
        <v>258.86722539341918</v>
      </c>
      <c r="CO138" s="17">
        <f t="shared" si="109"/>
        <v>252.39737726766543</v>
      </c>
      <c r="CP138" s="17">
        <f t="shared" si="109"/>
        <v>265.2103218294078</v>
      </c>
      <c r="CQ138" s="17">
        <f t="shared" si="109"/>
        <v>250.01292745093974</v>
      </c>
      <c r="CR138" s="17">
        <f t="shared" si="109"/>
        <v>168.81007832765511</v>
      </c>
      <c r="CS138" s="17">
        <f t="shared" si="109"/>
        <v>93.52516756567843</v>
      </c>
      <c r="CT138" s="27"/>
    </row>
    <row r="139" spans="2:98" x14ac:dyDescent="0.35">
      <c r="C139">
        <v>1</v>
      </c>
      <c r="D139" s="26">
        <f>$F$2*D140+$F$3*E139+2*$F$6*D125+2*$F$7*E124+$F$10*D110+$F$11*E109</f>
        <v>806.64075327266005</v>
      </c>
      <c r="E139" s="17">
        <f>$F$5*E140+$F$4*F139+2*$F$9*E125+2*$F$8*F124+$F$13*E110+$F$12*F109</f>
        <v>974.73639508668089</v>
      </c>
      <c r="F139" s="26">
        <f>$F$2*F140+$F$3*G139+2*$F$6*F125+2*$F$7*G124+$F$10*F110+$F$11*G109</f>
        <v>863.78062207153107</v>
      </c>
      <c r="G139" s="17">
        <f>$F$5*G140+$F$4*H139+2*$F$9*G125+2*$F$8*H124+$F$13*G110+$F$12*H109</f>
        <v>701.13856432495186</v>
      </c>
      <c r="H139" s="26">
        <f>$F$2*H140+$F$3*I139+2*$F$6*H125+2*$F$7*I124+$F$10*H110+$F$11*I109</f>
        <v>466.72735894701077</v>
      </c>
      <c r="I139" s="17">
        <f>$F$5*I140+$F$4*J139+2*$F$9*I125+2*$F$8*J124+$F$13*I110+$F$12*J109</f>
        <v>123.34725747616642</v>
      </c>
      <c r="J139" s="113">
        <v>0</v>
      </c>
      <c r="N139">
        <v>1</v>
      </c>
      <c r="O139" s="26">
        <f>$F$2*O140+$F$3*P139+2*$F$6*O125+2*$F$7*P124+$F$10*O110+$F$11*P109</f>
        <v>547.9817793492856</v>
      </c>
      <c r="P139" s="17">
        <f>$F$5*P140+$F$4*Q139+2*$F$9*P125+2*$F$8*Q124+$F$13*P110+$F$12*Q109</f>
        <v>613.07940575696273</v>
      </c>
      <c r="Q139" s="26">
        <f>$F$2*Q140+$F$3*R139+2*$F$6*Q125+2*$F$7*R124+$F$10*Q110+$F$11*R109</f>
        <v>523.05717153153273</v>
      </c>
      <c r="R139" s="17">
        <f>$F$5*R140+$F$4*S139+2*$F$9*R125+2*$F$8*S124+$F$13*R110+$F$12*S109</f>
        <v>360.8457986508804</v>
      </c>
      <c r="S139" s="26">
        <f>$F$2*S140+$F$3*T139+2*$F$6*S125+2*$F$7*T124+$F$10*S110+$F$11*T109</f>
        <v>220.57460023348213</v>
      </c>
      <c r="T139" s="17">
        <f>$F$5*T140+$F$4*U139+2*$F$9*T125+2*$F$8*U124+$F$13*T110+$F$12*U109</f>
        <v>38.845477594090987</v>
      </c>
      <c r="U139" s="113">
        <v>0</v>
      </c>
      <c r="Y139">
        <v>1</v>
      </c>
      <c r="Z139" s="26">
        <f>$F$2*Z140+$F$3*AA139+2*$F$6*Z125+2*$F$7*AA124+$F$10*Z110+$F$11*AA109</f>
        <v>859.08584972253914</v>
      </c>
      <c r="AA139" s="17">
        <f>$F$5*AA140+$F$4*AB139+2*$F$9*AA125+2*$F$8*AB124+$F$13*AA110+$F$12*AB109</f>
        <v>702.60159124101597</v>
      </c>
      <c r="AB139" s="26">
        <f>$F$2*AB140+$F$3*AC139+2*$F$6*AB125+2*$F$7*AC124+$F$10*AB110+$F$11*AC109</f>
        <v>561.17102915800251</v>
      </c>
      <c r="AC139" s="17">
        <f>$F$5*AC140+$F$4*AD139+2*$F$9*AC125+2*$F$8*AD124+$F$13*AC110+$F$12*AD109</f>
        <v>301.14628565328411</v>
      </c>
      <c r="AD139" s="26">
        <f>$F$2*AD140+$F$3*AE139+2*$F$6*AD125+2*$F$7*AE124+$F$10*AD110+$F$11*AE109</f>
        <v>178.92575958152767</v>
      </c>
      <c r="AE139" s="17">
        <f>$F$5*AE140+$F$4*AF139+2*$F$9*AE125+2*$F$8*AF124+$F$13*AE110+$F$12*AF109</f>
        <v>30.402836033050519</v>
      </c>
      <c r="AF139" s="113">
        <v>0</v>
      </c>
      <c r="AJ139">
        <v>1</v>
      </c>
      <c r="AK139" s="26">
        <f>$F$2*AK140+$F$3*AL139+2*$F$6*AK125+2*$F$7*AL124+$F$10*AK110+$F$11*AL109</f>
        <v>1433.7079374565303</v>
      </c>
      <c r="AL139" s="17">
        <f>$F$5*AL140+$F$4*AM139+2*$F$9*AL125+2*$F$8*AM124+$F$13*AL110+$F$12*AM109</f>
        <v>904.61389575563658</v>
      </c>
      <c r="AM139" s="26">
        <f>$F$2*AM140+$F$3*AN139+2*$F$6*AM125+2*$F$7*AN124+$F$10*AM110+$F$11*AN109</f>
        <v>613.63608256511486</v>
      </c>
      <c r="AN139" s="17">
        <f>$F$5*AN140+$F$4*AO139+2*$F$9*AN125+2*$F$8*AO124+$F$13*AN110+$F$12*AO109</f>
        <v>233.77776897756951</v>
      </c>
      <c r="AO139" s="26">
        <f>$F$2*AO140+$F$3*AP139+2*$F$6*AO125+2*$F$7*AP124+$F$10*AO110+$F$11*AP109</f>
        <v>106.55958727452803</v>
      </c>
      <c r="AP139" s="17">
        <f>$F$5*AP140+$F$4*AQ139+2*$F$9*AP125+2*$F$8*AQ124+$F$13*AP110+$F$12*AQ109</f>
        <v>12.131418821483987</v>
      </c>
      <c r="AQ139" s="113">
        <v>0</v>
      </c>
      <c r="AU139">
        <v>1</v>
      </c>
      <c r="AV139" s="17">
        <f t="shared" ref="AV139:AV143" si="110">D139+O139</f>
        <v>1354.6225326219455</v>
      </c>
      <c r="AW139" s="17">
        <f t="shared" si="93"/>
        <v>1587.8158008436435</v>
      </c>
      <c r="AX139" s="17">
        <f t="shared" si="94"/>
        <v>1386.8377936030638</v>
      </c>
      <c r="AY139" s="17">
        <f t="shared" si="95"/>
        <v>1061.9843629758323</v>
      </c>
      <c r="AZ139" s="17">
        <f t="shared" si="96"/>
        <v>687.30195918049287</v>
      </c>
      <c r="BA139" s="17">
        <f t="shared" si="97"/>
        <v>162.19273507025741</v>
      </c>
      <c r="BB139" s="27"/>
      <c r="BF139">
        <v>1</v>
      </c>
      <c r="BG139" s="3">
        <f t="shared" ref="BG139:BG143" si="111">Z139+AK139</f>
        <v>2292.7937871790696</v>
      </c>
      <c r="BH139" s="3">
        <f t="shared" si="98"/>
        <v>1607.2154869966525</v>
      </c>
      <c r="BI139" s="3">
        <f t="shared" si="99"/>
        <v>1174.8071117231175</v>
      </c>
      <c r="BJ139" s="3">
        <f t="shared" si="100"/>
        <v>534.92405463085356</v>
      </c>
      <c r="BK139" s="3">
        <f t="shared" si="101"/>
        <v>285.48534685605568</v>
      </c>
      <c r="BL139" s="3">
        <f t="shared" si="102"/>
        <v>42.53425485453451</v>
      </c>
      <c r="BM139" s="27"/>
      <c r="BQ139">
        <v>1</v>
      </c>
      <c r="BR139" s="17">
        <f t="shared" ref="BR139:BR143" si="112">AV139+BG139</f>
        <v>3647.4163198010151</v>
      </c>
      <c r="BS139" s="17">
        <f t="shared" si="103"/>
        <v>3195.031287840296</v>
      </c>
      <c r="BT139" s="17">
        <f t="shared" si="104"/>
        <v>2561.6449053261813</v>
      </c>
      <c r="BU139" s="17">
        <f t="shared" si="105"/>
        <v>1596.9084176066858</v>
      </c>
      <c r="BV139" s="17">
        <f t="shared" si="106"/>
        <v>972.78730603654856</v>
      </c>
      <c r="BW139" s="17">
        <f t="shared" si="107"/>
        <v>204.72698992479192</v>
      </c>
      <c r="BX139" s="27"/>
      <c r="CB139">
        <v>1</v>
      </c>
      <c r="CC139" s="17">
        <f t="shared" ref="CC139:CC143" si="113">BR139</f>
        <v>3647.4163198010151</v>
      </c>
      <c r="CD139" s="17">
        <f t="shared" si="108"/>
        <v>3195.031287840296</v>
      </c>
      <c r="CE139" s="17">
        <f t="shared" si="108"/>
        <v>2561.6449053261813</v>
      </c>
      <c r="CF139" s="17">
        <f t="shared" si="108"/>
        <v>1596.9084176066858</v>
      </c>
      <c r="CG139" s="17">
        <f t="shared" si="108"/>
        <v>972.78730603654856</v>
      </c>
      <c r="CH139" s="17">
        <f t="shared" si="108"/>
        <v>204.72698992479192</v>
      </c>
      <c r="CI139" s="27"/>
      <c r="CM139">
        <v>1</v>
      </c>
      <c r="CN139" s="17">
        <f t="shared" si="109"/>
        <v>251.09159376865182</v>
      </c>
      <c r="CO139" s="17">
        <f t="shared" si="109"/>
        <v>230.21342827775516</v>
      </c>
      <c r="CP139" s="17">
        <f t="shared" si="109"/>
        <v>224.75622777559101</v>
      </c>
      <c r="CQ139" s="17">
        <f t="shared" si="109"/>
        <v>230.72183999216873</v>
      </c>
      <c r="CR139" s="17">
        <f t="shared" si="109"/>
        <v>204.22494089588861</v>
      </c>
      <c r="CS139" s="17">
        <f t="shared" si="109"/>
        <v>90.966052030475936</v>
      </c>
      <c r="CT139" s="27"/>
    </row>
    <row r="140" spans="2:98" x14ac:dyDescent="0.35">
      <c r="C140">
        <v>2</v>
      </c>
      <c r="D140" s="17">
        <f>$F$5*D141+$F$4*E140+2*$F$9*D126+2*$F$8*E125+$F$13*D111+$F$12*E110</f>
        <v>541.33595804488766</v>
      </c>
      <c r="E140" s="26">
        <f>$F$2*E141+$F$3*F140+2*$F$6*E126+2*$F$7*F125+$F$10*E111+$F$11*F110</f>
        <v>534.16920845781647</v>
      </c>
      <c r="F140" s="17">
        <f>$F$5*F141+$F$4*G140+2*$F$9*F126+2*$F$8*G125+$F$13*F111+$F$12*G110</f>
        <v>644.50577348357638</v>
      </c>
      <c r="G140" s="26">
        <f>$F$2*G141+$F$3*H140+2*$F$6*G126+2*$F$7*H125+$F$10*G111+$F$11*H110</f>
        <v>548.40787768860514</v>
      </c>
      <c r="H140" s="17">
        <f>$F$5*H141+$F$4*I140+2*$F$9*H126+2*$F$8*I125+$F$13*H111+$F$12*I110</f>
        <v>359.94631019759817</v>
      </c>
      <c r="I140" s="26">
        <f>$F$2*I141+$F$3*J140+2*$F$6*I126+2*$F$7*J125+$F$10*I111+$F$11*J110</f>
        <v>179.11825314541716</v>
      </c>
      <c r="J140" s="113">
        <v>0</v>
      </c>
      <c r="N140">
        <v>2</v>
      </c>
      <c r="O140" s="17">
        <f>$F$5*O141+$F$4*P140+2*$F$9*O126+2*$F$8*P125+$F$13*O111+$F$12*P110</f>
        <v>374.02580204838193</v>
      </c>
      <c r="P140" s="26">
        <f>$F$2*P141+$F$3*Q140+2*$F$6*P126+2*$F$7*Q125+$F$10*P111+$F$11*Q110</f>
        <v>357.38230676513155</v>
      </c>
      <c r="Q140" s="17">
        <f>$F$5*Q141+$F$4*R140+2*$F$9*Q126+2*$F$8*R125+$F$13*Q111+$F$12*R110</f>
        <v>403.51296210403319</v>
      </c>
      <c r="R140" s="26">
        <f>$F$2*R141+$F$3*S140+2*$F$6*R126+2*$F$7*S125+$F$10*R111+$F$11*S110</f>
        <v>325.50803605148968</v>
      </c>
      <c r="S140" s="17">
        <f>$F$5*S141+$F$4*T140+2*$F$9*S126+2*$F$8*T125+$F$13*S111+$F$12*T110</f>
        <v>176.26302535704195</v>
      </c>
      <c r="T140" s="26">
        <f>$F$2*T141+$F$3*U140+2*$F$6*T126+2*$F$7*U125+$F$10*T111+$F$11*U110</f>
        <v>69.915861442391673</v>
      </c>
      <c r="U140" s="113">
        <v>0</v>
      </c>
      <c r="Y140">
        <v>2</v>
      </c>
      <c r="Z140" s="17">
        <f>$F$5*Z141+$F$4*AA140+2*$F$9*Z126+2*$F$8*AA125+$F$13*Z111+$F$12*AA110</f>
        <v>697.36203669649774</v>
      </c>
      <c r="AA140" s="26">
        <f>$F$2*AA141+$F$3*AB140+2*$F$6*AA126+2*$F$7*AB125+$F$10*AA111+$F$11*AB110</f>
        <v>604.35460312528335</v>
      </c>
      <c r="AB140" s="17">
        <f>$F$5*AB141+$F$4*AC140+2*$F$9*AB126+2*$F$8*AC125+$F$13*AB111+$F$12*AC110</f>
        <v>512.26842487605745</v>
      </c>
      <c r="AC140" s="26">
        <f>$F$2*AC141+$F$3*AD140+2*$F$6*AC126+2*$F$7*AD125+$F$10*AC111+$F$11*AD110</f>
        <v>406.12425860385883</v>
      </c>
      <c r="AD140" s="17">
        <f>$F$5*AD141+$F$4*AE140+2*$F$9*AD126+2*$F$8*AE125+$F$13*AD111+$F$12*AE110</f>
        <v>184.19693468384583</v>
      </c>
      <c r="AE140" s="26">
        <f>$F$2*AE141+$F$3*AF140+2*$F$6*AE126+2*$F$7*AF125+$F$10*AE111+$F$11*AF110</f>
        <v>84.29331634583734</v>
      </c>
      <c r="AF140" s="113">
        <v>0</v>
      </c>
      <c r="AJ140">
        <v>2</v>
      </c>
      <c r="AK140" s="17">
        <f>$F$5*AK141+$F$4*AL140+2*$F$9*AK126+2*$F$8*AL125+$F$13*AK111+$F$12*AL110</f>
        <v>1204.6418653358317</v>
      </c>
      <c r="AL140" s="26">
        <f>$F$2*AL141+$F$3*AM140+2*$F$6*AL126+2*$F$7*AM125+$F$10*AL111+$F$11*AM110</f>
        <v>922.52188961892682</v>
      </c>
      <c r="AM140" s="17">
        <f>$F$5*AM141+$F$4*AN140+2*$F$9*AM126+2*$F$8*AN125+$F$13*AM111+$F$12*AN110</f>
        <v>551.57592941000814</v>
      </c>
      <c r="AN140" s="26">
        <f>$F$2*AN141+$F$3*AO140+2*$F$6*AN126+2*$F$7*AO125+$F$10*AN111+$F$11*AO110</f>
        <v>345.22707807050068</v>
      </c>
      <c r="AO140" s="17">
        <f>$F$5*AO141+$F$4*AP140+2*$F$9*AO126+2*$F$8*AP125+$F$13*AO111+$F$12*AP110</f>
        <v>101.11017304592399</v>
      </c>
      <c r="AP140" s="26">
        <f>$F$2*AP141+$F$3*AQ140+2*$F$6*AP126+2*$F$7*AQ125+$F$10*AP111+$F$11*AQ110</f>
        <v>30.785366600601165</v>
      </c>
      <c r="AQ140" s="113">
        <v>0</v>
      </c>
      <c r="AU140">
        <v>2</v>
      </c>
      <c r="AV140" s="17">
        <f t="shared" si="110"/>
        <v>915.3617600932696</v>
      </c>
      <c r="AW140" s="17">
        <f t="shared" si="93"/>
        <v>891.55151522294796</v>
      </c>
      <c r="AX140" s="17">
        <f t="shared" si="94"/>
        <v>1048.0187355876096</v>
      </c>
      <c r="AY140" s="17">
        <f t="shared" si="95"/>
        <v>873.91591374009477</v>
      </c>
      <c r="AZ140" s="17">
        <f t="shared" si="96"/>
        <v>536.20933555464012</v>
      </c>
      <c r="BA140" s="17">
        <f t="shared" si="97"/>
        <v>249.03411458780883</v>
      </c>
      <c r="BB140" s="27"/>
      <c r="BF140">
        <v>2</v>
      </c>
      <c r="BG140" s="3">
        <f t="shared" si="111"/>
        <v>1902.0039020323293</v>
      </c>
      <c r="BH140" s="3">
        <f t="shared" si="98"/>
        <v>1526.8764927442103</v>
      </c>
      <c r="BI140" s="3">
        <f t="shared" si="99"/>
        <v>1063.8443542860655</v>
      </c>
      <c r="BJ140" s="3">
        <f t="shared" si="100"/>
        <v>751.35133667435957</v>
      </c>
      <c r="BK140" s="3">
        <f t="shared" si="101"/>
        <v>285.30710772976983</v>
      </c>
      <c r="BL140" s="3">
        <f t="shared" si="102"/>
        <v>115.07868294643851</v>
      </c>
      <c r="BM140" s="27"/>
      <c r="BQ140">
        <v>2</v>
      </c>
      <c r="BR140" s="17">
        <f t="shared" si="112"/>
        <v>2817.3656621255986</v>
      </c>
      <c r="BS140" s="17">
        <f t="shared" si="103"/>
        <v>2418.428007967158</v>
      </c>
      <c r="BT140" s="17">
        <f t="shared" si="104"/>
        <v>2111.8630898736751</v>
      </c>
      <c r="BU140" s="17">
        <f t="shared" si="105"/>
        <v>1625.2672504144543</v>
      </c>
      <c r="BV140" s="17">
        <f t="shared" si="106"/>
        <v>821.51644328440989</v>
      </c>
      <c r="BW140" s="17">
        <f t="shared" si="107"/>
        <v>364.11279753424731</v>
      </c>
      <c r="BX140" s="27"/>
      <c r="CB140">
        <v>2</v>
      </c>
      <c r="CC140" s="17">
        <f t="shared" si="113"/>
        <v>2817.3656621255986</v>
      </c>
      <c r="CD140" s="17">
        <f t="shared" si="108"/>
        <v>2418.428007967158</v>
      </c>
      <c r="CE140" s="17">
        <f t="shared" si="108"/>
        <v>2111.8630898736751</v>
      </c>
      <c r="CF140" s="17">
        <f t="shared" si="108"/>
        <v>1625.2672504144543</v>
      </c>
      <c r="CG140" s="17">
        <f t="shared" si="108"/>
        <v>821.51644328440989</v>
      </c>
      <c r="CH140" s="17">
        <f t="shared" si="108"/>
        <v>364.11279753424731</v>
      </c>
      <c r="CI140" s="27"/>
      <c r="CM140">
        <v>2</v>
      </c>
      <c r="CN140" s="17">
        <f t="shared" si="109"/>
        <v>244.94516715865257</v>
      </c>
      <c r="CO140" s="17">
        <f t="shared" si="109"/>
        <v>219.29723730793967</v>
      </c>
      <c r="CP140" s="17">
        <f t="shared" si="109"/>
        <v>201.856147928052</v>
      </c>
      <c r="CQ140" s="17">
        <f t="shared" si="109"/>
        <v>196.58776452760958</v>
      </c>
      <c r="CR140" s="17">
        <f t="shared" si="109"/>
        <v>182.36078118467537</v>
      </c>
      <c r="CS140" s="17">
        <f t="shared" si="109"/>
        <v>129.20255094535042</v>
      </c>
      <c r="CT140" s="27"/>
    </row>
    <row r="141" spans="2:98" x14ac:dyDescent="0.35">
      <c r="B141" t="s">
        <v>1</v>
      </c>
      <c r="C141">
        <v>3</v>
      </c>
      <c r="D141" s="26">
        <f>$F$2*D142+$F$3*E141+2*$F$6*D127+2*$F$7*E126+$F$10*D112+$F$11*E111</f>
        <v>200.17036776434762</v>
      </c>
      <c r="E141" s="17">
        <f>$F$5*E142+$F$4*F141+2*$F$9*E127+2*$F$8*F126+$F$13*E112+$F$12*F111</f>
        <v>340.06494743955625</v>
      </c>
      <c r="F141" s="26">
        <f>$F$2*F142+$F$3*G141+2*$F$6*F127+2*$F$7*G126+$F$10*F112+$F$11*G111</f>
        <v>333.51166114722702</v>
      </c>
      <c r="G141" s="17">
        <f>$F$5*G142+$F$4*H141+2*$F$9*G127+2*$F$8*H126+$F$13*G112+$F$12*H111</f>
        <v>409.71128860222689</v>
      </c>
      <c r="H141" s="26">
        <f>$F$2*H142+$F$3*I141+2*$F$6*H127+2*$F$7*I126+$F$10*H112+$F$11*I111</f>
        <v>333.01024535674418</v>
      </c>
      <c r="I141" s="17">
        <f>$F$5*I142+$F$4*J141+2*$F$9*I127+2*$F$8*J126+$F$13*I112+$F$12*J111</f>
        <v>122.38519002964404</v>
      </c>
      <c r="J141" s="113">
        <v>0</v>
      </c>
      <c r="M141" t="s">
        <v>1</v>
      </c>
      <c r="N141">
        <v>3</v>
      </c>
      <c r="O141" s="26">
        <f>$F$2*O142+$F$3*P141+2*$F$6*O127+2*$F$7*P126+$F$10*O112+$F$11*P111</f>
        <v>132.78876675648124</v>
      </c>
      <c r="P141" s="17">
        <f>$F$5*P142+$F$4*Q141+2*$F$9*P127+2*$F$8*Q126+$F$13*P112+$F$12*Q111</f>
        <v>222.03223008675999</v>
      </c>
      <c r="Q141" s="26">
        <f>$F$2*Q142+$F$3*R141+2*$F$6*Q127+2*$F$7*R126+$F$10*Q112+$F$11*R111</f>
        <v>206.38611385243337</v>
      </c>
      <c r="R141" s="17">
        <f>$F$5*R142+$F$4*S141+2*$F$9*R127+2*$F$8*S126+$F$13*R112+$F$12*S111</f>
        <v>238.5467936696347</v>
      </c>
      <c r="S141" s="26">
        <f>$F$2*S142+$F$3*T141+2*$F$6*S127+2*$F$7*T126+$F$10*S112+$F$11*T111</f>
        <v>177.18474764986271</v>
      </c>
      <c r="T141" s="17">
        <f>$F$5*T142+$F$4*U141+2*$F$9*T127+2*$F$8*U126+$F$13*T112+$F$12*U111</f>
        <v>44.029982984363507</v>
      </c>
      <c r="U141" s="113">
        <v>0</v>
      </c>
      <c r="X141" t="s">
        <v>1</v>
      </c>
      <c r="Y141">
        <v>3</v>
      </c>
      <c r="Z141" s="26">
        <f>$F$2*Z142+$F$3*AA141+2*$F$6*Z127+2*$F$7*AA126+$F$10*Z112+$F$11*AA111</f>
        <v>406.54137908555549</v>
      </c>
      <c r="AA141" s="17">
        <f>$F$5*AA142+$F$4*AB141+2*$F$9*AA127+2*$F$8*AB126+$F$13*AA112+$F$12*AB111</f>
        <v>454.54550985164923</v>
      </c>
      <c r="AB141" s="26">
        <f>$F$2*AB142+$F$3*AC141+2*$F$6*AB127+2*$F$7*AC126+$F$10*AB112+$F$11*AC111</f>
        <v>391.33073465430704</v>
      </c>
      <c r="AC141" s="17">
        <f>$F$5*AC142+$F$4*AD141+2*$F$9*AC127+2*$F$8*AD126+$F$13*AC112+$F$12*AD111</f>
        <v>364.45317269977295</v>
      </c>
      <c r="AD141" s="26">
        <f>$F$2*AD142+$F$3*AE141+2*$F$6*AD127+2*$F$7*AE126+$F$10*AD112+$F$11*AE111</f>
        <v>288.07414512973975</v>
      </c>
      <c r="AE141" s="17">
        <f>$F$5*AE142+$F$4*AF141+2*$F$9*AE127+2*$F$8*AF126+$F$13*AE112+$F$12*AF111</f>
        <v>85.85200835520898</v>
      </c>
      <c r="AF141" s="113">
        <v>0</v>
      </c>
      <c r="AI141" t="s">
        <v>1</v>
      </c>
      <c r="AJ141">
        <v>3</v>
      </c>
      <c r="AK141" s="26">
        <f>$F$2*AK142+$F$3*AL141+2*$F$6*AK127+2*$F$7*AL126+$F$10*AK112+$F$11*AL111</f>
        <v>856.62408687327661</v>
      </c>
      <c r="AL141" s="17">
        <f>$F$5*AL142+$F$4*AM141+2*$F$9*AL127+2*$F$8*AM126+$F$13*AL112+$F$12*AM111</f>
        <v>720.92179366570247</v>
      </c>
      <c r="AM141" s="26">
        <f>$F$2*AM142+$F$3*AN141+2*$F$6*AM127+2*$F$7*AN126+$F$10*AM112+$F$11*AN111</f>
        <v>525.34824807208508</v>
      </c>
      <c r="AN141" s="17">
        <f>$F$5*AN142+$F$4*AO141+2*$F$9*AN127+2*$F$8*AO126+$F$13*AN112+$F$12*AO111</f>
        <v>291.48467748668043</v>
      </c>
      <c r="AO141" s="26">
        <f>$F$2*AO142+$F$3*AP141+2*$F$6*AO127+2*$F$7*AP126+$F$10*AO112+$F$11*AP111</f>
        <v>162.08643874110135</v>
      </c>
      <c r="AP141" s="17">
        <f>$F$5*AP142+$F$4*AQ141+2*$F$9*AP127+2*$F$8*AQ126+$F$13*AP112+$F$12*AQ111</f>
        <v>27.873623874800394</v>
      </c>
      <c r="AQ141" s="113">
        <v>0</v>
      </c>
      <c r="AT141" t="s">
        <v>1</v>
      </c>
      <c r="AU141">
        <v>3</v>
      </c>
      <c r="AV141" s="17">
        <f t="shared" si="110"/>
        <v>332.95913452082885</v>
      </c>
      <c r="AW141" s="17">
        <f t="shared" si="93"/>
        <v>562.09717752631627</v>
      </c>
      <c r="AX141" s="17">
        <f t="shared" si="94"/>
        <v>539.89777499966044</v>
      </c>
      <c r="AY141" s="17">
        <f t="shared" si="95"/>
        <v>648.25808227186155</v>
      </c>
      <c r="AZ141" s="17">
        <f t="shared" si="96"/>
        <v>510.19499300660686</v>
      </c>
      <c r="BA141" s="17">
        <f t="shared" si="97"/>
        <v>166.41517301400754</v>
      </c>
      <c r="BB141" s="27"/>
      <c r="BE141" t="s">
        <v>1</v>
      </c>
      <c r="BF141">
        <v>3</v>
      </c>
      <c r="BG141" s="3">
        <f t="shared" si="111"/>
        <v>1263.1654659588321</v>
      </c>
      <c r="BH141" s="3">
        <f t="shared" si="98"/>
        <v>1175.4673035173516</v>
      </c>
      <c r="BI141" s="3">
        <f t="shared" si="99"/>
        <v>916.67898272639218</v>
      </c>
      <c r="BJ141" s="3">
        <f t="shared" si="100"/>
        <v>655.93785018645337</v>
      </c>
      <c r="BK141" s="3">
        <f t="shared" si="101"/>
        <v>450.16058387084109</v>
      </c>
      <c r="BL141" s="3">
        <f t="shared" si="102"/>
        <v>113.72563223000938</v>
      </c>
      <c r="BM141" s="27"/>
      <c r="BP141" t="s">
        <v>1</v>
      </c>
      <c r="BQ141">
        <v>3</v>
      </c>
      <c r="BR141" s="17">
        <f t="shared" si="112"/>
        <v>1596.124600479661</v>
      </c>
      <c r="BS141" s="17">
        <f t="shared" si="103"/>
        <v>1737.5644810436679</v>
      </c>
      <c r="BT141" s="17">
        <f t="shared" si="104"/>
        <v>1456.5767577260526</v>
      </c>
      <c r="BU141" s="17">
        <f t="shared" si="105"/>
        <v>1304.1959324583149</v>
      </c>
      <c r="BV141" s="17">
        <f t="shared" si="106"/>
        <v>960.3555768774479</v>
      </c>
      <c r="BW141" s="17">
        <f t="shared" si="107"/>
        <v>280.14080524401692</v>
      </c>
      <c r="BX141" s="27"/>
      <c r="CA141" t="s">
        <v>1</v>
      </c>
      <c r="CB141">
        <v>3</v>
      </c>
      <c r="CC141" s="17">
        <f t="shared" si="113"/>
        <v>1596.124600479661</v>
      </c>
      <c r="CD141" s="17">
        <f t="shared" si="108"/>
        <v>1737.5644810436679</v>
      </c>
      <c r="CE141" s="17">
        <f t="shared" si="108"/>
        <v>1456.5767577260526</v>
      </c>
      <c r="CF141" s="17">
        <f t="shared" si="108"/>
        <v>1304.1959324583149</v>
      </c>
      <c r="CG141" s="17">
        <f t="shared" si="108"/>
        <v>960.3555768774479</v>
      </c>
      <c r="CH141" s="17">
        <f t="shared" si="108"/>
        <v>280.14080524401692</v>
      </c>
      <c r="CI141" s="27"/>
      <c r="CL141" t="s">
        <v>1</v>
      </c>
      <c r="CM141">
        <v>3</v>
      </c>
      <c r="CN141" s="17">
        <f t="shared" si="109"/>
        <v>224.20366507842004</v>
      </c>
      <c r="CO141" s="17">
        <f t="shared" si="109"/>
        <v>209.561793168235</v>
      </c>
      <c r="CP141" s="17">
        <f t="shared" si="109"/>
        <v>188.92073028277241</v>
      </c>
      <c r="CQ141" s="17">
        <f t="shared" si="109"/>
        <v>175.24047438638877</v>
      </c>
      <c r="CR141" s="17">
        <f t="shared" si="109"/>
        <v>174.33163371578132</v>
      </c>
      <c r="CS141" s="17">
        <f t="shared" si="109"/>
        <v>130.90984629099736</v>
      </c>
      <c r="CT141" s="27"/>
    </row>
    <row r="142" spans="2:98" x14ac:dyDescent="0.35">
      <c r="C142">
        <v>4</v>
      </c>
      <c r="D142" s="17">
        <f>$F$5*D143+$F$4*E142+2*$F$9*D128+2*$F$8*E127+$F$13*D113+$F$12*E112</f>
        <v>94.109796560509068</v>
      </c>
      <c r="E142" s="26">
        <f>$F$2*E143+$F$3*F142+2*$F$6*E128+2*$F$7*F127+$F$10*E113+$F$11*F112</f>
        <v>100.37775566714609</v>
      </c>
      <c r="F142" s="17">
        <f>$F$5*F143+$F$4*G142+2*$F$9*F128+2*$F$8*G127+$F$13*F113+$F$12*G112</f>
        <v>195.3340526849951</v>
      </c>
      <c r="G142" s="26">
        <f>$F$2*G143+$F$3*H142+2*$F$6*G128+2*$F$7*H127+$F$10*G113+$F$11*H112</f>
        <v>192.18167487794838</v>
      </c>
      <c r="H142" s="17">
        <f>$F$5*H143+$F$4*I142+2*$F$9*H128+2*$F$8*I127+$F$13*H113+$F$12*I112</f>
        <v>265.0520596598447</v>
      </c>
      <c r="I142" s="26">
        <f>$F$2*I143+$F$3*J142+2*$F$6*I128+2*$F$7*J127+$F$10*I113+$F$11*J112</f>
        <v>218.76156011227508</v>
      </c>
      <c r="J142" s="113">
        <v>0</v>
      </c>
      <c r="N142">
        <v>4</v>
      </c>
      <c r="O142" s="17">
        <f>$F$5*O143+$F$4*P142+2*$F$9*O128+2*$F$8*P127+$F$13*O113+$F$12*P112</f>
        <v>55.98656799591177</v>
      </c>
      <c r="P142" s="26">
        <f>$F$2*P143+$F$3*Q142+2*$F$6*P128+2*$F$7*Q127+$F$10*P113+$F$11*Q112</f>
        <v>56.279711531483827</v>
      </c>
      <c r="Q142" s="17">
        <f>$F$5*Q143+$F$4*R142+2*$F$9*Q128+2*$F$8*R127+$F$13*Q113+$F$12*R112</f>
        <v>108.54269141497173</v>
      </c>
      <c r="R142" s="26">
        <f>$F$2*R143+$F$3*S142+2*$F$6*R128+2*$F$7*S127+$F$10*R113+$F$11*S112</f>
        <v>94.995999353921718</v>
      </c>
      <c r="S142" s="17">
        <f>$F$5*S143+$F$4*T142+2*$F$9*S128+2*$F$8*T127+$F$13*S113+$F$12*T112</f>
        <v>124.65994275827357</v>
      </c>
      <c r="T142" s="26">
        <f>$F$2*T143+$F$3*U142+2*$F$6*T128+2*$F$7*U127+$F$10*T113+$F$11*U112</f>
        <v>74.237539631165617</v>
      </c>
      <c r="U142" s="113">
        <v>0</v>
      </c>
      <c r="Y142">
        <v>4</v>
      </c>
      <c r="Z142" s="17">
        <f>$F$5*Z143+$F$4*AA142+2*$F$9*Z128+2*$F$8*AA127+$F$13*Z113+$F$12*AA112</f>
        <v>232.89102238077169</v>
      </c>
      <c r="AA142" s="26">
        <f>$F$2*AA143+$F$3*AB142+2*$F$6*AA128+2*$F$7*AB127+$F$10*AA113+$F$11*AB112</f>
        <v>197.20192573767406</v>
      </c>
      <c r="AB142" s="17">
        <f>$F$5*AB143+$F$4*AC142+2*$F$9*AB128+2*$F$8*AC127+$F$13*AB113+$F$12*AC112</f>
        <v>257.67205556748911</v>
      </c>
      <c r="AC142" s="26">
        <f>$F$2*AC143+$F$3*AD142+2*$F$6*AC128+2*$F$7*AD127+$F$10*AC113+$F$11*AD112</f>
        <v>224.70647159440711</v>
      </c>
      <c r="AD142" s="17">
        <f>$F$5*AD143+$F$4*AE142+2*$F$9*AD128+2*$F$8*AE127+$F$13*AD113+$F$12*AE112</f>
        <v>258.94415982141055</v>
      </c>
      <c r="AE142" s="26">
        <f>$F$2*AE143+$F$3*AF142+2*$F$6*AE128+2*$F$7*AF127+$F$10*AE113+$F$11*AF112</f>
        <v>213.66142327293221</v>
      </c>
      <c r="AF142" s="113">
        <v>0</v>
      </c>
      <c r="AJ142">
        <v>4</v>
      </c>
      <c r="AK142" s="17">
        <f>$F$5*AK143+$F$4*AL142+2*$F$9*AK128+2*$F$8*AL127+$F$13*AK113+$F$12*AL112</f>
        <v>535.46711593907344</v>
      </c>
      <c r="AL142" s="26">
        <f>$F$2*AL143+$F$3*AM142+2*$F$6*AL128+2*$F$7*AM127+$F$10*AL113+$F$11*AM112</f>
        <v>403.66053418260037</v>
      </c>
      <c r="AM142" s="17">
        <f>$F$5*AM143+$F$4*AN142+2*$F$9*AM128+2*$F$8*AN127+$F$13*AM113+$F$12*AN112</f>
        <v>358.26930077031238</v>
      </c>
      <c r="AN142" s="26">
        <f>$F$2*AN143+$F$3*AO142+2*$F$6*AN128+2*$F$7*AO127+$F$10*AN113+$F$11*AO112</f>
        <v>238.71278834124533</v>
      </c>
      <c r="AO142" s="17">
        <f>$F$5*AO143+$F$4*AP142+2*$F$9*AO128+2*$F$8*AP127+$F$13*AO113+$F$12*AP112</f>
        <v>120.38781105870235</v>
      </c>
      <c r="AP142" s="26">
        <f>$F$2*AP143+$F$3*AQ142+2*$F$6*AP128+2*$F$7*AQ127+$F$10*AP113+$F$11*AQ112</f>
        <v>57.260661167662562</v>
      </c>
      <c r="AQ142" s="113">
        <v>0</v>
      </c>
      <c r="AU142">
        <v>4</v>
      </c>
      <c r="AV142" s="17">
        <f t="shared" si="110"/>
        <v>150.09636455642084</v>
      </c>
      <c r="AW142" s="17">
        <f t="shared" si="93"/>
        <v>156.65746719862992</v>
      </c>
      <c r="AX142" s="17">
        <f t="shared" si="94"/>
        <v>303.8767440999668</v>
      </c>
      <c r="AY142" s="17">
        <f t="shared" si="95"/>
        <v>287.17767423187013</v>
      </c>
      <c r="AZ142" s="17">
        <f t="shared" si="96"/>
        <v>389.71200241811829</v>
      </c>
      <c r="BA142" s="17">
        <f t="shared" si="97"/>
        <v>292.99909974344069</v>
      </c>
      <c r="BB142" s="27"/>
      <c r="BF142">
        <v>4</v>
      </c>
      <c r="BG142" s="3">
        <f t="shared" si="111"/>
        <v>768.35813831984512</v>
      </c>
      <c r="BH142" s="3">
        <f t="shared" si="98"/>
        <v>600.86245992027443</v>
      </c>
      <c r="BI142" s="3">
        <f t="shared" si="99"/>
        <v>615.94135633780149</v>
      </c>
      <c r="BJ142" s="3">
        <f t="shared" si="100"/>
        <v>463.41925993565246</v>
      </c>
      <c r="BK142" s="3">
        <f t="shared" si="101"/>
        <v>379.33197088011292</v>
      </c>
      <c r="BL142" s="3">
        <f t="shared" si="102"/>
        <v>270.92208444059474</v>
      </c>
      <c r="BM142" s="27"/>
      <c r="BQ142">
        <v>4</v>
      </c>
      <c r="BR142" s="17">
        <f t="shared" si="112"/>
        <v>918.45450287626591</v>
      </c>
      <c r="BS142" s="17">
        <f t="shared" si="103"/>
        <v>757.51992711890432</v>
      </c>
      <c r="BT142" s="17">
        <f t="shared" si="104"/>
        <v>919.81810043776829</v>
      </c>
      <c r="BU142" s="17">
        <f t="shared" si="105"/>
        <v>750.59693416752259</v>
      </c>
      <c r="BV142" s="17">
        <f t="shared" si="106"/>
        <v>769.04397329823121</v>
      </c>
      <c r="BW142" s="17">
        <f t="shared" si="107"/>
        <v>563.92118418403538</v>
      </c>
      <c r="BX142" s="27"/>
      <c r="CB142">
        <v>4</v>
      </c>
      <c r="CC142" s="17">
        <f t="shared" si="113"/>
        <v>918.45450287626591</v>
      </c>
      <c r="CD142" s="17">
        <f t="shared" si="108"/>
        <v>757.51992711890432</v>
      </c>
      <c r="CE142" s="17">
        <f t="shared" si="108"/>
        <v>919.81810043776829</v>
      </c>
      <c r="CF142" s="17">
        <f t="shared" si="108"/>
        <v>750.59693416752259</v>
      </c>
      <c r="CG142" s="17">
        <f t="shared" si="108"/>
        <v>769.04397329823121</v>
      </c>
      <c r="CH142" s="17">
        <f t="shared" si="108"/>
        <v>563.92118418403538</v>
      </c>
      <c r="CI142" s="27"/>
      <c r="CM142">
        <v>4</v>
      </c>
      <c r="CN142" s="17">
        <f t="shared" si="109"/>
        <v>178.25308909633031</v>
      </c>
      <c r="CO142" s="17">
        <f t="shared" si="109"/>
        <v>157.15516972584214</v>
      </c>
      <c r="CP142" s="17">
        <f t="shared" si="109"/>
        <v>172.3560054720067</v>
      </c>
      <c r="CQ142" s="17">
        <f t="shared" si="109"/>
        <v>146.23153777020286</v>
      </c>
      <c r="CR142" s="17">
        <f t="shared" si="109"/>
        <v>138.22126868250507</v>
      </c>
      <c r="CS142" s="17">
        <f t="shared" si="109"/>
        <v>121.56221840426969</v>
      </c>
      <c r="CT142" s="27"/>
    </row>
    <row r="143" spans="2:98" x14ac:dyDescent="0.35">
      <c r="C143">
        <v>5</v>
      </c>
      <c r="D143" s="26">
        <f>$F$2*D144+$F$3*E143+2*$F$6*D129+2*$F$7*E128+$F$10*D114+$F$11*E113</f>
        <v>11.946130130874014</v>
      </c>
      <c r="E143" s="17">
        <f>$F$5*E144+$F$4*F143+2*$F$9*E129+2*$F$8*F128+$F$13*E114+$F$12*F113</f>
        <v>33.414000285169969</v>
      </c>
      <c r="F143" s="26">
        <f>$F$2*F144+$F$3*G143+2*$F$6*F129+2*$F$7*G128+$F$10*F114+$F$11*G113</f>
        <v>35.225128549434416</v>
      </c>
      <c r="G143" s="17">
        <f>$F$5*G144+$F$4*H143+2*$F$9*G129+2*$F$8*H128+$F$13*G114+$F$12*H113</f>
        <v>91.055064471683338</v>
      </c>
      <c r="H143" s="26">
        <f>$F$2*H144+$F$3*I143+2*$F$6*H129+2*$F$7*I128+$F$10*H114+$F$11*I113</f>
        <v>86.865940764091675</v>
      </c>
      <c r="I143" s="17">
        <f>$F$5*I144+$F$4*J143+2*$F$9*I129+2*$F$8*J128+$F$13*I114+$F$12*J113</f>
        <v>192.68924294893046</v>
      </c>
      <c r="J143" s="26">
        <f>$F$2*J144+$F$3*K143+2*$F$6*J129+2*$F$7*K128+$F$10*J114+$F$11*K113</f>
        <v>127.03149602453529</v>
      </c>
      <c r="K143" s="113">
        <v>0</v>
      </c>
      <c r="N143">
        <v>5</v>
      </c>
      <c r="O143" s="26">
        <f>$F$2*O144+$F$3*P143+2*$F$6*O129+2*$F$7*P128+$F$10*O114+$F$11*P113</f>
        <v>5.153207229117263</v>
      </c>
      <c r="P143" s="17">
        <f>$F$5*P144+$F$4*Q143+2*$F$9*P129+2*$F$8*Q128+$F$13*P114+$F$12*Q113</f>
        <v>13.497597059825525</v>
      </c>
      <c r="Q143" s="26">
        <f>$F$2*Q144+$F$3*R143+2*$F$6*Q129+2*$F$7*R128+$F$10*Q114+$F$11*R113</f>
        <v>13.103518311641151</v>
      </c>
      <c r="R143" s="17">
        <f>$F$5*R144+$F$4*S143+2*$F$9*R129+2*$F$8*S128+$F$13*R114+$F$12*S113</f>
        <v>29.907062432430148</v>
      </c>
      <c r="S143" s="26">
        <f>$F$2*S144+$F$3*T143+2*$F$6*S129+2*$F$7*T128+$F$10*S114+$F$11*T113</f>
        <v>23.891942440070927</v>
      </c>
      <c r="T143" s="17">
        <f>$F$5*T144+$F$4*U143+2*$F$9*T129+2*$F$8*U128+$F$13*T114+$F$12*U113</f>
        <v>38.198008882809432</v>
      </c>
      <c r="U143" s="26">
        <f>$F$2*U144+$F$3*V143+2*$F$6*U129+2*$F$7*V128+$F$10*U114+$F$11*V113</f>
        <v>14.947189657203378</v>
      </c>
      <c r="V143" s="113">
        <v>0</v>
      </c>
      <c r="Y143">
        <v>5</v>
      </c>
      <c r="Z143" s="26">
        <f>$F$2*Z144+$F$3*AA143+2*$F$6*Z129+2*$F$7*AA128+$F$10*Z114+$F$11*AA113</f>
        <v>38.349528063225151</v>
      </c>
      <c r="AA143" s="17">
        <f>$F$5*AA144+$F$4*AB143+2*$F$9*AA129+2*$F$8*AB128+$F$13*AA114+$F$12*AB113</f>
        <v>70.454509799462613</v>
      </c>
      <c r="AB143" s="26">
        <f>$F$2*AB144+$F$3*AC143+2*$F$6*AB129+2*$F$7*AC128+$F$10*AB114+$F$11*AC113</f>
        <v>49.578114080541468</v>
      </c>
      <c r="AC143" s="17">
        <f>$F$5*AC144+$F$4*AD143+2*$F$9*AC129+2*$F$8*AD128+$F$13*AC114+$F$12*AD113</f>
        <v>103.49395085180429</v>
      </c>
      <c r="AD143" s="26">
        <f>$F$2*AD144+$F$3*AE143+2*$F$6*AD129+2*$F$7*AE128+$F$10*AD114+$F$11*AE113</f>
        <v>84.842568344351747</v>
      </c>
      <c r="AE143" s="17">
        <f>$F$5*AE144+$F$4*AF143+2*$F$9*AE129+2*$F$8*AF128+$F$13*AE114+$F$12*AF113</f>
        <v>188.11812129610513</v>
      </c>
      <c r="AF143" s="26">
        <f>$F$2*AF144+$F$3*AG143+2*$F$6*AF129+2*$F$7*AG128+$F$10*AF114+$F$11*AG113</f>
        <v>123.92614750603937</v>
      </c>
      <c r="AG143" s="113">
        <v>0</v>
      </c>
      <c r="AJ143">
        <v>5</v>
      </c>
      <c r="AK143" s="26">
        <f>$F$2*AK144+$F$3*AL143+2*$F$6*AK129+2*$F$7*AL128+$F$10*AK114+$F$11*AL113</f>
        <v>131.68101984640859</v>
      </c>
      <c r="AL143" s="17">
        <f>$F$5*AL144+$F$4*AM143+2*$F$9*AL129+2*$F$8*AM128+$F$13*AL114+$F$12*AM113</f>
        <v>180.8258656366207</v>
      </c>
      <c r="AM143" s="26">
        <f>$F$2*AM144+$F$3*AN143+2*$F$6*AM129+2*$F$7*AN128+$F$10*AM114+$F$11*AN113</f>
        <v>106.31055112698702</v>
      </c>
      <c r="AN143" s="17">
        <f>$F$5*AN144+$F$4*AO143+2*$F$9*AN129+2*$F$8*AO128+$F$13*AN114+$F$12*AO113</f>
        <v>121.72627802765149</v>
      </c>
      <c r="AO143" s="26">
        <f>$F$2*AO144+$F$3*AP143+2*$F$6*AO129+2*$F$7*AP128+$F$10*AO114+$F$11*AP113</f>
        <v>57.446173558798414</v>
      </c>
      <c r="AP143" s="17">
        <f>$F$5*AP144+$F$4*AQ143+2*$F$9*AP129+2*$F$8*AQ128+$F$13*AP114+$F$12*AQ113</f>
        <v>36.915885293147959</v>
      </c>
      <c r="AQ143" s="26">
        <f>$F$2*AQ144+$F$3*AR143+2*$F$6*AQ129+2*$F$7*AR128+$F$10*AQ114+$F$11*AR113</f>
        <v>0</v>
      </c>
      <c r="AR143" s="113">
        <v>0</v>
      </c>
      <c r="AU143">
        <v>5</v>
      </c>
      <c r="AV143" s="17">
        <f t="shared" si="110"/>
        <v>17.099337359991278</v>
      </c>
      <c r="AW143" s="17">
        <f t="shared" si="93"/>
        <v>46.911597344995492</v>
      </c>
      <c r="AX143" s="17">
        <f t="shared" si="94"/>
        <v>48.328646861075569</v>
      </c>
      <c r="AY143" s="17">
        <f t="shared" si="95"/>
        <v>120.96212690411349</v>
      </c>
      <c r="AZ143" s="17">
        <f t="shared" si="96"/>
        <v>110.7578832041626</v>
      </c>
      <c r="BA143" s="17">
        <f t="shared" si="97"/>
        <v>230.88725183173989</v>
      </c>
      <c r="BB143" s="17">
        <f t="shared" ref="BB143:BB144" si="114">J143+U143</f>
        <v>141.97868568173865</v>
      </c>
      <c r="BC143" s="27"/>
      <c r="BF143">
        <v>5</v>
      </c>
      <c r="BG143" s="3">
        <f t="shared" si="111"/>
        <v>170.03054790963375</v>
      </c>
      <c r="BH143" s="3">
        <f t="shared" si="98"/>
        <v>251.28037543608332</v>
      </c>
      <c r="BI143" s="3">
        <f t="shared" si="99"/>
        <v>155.8886652075285</v>
      </c>
      <c r="BJ143" s="3">
        <f t="shared" si="100"/>
        <v>225.22022887945576</v>
      </c>
      <c r="BK143" s="3">
        <f t="shared" si="101"/>
        <v>142.28874190315017</v>
      </c>
      <c r="BL143" s="3">
        <f t="shared" si="102"/>
        <v>225.0340065892531</v>
      </c>
      <c r="BM143" s="3">
        <f t="shared" ref="BM143:BM144" si="115">AF143+AQ143</f>
        <v>123.92614750603937</v>
      </c>
      <c r="BN143" s="27"/>
      <c r="BQ143">
        <v>5</v>
      </c>
      <c r="BR143" s="17">
        <f t="shared" si="112"/>
        <v>187.12988526962502</v>
      </c>
      <c r="BS143" s="17">
        <f t="shared" si="103"/>
        <v>298.19197278107879</v>
      </c>
      <c r="BT143" s="17">
        <f t="shared" si="104"/>
        <v>204.21731206860409</v>
      </c>
      <c r="BU143" s="17">
        <f t="shared" si="105"/>
        <v>346.18235578356928</v>
      </c>
      <c r="BV143" s="17">
        <f t="shared" si="106"/>
        <v>253.04662510731276</v>
      </c>
      <c r="BW143" s="17">
        <f t="shared" si="107"/>
        <v>455.92125842099301</v>
      </c>
      <c r="BX143" s="17">
        <f t="shared" ref="BX143:BX144" si="116">BB143+BM143</f>
        <v>265.90483318777802</v>
      </c>
      <c r="CB143">
        <v>5</v>
      </c>
      <c r="CC143" s="17">
        <f t="shared" si="113"/>
        <v>187.12988526962502</v>
      </c>
      <c r="CD143" s="17">
        <f t="shared" si="108"/>
        <v>298.19197278107879</v>
      </c>
      <c r="CE143" s="17">
        <f t="shared" si="108"/>
        <v>204.21731206860409</v>
      </c>
      <c r="CF143" s="17">
        <f t="shared" si="108"/>
        <v>346.18235578356928</v>
      </c>
      <c r="CG143" s="17">
        <f t="shared" si="108"/>
        <v>253.04662510731276</v>
      </c>
      <c r="CH143" s="17">
        <f t="shared" si="108"/>
        <v>455.92125842099301</v>
      </c>
      <c r="CI143" s="17">
        <f t="shared" si="108"/>
        <v>265.90483318777802</v>
      </c>
      <c r="CM143">
        <v>5</v>
      </c>
      <c r="CN143" s="17">
        <f t="shared" si="109"/>
        <v>76.351752669026197</v>
      </c>
      <c r="CO143" s="17">
        <f t="shared" si="109"/>
        <v>91.838120215933913</v>
      </c>
      <c r="CP143" s="17">
        <f t="shared" si="109"/>
        <v>87.651315144348331</v>
      </c>
      <c r="CQ143" s="17">
        <f t="shared" si="109"/>
        <v>110.92176115948385</v>
      </c>
      <c r="CR143" s="17">
        <f t="shared" si="109"/>
        <v>105.84190042365515</v>
      </c>
      <c r="CS143" s="17">
        <f t="shared" si="109"/>
        <v>50.757920527531439</v>
      </c>
      <c r="CT143" s="17">
        <f>CI143-CI128^2</f>
        <v>39.466633531735596</v>
      </c>
    </row>
    <row r="144" spans="2:98" x14ac:dyDescent="0.35">
      <c r="C144">
        <v>6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26">
        <f>$F$2*I145+$F$3*J144+2*$F$6*I130+2*$F$7*J129+$F$10*I115+$F$11*J114</f>
        <v>51.360604218603335</v>
      </c>
      <c r="J144" s="16">
        <f>$P$12</f>
        <v>75.428458873320551</v>
      </c>
      <c r="N144">
        <v>6</v>
      </c>
      <c r="O144" s="113">
        <v>0</v>
      </c>
      <c r="P144" s="113">
        <v>0</v>
      </c>
      <c r="Q144" s="113">
        <v>0</v>
      </c>
      <c r="R144" s="113">
        <v>0</v>
      </c>
      <c r="S144" s="113">
        <v>0</v>
      </c>
      <c r="T144" s="26">
        <f>$F$2*T145+$F$3*U144+2*$F$6*T130+2*$F$7*U129+$F$10*T115+$F$11*U114</f>
        <v>0</v>
      </c>
      <c r="U144" s="8">
        <v>0</v>
      </c>
      <c r="Y144">
        <v>6</v>
      </c>
      <c r="Z144" s="113">
        <v>0</v>
      </c>
      <c r="AA144" s="113">
        <v>0</v>
      </c>
      <c r="AB144" s="113">
        <v>0</v>
      </c>
      <c r="AC144" s="113">
        <v>0</v>
      </c>
      <c r="AD144" s="113">
        <v>0</v>
      </c>
      <c r="AE144" s="26">
        <f>$F$2*AE145+$F$3*AF144+2*$F$6*AE130+2*$F$7*AF129+$F$10*AE115+$F$11*AF114</f>
        <v>50.108252699035319</v>
      </c>
      <c r="AF144" s="16">
        <f>$P$13</f>
        <v>73.467194813120713</v>
      </c>
      <c r="AJ144">
        <v>6</v>
      </c>
      <c r="AK144" s="113">
        <v>0</v>
      </c>
      <c r="AL144" s="113">
        <v>0</v>
      </c>
      <c r="AM144" s="113">
        <v>0</v>
      </c>
      <c r="AN144" s="113">
        <v>0</v>
      </c>
      <c r="AO144" s="113">
        <v>0</v>
      </c>
      <c r="AP144" s="26">
        <f>$F$2*AP145+$F$3*AQ144+2*$F$6*AP130+2*$F$7*AQ129+$F$10*AP115+$F$11*AQ114</f>
        <v>34.372815147276604</v>
      </c>
      <c r="AQ144" s="8">
        <v>0</v>
      </c>
      <c r="AU144">
        <v>6</v>
      </c>
      <c r="AV144" s="27"/>
      <c r="AW144" s="27"/>
      <c r="AX144" s="27"/>
      <c r="AY144" s="27"/>
      <c r="AZ144" s="27"/>
      <c r="BA144" s="17">
        <f t="shared" si="97"/>
        <v>51.360604218603335</v>
      </c>
      <c r="BB144" s="17">
        <f t="shared" si="114"/>
        <v>75.428458873320551</v>
      </c>
      <c r="BF144">
        <v>6</v>
      </c>
      <c r="BG144" s="27"/>
      <c r="BH144" s="27"/>
      <c r="BI144" s="27"/>
      <c r="BJ144" s="27"/>
      <c r="BK144" s="27"/>
      <c r="BL144" s="3">
        <f t="shared" si="102"/>
        <v>84.48106784631193</v>
      </c>
      <c r="BM144" s="3">
        <f t="shared" si="115"/>
        <v>73.467194813120713</v>
      </c>
      <c r="BQ144">
        <v>6</v>
      </c>
      <c r="BR144" s="27"/>
      <c r="BS144" s="27"/>
      <c r="BT144" s="27"/>
      <c r="BU144" s="27"/>
      <c r="BV144" s="27"/>
      <c r="BW144" s="17">
        <f t="shared" si="107"/>
        <v>135.84167206491526</v>
      </c>
      <c r="BX144" s="17">
        <f t="shared" si="116"/>
        <v>148.89565368644128</v>
      </c>
      <c r="CB144">
        <v>6</v>
      </c>
      <c r="CC144" s="27"/>
      <c r="CD144" s="27"/>
      <c r="CE144" s="27"/>
      <c r="CF144" s="27"/>
      <c r="CG144" s="27"/>
      <c r="CH144" s="17">
        <f t="shared" si="108"/>
        <v>135.84167206491526</v>
      </c>
      <c r="CI144" s="17">
        <f t="shared" si="108"/>
        <v>148.89565368644128</v>
      </c>
      <c r="CM144">
        <v>6</v>
      </c>
      <c r="CN144" s="27"/>
      <c r="CO144" s="27"/>
      <c r="CP144" s="27"/>
      <c r="CQ144" s="27"/>
      <c r="CR144" s="27"/>
      <c r="CS144" s="17">
        <f>CH144-CH129^2</f>
        <v>39.452627612797897</v>
      </c>
      <c r="CT144" s="17">
        <f>CI144-CI129^2</f>
        <v>8.9657152122362902</v>
      </c>
    </row>
    <row r="145" spans="2:98" x14ac:dyDescent="0.35">
      <c r="C145">
        <v>7</v>
      </c>
      <c r="I145" s="113">
        <v>0</v>
      </c>
      <c r="N145">
        <v>7</v>
      </c>
      <c r="T145" s="113">
        <v>0</v>
      </c>
      <c r="Y145">
        <v>7</v>
      </c>
      <c r="AE145" s="113">
        <v>0</v>
      </c>
      <c r="AJ145">
        <v>7</v>
      </c>
      <c r="AP145" s="113">
        <v>0</v>
      </c>
      <c r="BA145" s="27"/>
      <c r="BL145" s="27"/>
      <c r="BW145" s="27"/>
      <c r="CH145" s="27"/>
      <c r="CS145" s="27"/>
    </row>
    <row r="147" spans="2:98" x14ac:dyDescent="0.35">
      <c r="D147" s="115" t="s">
        <v>944</v>
      </c>
      <c r="E147" s="116"/>
      <c r="F147" s="116"/>
      <c r="G147" s="120">
        <f>INDEX(D153:K160,VLOOKUP($E$24,C152:K160,1,FALSE)+1,HLOOKUP($E$25,C152:K160,1,FALSE)+1)</f>
        <v>104985.39308809911</v>
      </c>
      <c r="O147" s="115" t="s">
        <v>1009</v>
      </c>
      <c r="P147" s="116"/>
      <c r="Q147" s="116"/>
      <c r="R147" s="120">
        <f>INDEX(O153:V160,VLOOKUP($E$24,N152:V160,1,FALSE)+1,HLOOKUP($E$25,N152:V160,1,FALSE)+1)</f>
        <v>60965.304674303719</v>
      </c>
      <c r="Z147" s="115" t="s">
        <v>1041</v>
      </c>
      <c r="AA147" s="116"/>
      <c r="AB147" s="116"/>
      <c r="AC147" s="120">
        <f>INDEX(Z153:AG160,VLOOKUP($E$24,Y152:AG160,1,FALSE)+1,HLOOKUP($E$25,Y152:AG160,1,FALSE)+1)</f>
        <v>77256.040585116119</v>
      </c>
      <c r="AK147" s="115" t="s">
        <v>1073</v>
      </c>
      <c r="AL147" s="116"/>
      <c r="AM147" s="116"/>
      <c r="AN147" s="120">
        <f>INDEX(AK153:AR160,VLOOKUP($E$24,AJ152:AR160,1,FALSE)+1,HLOOKUP($E$25,AJ152:AR160,1,FALSE)+1)</f>
        <v>92058.05336955325</v>
      </c>
      <c r="AV147" s="115" t="s">
        <v>1093</v>
      </c>
      <c r="AW147" s="116"/>
      <c r="AX147" s="116"/>
      <c r="AY147" s="120">
        <f>INDEX(AV153:BB159,VLOOKUP($E$24,AU152:BB159,1,FALSE)+1,HLOOKUP($E$25,AU152:BB159,1,FALSE)+1)</f>
        <v>165950.69776240282</v>
      </c>
      <c r="BG147" s="115" t="s">
        <v>1109</v>
      </c>
      <c r="BH147" s="116"/>
      <c r="BI147" s="116"/>
      <c r="BJ147" s="120">
        <f>INDEX(BG153:BM159,VLOOKUP($E$24,BF152:BM159,1,FALSE)+1,HLOOKUP($E$25,BF152:BM159,1,FALSE)+1)</f>
        <v>169314.09395466937</v>
      </c>
      <c r="BR147" s="115" t="s">
        <v>1125</v>
      </c>
      <c r="BS147" s="116"/>
      <c r="BT147" s="116"/>
      <c r="BU147" s="120">
        <f>AY147+BJ147</f>
        <v>335264.79171707219</v>
      </c>
      <c r="CC147" s="115" t="s">
        <v>248</v>
      </c>
      <c r="CD147" s="116"/>
      <c r="CE147" s="116"/>
      <c r="CF147" s="120">
        <f>BU147</f>
        <v>335264.79171707219</v>
      </c>
      <c r="CN147" s="115" t="s">
        <v>249</v>
      </c>
      <c r="CO147" s="116"/>
      <c r="CP147" s="116"/>
      <c r="CQ147" s="121">
        <f>(CF147-3*CF132*CF117+2*CF117^3)/(CQ132)^(3/2)</f>
        <v>0.54851531496306694</v>
      </c>
    </row>
    <row r="148" spans="2:98" x14ac:dyDescent="0.35">
      <c r="D148" s="4" t="s">
        <v>945</v>
      </c>
      <c r="G148" s="25">
        <f>INDEX(D153:K160,VLOOKUP($E$24+1,C152:K160,1,FALSE)+1,HLOOKUP($E$25,C152:K160,1,FALSE)+1)</f>
        <v>60616.055398500474</v>
      </c>
      <c r="O148" s="4" t="s">
        <v>1010</v>
      </c>
      <c r="R148" s="25">
        <f>INDEX(O153:V160,VLOOKUP($E$24+1,N152:V160,1,FALSE)+1,HLOOKUP($E$25,N152:V160,1,FALSE)+1)</f>
        <v>36365.360058951141</v>
      </c>
      <c r="Z148" s="4" t="s">
        <v>1042</v>
      </c>
      <c r="AC148" s="25">
        <f>INDEX(Z153:AG160,VLOOKUP($E$24+1,Y152:AG160,1,FALSE)+1,HLOOKUP($E$25,Y152:AG160,1,FALSE)+1)</f>
        <v>62266.665261221504</v>
      </c>
      <c r="AK148" s="4" t="s">
        <v>1074</v>
      </c>
      <c r="AN148" s="25">
        <f>INDEX(AK153:AR160,VLOOKUP($E$24+1,AJ152:AR160,1,FALSE)+1,HLOOKUP($E$25,AJ152:AR160,1,FALSE)+1)</f>
        <v>84871.662009061183</v>
      </c>
      <c r="AV148" s="4" t="s">
        <v>1094</v>
      </c>
      <c r="AY148" s="25">
        <f>G150+R150</f>
        <v>165950.69776240282</v>
      </c>
      <c r="BG148" s="4" t="s">
        <v>1110</v>
      </c>
      <c r="BJ148" s="25">
        <f>AC150+AN150</f>
        <v>169314.09395466937</v>
      </c>
      <c r="BR148" s="4" t="s">
        <v>1126</v>
      </c>
      <c r="BU148" s="25">
        <f>AY148+BJ148</f>
        <v>335264.79171707219</v>
      </c>
      <c r="CC148" s="4" t="s">
        <v>498</v>
      </c>
      <c r="CF148" s="25">
        <f>BU148</f>
        <v>335264.79171707219</v>
      </c>
      <c r="CN148" s="4" t="s">
        <v>513</v>
      </c>
      <c r="CQ148" s="5">
        <f>(CF148-3*CF133*CF118+2*CF118^3)/(CQ133)^(3/2)</f>
        <v>0.54851531496306694</v>
      </c>
    </row>
    <row r="149" spans="2:98" x14ac:dyDescent="0.35">
      <c r="D149" s="4" t="s">
        <v>946</v>
      </c>
      <c r="G149" s="25">
        <f>INDEX(D153:K160,VLOOKUP($E$24,C152:K160,1,FALSE)+1,HLOOKUP($E$25+1,C152:K160,1,FALSE)+1)</f>
        <v>87042.821386361233</v>
      </c>
      <c r="O149" s="4" t="s">
        <v>1011</v>
      </c>
      <c r="R149" s="25">
        <f>INDEX(O153:V160,VLOOKUP($E$24,N152:V160,1,FALSE)+1,HLOOKUP($E$25+1,N152:V160,1,FALSE)+1)</f>
        <v>48726.021150181485</v>
      </c>
      <c r="Z149" s="4" t="s">
        <v>1043</v>
      </c>
      <c r="AC149" s="25">
        <f>INDEX(Z153:AG160,VLOOKUP($E$24,Y152:AG160,1,FALSE)+1,HLOOKUP($E$25+1,Y152:AG160,1,FALSE)+1)</f>
        <v>59502.186662561719</v>
      </c>
      <c r="AK149" s="4" t="s">
        <v>1075</v>
      </c>
      <c r="AN149" s="25">
        <f>INDEX(AK153:AR160,VLOOKUP($E$24,AJ152:AR160,1,FALSE)+1,HLOOKUP($E$25+1,AJ152:AR160,1,FALSE)+1)</f>
        <v>61266.248255539314</v>
      </c>
      <c r="CN149" s="4" t="s">
        <v>542</v>
      </c>
      <c r="CQ149" s="5">
        <f>IF(MOD($E$24+$E$25,2)=0,CQ148,CQ73)</f>
        <v>0.54851531496306694</v>
      </c>
    </row>
    <row r="150" spans="2:98" x14ac:dyDescent="0.35">
      <c r="D150" s="4" t="s">
        <v>947</v>
      </c>
      <c r="G150" s="25">
        <f>IF(AND($E$24=6,$E$25=6),$U$5*G148+$U$4*G149+3*$U$9*G133+3*$U$8*G134+3*$U$13*G118+3*$U$12*G119+$U$17*G103+$U$16*G104,IF(MOD($E$24+$E$25,2)=0,$K$5*G148+$K$4*G149+3*$K$9*G133+3*$K$8*G134+3*$K$13*G118+3*$K$12*G119+$K$17*G103+$K$16*G104,$K$2*G148+$K$3*G149+3*$K$6*G133+3*$K$7*G134+3*$K$10*G118+3*$K$11*G119+$K$14*G103+$K$15*G104))</f>
        <v>104985.39308809911</v>
      </c>
      <c r="O150" s="4" t="s">
        <v>1012</v>
      </c>
      <c r="R150" s="1">
        <f>IF(AND($E$24=6,$E$25=6),$U$5*R148+$U$4*R149+3*$U$9*R133+3*$U$8*R134+3*$U$13*R118+3*$U$12*R119+$U$17*R103+$U$16*R104,IF(MOD($E$24+$E$25,2)=0,$K$5*R148+$K$4*R149+3*$K$9*R133+3*$K$8*R134+3*$K$13*R118+3*$K$12*R119+$K$17*R103+$K$16*R104,$K$2*R148+$K$3*R149+3*$K$6*R133+3*$K$7*R134+3*$K$10*R118+3*$K$11*R119+$K$14*R103+$K$15*R104))</f>
        <v>60965.304674303719</v>
      </c>
      <c r="Z150" s="4" t="s">
        <v>1044</v>
      </c>
      <c r="AC150" s="1">
        <f>IF(AND($E$24=6,$E$25=6),$U$5*AC148+$U$4*AC149+3*$U$9*AC133+3*$U$8*AC134+3*$U$13*AC118+3*$U$12*AC119+$U$17*AC103+$U$16*AC104,IF(MOD($E$24+$E$25,2)=0,$K$5*AC148+$K$4*AC149+3*$K$9*AC133+3*$K$8*AC134+3*$K$13*AC118+3*$K$12*AC119+$K$17*AC103+$K$16*AC104,$K$2*AC148+$K$3*AC149+3*$K$6*AC133+3*$K$7*AC134+3*$K$10*AC118+3*$K$11*AC119+$K$14*AC103+$K$15*AC104))</f>
        <v>77256.040585116119</v>
      </c>
      <c r="AK150" s="4" t="s">
        <v>1076</v>
      </c>
      <c r="AN150" s="1">
        <f>IF(AND($E$24=6,$E$25=6),$U$5*AN148+$U$4*AN149+3*$U$9*AN133+3*$U$8*AN134+3*$U$13*AN118+3*$U$12*AN119+$U$17*AN103+$U$16*AN104,IF(MOD($E$24+$E$25,2)=0,$K$5*AN148+$K$4*AN149+3*$K$9*AN133+3*$K$8*AN134+3*$K$13*AN118+3*$K$12*AN119+$K$17*AN103+$K$16*AN104,$K$2*AN148+$K$3*AN149+3*$K$6*AN133+3*$K$7*AN134+3*$K$10*AN118+3*$K$11*AN119+$K$14*AN103+$K$15*AN104))</f>
        <v>92058.05336955325</v>
      </c>
      <c r="AY150" s="5"/>
      <c r="BJ150" s="1"/>
    </row>
    <row r="151" spans="2:98" x14ac:dyDescent="0.35">
      <c r="G151" t="s">
        <v>0</v>
      </c>
      <c r="R151" t="s">
        <v>0</v>
      </c>
      <c r="AC151" t="s">
        <v>0</v>
      </c>
      <c r="AN151" t="s">
        <v>0</v>
      </c>
      <c r="AY151" t="s">
        <v>0</v>
      </c>
      <c r="BJ151" t="s">
        <v>0</v>
      </c>
      <c r="BU151" t="s">
        <v>0</v>
      </c>
      <c r="CF151" t="s">
        <v>0</v>
      </c>
      <c r="CQ151" t="s">
        <v>0</v>
      </c>
    </row>
    <row r="152" spans="2:98" x14ac:dyDescent="0.35">
      <c r="D152">
        <v>0</v>
      </c>
      <c r="E152">
        <v>1</v>
      </c>
      <c r="F152">
        <v>2</v>
      </c>
      <c r="G152">
        <v>3</v>
      </c>
      <c r="H152">
        <v>4</v>
      </c>
      <c r="I152">
        <v>5</v>
      </c>
      <c r="J152">
        <v>6</v>
      </c>
      <c r="K152">
        <v>7</v>
      </c>
      <c r="O152">
        <v>0</v>
      </c>
      <c r="P152">
        <v>1</v>
      </c>
      <c r="Q152">
        <v>2</v>
      </c>
      <c r="R152">
        <v>3</v>
      </c>
      <c r="S152">
        <v>4</v>
      </c>
      <c r="T152">
        <v>5</v>
      </c>
      <c r="U152">
        <v>6</v>
      </c>
      <c r="V152">
        <v>7</v>
      </c>
      <c r="Z152">
        <v>0</v>
      </c>
      <c r="AA152">
        <v>1</v>
      </c>
      <c r="AB152">
        <v>2</v>
      </c>
      <c r="AC152">
        <v>3</v>
      </c>
      <c r="AD152">
        <v>4</v>
      </c>
      <c r="AE152">
        <v>5</v>
      </c>
      <c r="AF152">
        <v>6</v>
      </c>
      <c r="AG152">
        <v>7</v>
      </c>
      <c r="AK152">
        <v>0</v>
      </c>
      <c r="AL152">
        <v>1</v>
      </c>
      <c r="AM152">
        <v>2</v>
      </c>
      <c r="AN152">
        <v>3</v>
      </c>
      <c r="AO152">
        <v>4</v>
      </c>
      <c r="AP152">
        <v>5</v>
      </c>
      <c r="AQ152">
        <v>6</v>
      </c>
      <c r="AR152">
        <v>7</v>
      </c>
      <c r="AV152">
        <v>0</v>
      </c>
      <c r="AW152">
        <v>1</v>
      </c>
      <c r="AX152">
        <v>2</v>
      </c>
      <c r="AY152">
        <v>3</v>
      </c>
      <c r="AZ152">
        <v>4</v>
      </c>
      <c r="BA152">
        <v>5</v>
      </c>
      <c r="BB152">
        <v>6</v>
      </c>
      <c r="BG152">
        <v>0</v>
      </c>
      <c r="BH152">
        <v>1</v>
      </c>
      <c r="BI152">
        <v>2</v>
      </c>
      <c r="BJ152">
        <v>3</v>
      </c>
      <c r="BK152">
        <v>4</v>
      </c>
      <c r="BL152">
        <v>5</v>
      </c>
      <c r="BM152">
        <v>6</v>
      </c>
      <c r="BR152">
        <v>0</v>
      </c>
      <c r="BS152">
        <v>1</v>
      </c>
      <c r="BT152">
        <v>2</v>
      </c>
      <c r="BU152">
        <v>3</v>
      </c>
      <c r="BV152">
        <v>4</v>
      </c>
      <c r="BW152">
        <v>5</v>
      </c>
      <c r="BX152">
        <v>6</v>
      </c>
      <c r="CC152">
        <v>0</v>
      </c>
      <c r="CD152">
        <v>1</v>
      </c>
      <c r="CE152">
        <v>2</v>
      </c>
      <c r="CF152">
        <v>3</v>
      </c>
      <c r="CG152">
        <v>4</v>
      </c>
      <c r="CH152">
        <v>5</v>
      </c>
      <c r="CI152">
        <v>6</v>
      </c>
      <c r="CN152">
        <v>0</v>
      </c>
      <c r="CO152">
        <v>1</v>
      </c>
      <c r="CP152">
        <v>2</v>
      </c>
      <c r="CQ152">
        <v>3</v>
      </c>
      <c r="CR152">
        <v>4</v>
      </c>
      <c r="CS152">
        <v>5</v>
      </c>
      <c r="CT152">
        <v>6</v>
      </c>
    </row>
    <row r="153" spans="2:98" x14ac:dyDescent="0.35">
      <c r="C153">
        <v>0</v>
      </c>
      <c r="D153" s="17">
        <f>$F$5*D154+$F$4*E153+3*$F$9*D139+3*$F$8*E138+3*$F$13*D124+3*$F$12*E123+$F$17*D109+$F$16*E108</f>
        <v>104985.39308809911</v>
      </c>
      <c r="E153" s="26">
        <f>$F$2*E154+$F$3*F153+3*$F$6*E139+3*$F$7*F138+3*$F$10*E124+3*$F$11*F123+$F$14*E109+$F$15*F108</f>
        <v>87042.821386361233</v>
      </c>
      <c r="F153" s="17">
        <f>$F$5*F154+$F$4*G153+3*$F$9*F139+3*$F$8*G138+3*$F$13*F124+3*$F$12*G123+$F$17*F109+$F$16*G108</f>
        <v>65290.055031992139</v>
      </c>
      <c r="G153" s="26">
        <f>$F$2*G154+$F$3*H153+3*$F$6*G139+3*$F$7*H138+3*$F$10*G124+3*$F$11*H123+$F$14*G109+$F$15*H108</f>
        <v>43074.38988640123</v>
      </c>
      <c r="H153" s="17">
        <f>$F$5*H154+$F$4*I153+3*$F$9*H139+3*$F$8*I138+3*$F$13*H124+3*$F$12*I123+$F$17*H109+$F$16*I108</f>
        <v>15969.489995699723</v>
      </c>
      <c r="I153" s="26">
        <f>$F$2*I154+$F$3*J153+3*$F$6*I139+3*$F$7*J138+3*$F$10*I124+3*$F$11*J123+$F$14*I109+$F$15*J108</f>
        <v>5137.6112548979399</v>
      </c>
      <c r="J153" s="113">
        <v>0</v>
      </c>
      <c r="N153">
        <v>0</v>
      </c>
      <c r="O153" s="17">
        <f>$F$5*O154+$F$4*P153+3*$F$9*O139+3*$F$8*P138+3*$F$13*O124+3*$F$12*P123+$F$17*O109+$F$16*P108</f>
        <v>60965.304674303719</v>
      </c>
      <c r="P153" s="26">
        <f>$F$2*P154+$F$3*Q153+3*$F$6*P139+3*$F$7*Q138+3*$F$10*P124+3*$F$11*Q123+$F$14*P109+$F$15*Q108</f>
        <v>48726.021150181485</v>
      </c>
      <c r="Q153" s="17">
        <f>$F$5*Q154+$F$4*R153+3*$F$9*Q139+3*$F$8*R138+3*$F$13*Q124+3*$F$12*R123+$F$17*Q109+$F$16*R108</f>
        <v>32796.405686028163</v>
      </c>
      <c r="R153" s="26">
        <f>$F$2*R154+$F$3*S153+3*$F$6*R139+3*$F$7*S138+3*$F$10*R124+3*$F$11*S123+$F$14*R109+$F$15*S108</f>
        <v>20296.462129343643</v>
      </c>
      <c r="S153" s="17">
        <f>$F$5*S154+$F$4*T153+3*$F$9*S139+3*$F$8*T138+3*$F$13*S124+3*$F$12*T123+$F$17*S109+$F$16*T108</f>
        <v>6279.1068476889513</v>
      </c>
      <c r="T153" s="26">
        <f>$F$2*T154+$F$3*U153+3*$F$6*T139+3*$F$7*U138+3*$F$10*T124+3*$F$11*U123+$F$14*T109+$F$15*U108</f>
        <v>1674.4565930030153</v>
      </c>
      <c r="U153" s="113">
        <v>0</v>
      </c>
      <c r="Y153">
        <v>0</v>
      </c>
      <c r="Z153" s="17">
        <f>$F$5*Z154+$F$4*AA153+3*$F$9*Z139+3*$F$8*AA138+3*$F$13*Z124+3*$F$12*AA123+$F$17*Z109+$F$16*AA108</f>
        <v>77256.040585116119</v>
      </c>
      <c r="AA153" s="26">
        <f>$F$2*AA154+$F$3*AB153+3*$F$6*AA139+3*$F$7*AB138+3*$F$10*AA124+3*$F$11*AB123+$F$14*AA109+$F$15*AB108</f>
        <v>59502.186662561719</v>
      </c>
      <c r="AB153" s="17">
        <f>$F$5*AB154+$F$4*AC153+3*$F$9*AB139+3*$F$8*AC138+3*$F$13*AB124+3*$F$12*AC123+$F$17*AB109+$F$16*AC108</f>
        <v>33617.636787853589</v>
      </c>
      <c r="AC153" s="26">
        <f>$F$2*AC154+$F$3*AD153+3*$F$6*AC139+3*$F$7*AD138+3*$F$10*AC124+3*$F$11*AD123+$F$14*AC109+$F$15*AD108</f>
        <v>20852.272200099022</v>
      </c>
      <c r="AD153" s="17">
        <f>$F$5*AD154+$F$4*AE153+3*$F$9*AD139+3*$F$8*AE138+3*$F$13*AD124+3*$F$12*AE123+$F$17*AD109+$F$16*AE108</f>
        <v>5657.7667034337428</v>
      </c>
      <c r="AE153" s="26">
        <f>$F$2*AE154+$F$3*AF153+3*$F$6*AE139+3*$F$7*AF138+3*$F$10*AE124+3*$F$11*AF123+$F$14*AE109+$F$15*AF108</f>
        <v>1650.3017413443974</v>
      </c>
      <c r="AF153" s="113">
        <v>0</v>
      </c>
      <c r="AJ153">
        <v>0</v>
      </c>
      <c r="AK153" s="17">
        <f>$F$5*AK154+$F$4*AL153+3*$F$9*AK139+3*$F$8*AL138+3*$F$13*AK124+3*$F$12*AL123+$F$17*AK109+$F$16*AL108</f>
        <v>92058.05336955325</v>
      </c>
      <c r="AL153" s="26">
        <f>$F$2*AL154+$F$3*AM153+3*$F$6*AL139+3*$F$7*AM138+3*$F$10*AL124+3*$F$11*AM123+$F$14*AL109+$F$15*AM108</f>
        <v>61266.248255539314</v>
      </c>
      <c r="AM153" s="17">
        <f>$F$5*AM154+$F$4*AN153+3*$F$9*AM139+3*$F$8*AN138+3*$F$13*AM124+3*$F$12*AN123+$F$17*AM109+$F$16*AN108</f>
        <v>25915.181091569237</v>
      </c>
      <c r="AN153" s="26">
        <f>$F$2*AN154+$F$3*AO153+3*$F$6*AN139+3*$F$7*AO138+3*$F$10*AN124+3*$F$11*AO123+$F$14*AN109+$F$15*AO108</f>
        <v>13043.785963997556</v>
      </c>
      <c r="AO153" s="17">
        <f>$F$5*AO154+$F$4*AP153+3*$F$9*AO139+3*$F$8*AP138+3*$F$13*AO124+3*$F$12*AP123+$F$17*AO109+$F$16*AP108</f>
        <v>2595.0864472673607</v>
      </c>
      <c r="AP153" s="26">
        <f>$F$2*AP154+$F$3*AQ153+3*$F$6*AP139+3*$F$7*AQ138+3*$F$10*AP124+3*$F$11*AQ123+$F$14*AP109+$F$15*AQ108</f>
        <v>566.9396019091497</v>
      </c>
      <c r="AQ153" s="113">
        <v>0</v>
      </c>
      <c r="AU153">
        <v>0</v>
      </c>
      <c r="AV153" s="17">
        <f>D153+O153</f>
        <v>165950.69776240282</v>
      </c>
      <c r="AW153" s="17">
        <f t="shared" ref="AW153:AW158" si="117">E153+P153</f>
        <v>135768.84253654271</v>
      </c>
      <c r="AX153" s="17">
        <f t="shared" ref="AX153:AX158" si="118">F153+Q153</f>
        <v>98086.460718020302</v>
      </c>
      <c r="AY153" s="17">
        <f t="shared" ref="AY153:AY158" si="119">G153+R153</f>
        <v>63370.852015744873</v>
      </c>
      <c r="AZ153" s="17">
        <f t="shared" ref="AZ153:AZ158" si="120">H153+S153</f>
        <v>22248.596843388674</v>
      </c>
      <c r="BA153" s="17">
        <f t="shared" ref="BA153:BA159" si="121">I153+T153</f>
        <v>6812.0678479009548</v>
      </c>
      <c r="BB153" s="27"/>
      <c r="BF153">
        <v>0</v>
      </c>
      <c r="BG153" s="3">
        <f>Z153+AK153</f>
        <v>169314.09395466937</v>
      </c>
      <c r="BH153" s="3">
        <f t="shared" ref="BH153:BH158" si="122">AA153+AL153</f>
        <v>120768.43491810103</v>
      </c>
      <c r="BI153" s="3">
        <f t="shared" ref="BI153:BI158" si="123">AB153+AM153</f>
        <v>59532.81787942283</v>
      </c>
      <c r="BJ153" s="3">
        <f t="shared" ref="BJ153:BJ158" si="124">AC153+AN153</f>
        <v>33896.058164096576</v>
      </c>
      <c r="BK153" s="3">
        <f t="shared" ref="BK153:BK158" si="125">AD153+AO153</f>
        <v>8252.853150701103</v>
      </c>
      <c r="BL153" s="3">
        <f t="shared" ref="BL153:BL159" si="126">AE153+AP153</f>
        <v>2217.2413432535473</v>
      </c>
      <c r="BM153" s="27"/>
      <c r="BQ153">
        <v>0</v>
      </c>
      <c r="BR153" s="17">
        <f>AV153+BG153</f>
        <v>335264.79171707219</v>
      </c>
      <c r="BS153" s="17">
        <f t="shared" ref="BS153:BS158" si="127">AW153+BH153</f>
        <v>256537.27745464374</v>
      </c>
      <c r="BT153" s="17">
        <f t="shared" ref="BT153:BT158" si="128">AX153+BI153</f>
        <v>157619.27859744313</v>
      </c>
      <c r="BU153" s="17">
        <f t="shared" ref="BU153:BU158" si="129">AY153+BJ153</f>
        <v>97266.910179841449</v>
      </c>
      <c r="BV153" s="17">
        <f t="shared" ref="BV153:BV158" si="130">AZ153+BK153</f>
        <v>30501.449994089777</v>
      </c>
      <c r="BW153" s="17">
        <f t="shared" ref="BW153:BW159" si="131">BA153+BL153</f>
        <v>9029.3091911545016</v>
      </c>
      <c r="BX153" s="27"/>
      <c r="CB153">
        <v>0</v>
      </c>
      <c r="CC153" s="17">
        <f>BR153</f>
        <v>335264.79171707219</v>
      </c>
      <c r="CD153" s="17">
        <f t="shared" ref="CD153:CI159" si="132">BS153</f>
        <v>256537.27745464374</v>
      </c>
      <c r="CE153" s="17">
        <f t="shared" si="132"/>
        <v>157619.27859744313</v>
      </c>
      <c r="CF153" s="17">
        <f t="shared" si="132"/>
        <v>97266.910179841449</v>
      </c>
      <c r="CG153" s="17">
        <f t="shared" si="132"/>
        <v>30501.449994089777</v>
      </c>
      <c r="CH153" s="17">
        <f t="shared" si="132"/>
        <v>9029.3091911545016</v>
      </c>
      <c r="CI153" s="27"/>
      <c r="CM153">
        <v>0</v>
      </c>
      <c r="CN153" s="28">
        <f t="shared" ref="CN153:CS158" si="133">(CC153-3*CC138*CC123+2*CC123^3)/(CN138)^(3/2)</f>
        <v>0.54851531496306694</v>
      </c>
      <c r="CO153" s="28">
        <f t="shared" si="133"/>
        <v>0.55597677462803385</v>
      </c>
      <c r="CP153" s="28">
        <f t="shared" si="133"/>
        <v>0.69404386440632004</v>
      </c>
      <c r="CQ153" s="28">
        <f t="shared" si="133"/>
        <v>0.86625673011661819</v>
      </c>
      <c r="CR153" s="28">
        <f t="shared" si="133"/>
        <v>1.667876141736661</v>
      </c>
      <c r="CS153" s="28">
        <f t="shared" si="133"/>
        <v>2.4034571815822066</v>
      </c>
      <c r="CT153" s="27"/>
    </row>
    <row r="154" spans="2:98" x14ac:dyDescent="0.35">
      <c r="C154">
        <v>1</v>
      </c>
      <c r="D154" s="26">
        <f>$F$2*D155+$F$3*E154+3*$F$6*D140+3*$F$7*E139+3*$F$10*D125+3*$F$11*E124+$F$14*D110+$F$15*E109</f>
        <v>60616.055398500474</v>
      </c>
      <c r="E154" s="17">
        <f>$F$5*E155+$F$4*F154+3*$F$9*E140+3*$F$8*F139+3*$F$13*E125+3*$F$12*F124+$F$17*E110+$F$16*F109</f>
        <v>63595.042576753687</v>
      </c>
      <c r="F154" s="26">
        <f>$F$2*F155+$F$3*G154+3*$F$6*F140+3*$F$7*G139+3*$F$10*F125+3*$F$11*G124+$F$14*F110+$F$15*G109</f>
        <v>50532.716692058239</v>
      </c>
      <c r="G154" s="17">
        <f>$F$5*G155+$F$4*H154+3*$F$9*G140+3*$F$8*H139+3*$F$13*G125+3*$F$12*H124+$F$17*G110+$F$16*H109</f>
        <v>32704.934287581767</v>
      </c>
      <c r="H154" s="26">
        <f>$F$2*H155+$F$3*I154+3*$F$6*H140+3*$F$7*I139+3*$F$10*H125+3*$F$11*I124+$F$14*H110+$F$15*I109</f>
        <v>18326.232961032652</v>
      </c>
      <c r="I154" s="17">
        <f>$F$5*I155+$F$4*J154+3*$F$9*I140+3*$F$8*J139+3*$F$13*I125+3*$F$12*J124+$F$17*I110+$F$16*J109</f>
        <v>3226.5298290122873</v>
      </c>
      <c r="J154" s="113">
        <v>0</v>
      </c>
      <c r="N154">
        <v>1</v>
      </c>
      <c r="O154" s="26">
        <f>$F$2*O155+$F$3*P154+3*$F$6*O140+3*$F$7*P139+3*$F$10*O125+3*$F$11*P124+$F$14*O110+$F$15*P109</f>
        <v>36365.360058951141</v>
      </c>
      <c r="P154" s="17">
        <f>$F$5*P155+$F$4*Q154+3*$F$9*P140+3*$F$8*Q139+3*$F$13*P125+3*$F$12*Q124+$F$17*P110+$F$16*Q109</f>
        <v>35810.156103379595</v>
      </c>
      <c r="Q154" s="26">
        <f>$F$2*Q155+$F$3*R154+3*$F$6*Q140+3*$F$7*R139+3*$F$10*Q125+3*$F$11*R124+$F$14*Q110+$F$15*R109</f>
        <v>27074.726080493499</v>
      </c>
      <c r="R154" s="17">
        <f>$F$5*R155+$F$4*S154+3*$F$9*R140+3*$F$8*S139+3*$F$13*R125+3*$F$12*S124+$F$17*R110+$F$16*S109</f>
        <v>15427.511072329284</v>
      </c>
      <c r="S154" s="26">
        <f>$F$2*S155+$F$3*T154+3*$F$6*S140+3*$F$7*T139+3*$F$10*S125+3*$F$11*T124+$F$14*S110+$F$15*T109</f>
        <v>7851.5367715840102</v>
      </c>
      <c r="T154" s="17">
        <f>$F$5*T155+$F$4*U154+3*$F$9*T140+3*$F$8*U139+3*$F$13*T125+3*$F$12*U124+$F$17*T110+$F$16*U109</f>
        <v>1090.584682296857</v>
      </c>
      <c r="U154" s="113">
        <v>0</v>
      </c>
      <c r="Y154">
        <v>1</v>
      </c>
      <c r="Z154" s="26">
        <f>$F$2*Z155+$F$3*AA154+3*$F$6*Z140+3*$F$7*AA139+3*$F$10*Z125+3*$F$11*AA124+$F$14*Z110+$F$15*AA109</f>
        <v>62266.665261221504</v>
      </c>
      <c r="AA154" s="17">
        <f>$F$5*AA155+$F$4*AB154+3*$F$9*AA140+3*$F$8*AB139+3*$F$13*AA125+3*$F$12*AB124+$F$17*AA110+$F$16*AB109</f>
        <v>50569.062773908438</v>
      </c>
      <c r="AB154" s="26">
        <f>$F$2*AB155+$F$3*AC154+3*$F$6*AB140+3*$F$7*AC139+3*$F$10*AB125+3*$F$11*AC124+$F$14*AB110+$F$15*AC109</f>
        <v>38127.389369055316</v>
      </c>
      <c r="AC154" s="17">
        <f>$F$5*AC155+$F$4*AD154+3*$F$9*AC140+3*$F$8*AD139+3*$F$13*AC125+3*$F$12*AD124+$F$17*AC110+$F$16*AD109</f>
        <v>19459.696558793832</v>
      </c>
      <c r="AD154" s="26">
        <f>$F$2*AD155+$F$3*AE154+3*$F$6*AD140+3*$F$7*AE139+3*$F$10*AD125+3*$F$11*AE124+$F$14*AD110+$F$15*AE109</f>
        <v>10610.494808753127</v>
      </c>
      <c r="AE154" s="17">
        <f>$F$5*AE155+$F$4*AF154+3*$F$9*AE140+3*$F$8*AF139+3*$F$13*AE125+3*$F$12*AF124+$F$17*AE110+$F$16*AF109</f>
        <v>1616.4228301450144</v>
      </c>
      <c r="AF154" s="113">
        <v>0</v>
      </c>
      <c r="AJ154">
        <v>1</v>
      </c>
      <c r="AK154" s="26">
        <f>$F$2*AK155+$F$3*AL154+3*$F$6*AK140+3*$F$7*AL139+3*$F$10*AK125+3*$F$11*AL124+$F$14*AK110+$F$15*AL109</f>
        <v>84871.662009061183</v>
      </c>
      <c r="AL154" s="17">
        <f>$F$5*AL155+$F$4*AM154+3*$F$9*AL140+3*$F$8*AM139+3*$F$13*AL125+3*$F$12*AM124+$F$17*AL110+$F$16*AM109</f>
        <v>51119.008598974026</v>
      </c>
      <c r="AM154" s="26">
        <f>$F$2*AM155+$F$3*AN154+3*$F$6*AM140+3*$F$7*AN139+3*$F$10*AM125+3*$F$11*AN124+$F$14*AM110+$F$15*AN109</f>
        <v>31790.465768442482</v>
      </c>
      <c r="AN154" s="17">
        <f>$F$5*AN155+$F$4*AO154+3*$F$9*AN140+3*$F$8*AO139+3*$F$13*AN125+3*$F$12*AO124+$F$17*AN110+$F$16*AO109</f>
        <v>11364.637447133075</v>
      </c>
      <c r="AO154" s="26">
        <f>$F$2*AO155+$F$3*AP154+3*$F$6*AO140+3*$F$7*AP139+3*$F$10*AO125+3*$F$11*AP124+$F$14*AO110+$F$15*AP109</f>
        <v>4711.0195340688233</v>
      </c>
      <c r="AP154" s="17">
        <f>$F$5*AP155+$F$4*AQ154+3*$F$9*AP140+3*$F$8*AQ139+3*$F$13*AP125+3*$F$12*AQ124+$F$17*AP110+$F$16*AQ109</f>
        <v>507.37549125613236</v>
      </c>
      <c r="AQ154" s="113">
        <v>0</v>
      </c>
      <c r="AU154">
        <v>1</v>
      </c>
      <c r="AV154" s="17">
        <f t="shared" ref="AV154:AV158" si="134">D154+O154</f>
        <v>96981.415457451614</v>
      </c>
      <c r="AW154" s="17">
        <f t="shared" si="117"/>
        <v>99405.198680133282</v>
      </c>
      <c r="AX154" s="17">
        <f t="shared" si="118"/>
        <v>77607.442772551731</v>
      </c>
      <c r="AY154" s="17">
        <f t="shared" si="119"/>
        <v>48132.445359911049</v>
      </c>
      <c r="AZ154" s="17">
        <f t="shared" si="120"/>
        <v>26177.769732616664</v>
      </c>
      <c r="BA154" s="17">
        <f t="shared" si="121"/>
        <v>4317.1145113091443</v>
      </c>
      <c r="BB154" s="27"/>
      <c r="BF154">
        <v>1</v>
      </c>
      <c r="BG154" s="3">
        <f t="shared" ref="BG154:BG158" si="135">Z154+AK154</f>
        <v>147138.32727028269</v>
      </c>
      <c r="BH154" s="3">
        <f t="shared" si="122"/>
        <v>101688.07137288246</v>
      </c>
      <c r="BI154" s="3">
        <f t="shared" si="123"/>
        <v>69917.855137497798</v>
      </c>
      <c r="BJ154" s="3">
        <f t="shared" si="124"/>
        <v>30824.334005926907</v>
      </c>
      <c r="BK154" s="3">
        <f t="shared" si="125"/>
        <v>15321.514342821949</v>
      </c>
      <c r="BL154" s="3">
        <f t="shared" si="126"/>
        <v>2123.7983214011465</v>
      </c>
      <c r="BM154" s="27"/>
      <c r="BQ154">
        <v>1</v>
      </c>
      <c r="BR154" s="17">
        <f t="shared" ref="BR154:BR158" si="136">AV154+BG154</f>
        <v>244119.74272773432</v>
      </c>
      <c r="BS154" s="17">
        <f t="shared" si="127"/>
        <v>201093.27005301573</v>
      </c>
      <c r="BT154" s="17">
        <f t="shared" si="128"/>
        <v>147525.29791004953</v>
      </c>
      <c r="BU154" s="17">
        <f t="shared" si="129"/>
        <v>78956.779365837952</v>
      </c>
      <c r="BV154" s="17">
        <f t="shared" si="130"/>
        <v>41499.284075438612</v>
      </c>
      <c r="BW154" s="17">
        <f t="shared" si="131"/>
        <v>6440.9128327102908</v>
      </c>
      <c r="BX154" s="27"/>
      <c r="CB154">
        <v>1</v>
      </c>
      <c r="CC154" s="17">
        <f t="shared" ref="CC154:CC158" si="137">BR154</f>
        <v>244119.74272773432</v>
      </c>
      <c r="CD154" s="17">
        <f t="shared" si="132"/>
        <v>201093.27005301573</v>
      </c>
      <c r="CE154" s="17">
        <f t="shared" si="132"/>
        <v>147525.29791004953</v>
      </c>
      <c r="CF154" s="17">
        <f t="shared" si="132"/>
        <v>78956.779365837952</v>
      </c>
      <c r="CG154" s="17">
        <f t="shared" si="132"/>
        <v>41499.284075438612</v>
      </c>
      <c r="CH154" s="17">
        <f t="shared" si="132"/>
        <v>6440.9128327102908</v>
      </c>
      <c r="CI154" s="27"/>
      <c r="CM154">
        <v>1</v>
      </c>
      <c r="CN154" s="28">
        <f t="shared" si="133"/>
        <v>0.5754053472098779</v>
      </c>
      <c r="CO154" s="28">
        <f t="shared" si="133"/>
        <v>0.58776720308234609</v>
      </c>
      <c r="CP154" s="28">
        <f t="shared" si="133"/>
        <v>0.58222189994223505</v>
      </c>
      <c r="CQ154" s="28">
        <f t="shared" si="133"/>
        <v>0.82065990035470049</v>
      </c>
      <c r="CR154" s="28">
        <f t="shared" si="133"/>
        <v>1.0989476688012245</v>
      </c>
      <c r="CS154" s="28">
        <f t="shared" si="133"/>
        <v>2.6704209136627148</v>
      </c>
      <c r="CT154" s="27"/>
    </row>
    <row r="155" spans="2:98" x14ac:dyDescent="0.35">
      <c r="C155">
        <v>2</v>
      </c>
      <c r="D155" s="17">
        <f>$F$5*D156+$F$4*E155+3*$F$9*D141+3*$F$8*E140+3*$F$13*D126+3*$F$12*E125+$F$17*D111+$F$16*E110</f>
        <v>39087.943699345604</v>
      </c>
      <c r="E155" s="26">
        <f>$F$2*E156+$F$3*F155+3*$F$6*E141+3*$F$7*F140+3*$F$10*E126+3*$F$11*F125+$F$14*E111+$F$15*F110</f>
        <v>35157.93897056795</v>
      </c>
      <c r="F155" s="17">
        <f>$F$5*F156+$F$4*G155+3*$F$9*F141+3*$F$8*G140+3*$F$13*F126+3*$F$12*G125+$F$17*F111+$F$16*G110</f>
        <v>36342.281422067987</v>
      </c>
      <c r="G155" s="26">
        <f>$F$2*G156+$F$3*H155+3*$F$6*G141+3*$F$7*H140+3*$F$10*G126+3*$F$11*H125+$F$14*G111+$F$15*H110</f>
        <v>27467.233258328059</v>
      </c>
      <c r="H155" s="17">
        <f>$F$5*H156+$F$4*I155+3*$F$9*H141+3*$F$8*I140+3*$F$13*H126+3*$F$12*I125+$F$17*H111+$F$16*I110</f>
        <v>13660.675888107862</v>
      </c>
      <c r="I155" s="26">
        <f>$F$2*I156+$F$3*J155+3*$F$6*I141+3*$F$7*J140+3*$F$10*I126+3*$F$11*J125+$F$14*I111+$F$15*J110</f>
        <v>5406.2891471985913</v>
      </c>
      <c r="J155" s="113">
        <v>0</v>
      </c>
      <c r="N155">
        <v>2</v>
      </c>
      <c r="O155" s="17">
        <f>$F$5*O156+$F$4*P155+3*$F$9*O141+3*$F$8*P140+3*$F$13*O126+3*$F$12*P125+$F$17*O111+$F$16*P110</f>
        <v>22867.104800872752</v>
      </c>
      <c r="P155" s="26">
        <f>$F$2*P156+$F$3*Q155+3*$F$6*P141+3*$F$7*Q140+3*$F$10*P126+3*$F$11*Q125+$F$14*P111+$F$15*Q110</f>
        <v>19547.430212290241</v>
      </c>
      <c r="Q155" s="17">
        <f>$F$5*Q156+$F$4*R155+3*$F$9*Q141+3*$F$8*R140+3*$F$13*Q126+3*$F$12*R125+$F$17*Q111+$F$16*R110</f>
        <v>18941.362108564732</v>
      </c>
      <c r="R155" s="26">
        <f>$F$2*R156+$F$3*S155+3*$F$6*R141+3*$F$7*S140+3*$F$10*R126+3*$F$11*S125+$F$14*R111+$F$15*S110</f>
        <v>13198.18931629082</v>
      </c>
      <c r="S155" s="17">
        <f>$F$5*S156+$F$4*T155+3*$F$9*S141+3*$F$8*T140+3*$F$13*S126+3*$F$12*T125+$F$17*S111+$F$16*T110</f>
        <v>5526.6168267132871</v>
      </c>
      <c r="T155" s="26">
        <f>$F$2*T156+$F$3*U155+3*$F$6*T141+3*$F$7*U140+3*$F$10*T126+3*$F$11*U125+$F$14*T111+$F$15*U110</f>
        <v>1771.2564219506053</v>
      </c>
      <c r="U155" s="113">
        <v>0</v>
      </c>
      <c r="Y155">
        <v>2</v>
      </c>
      <c r="Z155" s="17">
        <f>$F$5*Z156+$F$4*AA155+3*$F$9*Z141+3*$F$8*AA140+3*$F$13*Z126+3*$F$12*AA125+$F$17*Z111+$F$16*AA110</f>
        <v>45352.139256558236</v>
      </c>
      <c r="AA155" s="26">
        <f>$F$2*AA156+$F$3*AB155+3*$F$6*AA141+3*$F$7*AB140+3*$F$10*AA126+3*$F$11*AB125+$F$14*AA111+$F$15*AB110</f>
        <v>37402.177019520917</v>
      </c>
      <c r="AB155" s="17">
        <f>$F$5*AB156+$F$4*AC155+3*$F$9*AB141+3*$F$8*AC140+3*$F$13*AB126+3*$F$12*AC125+$F$17*AB111+$F$16*AC110</f>
        <v>31462.080941130745</v>
      </c>
      <c r="AC155" s="26">
        <f>$F$2*AC156+$F$3*AD155+3*$F$6*AC141+3*$F$7*AD140+3*$F$10*AC126+3*$F$11*AD125+$F$14*AC111+$F$15*AD110</f>
        <v>23175.572946402539</v>
      </c>
      <c r="AD155" s="17">
        <f>$F$5*AD156+$F$4*AE155+3*$F$9*AD141+3*$F$8*AE140+3*$F$13*AD126+3*$F$12*AE125+$F$17*AD111+$F$16*AE110</f>
        <v>9734.1689085720482</v>
      </c>
      <c r="AE155" s="26">
        <f>$F$2*AE156+$F$3*AF155+3*$F$6*AE141+3*$F$7*AF140+3*$F$10*AE126+3*$F$11*AF125+$F$14*AE111+$F$15*AF110</f>
        <v>3906.4797800615756</v>
      </c>
      <c r="AF155" s="113">
        <v>0</v>
      </c>
      <c r="AJ155">
        <v>2</v>
      </c>
      <c r="AK155" s="17">
        <f>$F$5*AK156+$F$4*AL155+3*$F$9*AK141+3*$F$8*AL140+3*$F$13*AK126+3*$F$12*AL125+$F$17*AK111+$F$16*AL110</f>
        <v>62801.153213175625</v>
      </c>
      <c r="AL155" s="26">
        <f>$F$2*AL156+$F$3*AM155+3*$F$6*AL141+3*$F$7*AM140+3*$F$10*AL126+3*$F$11*AM125+$F$14*AL111+$F$15*AM110</f>
        <v>44017.145145505121</v>
      </c>
      <c r="AM155" s="17">
        <f>$F$5*AM156+$F$4*AN155+3*$F$9*AM141+3*$F$8*AN140+3*$F$13*AM126+3*$F$12*AN125+$F$17*AM111+$F$16*AN110</f>
        <v>24934.364769088428</v>
      </c>
      <c r="AN155" s="26">
        <f>$F$2*AN156+$F$3*AO155+3*$F$6*AN141+3*$F$7*AO140+3*$F$10*AN126+3*$F$11*AO125+$F$14*AN111+$F$15*AO110</f>
        <v>14077.511656111285</v>
      </c>
      <c r="AO155" s="17">
        <f>$F$5*AO156+$F$4*AP155+3*$F$9*AO141+3*$F$8*AP140+3*$F$13*AO126+3*$F$12*AP125+$F$17*AO111+$F$16*AP110</f>
        <v>3838.2860152926633</v>
      </c>
      <c r="AP155" s="26">
        <f>$F$2*AP156+$F$3*AQ155+3*$F$6*AP141+3*$F$7*AQ140+3*$F$10*AP126+3*$F$11*AQ125+$F$14*AP111+$F$15*AQ110</f>
        <v>1078.379451796076</v>
      </c>
      <c r="AQ155" s="113">
        <v>0</v>
      </c>
      <c r="AU155">
        <v>2</v>
      </c>
      <c r="AV155" s="17">
        <f t="shared" si="134"/>
        <v>61955.048500218356</v>
      </c>
      <c r="AW155" s="17">
        <f t="shared" si="117"/>
        <v>54705.369182858194</v>
      </c>
      <c r="AX155" s="17">
        <f t="shared" si="118"/>
        <v>55283.643530632718</v>
      </c>
      <c r="AY155" s="17">
        <f t="shared" si="119"/>
        <v>40665.422574618875</v>
      </c>
      <c r="AZ155" s="17">
        <f t="shared" si="120"/>
        <v>19187.292714821149</v>
      </c>
      <c r="BA155" s="17">
        <f t="shared" si="121"/>
        <v>7177.545569149197</v>
      </c>
      <c r="BB155" s="27"/>
      <c r="BF155">
        <v>2</v>
      </c>
      <c r="BG155" s="3">
        <f t="shared" si="135"/>
        <v>108153.29246973386</v>
      </c>
      <c r="BH155" s="3">
        <f t="shared" si="122"/>
        <v>81419.322165026038</v>
      </c>
      <c r="BI155" s="3">
        <f t="shared" si="123"/>
        <v>56396.445710219174</v>
      </c>
      <c r="BJ155" s="3">
        <f t="shared" si="124"/>
        <v>37253.084602513823</v>
      </c>
      <c r="BK155" s="3">
        <f t="shared" si="125"/>
        <v>13572.454923864712</v>
      </c>
      <c r="BL155" s="3">
        <f t="shared" si="126"/>
        <v>4984.859231857652</v>
      </c>
      <c r="BM155" s="27"/>
      <c r="BQ155">
        <v>2</v>
      </c>
      <c r="BR155" s="17">
        <f t="shared" si="136"/>
        <v>170108.34096995223</v>
      </c>
      <c r="BS155" s="17">
        <f t="shared" si="127"/>
        <v>136124.69134788425</v>
      </c>
      <c r="BT155" s="17">
        <f t="shared" si="128"/>
        <v>111680.0892408519</v>
      </c>
      <c r="BU155" s="17">
        <f t="shared" si="129"/>
        <v>77918.507177132706</v>
      </c>
      <c r="BV155" s="17">
        <f t="shared" si="130"/>
        <v>32759.747638685862</v>
      </c>
      <c r="BW155" s="17">
        <f t="shared" si="131"/>
        <v>12162.404801006849</v>
      </c>
      <c r="BX155" s="27"/>
      <c r="CB155">
        <v>2</v>
      </c>
      <c r="CC155" s="17">
        <f t="shared" si="137"/>
        <v>170108.34096995223</v>
      </c>
      <c r="CD155" s="17">
        <f t="shared" si="132"/>
        <v>136124.69134788425</v>
      </c>
      <c r="CE155" s="17">
        <f t="shared" si="132"/>
        <v>111680.0892408519</v>
      </c>
      <c r="CF155" s="17">
        <f t="shared" si="132"/>
        <v>77918.507177132706</v>
      </c>
      <c r="CG155" s="17">
        <f t="shared" si="132"/>
        <v>32759.747638685862</v>
      </c>
      <c r="CH155" s="17">
        <f t="shared" si="132"/>
        <v>12162.404801006849</v>
      </c>
      <c r="CI155" s="27"/>
      <c r="CM155">
        <v>2</v>
      </c>
      <c r="CN155" s="28">
        <f t="shared" si="133"/>
        <v>0.61757300109923829</v>
      </c>
      <c r="CO155" s="28">
        <f t="shared" si="133"/>
        <v>0.66048699763051022</v>
      </c>
      <c r="CP155" s="28">
        <f t="shared" si="133"/>
        <v>0.60682976117211662</v>
      </c>
      <c r="CQ155" s="28">
        <f t="shared" si="133"/>
        <v>0.58978520054411154</v>
      </c>
      <c r="CR155" s="28">
        <f t="shared" si="133"/>
        <v>1.124753187897799</v>
      </c>
      <c r="CS155" s="28">
        <f t="shared" si="133"/>
        <v>1.7848222121088946</v>
      </c>
      <c r="CT155" s="27"/>
    </row>
    <row r="156" spans="2:98" x14ac:dyDescent="0.35">
      <c r="B156" t="s">
        <v>1</v>
      </c>
      <c r="C156">
        <v>3</v>
      </c>
      <c r="D156" s="26">
        <f>$F$2*D157+$F$3*E156+3*$F$6*D142+3*$F$7*E141+3*$F$10*D127+3*$F$11*E126+$F$14*D112+$F$15*E111</f>
        <v>14111.628510732002</v>
      </c>
      <c r="E156" s="17">
        <f>$F$5*E157+$F$4*F156+3*$F$9*E142+3*$F$8*F141+3*$F$13*E127+3*$F$12*F126+$F$17*E112+$F$16*F111</f>
        <v>21357.355188580659</v>
      </c>
      <c r="F156" s="26">
        <f>$F$2*F157+$F$3*G156+3*$F$6*F142+3*$F$7*G141+3*$F$10*F127+3*$F$11*G126+$F$14*F112+$F$15*G111</f>
        <v>18877.757927575985</v>
      </c>
      <c r="G156" s="17">
        <f>$F$5*G157+$F$4*H156+3*$F$9*G142+3*$F$8*H141+3*$F$13*G127+3*$F$12*H126+$F$17*G112+$F$16*H111</f>
        <v>19735.977797971304</v>
      </c>
      <c r="H156" s="26">
        <f>$F$2*H157+$F$3*I156+3*$F$6*H142+3*$F$7*I141+3*$F$10*H127+3*$F$11*I126+$F$14*H112+$F$15*I111</f>
        <v>14194.725658579961</v>
      </c>
      <c r="I156" s="17">
        <f>$F$5*I157+$F$4*J156+3*$F$9*I142+3*$F$8*J141+3*$F$13*I127+3*$F$12*J126+$F$17*I112+$F$16*J111</f>
        <v>3820.6259564072088</v>
      </c>
      <c r="J156" s="113">
        <v>0</v>
      </c>
      <c r="M156" t="s">
        <v>1</v>
      </c>
      <c r="N156">
        <v>3</v>
      </c>
      <c r="O156" s="26">
        <f>$F$2*O157+$F$3*P156+3*$F$6*O142+3*$F$7*P141+3*$F$10*O127+3*$F$11*P126+$F$14*O112+$F$15*P111</f>
        <v>7538.786330141329</v>
      </c>
      <c r="P156" s="17">
        <f>$F$5*P157+$F$4*Q156+3*$F$9*P142+3*$F$8*Q141+3*$F$13*P127+3*$F$12*Q126+$F$17*P112+$F$16*Q111</f>
        <v>11001.226160438004</v>
      </c>
      <c r="Q156" s="26">
        <f>$F$2*Q157+$F$3*R156+3*$F$6*Q142+3*$F$7*R141+3*$F$10*Q127+3*$F$11*R126+$F$14*Q112+$F$15*R111</f>
        <v>8920.0102790255751</v>
      </c>
      <c r="R156" s="17">
        <f>$F$5*R157+$F$4*S156+3*$F$9*R142+3*$F$8*S141+3*$F$13*R127+3*$F$12*S126+$F$17*R112+$F$16*S111</f>
        <v>8586.952525223287</v>
      </c>
      <c r="S156" s="26">
        <f>$F$2*S157+$F$3*T156+3*$F$6*S142+3*$F$7*T141+3*$F$10*S127+3*$F$11*T126+$F$14*S112+$F$15*T111</f>
        <v>5285.1138814973465</v>
      </c>
      <c r="T156" s="17">
        <f>$F$5*T157+$F$4*U156+3*$F$9*T142+3*$F$8*U141+3*$F$13*T127+3*$F$12*U126+$F$17*T112+$F$16*U111</f>
        <v>1068.7163516875157</v>
      </c>
      <c r="U156" s="113">
        <v>0</v>
      </c>
      <c r="X156" t="s">
        <v>1</v>
      </c>
      <c r="Y156">
        <v>3</v>
      </c>
      <c r="Z156" s="26">
        <f>$F$2*Z157+$F$3*AA156+3*$F$6*Z142+3*$F$7*AA141+3*$F$10*Z127+3*$F$11*AA126+$F$14*Z112+$F$15*AA111</f>
        <v>21311.177828900822</v>
      </c>
      <c r="AA156" s="17">
        <f>$F$5*AA157+$F$4*AB156+3*$F$9*AA142+3*$F$8*AB141+3*$F$13*AA127+3*$F$12*AB126+$F$17*AA112+$F$16*AB111</f>
        <v>24847.887457938497</v>
      </c>
      <c r="AB156" s="26">
        <f>$F$2*AB157+$F$3*AC156+3*$F$6*AB142+3*$F$7*AC141+3*$F$10*AB127+3*$F$11*AC126+$F$14*AB112+$F$15*AC111</f>
        <v>20295.26641326509</v>
      </c>
      <c r="AC156" s="17">
        <f>$F$5*AC157+$F$4*AD156+3*$F$9*AC142+3*$F$8*AD141+3*$F$13*AC127+3*$F$12*AD126+$F$17*AC112+$F$16*AD111</f>
        <v>18503.404085331433</v>
      </c>
      <c r="AD156" s="26">
        <f>$F$2*AD157+$F$3*AE156+3*$F$6*AD142+3*$F$7*AE141+3*$F$10*AD127+3*$F$11*AE126+$F$14*AD112+$F$15*AE111</f>
        <v>13282.748661170514</v>
      </c>
      <c r="AE156" s="17">
        <f>$F$5*AE157+$F$4*AF156+3*$F$9*AE142+3*$F$8*AF141+3*$F$13*AE127+3*$F$12*AF126+$F$17*AE112+$F$16*AF111</f>
        <v>3427.8867816921615</v>
      </c>
      <c r="AF156" s="113">
        <v>0</v>
      </c>
      <c r="AI156" t="s">
        <v>1</v>
      </c>
      <c r="AJ156">
        <v>3</v>
      </c>
      <c r="AK156" s="26">
        <f>$F$2*AK157+$F$3*AL156+3*$F$6*AK142+3*$F$7*AL141+3*$F$10*AK127+3*$F$11*AL126+$F$14*AK112+$F$15*AL111</f>
        <v>35977.636276741556</v>
      </c>
      <c r="AL156" s="17">
        <f>$F$5*AL157+$F$4*AM156+3*$F$9*AL142+3*$F$8*AM141+3*$F$13*AL127+3*$F$12*AM126+$F$17*AL112+$F$16*AM111</f>
        <v>29360.001334730856</v>
      </c>
      <c r="AM156" s="26">
        <f>$F$2*AM157+$F$3*AN156+3*$F$6*AM142+3*$F$7*AN141+3*$F$10*AM127+3*$F$11*AN126+$F$14*AM112+$F$15*AN111</f>
        <v>19099.627853729864</v>
      </c>
      <c r="AN156" s="17">
        <f>$F$5*AN157+$F$4*AO156+3*$F$9*AN142+3*$F$8*AO141+3*$F$13*AN127+3*$F$12*AO126+$F$17*AN112+$F$16*AO111</f>
        <v>10010.412565392307</v>
      </c>
      <c r="AO156" s="26">
        <f>$F$2*AO157+$F$3*AP156+3*$F$6*AO142+3*$F$7*AP141+3*$F$10*AO127+3*$F$11*AP126+$F$14*AO112+$F$15*AP111</f>
        <v>4900.7777101066658</v>
      </c>
      <c r="AP156" s="17">
        <f>$F$5*AP157+$F$4*AQ156+3*$F$9*AP142+3*$F$8*AQ141+3*$F$13*AP127+3*$F$12*AQ126+$F$17*AP112+$F$16*AQ111</f>
        <v>798.58834725892109</v>
      </c>
      <c r="AQ156" s="113">
        <v>0</v>
      </c>
      <c r="AT156" t="s">
        <v>1</v>
      </c>
      <c r="AU156">
        <v>3</v>
      </c>
      <c r="AV156" s="17">
        <f t="shared" si="134"/>
        <v>21650.414840873331</v>
      </c>
      <c r="AW156" s="17">
        <f t="shared" si="117"/>
        <v>32358.581349018663</v>
      </c>
      <c r="AX156" s="17">
        <f t="shared" si="118"/>
        <v>27797.768206601562</v>
      </c>
      <c r="AY156" s="17">
        <f t="shared" si="119"/>
        <v>28322.930323194589</v>
      </c>
      <c r="AZ156" s="17">
        <f t="shared" si="120"/>
        <v>19479.839540077308</v>
      </c>
      <c r="BA156" s="17">
        <f t="shared" si="121"/>
        <v>4889.342308094725</v>
      </c>
      <c r="BB156" s="27"/>
      <c r="BE156" t="s">
        <v>1</v>
      </c>
      <c r="BF156">
        <v>3</v>
      </c>
      <c r="BG156" s="3">
        <f t="shared" si="135"/>
        <v>57288.814105642377</v>
      </c>
      <c r="BH156" s="3">
        <f t="shared" si="122"/>
        <v>54207.888792669357</v>
      </c>
      <c r="BI156" s="3">
        <f t="shared" si="123"/>
        <v>39394.894266994954</v>
      </c>
      <c r="BJ156" s="3">
        <f t="shared" si="124"/>
        <v>28513.81665072374</v>
      </c>
      <c r="BK156" s="3">
        <f t="shared" si="125"/>
        <v>18183.526371277178</v>
      </c>
      <c r="BL156" s="3">
        <f t="shared" si="126"/>
        <v>4226.4751289510823</v>
      </c>
      <c r="BM156" s="27"/>
      <c r="BP156" t="s">
        <v>1</v>
      </c>
      <c r="BQ156">
        <v>3</v>
      </c>
      <c r="BR156" s="17">
        <f t="shared" si="136"/>
        <v>78939.228946515708</v>
      </c>
      <c r="BS156" s="17">
        <f t="shared" si="127"/>
        <v>86566.470141688013</v>
      </c>
      <c r="BT156" s="17">
        <f t="shared" si="128"/>
        <v>67192.662473596516</v>
      </c>
      <c r="BU156" s="17">
        <f t="shared" si="129"/>
        <v>56836.746973918329</v>
      </c>
      <c r="BV156" s="17">
        <f t="shared" si="130"/>
        <v>37663.365911354485</v>
      </c>
      <c r="BW156" s="17">
        <f t="shared" si="131"/>
        <v>9115.8174370458073</v>
      </c>
      <c r="BX156" s="27"/>
      <c r="CA156" t="s">
        <v>1</v>
      </c>
      <c r="CB156">
        <v>3</v>
      </c>
      <c r="CC156" s="17">
        <f t="shared" si="137"/>
        <v>78939.228946515708</v>
      </c>
      <c r="CD156" s="17">
        <f t="shared" si="132"/>
        <v>86566.470141688013</v>
      </c>
      <c r="CE156" s="17">
        <f t="shared" si="132"/>
        <v>67192.662473596516</v>
      </c>
      <c r="CF156" s="17">
        <f t="shared" si="132"/>
        <v>56836.746973918329</v>
      </c>
      <c r="CG156" s="17">
        <f t="shared" si="132"/>
        <v>37663.365911354485</v>
      </c>
      <c r="CH156" s="17">
        <f t="shared" si="132"/>
        <v>9115.8174370458073</v>
      </c>
      <c r="CI156" s="27"/>
      <c r="CL156" t="s">
        <v>1</v>
      </c>
      <c r="CM156">
        <v>3</v>
      </c>
      <c r="CN156" s="28">
        <f t="shared" si="133"/>
        <v>0.95644757231430455</v>
      </c>
      <c r="CO156" s="28">
        <f t="shared" si="133"/>
        <v>0.74570917112034474</v>
      </c>
      <c r="CP156" s="28">
        <f t="shared" si="133"/>
        <v>0.72390249091499259</v>
      </c>
      <c r="CQ156" s="28">
        <f t="shared" si="133"/>
        <v>0.53440490595804901</v>
      </c>
      <c r="CR156" s="28">
        <f t="shared" si="133"/>
        <v>0.41861399870361388</v>
      </c>
      <c r="CS156" s="28">
        <f t="shared" si="133"/>
        <v>1.6659063950634512</v>
      </c>
      <c r="CT156" s="27"/>
    </row>
    <row r="157" spans="2:98" x14ac:dyDescent="0.35">
      <c r="C157">
        <v>4</v>
      </c>
      <c r="D157" s="17">
        <f>$F$5*D158+$F$4*E157+3*$F$9*D143+3*$F$8*E142+3*$F$13*D128+3*$F$12*E127+$F$17*D113+$F$16*E112</f>
        <v>6217.9256071824293</v>
      </c>
      <c r="E157" s="26">
        <f>$F$2*E158+$F$3*F157+3*$F$6*E143+3*$F$7*F142+3*$F$10*E128+3*$F$11*F127+$F$14*E113+$F$15*F112</f>
        <v>5987.392783309042</v>
      </c>
      <c r="F157" s="17">
        <f>$F$5*F158+$F$4*G157+3*$F$9*F143+3*$F$8*G142+3*$F$13*F128+3*$F$12*G127+$F$17*F113+$F$16*G112</f>
        <v>10324.759218952264</v>
      </c>
      <c r="G157" s="26">
        <f>$F$2*G158+$F$3*H157+3*$F$6*G143+3*$F$7*H142+3*$F$10*G128+3*$F$11*H127+$F$14*G113+$F$15*H112</f>
        <v>8919.781640791427</v>
      </c>
      <c r="H157" s="17">
        <f>$F$5*H158+$F$4*I157+3*$F$9*H143+3*$F$8*I142+3*$F$13*H128+3*$F$12*I127+$F$17*H113+$F$16*I112</f>
        <v>10505.091007469959</v>
      </c>
      <c r="I157" s="26">
        <f>$F$2*I158+$F$3*J157+3*$F$6*I143+3*$F$7*J142+3*$F$10*I128+3*$F$11*J127+$F$14*I113+$F$15*J112</f>
        <v>7245.7634362488425</v>
      </c>
      <c r="J157" s="113">
        <v>0</v>
      </c>
      <c r="N157">
        <v>4</v>
      </c>
      <c r="O157" s="17">
        <f>$F$5*O158+$F$4*P157+3*$F$9*O143+3*$F$8*P142+3*$F$13*O128+3*$F$12*P127+$F$17*O113+$F$16*P112</f>
        <v>2886.0963957886011</v>
      </c>
      <c r="P157" s="26">
        <f>$F$2*P158+$F$3*Q157+3*$F$6*P143+3*$F$7*Q142+3*$F$10*P128+3*$F$11*Q127+$F$14*P113+$F$15*Q112</f>
        <v>2547.1158966823259</v>
      </c>
      <c r="Q157" s="17">
        <f>$F$5*Q158+$F$4*R157+3*$F$9*Q143+3*$F$8*R142+3*$F$13*Q128+3*$F$12*R127+$F$17*Q113+$F$16*R112</f>
        <v>4117.4227099119489</v>
      </c>
      <c r="R157" s="26">
        <f>$F$2*R158+$F$3*S157+3*$F$6*R143+3*$F$7*S142+3*$F$10*R128+3*$F$11*S127+$F$14*R113+$F$15*S112</f>
        <v>3025.0870881741703</v>
      </c>
      <c r="S157" s="17">
        <f>$F$5*S158+$F$4*T157+3*$F$9*S143+3*$F$8*T142+3*$F$13*S128+3*$F$12*T127+$F$17*S113+$F$16*T112</f>
        <v>3042.5065313100449</v>
      </c>
      <c r="T157" s="26">
        <f>$F$2*T158+$F$3*U157+3*$F$6*T143+3*$F$7*U142+3*$F$10*T128+3*$F$11*U127+$F$14*T113+$F$15*U112</f>
        <v>1436.7700224351265</v>
      </c>
      <c r="U157" s="113">
        <v>0</v>
      </c>
      <c r="Y157">
        <v>4</v>
      </c>
      <c r="Z157" s="17">
        <f>$F$5*Z158+$F$4*AA157+3*$F$9*Z143+3*$F$8*AA142+3*$F$13*Z128+3*$F$12*AA127+$F$17*Z113+$F$16*AA112</f>
        <v>10145.121086877574</v>
      </c>
      <c r="AA157" s="26">
        <f>$F$2*AA158+$F$3*AB157+3*$F$6*AA143+3*$F$7*AB142+3*$F$10*AA128+3*$F$11*AB127+$F$14*AA113+$F$15*AB112</f>
        <v>8208.1884333232956</v>
      </c>
      <c r="AB157" s="17">
        <f>$F$5*AB158+$F$4*AC157+3*$F$9*AB143+3*$F$8*AC142+3*$F$13*AB128+3*$F$12*AC127+$F$17*AB113+$F$16*AC112</f>
        <v>11552.801538345298</v>
      </c>
      <c r="AC157" s="26">
        <f>$F$2*AC158+$F$3*AD157+3*$F$6*AC143+3*$F$7*AD142+3*$F$10*AC128+3*$F$11*AD127+$F$14*AC113+$F$15*AD112</f>
        <v>9285.6109585603372</v>
      </c>
      <c r="AD157" s="17">
        <f>$F$5*AD158+$F$4*AE157+3*$F$9*AD143+3*$F$8*AE142+3*$F$13*AD128+3*$F$12*AE127+$F$17*AD113+$F$16*AE112</f>
        <v>10256.411006732687</v>
      </c>
      <c r="AE157" s="26">
        <f>$F$2*AE158+$F$3*AF157+3*$F$6*AE143+3*$F$7*AF142+3*$F$10*AE128+3*$F$11*AF127+$F$14*AE113+$F$15*AF112</f>
        <v>7071.3842429405113</v>
      </c>
      <c r="AF157" s="113">
        <v>0</v>
      </c>
      <c r="AJ157">
        <v>4</v>
      </c>
      <c r="AK157" s="17">
        <f>$F$5*AK158+$F$4*AL157+3*$F$9*AK143+3*$F$8*AL142+3*$F$13*AK128+3*$F$12*AL127+$F$17*AK113+$F$16*AL112</f>
        <v>18405.954967198591</v>
      </c>
      <c r="AL157" s="26">
        <f>$F$2*AL158+$F$3*AM157+3*$F$6*AL143+3*$F$7*AM142+3*$F$10*AL128+3*$F$11*AM127+$F$14*AL113+$F$15*AM112</f>
        <v>12339.150456031952</v>
      </c>
      <c r="AM157" s="17">
        <f>$F$5*AM158+$F$4*AN157+3*$F$9*AM143+3*$F$8*AN142+3*$F$13*AM128+3*$F$12*AN127+$F$17*AM113+$F$16*AN112</f>
        <v>10594.944897499539</v>
      </c>
      <c r="AN157" s="26">
        <f>$F$2*AN158+$F$3*AO157+3*$F$6*AN143+3*$F$7*AO142+3*$F$10*AN128+3*$F$11*AO127+$F$14*AN113+$F$15*AO112</f>
        <v>6076.5551668442376</v>
      </c>
      <c r="AO157" s="17">
        <f>$F$5*AO158+$F$4*AP157+3*$F$9*AO143+3*$F$8*AP142+3*$F$13*AO128+3*$F$12*AP127+$F$17*AO113+$F$16*AP112</f>
        <v>2939.6527100573257</v>
      </c>
      <c r="AP157" s="26">
        <f>$F$2*AP158+$F$3*AQ157+3*$F$6*AP143+3*$F$7*AQ142+3*$F$10*AP128+3*$F$11*AQ127+$F$14*AP113+$F$15*AQ112</f>
        <v>1253.1264701786504</v>
      </c>
      <c r="AQ157" s="113">
        <v>0</v>
      </c>
      <c r="AU157">
        <v>4</v>
      </c>
      <c r="AV157" s="17">
        <f t="shared" si="134"/>
        <v>9104.0220029710308</v>
      </c>
      <c r="AW157" s="17">
        <f t="shared" si="117"/>
        <v>8534.5086799913679</v>
      </c>
      <c r="AX157" s="17">
        <f t="shared" si="118"/>
        <v>14442.181928864213</v>
      </c>
      <c r="AY157" s="17">
        <f t="shared" si="119"/>
        <v>11944.868728965597</v>
      </c>
      <c r="AZ157" s="17">
        <f t="shared" si="120"/>
        <v>13547.597538780003</v>
      </c>
      <c r="BA157" s="17">
        <f t="shared" si="121"/>
        <v>8682.533458683969</v>
      </c>
      <c r="BB157" s="27"/>
      <c r="BF157">
        <v>4</v>
      </c>
      <c r="BG157" s="3">
        <f t="shared" si="135"/>
        <v>28551.076054076166</v>
      </c>
      <c r="BH157" s="3">
        <f t="shared" si="122"/>
        <v>20547.338889355247</v>
      </c>
      <c r="BI157" s="3">
        <f t="shared" si="123"/>
        <v>22147.746435844838</v>
      </c>
      <c r="BJ157" s="3">
        <f t="shared" si="124"/>
        <v>15362.166125404576</v>
      </c>
      <c r="BK157" s="3">
        <f t="shared" si="125"/>
        <v>13196.063716790013</v>
      </c>
      <c r="BL157" s="3">
        <f t="shared" si="126"/>
        <v>8324.5107131191617</v>
      </c>
      <c r="BM157" s="27"/>
      <c r="BQ157">
        <v>4</v>
      </c>
      <c r="BR157" s="17">
        <f t="shared" si="136"/>
        <v>37655.098057047195</v>
      </c>
      <c r="BS157" s="17">
        <f t="shared" si="127"/>
        <v>29081.847569346617</v>
      </c>
      <c r="BT157" s="17">
        <f t="shared" si="128"/>
        <v>36589.928364709049</v>
      </c>
      <c r="BU157" s="17">
        <f t="shared" si="129"/>
        <v>27307.034854370173</v>
      </c>
      <c r="BV157" s="17">
        <f t="shared" si="130"/>
        <v>26743.661255570016</v>
      </c>
      <c r="BW157" s="17">
        <f t="shared" si="131"/>
        <v>17007.044171803129</v>
      </c>
      <c r="BX157" s="27"/>
      <c r="CB157">
        <v>4</v>
      </c>
      <c r="CC157" s="17">
        <f t="shared" si="137"/>
        <v>37655.098057047195</v>
      </c>
      <c r="CD157" s="17">
        <f t="shared" si="132"/>
        <v>29081.847569346617</v>
      </c>
      <c r="CE157" s="17">
        <f t="shared" si="132"/>
        <v>36589.928364709049</v>
      </c>
      <c r="CF157" s="17">
        <f t="shared" si="132"/>
        <v>27307.034854370173</v>
      </c>
      <c r="CG157" s="17">
        <f t="shared" si="132"/>
        <v>26743.661255570016</v>
      </c>
      <c r="CH157" s="17">
        <f t="shared" si="132"/>
        <v>17007.044171803129</v>
      </c>
      <c r="CI157" s="27"/>
      <c r="CM157">
        <v>4</v>
      </c>
      <c r="CN157" s="28">
        <f t="shared" si="133"/>
        <v>1.2469933424650415</v>
      </c>
      <c r="CO157" s="28">
        <f t="shared" si="133"/>
        <v>1.4311279590494934</v>
      </c>
      <c r="CP157" s="28">
        <f t="shared" si="133"/>
        <v>0.89182332752949778</v>
      </c>
      <c r="CQ157" s="28">
        <f t="shared" si="133"/>
        <v>0.94134960910969789</v>
      </c>
      <c r="CR157" s="28">
        <f t="shared" si="133"/>
        <v>0.29847358120280848</v>
      </c>
      <c r="CS157" s="28">
        <f t="shared" si="133"/>
        <v>2.4616500180807209E-2</v>
      </c>
      <c r="CT157" s="27"/>
    </row>
    <row r="158" spans="2:98" x14ac:dyDescent="0.35">
      <c r="C158">
        <v>5</v>
      </c>
      <c r="D158" s="26">
        <f>$F$2*D159+$F$3*E158+3*$F$6*D144+3*$F$7*E143+3*$F$10*D129+3*$F$11*E128+$F$14*D114+$F$15*E113</f>
        <v>716.61869189072092</v>
      </c>
      <c r="E158" s="17">
        <f>$F$5*E159+$F$4*F158+3*$F$9*E144+3*$F$8*F143+3*$F$13*E129+3*$F$12*F128+$F$17*E114+$F$16*F113</f>
        <v>1776.3668602852404</v>
      </c>
      <c r="F158" s="26">
        <f>$F$2*F159+$F$3*G158+3*$F$6*F144+3*$F$7*G143+3*$F$10*F129+3*$F$11*G128+$F$14*F114+$F$15*G113</f>
        <v>1647.4610238404068</v>
      </c>
      <c r="G158" s="17">
        <f>$F$5*G159+$F$4*H158+3*$F$9*G144+3*$F$8*H143+3*$F$13*G129+3*$F$12*H128+$F$17*G114+$F$16*H113</f>
        <v>3636.5987887166325</v>
      </c>
      <c r="H158" s="26">
        <f>$F$2*H159+$F$3*I158+3*$F$6*H144+3*$F$7*I143+3*$F$10*H129+3*$F$11*I128+$F$14*H114+$F$15*I113</f>
        <v>2913.2213155936543</v>
      </c>
      <c r="I158" s="17">
        <f>$F$5*I159+$F$4*J158+3*$F$9*I144+3*$F$8*J143+3*$F$13*I129+3*$F$12*J128+$F$17*I114+$F$16*J113</f>
        <v>5142.6233576582899</v>
      </c>
      <c r="J158" s="26">
        <f>$F$2*J159+$F$3*K158+3*$F$6*J144+3*$F$7*K143+3*$F$10*J129+3*$F$11*K128+$F$14*J114+$F$15*K113</f>
        <v>2558.1478512093909</v>
      </c>
      <c r="K158" s="113">
        <v>0</v>
      </c>
      <c r="N158">
        <v>5</v>
      </c>
      <c r="O158" s="26">
        <f>$F$2*O159+$F$3*P158+3*$F$6*O144+3*$F$7*P143+3*$F$10*O129+3*$F$11*P128+$F$14*O114+$F$15*P113</f>
        <v>250.36208888266347</v>
      </c>
      <c r="P158" s="17">
        <f>$F$5*P159+$F$4*Q158+3*$F$9*P144+3*$F$8*Q143+3*$F$13*P129+3*$F$12*Q128+$F$17*P114+$F$16*Q113</f>
        <v>563.91333605328873</v>
      </c>
      <c r="Q158" s="26">
        <f>$F$2*Q159+$F$3*R158+3*$F$6*Q144+3*$F$7*R143+3*$F$10*Q129+3*$F$11*R128+$F$14*Q114+$F$15*R113</f>
        <v>464.02171066726333</v>
      </c>
      <c r="R158" s="17">
        <f>$F$5*R159+$F$4*S158+3*$F$9*R144+3*$F$8*S143+3*$F$13*R129+3*$F$12*S128+$F$17*R114+$F$16*S113</f>
        <v>855.96573142725072</v>
      </c>
      <c r="S158" s="26">
        <f>$F$2*S159+$F$3*T158+3*$F$6*S144+3*$F$7*T143+3*$F$10*S129+3*$F$11*T128+$F$14*S114+$F$15*T113</f>
        <v>532.27682430407253</v>
      </c>
      <c r="T158" s="17">
        <f>$F$5*T159+$F$4*U158+3*$F$9*T144+3*$F$8*U143+3*$F$13*T129+3*$F$12*U128+$F$17*T114+$F$16*U113</f>
        <v>593.80517486412077</v>
      </c>
      <c r="U158" s="26">
        <f>$F$2*U159+$F$3*V158+3*$F$6*U144+3*$F$7*V143+3*$F$10*U129+3*$F$11*V128+$F$14*U114+$F$15*V113</f>
        <v>140.09089078990431</v>
      </c>
      <c r="V158" s="113">
        <v>0</v>
      </c>
      <c r="Y158">
        <v>5</v>
      </c>
      <c r="Z158" s="26">
        <f>$F$2*Z159+$F$3*AA158+3*$F$6*Z144+3*$F$7*AA143+3*$F$10*Z129+3*$F$11*AA128+$F$14*Z114+$F$15*AA113</f>
        <v>1276.5679244439966</v>
      </c>
      <c r="AA158" s="17">
        <f>$F$5*AA159+$F$4*AB158+3*$F$9*AA144+3*$F$8*AB143+3*$F$13*AA129+3*$F$12*AB128+$F$17*AA114+$F$16*AB113</f>
        <v>2389.2457283619624</v>
      </c>
      <c r="AB158" s="26">
        <f>$F$2*AB159+$F$3*AC158+3*$F$6*AB144+3*$F$7*AC143+3*$F$10*AB129+3*$F$11*AC128+$F$14*AB114+$F$15*AC113</f>
        <v>1850.8956745564321</v>
      </c>
      <c r="AC158" s="17">
        <f>$F$5*AC159+$F$4*AD158+3*$F$9*AC144+3*$F$8*AD143+3*$F$13*AC129+3*$F$12*AD128+$F$17*AC114+$F$16*AD113</f>
        <v>3686.5197964406116</v>
      </c>
      <c r="AD158" s="26">
        <f>$F$2*AD159+$F$3*AE158+3*$F$6*AD144+3*$F$7*AE143+3*$F$10*AD129+3*$F$11*AE128+$F$14*AD114+$F$15*AE113</f>
        <v>2843.1976716956838</v>
      </c>
      <c r="AE158" s="17">
        <f>$F$5*AE159+$F$4*AF158+3*$F$9*AE144+3*$F$8*AF143+3*$F$13*AE129+3*$F$12*AF128+$F$17*AE114+$F$16*AF113</f>
        <v>5015.8479885911565</v>
      </c>
      <c r="AF158" s="26">
        <f>$F$2*AF159+$F$3*AG158+3*$F$6*AF144+3*$F$7*AG143+3*$F$10*AF129+3*$F$11*AG128+$F$14*AF114+$F$15*AG113</f>
        <v>2492.5547686251275</v>
      </c>
      <c r="AG158" s="113">
        <v>0</v>
      </c>
      <c r="AJ158">
        <v>5</v>
      </c>
      <c r="AK158" s="26">
        <f>$F$2*AK159+$F$3*AL158+3*$F$6*AK144+3*$F$7*AL143+3*$F$10*AK129+3*$F$11*AL128+$F$14*AK114+$F$15*AL113</f>
        <v>3004.5251761904628</v>
      </c>
      <c r="AL158" s="17">
        <f>$F$5*AL159+$F$4*AM158+3*$F$9*AL144+3*$F$8*AM143+3*$F$13*AL129+3*$F$12*AM128+$F$17*AL114+$F$16*AM113</f>
        <v>4064.8715306909567</v>
      </c>
      <c r="AM158" s="26">
        <f>$F$2*AM159+$F$3*AN158+3*$F$6*AM144+3*$F$7*AN143+3*$F$10*AM129+3*$F$11*AN128+$F$14*AM114+$F$15*AN113</f>
        <v>2054.3565447496726</v>
      </c>
      <c r="AN158" s="17">
        <f>$F$5*AN159+$F$4*AO158+3*$F$9*AN144+3*$F$8*AO143+3*$F$13*AN129+3*$F$12*AO128+$F$17*AN114+$F$16*AO113</f>
        <v>2233.0494063967894</v>
      </c>
      <c r="AO158" s="26">
        <f>$F$2*AO159+$F$3*AP158+3*$F$6*AO144+3*$F$7*AP143+3*$F$10*AO129+3*$F$11*AP128+$F$14*AO114+$F$15*AP113</f>
        <v>823.99863843274613</v>
      </c>
      <c r="AP158" s="17">
        <f>$F$5*AP159+$F$4*AQ158+3*$F$9*AP144+3*$F$8*AQ143+3*$F$13*AP129+3*$F$12*AQ128+$F$17*AP114+$F$16*AQ113</f>
        <v>574.40266946729776</v>
      </c>
      <c r="AQ158" s="26">
        <f>$F$2*AQ159+$F$3*AR158+3*$F$6*AQ144+3*$F$7*AR143+3*$F$10*AQ129+3*$F$11*AR128+$F$14*AQ114+$F$15*AR113</f>
        <v>0</v>
      </c>
      <c r="AR158" s="113">
        <v>0</v>
      </c>
      <c r="AU158">
        <v>5</v>
      </c>
      <c r="AV158" s="17">
        <f t="shared" si="134"/>
        <v>966.98078077338437</v>
      </c>
      <c r="AW158" s="17">
        <f t="shared" si="117"/>
        <v>2340.2801963385291</v>
      </c>
      <c r="AX158" s="17">
        <f t="shared" si="118"/>
        <v>2111.4827345076701</v>
      </c>
      <c r="AY158" s="17">
        <f t="shared" si="119"/>
        <v>4492.5645201438829</v>
      </c>
      <c r="AZ158" s="17">
        <f t="shared" si="120"/>
        <v>3445.498139897727</v>
      </c>
      <c r="BA158" s="17">
        <f t="shared" si="121"/>
        <v>5736.4285325224109</v>
      </c>
      <c r="BB158" s="17">
        <f t="shared" ref="BB158:BB159" si="138">J158+U158</f>
        <v>2698.2387419992951</v>
      </c>
      <c r="BC158" s="27"/>
      <c r="BF158">
        <v>5</v>
      </c>
      <c r="BG158" s="3">
        <f t="shared" si="135"/>
        <v>4281.0931006344599</v>
      </c>
      <c r="BH158" s="3">
        <f t="shared" si="122"/>
        <v>6454.1172590529186</v>
      </c>
      <c r="BI158" s="3">
        <f t="shared" si="123"/>
        <v>3905.252219306105</v>
      </c>
      <c r="BJ158" s="3">
        <f t="shared" si="124"/>
        <v>5919.5692028374015</v>
      </c>
      <c r="BK158" s="3">
        <f t="shared" si="125"/>
        <v>3667.19631012843</v>
      </c>
      <c r="BL158" s="3">
        <f t="shared" si="126"/>
        <v>5590.2506580584541</v>
      </c>
      <c r="BM158" s="3">
        <f t="shared" ref="BM158:BM159" si="139">AF158+AQ158</f>
        <v>2492.5547686251275</v>
      </c>
      <c r="BN158" s="27"/>
      <c r="BQ158">
        <v>5</v>
      </c>
      <c r="BR158" s="17">
        <f t="shared" si="136"/>
        <v>5248.0738814078441</v>
      </c>
      <c r="BS158" s="17">
        <f t="shared" si="127"/>
        <v>8794.3974553914486</v>
      </c>
      <c r="BT158" s="17">
        <f t="shared" si="128"/>
        <v>6016.7349538137751</v>
      </c>
      <c r="BU158" s="17">
        <f t="shared" si="129"/>
        <v>10412.133722981285</v>
      </c>
      <c r="BV158" s="17">
        <f t="shared" si="130"/>
        <v>7112.694450026157</v>
      </c>
      <c r="BW158" s="17">
        <f t="shared" si="131"/>
        <v>11326.679190580864</v>
      </c>
      <c r="BX158" s="17">
        <f t="shared" ref="BX158:BX159" si="140">BB158+BM158</f>
        <v>5190.7935106244222</v>
      </c>
      <c r="CB158">
        <v>5</v>
      </c>
      <c r="CC158" s="17">
        <f t="shared" si="137"/>
        <v>5248.0738814078441</v>
      </c>
      <c r="CD158" s="17">
        <f t="shared" si="132"/>
        <v>8794.3974553914486</v>
      </c>
      <c r="CE158" s="17">
        <f t="shared" si="132"/>
        <v>6016.7349538137751</v>
      </c>
      <c r="CF158" s="17">
        <f t="shared" si="132"/>
        <v>10412.133722981285</v>
      </c>
      <c r="CG158" s="17">
        <f t="shared" si="132"/>
        <v>7112.694450026157</v>
      </c>
      <c r="CH158" s="17">
        <f t="shared" si="132"/>
        <v>11326.679190580864</v>
      </c>
      <c r="CI158" s="17">
        <f t="shared" si="132"/>
        <v>5190.7935106244222</v>
      </c>
      <c r="CM158">
        <v>5</v>
      </c>
      <c r="CN158" s="28">
        <f t="shared" si="133"/>
        <v>2.5050852457277237</v>
      </c>
      <c r="CO158" s="28">
        <f t="shared" si="133"/>
        <v>2.1274167152255208</v>
      </c>
      <c r="CP158" s="28">
        <f t="shared" si="133"/>
        <v>2.3387678520353381</v>
      </c>
      <c r="CQ158" s="28">
        <f t="shared" si="133"/>
        <v>1.4548914279306211</v>
      </c>
      <c r="CR158" s="28">
        <f t="shared" si="133"/>
        <v>1.3538621932719741</v>
      </c>
      <c r="CS158" s="28">
        <f t="shared" si="133"/>
        <v>0.2937094604341885</v>
      </c>
      <c r="CT158" s="28">
        <f>(CI158-3*CI143*CI128+2*CI128^3)/(CT143)^(3/2)</f>
        <v>6.9243018278871754E-3</v>
      </c>
    </row>
    <row r="159" spans="2:98" x14ac:dyDescent="0.35">
      <c r="C159">
        <v>6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26">
        <f>$F$2*I160+$F$3*J159+3*$F$6*I145+3*$F$7*J144+3*$F$10*I130+3*$F$11*J129+$F$14*I115+$F$15*J114</f>
        <v>1055.690201895452</v>
      </c>
      <c r="J159" s="16">
        <f>$P$16</f>
        <v>1025.8844790090661</v>
      </c>
      <c r="N159">
        <v>6</v>
      </c>
      <c r="O159" s="113">
        <v>0</v>
      </c>
      <c r="P159" s="113">
        <v>0</v>
      </c>
      <c r="Q159" s="113">
        <v>0</v>
      </c>
      <c r="R159" s="113">
        <v>0</v>
      </c>
      <c r="S159" s="113">
        <v>0</v>
      </c>
      <c r="T159" s="26">
        <f>$F$2*T160+$F$3*U159+3*$F$6*T145+3*$F$7*U144+3*$F$10*T130+3*$F$11*U129+$F$14*T115+$F$15*U114</f>
        <v>0</v>
      </c>
      <c r="U159" s="8">
        <v>0</v>
      </c>
      <c r="Y159">
        <v>6</v>
      </c>
      <c r="Z159" s="113">
        <v>0</v>
      </c>
      <c r="AA159" s="113">
        <v>0</v>
      </c>
      <c r="AB159" s="113">
        <v>0</v>
      </c>
      <c r="AC159" s="113">
        <v>0</v>
      </c>
      <c r="AD159" s="113">
        <v>0</v>
      </c>
      <c r="AE159" s="26">
        <f>$F$2*AE160+$F$3*AF159+3*$F$6*AE145+3*$F$7*AF144+3*$F$10*AE130+3*$F$11*AF129+$F$14*AE115+$F$15*AF114</f>
        <v>1028.7075913546457</v>
      </c>
      <c r="AF159" s="16">
        <f>$P$17</f>
        <v>997.64771499452183</v>
      </c>
      <c r="AJ159">
        <v>6</v>
      </c>
      <c r="AK159" s="113">
        <v>0</v>
      </c>
      <c r="AL159" s="113">
        <v>0</v>
      </c>
      <c r="AM159" s="113">
        <v>0</v>
      </c>
      <c r="AN159" s="113">
        <v>0</v>
      </c>
      <c r="AO159" s="113">
        <v>0</v>
      </c>
      <c r="AP159" s="26">
        <f>$F$2*AP160+$F$3*AQ159+3*$F$6*AP145+3*$F$7*AQ144+3*$F$10*AP130+3*$F$11*AQ129+$F$14*AP115+$F$15*AQ114</f>
        <v>309.62119059871225</v>
      </c>
      <c r="AQ159" s="8">
        <v>0</v>
      </c>
      <c r="AU159">
        <v>6</v>
      </c>
      <c r="AV159" s="27"/>
      <c r="AW159" s="27"/>
      <c r="AX159" s="27"/>
      <c r="AY159" s="27"/>
      <c r="AZ159" s="27"/>
      <c r="BA159" s="17">
        <f t="shared" si="121"/>
        <v>1055.690201895452</v>
      </c>
      <c r="BB159" s="17">
        <f t="shared" si="138"/>
        <v>1025.8844790090661</v>
      </c>
      <c r="BF159">
        <v>6</v>
      </c>
      <c r="BG159" s="27"/>
      <c r="BH159" s="27"/>
      <c r="BI159" s="27"/>
      <c r="BJ159" s="27"/>
      <c r="BK159" s="27"/>
      <c r="BL159" s="3">
        <f t="shared" si="126"/>
        <v>1338.328781953358</v>
      </c>
      <c r="BM159" s="3">
        <f t="shared" si="139"/>
        <v>997.64771499452183</v>
      </c>
      <c r="BQ159">
        <v>6</v>
      </c>
      <c r="BR159" s="27"/>
      <c r="BS159" s="27"/>
      <c r="BT159" s="27"/>
      <c r="BU159" s="27"/>
      <c r="BV159" s="27"/>
      <c r="BW159" s="17">
        <f t="shared" si="131"/>
        <v>2394.01898384881</v>
      </c>
      <c r="BX159" s="17">
        <f t="shared" si="140"/>
        <v>2023.5321940035878</v>
      </c>
      <c r="CB159">
        <v>6</v>
      </c>
      <c r="CC159" s="27"/>
      <c r="CD159" s="27"/>
      <c r="CE159" s="27"/>
      <c r="CF159" s="27"/>
      <c r="CG159" s="27"/>
      <c r="CH159" s="17">
        <f t="shared" si="132"/>
        <v>2394.01898384881</v>
      </c>
      <c r="CI159" s="17">
        <f t="shared" si="132"/>
        <v>2023.5321940035878</v>
      </c>
      <c r="CM159">
        <v>6</v>
      </c>
      <c r="CN159" s="27"/>
      <c r="CO159" s="27"/>
      <c r="CP159" s="27"/>
      <c r="CQ159" s="27"/>
      <c r="CR159" s="27"/>
      <c r="CS159" s="28">
        <f>(CH159-3*CH144*CH129+2*CH129^3)/(CS144)^(3/2)</f>
        <v>1.1528247819590323</v>
      </c>
      <c r="CT159" s="28">
        <f>(CI159-3*CI144*CI129+2*CI129^3)/(CT144)^(3/2)</f>
        <v>1.8662647176454146</v>
      </c>
    </row>
    <row r="160" spans="2:98" x14ac:dyDescent="0.35">
      <c r="C160">
        <v>7</v>
      </c>
      <c r="I160" s="113">
        <v>0</v>
      </c>
      <c r="N160">
        <v>7</v>
      </c>
      <c r="T160" s="113">
        <v>0</v>
      </c>
      <c r="Y160">
        <v>7</v>
      </c>
      <c r="AE160" s="113">
        <v>0</v>
      </c>
      <c r="AJ160">
        <v>7</v>
      </c>
      <c r="AP160" s="113">
        <v>0</v>
      </c>
      <c r="BA160" s="27"/>
      <c r="BL160" s="27"/>
      <c r="BW160" s="27"/>
      <c r="CH160" s="27"/>
      <c r="CS160" s="27"/>
    </row>
    <row r="162" spans="2:98" x14ac:dyDescent="0.35">
      <c r="D162" s="115" t="s">
        <v>948</v>
      </c>
      <c r="E162" s="116"/>
      <c r="F162" s="116"/>
      <c r="G162" s="116">
        <f>INDEX(D168:K175,VLOOKUP($E$24,C167:K175,1,FALSE)+1,HLOOKUP($E$25,C167:K175,1,FALSE)+1)</f>
        <v>8388238.2527327156</v>
      </c>
      <c r="O162" s="115" t="s">
        <v>1013</v>
      </c>
      <c r="P162" s="116"/>
      <c r="Q162" s="116"/>
      <c r="R162" s="120">
        <f>INDEX(O168:V175,VLOOKUP($E$24,N167:V175,1,FALSE)+1,HLOOKUP($E$25,N167:V175,1,FALSE)+1)</f>
        <v>4422620.95224238</v>
      </c>
      <c r="Z162" s="115" t="s">
        <v>1045</v>
      </c>
      <c r="AA162" s="116"/>
      <c r="AB162" s="116"/>
      <c r="AC162" s="120">
        <f>INDEX(Z168:AG175,VLOOKUP($E$24,Y167:AG175,1,FALSE)+1,HLOOKUP($E$25,Y167:AG175,1,FALSE)+1)</f>
        <v>6681696.5687499419</v>
      </c>
      <c r="AK162" s="115" t="s">
        <v>1077</v>
      </c>
      <c r="AL162" s="116"/>
      <c r="AM162" s="116"/>
      <c r="AN162" s="120">
        <f>INDEX(AK168:AR175,VLOOKUP($E$24,AJ167:AR175,1,FALSE)+1,HLOOKUP($E$25,AJ167:AR175,1,FALSE)+1)</f>
        <v>6473770.0404368909</v>
      </c>
      <c r="AV162" s="115" t="s">
        <v>1095</v>
      </c>
      <c r="AW162" s="116"/>
      <c r="AX162" s="116"/>
      <c r="AY162" s="120">
        <f>INDEX(AV168:BB174,VLOOKUP($E$24,AU167:BB174,1,FALSE)+1,HLOOKUP($E$25,AU167:BB174,1,FALSE)+1)</f>
        <v>12810859.204975095</v>
      </c>
      <c r="BG162" s="115" t="s">
        <v>1111</v>
      </c>
      <c r="BH162" s="116"/>
      <c r="BI162" s="116"/>
      <c r="BJ162" s="120">
        <f>INDEX(BG168:BM174,VLOOKUP($E$24,BF167:BM174,1,FALSE)+1,HLOOKUP($E$25,BF167:BM174,1,FALSE)+1)</f>
        <v>13155466.609186832</v>
      </c>
      <c r="BR162" s="115" t="s">
        <v>1127</v>
      </c>
      <c r="BS162" s="116"/>
      <c r="BT162" s="116"/>
      <c r="BU162" s="120">
        <f>AY162+BJ162</f>
        <v>25966325.814161927</v>
      </c>
      <c r="CC162" s="115" t="s">
        <v>250</v>
      </c>
      <c r="CD162" s="116"/>
      <c r="CE162" s="116"/>
      <c r="CF162" s="120">
        <f>BU162</f>
        <v>25966325.814161927</v>
      </c>
      <c r="CN162" s="115" t="s">
        <v>251</v>
      </c>
      <c r="CO162" s="116"/>
      <c r="CP162" s="116"/>
      <c r="CQ162" s="121">
        <f>(CF162-4*CF147*CF117-3*CF132^2+12*CF132*CF117^2-6*CF117^4)/(CQ132)^2</f>
        <v>-0.16524727255983246</v>
      </c>
    </row>
    <row r="163" spans="2:98" x14ac:dyDescent="0.35">
      <c r="D163" s="4" t="s">
        <v>949</v>
      </c>
      <c r="G163" s="25">
        <f>INDEX(D168:K175,VLOOKUP($E$24+1,C167:K175,1,FALSE)+1,HLOOKUP($E$25,C167:K175,1,FALSE)+1)</f>
        <v>4801336.4515621047</v>
      </c>
      <c r="O163" s="4" t="s">
        <v>1014</v>
      </c>
      <c r="R163" s="25">
        <f>INDEX(O168:V175,VLOOKUP($E$24+1,N167:V175,1,FALSE)+1,HLOOKUP($E$25,N167:V175,1,FALSE)+1)</f>
        <v>2492382.0948417108</v>
      </c>
      <c r="Z163" s="4" t="s">
        <v>1046</v>
      </c>
      <c r="AC163" s="25">
        <f>INDEX(Z168:AG175,VLOOKUP($E$24+1,Y167:AG175,1,FALSE)+1,HLOOKUP($E$25,Y167:AG175,1,FALSE)+1)</f>
        <v>4826139.2150049312</v>
      </c>
      <c r="AK163" s="4" t="s">
        <v>1078</v>
      </c>
      <c r="AN163" s="25">
        <f>INDEX(AK168:AR175,VLOOKUP($E$24+1,AJ167:AR175,1,FALSE)+1,HLOOKUP($E$25,AJ167:AR175,1,FALSE)+1)</f>
        <v>5248389.9580434719</v>
      </c>
      <c r="AV163" s="4" t="s">
        <v>1096</v>
      </c>
      <c r="AY163" s="5">
        <f>G165+R165</f>
        <v>12810859.204975095</v>
      </c>
      <c r="BG163" s="4" t="s">
        <v>1112</v>
      </c>
      <c r="BJ163" s="25">
        <f>AC165+AN165</f>
        <v>13155466.609186832</v>
      </c>
      <c r="BR163" s="4" t="s">
        <v>1128</v>
      </c>
      <c r="BU163" s="25">
        <f>AY163+BJ163</f>
        <v>25966325.814161927</v>
      </c>
      <c r="CC163" s="4" t="s">
        <v>499</v>
      </c>
      <c r="CF163" s="25">
        <f>BU163</f>
        <v>25966325.814161927</v>
      </c>
      <c r="CN163" s="4" t="s">
        <v>514</v>
      </c>
      <c r="CQ163" s="5">
        <f>(CF163-4*CF148*CF118-3*CF133^2+12*CF133*CF118^2-6*CF118^4)/(CQ133)^2</f>
        <v>-0.16524727255983246</v>
      </c>
    </row>
    <row r="164" spans="2:98" x14ac:dyDescent="0.35">
      <c r="D164" s="4" t="s">
        <v>950</v>
      </c>
      <c r="G164" s="25">
        <f>INDEX(D168:K175,VLOOKUP($E$24,C167:K175,1,FALSE)+1,HLOOKUP($E$25+1,C167:K175,1,FALSE)+1)</f>
        <v>6380314.8233085955</v>
      </c>
      <c r="O164" s="4" t="s">
        <v>1015</v>
      </c>
      <c r="R164" s="25">
        <f>INDEX(O168:V175,VLOOKUP($E$24,N167:V175,1,FALSE)+1,HLOOKUP($E$25+1,N167:V175,1,FALSE)+1)</f>
        <v>3213889.8511253814</v>
      </c>
      <c r="Z164" s="4" t="s">
        <v>1047</v>
      </c>
      <c r="AC164" s="25">
        <f>INDEX(Z168:AG175,VLOOKUP($E$24,Y167:AG175,1,FALSE)+1,HLOOKUP($E$25+1,Y167:AG175,1,FALSE)+1)</f>
        <v>4875249.0994311022</v>
      </c>
      <c r="AK164" s="4" t="s">
        <v>1079</v>
      </c>
      <c r="AN164" s="25">
        <f>INDEX(AK168:AR175,VLOOKUP($E$24,AJ167:AR175,1,FALSE)+1,HLOOKUP($E$25+1,AJ167:AR175,1,FALSE)+1)</f>
        <v>4007738.0277802888</v>
      </c>
      <c r="CN164" s="4" t="s">
        <v>543</v>
      </c>
      <c r="CQ164" s="5">
        <f>IF(MOD($E$24+$E$25,2)=0,CQ163,CQ88)</f>
        <v>-0.16524727255983246</v>
      </c>
    </row>
    <row r="165" spans="2:98" x14ac:dyDescent="0.35">
      <c r="D165" s="4" t="s">
        <v>951</v>
      </c>
      <c r="G165" s="5">
        <f>IF(AND($E$24=6,$E$25=6),$U$5*G163+$U$4*G164+4*$U$9*G148+4*$U$8*G149+6*$U$13*G133+6*$U$12*G134+4*$U$17*G118+4*$U$16*G119+$U$21*G103+$U$20*G104,IF(MOD($E$24+$E$25,2)=0,$K$5*G163+$K$4*G164+4*$K$9*G148+4*$K$8*G149+6*$K$13*G133+6*$K$12*G134+4*$K$17*G118+4*$K$16*G119+$K$21*G103+$K$20*G104,$K$2*G163+$K$3*G164+4*$K$6*G148+4*$K$7*G149+6*$K$10*G133+6*$K$11*G134+4*$K$14*G118+4*$K$15*G119+$K$18*G103+$K$19*G104))</f>
        <v>8388238.2527327156</v>
      </c>
      <c r="O165" s="4" t="s">
        <v>1016</v>
      </c>
      <c r="R165" s="5">
        <f>IF(AND($E$24=6,$E$25=6),$U$5*R163+$U$4*R164+4*$U$9*R148+4*$U$8*R149+6*$U$13*R133+6*$U$12*R134+4*$U$17*R118+4*$U$16*R119+$U$21*R103+$U$20*R104,IF(MOD($E$24+$E$25,2)=0,$K$5*R163+$K$4*R164+4*$K$9*R148+4*$K$8*R149+6*$K$13*R133+6*$K$12*R134+4*$K$17*R118+4*$K$16*R119+$K$21*R103+$K$20*R104,$K$2*R163+$K$3*R164+4*$K$6*R148+4*$K$7*R149+6*$K$10*R133+6*$K$11*R134+4*$K$14*R118+4*$K$15*R119+$K$18*R103+$K$19*R104))</f>
        <v>4422620.95224238</v>
      </c>
      <c r="Z165" s="4" t="s">
        <v>1048</v>
      </c>
      <c r="AC165" s="5">
        <f>IF(AND($E$24=6,$E$25=6),$U$5*AC163+$U$4*AC164+4*$U$9*AC148+4*$U$8*AC149+6*$U$13*AC133+6*$U$12*AC134+4*$U$17*AC118+4*$U$16*AC119+$U$21*AC103+$U$20*AC104,IF(MOD($E$24+$E$25,2)=0,$K$5*AC163+$K$4*AC164+4*$K$9*AC148+4*$K$8*AC149+6*$K$13*AC133+6*$K$12*AC134+4*$K$17*AC118+4*$K$16*AC119+$K$21*AC103+$K$20*AC104,$K$2*AC163+$K$3*AC164+4*$K$6*AC148+4*$K$7*AC149+6*$K$10*AC133+6*$K$11*AC134+4*$K$14*AC118+4*$K$15*AC119+$K$18*AC103+$K$19*AC104))</f>
        <v>6681696.5687499419</v>
      </c>
      <c r="AK165" s="4" t="s">
        <v>1080</v>
      </c>
      <c r="AN165" s="5">
        <f>IF(AND($E$24=6,$E$25=6),$U$5*AN163+$U$4*AN164+4*$U$9*AN148+4*$U$8*AN149+6*$U$13*AN133+6*$U$12*AN134+4*$U$17*AN118+4*$U$16*AN119+$U$21*AN103+$U$20*AN104,IF(MOD($E$24+$E$25,2)=0,$K$5*AN163+$K$4*AN164+4*$K$9*AN148+4*$K$8*AN149+6*$K$13*AN133+6*$K$12*AN134+4*$K$17*AN118+4*$K$16*AN119+$K$21*AN103+$K$20*AN104,$K$2*AN163+$K$3*AN164+4*$K$6*AN148+4*$K$7*AN149+6*$K$10*AN133+6*$K$11*AN134+4*$K$14*AN118+4*$K$15*AN119+$K$18*AN103+$K$19*AN104))</f>
        <v>6473770.0404368909</v>
      </c>
      <c r="AY165" s="5"/>
      <c r="BJ165" s="1"/>
    </row>
    <row r="166" spans="2:98" x14ac:dyDescent="0.35">
      <c r="G166" t="s">
        <v>0</v>
      </c>
      <c r="R166" t="s">
        <v>0</v>
      </c>
      <c r="AC166" t="s">
        <v>0</v>
      </c>
      <c r="AN166" t="s">
        <v>0</v>
      </c>
      <c r="AY166" t="s">
        <v>0</v>
      </c>
      <c r="BJ166" t="s">
        <v>0</v>
      </c>
      <c r="BU166" t="s">
        <v>0</v>
      </c>
      <c r="CF166" t="s">
        <v>0</v>
      </c>
      <c r="CQ166" t="s">
        <v>0</v>
      </c>
    </row>
    <row r="167" spans="2:98" x14ac:dyDescent="0.35">
      <c r="D167">
        <v>0</v>
      </c>
      <c r="E167">
        <v>1</v>
      </c>
      <c r="F167">
        <v>2</v>
      </c>
      <c r="G167">
        <v>3</v>
      </c>
      <c r="H167">
        <v>4</v>
      </c>
      <c r="I167">
        <v>5</v>
      </c>
      <c r="J167">
        <v>6</v>
      </c>
      <c r="K167">
        <v>7</v>
      </c>
      <c r="O167">
        <v>0</v>
      </c>
      <c r="P167">
        <v>1</v>
      </c>
      <c r="Q167">
        <v>2</v>
      </c>
      <c r="R167">
        <v>3</v>
      </c>
      <c r="S167">
        <v>4</v>
      </c>
      <c r="T167">
        <v>5</v>
      </c>
      <c r="U167">
        <v>6</v>
      </c>
      <c r="V167">
        <v>7</v>
      </c>
      <c r="Z167">
        <v>0</v>
      </c>
      <c r="AA167">
        <v>1</v>
      </c>
      <c r="AB167">
        <v>2</v>
      </c>
      <c r="AC167">
        <v>3</v>
      </c>
      <c r="AD167">
        <v>4</v>
      </c>
      <c r="AE167">
        <v>5</v>
      </c>
      <c r="AF167">
        <v>6</v>
      </c>
      <c r="AG167">
        <v>7</v>
      </c>
      <c r="AK167">
        <v>0</v>
      </c>
      <c r="AL167">
        <v>1</v>
      </c>
      <c r="AM167">
        <v>2</v>
      </c>
      <c r="AN167">
        <v>3</v>
      </c>
      <c r="AO167">
        <v>4</v>
      </c>
      <c r="AP167">
        <v>5</v>
      </c>
      <c r="AQ167">
        <v>6</v>
      </c>
      <c r="AR167">
        <v>7</v>
      </c>
      <c r="AV167">
        <v>0</v>
      </c>
      <c r="AW167">
        <v>1</v>
      </c>
      <c r="AX167">
        <v>2</v>
      </c>
      <c r="AY167">
        <v>3</v>
      </c>
      <c r="AZ167">
        <v>4</v>
      </c>
      <c r="BA167">
        <v>5</v>
      </c>
      <c r="BB167">
        <v>6</v>
      </c>
      <c r="BG167">
        <v>0</v>
      </c>
      <c r="BH167">
        <v>1</v>
      </c>
      <c r="BI167">
        <v>2</v>
      </c>
      <c r="BJ167">
        <v>3</v>
      </c>
      <c r="BK167">
        <v>4</v>
      </c>
      <c r="BL167">
        <v>5</v>
      </c>
      <c r="BM167">
        <v>6</v>
      </c>
      <c r="BR167">
        <v>0</v>
      </c>
      <c r="BS167">
        <v>1</v>
      </c>
      <c r="BT167">
        <v>2</v>
      </c>
      <c r="BU167">
        <v>3</v>
      </c>
      <c r="BV167">
        <v>4</v>
      </c>
      <c r="BW167">
        <v>5</v>
      </c>
      <c r="BX167">
        <v>6</v>
      </c>
      <c r="CC167">
        <v>0</v>
      </c>
      <c r="CD167">
        <v>1</v>
      </c>
      <c r="CE167">
        <v>2</v>
      </c>
      <c r="CF167">
        <v>3</v>
      </c>
      <c r="CG167">
        <v>4</v>
      </c>
      <c r="CH167">
        <v>5</v>
      </c>
      <c r="CI167">
        <v>6</v>
      </c>
      <c r="CN167">
        <v>0</v>
      </c>
      <c r="CO167">
        <v>1</v>
      </c>
      <c r="CP167">
        <v>2</v>
      </c>
      <c r="CQ167">
        <v>3</v>
      </c>
      <c r="CR167">
        <v>4</v>
      </c>
      <c r="CS167">
        <v>5</v>
      </c>
      <c r="CT167">
        <v>6</v>
      </c>
    </row>
    <row r="168" spans="2:98" x14ac:dyDescent="0.35">
      <c r="C168">
        <v>0</v>
      </c>
      <c r="D168" s="17">
        <f>$F$5*D169+$F$4*E168+4*$F$9*D154+4*$F$8*E153+6*$F$13*D139+6*$F$12*E138+4*$F$17*D124+4*$F$16*E123+$F$21*D109+$F$20*E108</f>
        <v>8388238.2527327156</v>
      </c>
      <c r="E168" s="26">
        <f>$F$2*E169+$F$3*F168+4*$F$6*E154+4*$F$7*F153+6*$F$10*E139+6*$F$11*F138+4*$F$14*E124+4*$F$15*F123+$F$18*E109+$F$19*F108</f>
        <v>6380314.8233085955</v>
      </c>
      <c r="F168" s="17">
        <f>$F$5*F169+$F$4*G168+4*$F$9*F154+4*$F$8*G153+6*$F$13*F139+6*$F$12*G138+4*$F$17*F124+4*$F$16*G123+$F$21*F109+$F$20*G108</f>
        <v>4105472.642742414</v>
      </c>
      <c r="G168" s="26">
        <f>$F$2*G169+$F$3*H168+4*$F$6*G154+4*$F$7*H153+6*$F$10*G139+6*$F$11*H138+4*$F$14*G124+4*$F$15*H123+$F$18*G109+$F$19*H108</f>
        <v>2410703.3748878706</v>
      </c>
      <c r="H168" s="17">
        <f>$F$5*H169+$F$4*I168+4*$F$9*H154+4*$F$8*I153+6*$F$13*H139+6*$F$12*I138+4*$F$17*H124+4*$F$16*I123+$F$21*H109+$F$20*I108</f>
        <v>707282.42727944173</v>
      </c>
      <c r="I168" s="26">
        <f>$F$2*I169+$F$3*J168+4*$F$6*I154+4*$F$7*J153+6*$F$10*I139+6*$F$11*J138+4*$F$14*I124+4*$F$15*J123+$F$18*I109+$F$19*J108</f>
        <v>186492.239288749</v>
      </c>
      <c r="J168" s="113">
        <v>0</v>
      </c>
      <c r="N168">
        <v>0</v>
      </c>
      <c r="O168" s="17">
        <f>$F$5*O169+$F$4*P168+4*$F$9*O154+4*$F$8*P153+6*$F$13*O139+6*$F$12*P138+4*$F$17*O124+4*$F$16*P123+$F$21*O109+$F$20*P108</f>
        <v>4422620.95224238</v>
      </c>
      <c r="P168" s="26">
        <f>$F$2*P169+$F$3*Q168+4*$F$6*P154+4*$F$7*Q153+6*$F$10*P139+6*$F$11*Q138+4*$F$14*P124+4*$F$15*Q123+$F$18*P109+$F$19*Q108</f>
        <v>3213889.8511253814</v>
      </c>
      <c r="Q168" s="17">
        <f>$F$5*Q169+$F$4*R168+4*$F$9*Q154+4*$F$8*R153+6*$F$13*Q139+6*$F$12*R138+4*$F$17*Q124+4*$F$16*R123+$F$21*Q109+$F$20*R108</f>
        <v>1885196.4216548454</v>
      </c>
      <c r="R168" s="26">
        <f>$F$2*R169+$F$3*S168+4*$F$6*R154+4*$F$7*S153+6*$F$10*R139+6*$F$11*S138+4*$F$14*R124+4*$F$15*S123+$F$18*R109+$F$19*S108</f>
        <v>1029507.7595484047</v>
      </c>
      <c r="S168" s="17">
        <f>$F$5*S169+$F$4*T168+4*$F$9*S154+4*$F$8*T153+6*$F$13*S139+6*$F$12*T138+4*$F$17*S124+4*$F$16*T123+$F$21*S109+$F$20*T108</f>
        <v>259516.10867718872</v>
      </c>
      <c r="T168" s="26">
        <f>$F$2*T169+$F$3*U168+4*$F$6*T154+4*$F$7*U153+6*$F$10*T139+6*$F$11*U138+4*$F$14*T124+4*$F$15*U123+$F$18*T109+$F$19*U108</f>
        <v>58685.232290100881</v>
      </c>
      <c r="U168" s="113">
        <v>0</v>
      </c>
      <c r="Y168">
        <v>0</v>
      </c>
      <c r="Z168" s="17">
        <f>$F$5*Z169+$F$4*AA168+4*$F$9*Z154+4*$F$8*AA153+6*$F$13*Z139+6*$F$12*AA138+4*$F$17*Z124+4*$F$16*AA123+$F$21*Z109+$F$20*AA108</f>
        <v>6681696.5687499419</v>
      </c>
      <c r="AA168" s="26">
        <f>$F$2*AA169+$F$3*AB168+4*$F$6*AA154+4*$F$7*AB153+6*$F$10*AA139+6*$F$11*AB138+4*$F$14*AA124+4*$F$15*AB123+$F$18*AA109+$F$19*AB108</f>
        <v>4875249.0994311022</v>
      </c>
      <c r="AB168" s="17">
        <f>$F$5*AB169+$F$4*AC168+4*$F$9*AB154+4*$F$8*AC153+6*$F$13*AB139+6*$F$12*AC138+4*$F$17*AB124+4*$F$16*AC123+$F$21*AB109+$F$20*AC108</f>
        <v>2626391.9960763436</v>
      </c>
      <c r="AC168" s="26">
        <f>$F$2*AC169+$F$3*AD168+4*$F$6*AC154+4*$F$7*AD153+6*$F$10*AC139+6*$F$11*AD138+4*$F$14*AC124+4*$F$15*AD123+$F$18*AC109+$F$19*AD108</f>
        <v>1515105.9825883999</v>
      </c>
      <c r="AD168" s="17">
        <f>$F$5*AD169+$F$4*AE168+4*$F$9*AD154+4*$F$8*AE153+6*$F$13*AD139+6*$F$12*AE138+4*$F$17*AD124+4*$F$16*AE123+$F$21*AD109+$F$20*AE108</f>
        <v>380095.77356007474</v>
      </c>
      <c r="AE168" s="26">
        <f>$F$2*AE169+$F$3*AF168+4*$F$6*AE154+4*$F$7*AF153+6*$F$10*AE139+6*$F$11*AF138+4*$F$14*AE124+4*$F$15*AF123+$F$18*AE109+$F$19*AF108</f>
        <v>100154.97741672627</v>
      </c>
      <c r="AF168" s="113">
        <v>0</v>
      </c>
      <c r="AJ168">
        <v>0</v>
      </c>
      <c r="AK168" s="17">
        <f>$F$5*AK169+$F$4*AL168+4*$F$9*AK154+4*$F$8*AL153+6*$F$13*AK139+6*$F$12*AL138+4*$F$17*AK124+4*$F$16*AL123+$F$21*AK109+$F$20*AL108</f>
        <v>6473770.0404368909</v>
      </c>
      <c r="AL168" s="26">
        <f>$F$2*AL169+$F$3*AM168+4*$F$6*AL154+4*$F$7*AM153+6*$F$10*AL139+6*$F$11*AM138+4*$F$14*AL124+4*$F$15*AM123+$F$18*AL109+$F$19*AM108</f>
        <v>4007738.0277802888</v>
      </c>
      <c r="AM168" s="17">
        <f>$F$5*AM169+$F$4*AN168+4*$F$9*AM154+4*$F$8*AN153+6*$F$13*AM139+6*$F$12*AN138+4*$F$17*AM124+4*$F$16*AN123+$F$21*AM109+$F$20*AN108</f>
        <v>1601835.2198338404</v>
      </c>
      <c r="AN168" s="26">
        <f>$F$2*AN169+$F$3*AO168+4*$F$6*AN154+4*$F$7*AO153+6*$F$10*AN139+6*$F$11*AO138+4*$F$14*AN124+4*$F$15*AO123+$F$18*AN109+$F$19*AO108</f>
        <v>743423.08739668212</v>
      </c>
      <c r="AO168" s="17">
        <f>$F$5*AO169+$F$4*AP168+4*$F$9*AO154+4*$F$8*AP153+6*$F$13*AO139+6*$F$12*AP138+4*$F$17*AO124+4*$F$16*AP123+$F$21*AO109+$F$20*AP108</f>
        <v>138510.47433037459</v>
      </c>
      <c r="AP168" s="26">
        <f>$F$2*AP169+$F$3*AQ168+4*$F$6*AP154+4*$F$7*AQ153+6*$F$10*AP139+6*$F$11*AQ138+4*$F$14*AP124+4*$F$15*AQ123+$F$18*AP109+$F$19*AQ108</f>
        <v>28017.01216043983</v>
      </c>
      <c r="AQ168" s="113">
        <v>0</v>
      </c>
      <c r="AU168">
        <v>0</v>
      </c>
      <c r="AV168" s="17">
        <f>D168+O168</f>
        <v>12810859.204975095</v>
      </c>
      <c r="AW168" s="17">
        <f t="shared" ref="AW168:AW173" si="141">E168+P168</f>
        <v>9594204.6744339764</v>
      </c>
      <c r="AX168" s="17">
        <f t="shared" ref="AX168:AX173" si="142">F168+Q168</f>
        <v>5990669.0643972596</v>
      </c>
      <c r="AY168" s="17">
        <f t="shared" ref="AY168:AY173" si="143">G168+R168</f>
        <v>3440211.1344362753</v>
      </c>
      <c r="AZ168" s="17">
        <f t="shared" ref="AZ168:AZ173" si="144">H168+S168</f>
        <v>966798.53595663048</v>
      </c>
      <c r="BA168" s="17">
        <f t="shared" ref="BA168:BA174" si="145">I168+T168</f>
        <v>245177.47157884989</v>
      </c>
      <c r="BB168" s="27"/>
      <c r="BF168">
        <v>0</v>
      </c>
      <c r="BG168" s="17">
        <f>Z168+AK168</f>
        <v>13155466.609186832</v>
      </c>
      <c r="BH168" s="17">
        <f t="shared" ref="BH168:BH173" si="146">AA168+AL168</f>
        <v>8882987.1272113919</v>
      </c>
      <c r="BI168" s="17">
        <f t="shared" ref="BI168:BI173" si="147">AB168+AM168</f>
        <v>4228227.2159101842</v>
      </c>
      <c r="BJ168" s="17">
        <f t="shared" ref="BJ168:BJ173" si="148">AC168+AN168</f>
        <v>2258529.0699850819</v>
      </c>
      <c r="BK168" s="17">
        <f t="shared" ref="BK168:BK173" si="149">AD168+AO168</f>
        <v>518606.24789044936</v>
      </c>
      <c r="BL168" s="17">
        <f t="shared" ref="BL168:BL174" si="150">AE168+AP168</f>
        <v>128171.9895771661</v>
      </c>
      <c r="BM168" s="27"/>
      <c r="BQ168">
        <v>0</v>
      </c>
      <c r="BR168" s="17">
        <f>AV168+BG168</f>
        <v>25966325.814161927</v>
      </c>
      <c r="BS168" s="17">
        <f t="shared" ref="BS168:BS173" si="151">AW168+BH168</f>
        <v>18477191.801645368</v>
      </c>
      <c r="BT168" s="17">
        <f t="shared" ref="BT168:BT173" si="152">AX168+BI168</f>
        <v>10218896.280307444</v>
      </c>
      <c r="BU168" s="17">
        <f t="shared" ref="BU168:BU173" si="153">AY168+BJ168</f>
        <v>5698740.2044213573</v>
      </c>
      <c r="BV168" s="17">
        <f t="shared" ref="BV168:BV173" si="154">AZ168+BK168</f>
        <v>1485404.7838470798</v>
      </c>
      <c r="BW168" s="17">
        <f t="shared" ref="BW168:BW174" si="155">BA168+BL168</f>
        <v>373349.46115601598</v>
      </c>
      <c r="BX168" s="27"/>
      <c r="CB168">
        <v>0</v>
      </c>
      <c r="CC168" s="17">
        <f>BR168</f>
        <v>25966325.814161927</v>
      </c>
      <c r="CD168" s="17">
        <f t="shared" ref="CD168:CI174" si="156">BS168</f>
        <v>18477191.801645368</v>
      </c>
      <c r="CE168" s="17">
        <f t="shared" si="156"/>
        <v>10218896.280307444</v>
      </c>
      <c r="CF168" s="17">
        <f t="shared" si="156"/>
        <v>5698740.2044213573</v>
      </c>
      <c r="CG168" s="17">
        <f t="shared" si="156"/>
        <v>1485404.7838470798</v>
      </c>
      <c r="CH168" s="17">
        <f t="shared" si="156"/>
        <v>373349.46115601598</v>
      </c>
      <c r="CI168" s="27"/>
      <c r="CM168">
        <v>0</v>
      </c>
      <c r="CN168" s="28">
        <f t="shared" ref="CN168:CS173" si="157">(CC168-4*CC153*CC123-3*CC138^2+12*CC138*CC123^2-6*CC123^4)/(CN138^2)</f>
        <v>-0.16524727255983246</v>
      </c>
      <c r="CO168" s="28">
        <f t="shared" si="157"/>
        <v>-0.20797889917245896</v>
      </c>
      <c r="CP168" s="28">
        <f t="shared" si="157"/>
        <v>-6.5639423902971131E-2</v>
      </c>
      <c r="CQ168" s="28">
        <f t="shared" si="157"/>
        <v>0.22963520547224683</v>
      </c>
      <c r="CR168" s="28">
        <f t="shared" si="157"/>
        <v>3.072637127267158</v>
      </c>
      <c r="CS168" s="28">
        <f t="shared" si="157"/>
        <v>7.945482267285632</v>
      </c>
      <c r="CT168" s="27"/>
    </row>
    <row r="169" spans="2:98" x14ac:dyDescent="0.35">
      <c r="C169">
        <v>1</v>
      </c>
      <c r="D169" s="26">
        <f>$F$2*D170+$F$3*E169+4*$F$6*D155+4*$F$7*E154+6*$F$10*D140+6*$F$11*E139+4*$F$14*D125+4*$F$15*E124+$F$18*D110+$F$19*E109</f>
        <v>4801336.4515621047</v>
      </c>
      <c r="E169" s="17">
        <f>$F$5*E170+$F$4*F169+4*$F$9*E155+4*$F$8*F154+6*$F$13*E140+6*$F$12*F139+4*$F$17*E125+4*$F$16*F124+$F$21*E110+$F$20*F109</f>
        <v>4471839.6371799726</v>
      </c>
      <c r="F169" s="26">
        <f>$F$2*F170+$F$3*G169+4*$F$6*F155+4*$F$7*G154+6*$F$10*F140+6*$F$11*G139+4*$F$14*F125+4*$F$15*G124+$F$18*F110+$F$19*G109</f>
        <v>3236134.9749818733</v>
      </c>
      <c r="G169" s="17">
        <f>$F$5*G170+$F$4*H169+4*$F$9*G155+4*$F$8*H154+6*$F$13*G140+6*$F$12*H139+4*$F$17*G125+4*$F$16*H124+$F$21*G110+$F$20*H109</f>
        <v>1761077.433061101</v>
      </c>
      <c r="H169" s="26">
        <f>$F$2*H170+$F$3*I169+4*$F$6*H155+4*$F$7*I154+6*$F$10*H140+6*$F$11*I139+4*$F$14*H125+4*$F$15*I124+$F$18*H110+$F$19*I109</f>
        <v>868176.82621062803</v>
      </c>
      <c r="I169" s="17">
        <f>$F$5*I170+$F$4*J169+4*$F$9*I155+4*$F$8*J154+6*$F$13*I140+6*$F$12*J139+4*$F$17*I125+4*$F$16*J124+$F$21*I110+$F$20*J109</f>
        <v>122689.44133088642</v>
      </c>
      <c r="J169" s="113">
        <v>0</v>
      </c>
      <c r="N169">
        <v>1</v>
      </c>
      <c r="O169" s="26">
        <f>$F$2*O170+$F$3*P169+4*$F$6*O155+4*$F$7*P154+6*$F$10*O140+6*$F$11*P139+4*$F$14*O125+4*$F$15*P124+$F$18*O110+$F$19*P109</f>
        <v>2492382.0948417108</v>
      </c>
      <c r="P169" s="17">
        <f>$F$5*P170+$F$4*Q169+4*$F$9*P155+4*$F$8*Q154+6*$F$13*P140+6*$F$12*Q139+4*$F$17*P125+4*$F$16*Q124+$F$21*P110+$F$20*Q109</f>
        <v>2183601.5157201556</v>
      </c>
      <c r="Q169" s="26">
        <f>$F$2*Q170+$F$3*R169+4*$F$6*Q155+4*$F$7*R154+6*$F$10*Q140+6*$F$11*R139+4*$F$14*Q125+4*$F$15*R124+$F$18*Q110+$F$19*R109</f>
        <v>1477095.3787144392</v>
      </c>
      <c r="R169" s="17">
        <f>$F$5*R170+$F$4*S169+4*$F$9*R155+4*$F$8*S154+6*$F$13*R140+6*$F$12*S139+4*$F$17*R125+4*$F$16*S124+$F$21*R110+$F$20*S109</f>
        <v>717077.3815281248</v>
      </c>
      <c r="S169" s="26">
        <f>$F$2*S170+$F$3*T169+4*$F$6*S155+4*$F$7*T154+6*$F$10*S140+6*$F$11*T139+4*$F$14*S125+4*$F$15*T124+$F$18*S110+$F$19*T109</f>
        <v>314112.81844878948</v>
      </c>
      <c r="T169" s="17">
        <f>$F$5*T170+$F$4*U169+4*$F$9*T155+4*$F$8*U154+6*$F$13*T140+6*$F$12*U139+4*$F$17*T125+4*$F$16*U124+$F$21*T110+$F$20*U109</f>
        <v>36672.53542837518</v>
      </c>
      <c r="U169" s="113">
        <v>0</v>
      </c>
      <c r="Y169">
        <v>1</v>
      </c>
      <c r="Z169" s="26">
        <f>$F$2*Z170+$F$3*AA169+4*$F$6*Z155+4*$F$7*AA154+6*$F$10*Z140+6*$F$11*AA139+4*$F$14*Z125+4*$F$15*AA124+$F$18*Z110+$F$19*AA109</f>
        <v>4826139.2150049312</v>
      </c>
      <c r="AA169" s="17">
        <f>$F$5*AA170+$F$4*AB169+4*$F$9*AA155+4*$F$8*AB154+6*$F$13*AA140+6*$F$12*AB139+4*$F$17*AA125+4*$F$16*AB124+$F$21*AA110+$F$20*AB109</f>
        <v>3815970.1064849668</v>
      </c>
      <c r="AB169" s="26">
        <f>$F$2*AB170+$F$3*AC169+4*$F$6*AB155+4*$F$7*AC154+6*$F$10*AB140+6*$F$11*AC139+4*$F$14*AB125+4*$F$15*AC124+$F$18*AB110+$F$19*AC109</f>
        <v>2696108.6875202833</v>
      </c>
      <c r="AC169" s="17">
        <f>$F$5*AC170+$F$4*AD169+4*$F$9*AC155+4*$F$8*AD154+6*$F$13*AC140+6*$F$12*AD139+4*$F$17*AC125+4*$F$16*AD124+$F$21*AC110+$F$20*AD109</f>
        <v>1289622.8021399453</v>
      </c>
      <c r="AD169" s="26">
        <f>$F$2*AD170+$F$3*AE169+4*$F$6*AD155+4*$F$7*AE154+6*$F$10*AD140+6*$F$11*AE139+4*$F$14*AD125+4*$F$15*AE124+$F$18*AD110+$F$19*AE109</f>
        <v>641039.10219536046</v>
      </c>
      <c r="AE169" s="17">
        <f>$F$5*AE170+$F$4*AF169+4*$F$9*AE155+4*$F$8*AF154+6*$F$13*AE140+6*$F$12*AF139+4*$F$17*AE125+4*$F$16*AF124+$F$21*AE110+$F$20*AF109</f>
        <v>87750.049944515733</v>
      </c>
      <c r="AF169" s="113">
        <v>0</v>
      </c>
      <c r="AJ169">
        <v>1</v>
      </c>
      <c r="AK169" s="26">
        <f>$F$2*AK170+$F$3*AL169+4*$F$6*AK155+4*$F$7*AL154+6*$F$10*AK140+6*$F$11*AL139+4*$F$14*AK125+4*$F$15*AL124+$F$18*AK110+$F$19*AL109</f>
        <v>5248389.9580434719</v>
      </c>
      <c r="AL169" s="17">
        <f>$F$5*AL170+$F$4*AM169+4*$F$9*AL155+4*$F$8*AM154+6*$F$13*AL140+6*$F$12*AM139+4*$F$17*AL125+4*$F$16*AM124+$F$21*AL110+$F$20*AM109</f>
        <v>3006921.3719984964</v>
      </c>
      <c r="AM169" s="26">
        <f>$F$2*AM170+$F$3*AN169+4*$F$6*AM155+4*$F$7*AN154+6*$F$10*AM140+6*$F$11*AN139+4*$F$14*AM125+4*$F$15*AN124+$F$18*AM110+$F$19*AN109</f>
        <v>1718070.725006656</v>
      </c>
      <c r="AN169" s="17">
        <f>$F$5*AN170+$F$4*AO169+4*$F$9*AN155+4*$F$8*AO154+6*$F$13*AN140+6*$F$12*AO139+4*$F$17*AN125+4*$F$16*AO124+$F$21*AN110+$F$20*AO109</f>
        <v>575893.83032970259</v>
      </c>
      <c r="AO169" s="26">
        <f>$F$2*AO170+$F$3*AP169+4*$F$6*AO155+4*$F$7*AP154+6*$F$10*AO140+6*$F$11*AP139+4*$F$14*AO125+4*$F$15*AP124+$F$18*AO110+$F$19*AP109</f>
        <v>217679.55463383129</v>
      </c>
      <c r="AP169" s="17">
        <f>$F$5*AP170+$F$4*AQ169+4*$F$9*AP155+4*$F$8*AQ154+6*$F$13*AP140+6*$F$12*AQ139+4*$F$17*AP125+4*$F$16*AQ124+$F$21*AP110+$F$20*AQ109</f>
        <v>21843.398490056588</v>
      </c>
      <c r="AQ169" s="113">
        <v>0</v>
      </c>
      <c r="AU169">
        <v>1</v>
      </c>
      <c r="AV169" s="17">
        <f t="shared" ref="AV169:AV173" si="158">D169+O169</f>
        <v>7293718.546403816</v>
      </c>
      <c r="AW169" s="17">
        <f t="shared" si="141"/>
        <v>6655441.1529001277</v>
      </c>
      <c r="AX169" s="17">
        <f t="shared" si="142"/>
        <v>4713230.3536963128</v>
      </c>
      <c r="AY169" s="17">
        <f t="shared" si="143"/>
        <v>2478154.8145892257</v>
      </c>
      <c r="AZ169" s="17">
        <f t="shared" si="144"/>
        <v>1182289.6446594174</v>
      </c>
      <c r="BA169" s="17">
        <f t="shared" si="145"/>
        <v>159361.9767592616</v>
      </c>
      <c r="BB169" s="27"/>
      <c r="BF169">
        <v>1</v>
      </c>
      <c r="BG169" s="17">
        <f t="shared" ref="BG169:BG173" si="159">Z169+AK169</f>
        <v>10074529.173048403</v>
      </c>
      <c r="BH169" s="17">
        <f t="shared" si="146"/>
        <v>6822891.4784834627</v>
      </c>
      <c r="BI169" s="17">
        <f t="shared" si="147"/>
        <v>4414179.4125269391</v>
      </c>
      <c r="BJ169" s="17">
        <f t="shared" si="148"/>
        <v>1865516.632469648</v>
      </c>
      <c r="BK169" s="17">
        <f t="shared" si="149"/>
        <v>858718.65682919172</v>
      </c>
      <c r="BL169" s="17">
        <f t="shared" si="150"/>
        <v>109593.44843457232</v>
      </c>
      <c r="BM169" s="27"/>
      <c r="BQ169">
        <v>1</v>
      </c>
      <c r="BR169" s="17">
        <f t="shared" ref="BR169:BR173" si="160">AV169+BG169</f>
        <v>17368247.719452217</v>
      </c>
      <c r="BS169" s="17">
        <f t="shared" si="151"/>
        <v>13478332.63138359</v>
      </c>
      <c r="BT169" s="17">
        <f t="shared" si="152"/>
        <v>9127409.7662232518</v>
      </c>
      <c r="BU169" s="17">
        <f t="shared" si="153"/>
        <v>4343671.4470588733</v>
      </c>
      <c r="BV169" s="17">
        <f t="shared" si="154"/>
        <v>2041008.3014886091</v>
      </c>
      <c r="BW169" s="17">
        <f t="shared" si="155"/>
        <v>268955.42519383389</v>
      </c>
      <c r="BX169" s="27"/>
      <c r="CB169">
        <v>1</v>
      </c>
      <c r="CC169" s="17">
        <f t="shared" ref="CC169:CC173" si="161">BR169</f>
        <v>17368247.719452217</v>
      </c>
      <c r="CD169" s="17">
        <f t="shared" si="156"/>
        <v>13478332.63138359</v>
      </c>
      <c r="CE169" s="17">
        <f t="shared" si="156"/>
        <v>9127409.7662232518</v>
      </c>
      <c r="CF169" s="17">
        <f t="shared" si="156"/>
        <v>4343671.4470588733</v>
      </c>
      <c r="CG169" s="17">
        <f t="shared" si="156"/>
        <v>2041008.3014886091</v>
      </c>
      <c r="CH169" s="17">
        <f t="shared" si="156"/>
        <v>268955.42519383389</v>
      </c>
      <c r="CI169" s="27"/>
      <c r="CM169">
        <v>1</v>
      </c>
      <c r="CN169" s="28">
        <f t="shared" si="157"/>
        <v>-0.10045798923085433</v>
      </c>
      <c r="CO169" s="28">
        <f t="shared" si="157"/>
        <v>-0.24924574717728082</v>
      </c>
      <c r="CP169" s="28">
        <f t="shared" si="157"/>
        <v>-0.31500108688435752</v>
      </c>
      <c r="CQ169" s="28">
        <f t="shared" si="157"/>
        <v>1.9459055400954668E-2</v>
      </c>
      <c r="CR169" s="28">
        <f t="shared" si="157"/>
        <v>0.66594787218099205</v>
      </c>
      <c r="CS169" s="28">
        <f t="shared" si="157"/>
        <v>8.4900874391761434</v>
      </c>
      <c r="CT169" s="27"/>
    </row>
    <row r="170" spans="2:98" x14ac:dyDescent="0.35">
      <c r="C170">
        <v>2</v>
      </c>
      <c r="D170" s="17">
        <f>$F$5*D171+$F$4*E170+4*$F$9*D156+4*$F$8*E155+6*$F$13*D141+6*$F$12*E140+4*$F$17*D126+4*$F$16*E125+$F$21*D111+$F$20*E110</f>
        <v>2953203.7097850037</v>
      </c>
      <c r="E170" s="26">
        <f>$F$2*E171+$F$3*F170+4*$F$6*E156+4*$F$7*F155+6*$F$10*E141+6*$F$11*F140+4*$F$14*E126+4*$F$15*F125+$F$18*E111+$F$19*F110</f>
        <v>2438378.9394372995</v>
      </c>
      <c r="F170" s="17">
        <f>$F$5*F171+$F$4*G170+4*$F$9*F156+4*$F$8*G155+6*$F$13*F141+6*$F$12*G140+4*$F$17*F126+4*$F$16*G125+$F$21*F111+$F$20*G110</f>
        <v>2221148.3446932072</v>
      </c>
      <c r="G170" s="26">
        <f>$F$2*G171+$F$3*H170+4*$F$6*G156+4*$F$7*H155+6*$F$10*G141+6*$F$11*H140+4*$F$14*G126+4*$F$15*H125+$F$18*G111+$F$19*H110</f>
        <v>1516218.0283799628</v>
      </c>
      <c r="H170" s="17">
        <f>$F$5*H171+$F$4*I170+4*$F$9*H156+4*$F$8*I155+6*$F$13*H141+6*$F$12*I140+4*$F$17*H126+4*$F$16*I125+$F$21*H111+$F$20*I110</f>
        <v>623003.3957035942</v>
      </c>
      <c r="I170" s="26">
        <f>$F$2*I171+$F$3*J170+4*$F$6*I156+4*$F$7*J155+6*$F$10*I141+6*$F$11*J140+4*$F$14*I126+4*$F$15*J125+$F$18*I111+$F$19*J110</f>
        <v>213587.83902474627</v>
      </c>
      <c r="J170" s="113">
        <v>0</v>
      </c>
      <c r="N170">
        <v>2</v>
      </c>
      <c r="O170" s="17">
        <f>$F$5*O171+$F$4*P170+4*$F$9*O156+4*$F$8*P155+6*$F$13*O141+6*$F$12*P140+4*$F$17*O126+4*$F$16*P125+$F$21*O111+$F$20*P110</f>
        <v>1444790.7413016856</v>
      </c>
      <c r="P170" s="26">
        <f>$F$2*P171+$F$3*Q170+4*$F$6*P156+4*$F$7*Q155+6*$F$10*P141+6*$F$11*Q140+4*$F$14*P126+4*$F$15*Q125+$F$18*P111+$F$19*Q110</f>
        <v>1111404.9744933629</v>
      </c>
      <c r="Q170" s="17">
        <f>$F$5*Q171+$F$4*R170+4*$F$9*Q156+4*$F$8*R155+6*$F$13*Q141+6*$F$12*R140+4*$F$17*Q126+4*$F$16*R125+$F$21*Q111+$F$20*R110</f>
        <v>938386.15121065872</v>
      </c>
      <c r="R170" s="26">
        <f>$F$2*R171+$F$3*S170+4*$F$6*R156+4*$F$7*S155+6*$F$10*R141+6*$F$11*S140+4*$F$14*R126+4*$F$15*S125+$F$18*R111+$F$19*S110</f>
        <v>572491.65931269003</v>
      </c>
      <c r="S170" s="17">
        <f>$F$5*S171+$F$4*T170+4*$F$9*S156+4*$F$8*T155+6*$F$13*S141+6*$F$12*T140+4*$F$17*S126+4*$F$16*T125+$F$21*S111+$F$20*T110</f>
        <v>198254.97427970843</v>
      </c>
      <c r="T170" s="26">
        <f>$F$2*T171+$F$3*U170+4*$F$6*T156+4*$F$7*U155+6*$F$10*T141+6*$F$11*U140+4*$F$14*T126+4*$F$15*U125+$F$18*T111+$F$19*U110</f>
        <v>54309.096876429336</v>
      </c>
      <c r="U170" s="113">
        <v>0</v>
      </c>
      <c r="Y170">
        <v>2</v>
      </c>
      <c r="Z170" s="17">
        <f>$F$5*Z171+$F$4*AA170+4*$F$9*Z156+4*$F$8*AA155+6*$F$13*Z141+6*$F$12*AA140+4*$F$17*Z126+4*$F$16*AA125+$F$21*Z111+$F$20*AA110</f>
        <v>3205082.6074687964</v>
      </c>
      <c r="AA170" s="26">
        <f>$F$2*AA171+$F$3*AB170+4*$F$6*AA156+4*$F$7*AB155+6*$F$10*AA141+6*$F$11*AB140+4*$F$14*AA126+4*$F$15*AB125+$F$18*AA111+$F$19*AB110</f>
        <v>2501699.9084635125</v>
      </c>
      <c r="AB170" s="17">
        <f>$F$5*AB171+$F$4*AC170+4*$F$9*AB156+4*$F$8*AC155+6*$F$13*AB141+6*$F$12*AC140+4*$F$17*AB126+4*$F$16*AC125+$F$21*AB111+$F$20*AC110</f>
        <v>2025130.6206855879</v>
      </c>
      <c r="AC170" s="26">
        <f>$F$2*AC171+$F$3*AD170+4*$F$6*AC156+4*$F$7*AD155+6*$F$10*AC141+6*$F$11*AD140+4*$F$14*AC126+4*$F$15*AD125+$F$18*AC111+$F$19*AD110</f>
        <v>1372732.5020910483</v>
      </c>
      <c r="AD170" s="17">
        <f>$F$5*AD171+$F$4*AE170+4*$F$9*AD156+4*$F$8*AE155+6*$F$13*AD141+6*$F$12*AE140+4*$F$17*AD126+4*$F$16*AE125+$F$21*AD111+$F$20*AE110</f>
        <v>525343.39739142498</v>
      </c>
      <c r="AE170" s="26">
        <f>$F$2*AE171+$F$3*AF170+4*$F$6*AE156+4*$F$7*AF155+6*$F$10*AE141+6*$F$11*AF140+4*$F$14*AE126+4*$F$15*AF125+$F$18*AE111+$F$19*AF110</f>
        <v>185467.28445398971</v>
      </c>
      <c r="AF170" s="113">
        <v>0</v>
      </c>
      <c r="AJ170">
        <v>2</v>
      </c>
      <c r="AK170" s="17">
        <f>$F$5*AK171+$F$4*AL170+4*$F$9*AK156+4*$F$8*AL155+6*$F$13*AK141+6*$F$12*AL140+4*$F$17*AK126+4*$F$16*AL125+$F$21*AK111+$F$20*AL110</f>
        <v>3452526.8347779121</v>
      </c>
      <c r="AL170" s="26">
        <f>$F$2*AL171+$F$3*AM170+4*$F$6*AL156+4*$F$7*AM155+6*$F$10*AL141+6*$F$11*AM140+4*$F$14*AL126+4*$F$15*AM125+$F$18*AL111+$F$19*AM110</f>
        <v>2218218.5348623008</v>
      </c>
      <c r="AM170" s="17">
        <f>$F$5*AM171+$F$4*AN170+4*$F$9*AM156+4*$F$8*AN155+6*$F$13*AM141+6*$F$12*AN140+4*$F$17*AM126+4*$F$16*AN125+$F$21*AM111+$F$20*AN110</f>
        <v>1186813.3961057405</v>
      </c>
      <c r="AN170" s="26">
        <f>$F$2*AN171+$F$3*AO170+4*$F$6*AN156+4*$F$7*AO155+6*$F$10*AN141+6*$F$11*AO140+4*$F$14*AN126+4*$F$15*AO125+$F$18*AN111+$F$19*AO110</f>
        <v>606212.88270959212</v>
      </c>
      <c r="AO170" s="17">
        <f>$F$5*AO171+$F$4*AP170+4*$F$9*AO156+4*$F$8*AP155+6*$F$13*AO141+6*$F$12*AP140+4*$F$17*AO126+4*$F$16*AP125+$F$21*AO111+$F$20*AP110</f>
        <v>153847.02586604943</v>
      </c>
      <c r="AP170" s="26">
        <f>$F$2*AP171+$F$3*AQ170+4*$F$6*AP156+4*$F$7*AQ155+6*$F$10*AP141+6*$F$11*AQ140+4*$F$14*AP126+4*$F$15*AQ125+$F$18*AP111+$F$19*AQ110</f>
        <v>39143.355486579327</v>
      </c>
      <c r="AQ170" s="113">
        <v>0</v>
      </c>
      <c r="AU170">
        <v>2</v>
      </c>
      <c r="AV170" s="17">
        <f t="shared" si="158"/>
        <v>4397994.4510866888</v>
      </c>
      <c r="AW170" s="17">
        <f t="shared" si="141"/>
        <v>3549783.9139306624</v>
      </c>
      <c r="AX170" s="17">
        <f t="shared" si="142"/>
        <v>3159534.4959038659</v>
      </c>
      <c r="AY170" s="17">
        <f t="shared" si="143"/>
        <v>2088709.6876926529</v>
      </c>
      <c r="AZ170" s="17">
        <f t="shared" si="144"/>
        <v>821258.36998330266</v>
      </c>
      <c r="BA170" s="17">
        <f t="shared" si="145"/>
        <v>267896.9359011756</v>
      </c>
      <c r="BB170" s="27"/>
      <c r="BF170">
        <v>2</v>
      </c>
      <c r="BG170" s="17">
        <f t="shared" si="159"/>
        <v>6657609.442246709</v>
      </c>
      <c r="BH170" s="17">
        <f t="shared" si="146"/>
        <v>4719918.4433258139</v>
      </c>
      <c r="BI170" s="17">
        <f t="shared" si="147"/>
        <v>3211944.0167913283</v>
      </c>
      <c r="BJ170" s="17">
        <f t="shared" si="148"/>
        <v>1978945.3848006404</v>
      </c>
      <c r="BK170" s="17">
        <f t="shared" si="149"/>
        <v>679190.42325747444</v>
      </c>
      <c r="BL170" s="17">
        <f t="shared" si="150"/>
        <v>224610.63994056903</v>
      </c>
      <c r="BM170" s="27"/>
      <c r="BQ170">
        <v>2</v>
      </c>
      <c r="BR170" s="17">
        <f t="shared" si="160"/>
        <v>11055603.893333398</v>
      </c>
      <c r="BS170" s="17">
        <f t="shared" si="151"/>
        <v>8269702.3572564758</v>
      </c>
      <c r="BT170" s="17">
        <f t="shared" si="152"/>
        <v>6371478.5126951942</v>
      </c>
      <c r="BU170" s="17">
        <f t="shared" si="153"/>
        <v>4067655.0724932933</v>
      </c>
      <c r="BV170" s="17">
        <f t="shared" si="154"/>
        <v>1500448.7932407772</v>
      </c>
      <c r="BW170" s="17">
        <f t="shared" si="155"/>
        <v>492507.57584174466</v>
      </c>
      <c r="BX170" s="27"/>
      <c r="CB170">
        <v>2</v>
      </c>
      <c r="CC170" s="17">
        <f t="shared" si="161"/>
        <v>11055603.893333398</v>
      </c>
      <c r="CD170" s="17">
        <f t="shared" si="156"/>
        <v>8269702.3572564758</v>
      </c>
      <c r="CE170" s="17">
        <f t="shared" si="156"/>
        <v>6371478.5126951942</v>
      </c>
      <c r="CF170" s="17">
        <f t="shared" si="156"/>
        <v>4067655.0724932933</v>
      </c>
      <c r="CG170" s="17">
        <f t="shared" si="156"/>
        <v>1500448.7932407772</v>
      </c>
      <c r="CH170" s="17">
        <f t="shared" si="156"/>
        <v>492507.57584174466</v>
      </c>
      <c r="CI170" s="27"/>
      <c r="CM170">
        <v>2</v>
      </c>
      <c r="CN170" s="28">
        <f t="shared" si="157"/>
        <v>-4.4344408401015736E-2</v>
      </c>
      <c r="CO170" s="28">
        <f t="shared" si="157"/>
        <v>-0.13876309503000328</v>
      </c>
      <c r="CP170" s="28">
        <f t="shared" si="157"/>
        <v>-0.40247662360452358</v>
      </c>
      <c r="CQ170" s="28">
        <f t="shared" si="157"/>
        <v>-0.52684990621739125</v>
      </c>
      <c r="CR170" s="28">
        <f t="shared" si="157"/>
        <v>0.38243189614454243</v>
      </c>
      <c r="CS170" s="28">
        <f t="shared" si="157"/>
        <v>2.6621496592103262</v>
      </c>
      <c r="CT170" s="27"/>
    </row>
    <row r="171" spans="2:98" x14ac:dyDescent="0.35">
      <c r="B171" t="s">
        <v>1</v>
      </c>
      <c r="C171">
        <v>3</v>
      </c>
      <c r="D171" s="26">
        <f>$F$2*D172+$F$3*E171+4*$F$6*D157+4*$F$7*E156+6*$F$10*D142+6*$F$11*E141+4*$F$14*D127+4*$F$15*E126+$F$18*D112+$F$19*E111</f>
        <v>1022389.8730422891</v>
      </c>
      <c r="E171" s="17">
        <f>$F$5*E172+$F$4*F171+4*$F$9*E157+4*$F$8*F156+6*$F$13*E142+6*$F$12*F141+4*$F$17*E127+4*$F$16*F126+$F$21*E112+$F$20*F111</f>
        <v>1393785.4188274548</v>
      </c>
      <c r="F171" s="26">
        <f>$F$2*F172+$F$3*G171+4*$F$6*F157+4*$F$7*G156+6*$F$10*F142+6*$F$11*G141+4*$F$14*F127+4*$F$15*G126+$F$18*F112+$F$19*G111</f>
        <v>1115482.1199375773</v>
      </c>
      <c r="G171" s="17">
        <f>$F$5*G172+$F$4*H171+4*$F$9*G157+4*$F$8*H156+6*$F$13*G142+6*$F$12*H141+4*$F$17*G127+4*$F$16*H126+$F$21*G112+$F$20*H111</f>
        <v>1021770.5144880565</v>
      </c>
      <c r="H171" s="26">
        <f>$F$2*H172+$F$3*I171+4*$F$6*H157+4*$F$7*I156+6*$F$10*H142+6*$F$11*I141+4*$F$14*H127+4*$F$15*I126+$F$18*H112+$F$19*I111</f>
        <v>653096.73652330355</v>
      </c>
      <c r="I171" s="17">
        <f>$F$5*I172+$F$4*J171+4*$F$9*I157+4*$F$8*J156+6*$F$13*I142+6*$F$12*J141+4*$F$17*I127+4*$F$16*J126+$F$21*I112+$F$20*J111</f>
        <v>147729.40902643013</v>
      </c>
      <c r="J171" s="113">
        <v>0</v>
      </c>
      <c r="M171" t="s">
        <v>1</v>
      </c>
      <c r="N171">
        <v>3</v>
      </c>
      <c r="O171" s="26">
        <f>$F$2*O172+$F$3*P171+4*$F$6*O157+4*$F$7*P156+6*$F$10*O142+6*$F$11*P141+4*$F$14*O127+4*$F$15*P126+$F$18*O112+$F$19*P111</f>
        <v>441827.77059893863</v>
      </c>
      <c r="P171" s="17">
        <f>$F$5*P172+$F$4*Q171+4*$F$9*P157+4*$F$8*Q156+6*$F$13*P142+6*$F$12*Q141+4*$F$17*P127+4*$F$16*Q126+$F$21*P112+$F$20*Q111</f>
        <v>566983.58913621691</v>
      </c>
      <c r="Q171" s="26">
        <f>$F$2*Q172+$F$3*R171+4*$F$6*Q157+4*$F$7*R156+6*$F$10*Q142+6*$F$11*R141+4*$F$14*Q127+4*$F$15*R126+$F$18*Q112+$F$19*R111</f>
        <v>404397.7287209066</v>
      </c>
      <c r="R171" s="17">
        <f>$F$5*R172+$F$4*S171+4*$F$9*R157+4*$F$8*S156+6*$F$13*R142+6*$F$12*S141+4*$F$17*R127+4*$F$16*S126+$F$21*R112+$F$20*S111</f>
        <v>329571.29539426422</v>
      </c>
      <c r="S171" s="26">
        <f>$F$2*S172+$F$3*T171+4*$F$6*S157+4*$F$7*T156+6*$F$10*S142+6*$F$11*T141+4*$F$14*S127+4*$F$15*T126+$F$18*S112+$F$19*T111</f>
        <v>171497.95632308454</v>
      </c>
      <c r="T171" s="17">
        <f>$F$5*T172+$F$4*U171+4*$F$9*T157+4*$F$8*U156+6*$F$13*T142+6*$F$12*U141+4*$F$17*T127+4*$F$16*U126+$F$21*T112+$F$20*U111</f>
        <v>29008.242120607778</v>
      </c>
      <c r="U171" s="113">
        <v>0</v>
      </c>
      <c r="X171" t="s">
        <v>1</v>
      </c>
      <c r="Y171">
        <v>3</v>
      </c>
      <c r="Z171" s="26">
        <f>$F$2*Z172+$F$3*AA171+4*$F$6*Z157+4*$F$7*AA156+6*$F$10*Z142+6*$F$11*AA141+4*$F$14*Z127+4*$F$15*AA126+$F$18*Z112+$F$19*AA111</f>
        <v>1285566.7860024259</v>
      </c>
      <c r="AA171" s="17">
        <f>$F$5*AA172+$F$4*AB171+4*$F$9*AA157+4*$F$8*AB156+6*$F$13*AA142+6*$F$12*AB141+4*$F$17*AA127+4*$F$16*AB126+$F$21*AA112+$F$20*AB111</f>
        <v>1499087.6998123659</v>
      </c>
      <c r="AB171" s="26">
        <f>$F$2*AB172+$F$3*AC171+4*$F$6*AB157+4*$F$7*AC156+6*$F$10*AB142+6*$F$11*AC141+4*$F$14*AB127+4*$F$15*AC126+$F$18*AB112+$F$19*AC111</f>
        <v>1144306.5673573839</v>
      </c>
      <c r="AC171" s="17">
        <f>$F$5*AC172+$F$4*AD171+4*$F$9*AC157+4*$F$8*AD156+6*$F$13*AC142+6*$F$12*AD141+4*$F$17*AC127+4*$F$16*AD126+$F$21*AC112+$F$20*AD111</f>
        <v>979812.99363276805</v>
      </c>
      <c r="AD171" s="26">
        <f>$F$2*AD172+$F$3*AE171+4*$F$6*AD157+4*$F$7*AE156+6*$F$10*AD142+6*$F$11*AE141+4*$F$14*AD127+4*$F$15*AE126+$F$18*AD112+$F$19*AE111</f>
        <v>627552.54912331293</v>
      </c>
      <c r="AE171" s="17">
        <f>$F$5*AE172+$F$4*AF171+4*$F$9*AE157+4*$F$8*AF156+6*$F$13*AE142+6*$F$12*AF141+4*$F$17*AE127+4*$F$16*AF126+$F$21*AE112+$F$20*AF111</f>
        <v>140799.17370711427</v>
      </c>
      <c r="AF171" s="113">
        <v>0</v>
      </c>
      <c r="AI171" t="s">
        <v>1</v>
      </c>
      <c r="AJ171">
        <v>3</v>
      </c>
      <c r="AK171" s="26">
        <f>$F$2*AK172+$F$3*AL171+4*$F$6*AK157+4*$F$7*AL156+6*$F$10*AK142+6*$F$11*AL141+4*$F$14*AK127+4*$F$15*AL126+$F$18*AK112+$F$19*AL111</f>
        <v>1640697.9311572749</v>
      </c>
      <c r="AL171" s="17">
        <f>$F$5*AL172+$F$4*AM171+4*$F$9*AL157+4*$F$8*AM156+6*$F$13*AL142+6*$F$12*AM141+4*$F$17*AL127+4*$F$16*AM126+$F$21*AL112+$F$20*AM111</f>
        <v>1281345.5398766126</v>
      </c>
      <c r="AM171" s="26">
        <f>$F$2*AM172+$F$3*AN171+4*$F$6*AM157+4*$F$7*AN156+6*$F$10*AM142+6*$F$11*AN141+4*$F$14*AM127+4*$F$15*AN126+$F$18*AM112+$F$19*AN111</f>
        <v>748719.51605467405</v>
      </c>
      <c r="AN171" s="17">
        <f>$F$5*AN172+$F$4*AO171+4*$F$9*AN157+4*$F$8*AO156+6*$F$13*AN142+6*$F$12*AO141+4*$F$17*AN127+4*$F$16*AO126+$F$21*AN112+$F$20*AO111</f>
        <v>368874.91791022214</v>
      </c>
      <c r="AO171" s="26">
        <f>$F$2*AO172+$F$3*AP171+4*$F$6*AO157+4*$F$7*AP156+6*$F$10*AO142+6*$F$11*AP141+4*$F$14*AO127+4*$F$15*AP126+$F$18*AO112+$F$19*AP111</f>
        <v>160788.67126400018</v>
      </c>
      <c r="AP171" s="17">
        <f>$F$5*AP172+$F$4*AQ171+4*$F$9*AP157+4*$F$8*AQ156+6*$F$13*AP142+6*$F$12*AQ141+4*$F$17*AP127+4*$F$16*AQ126+$F$21*AP112+$F$20*AQ111</f>
        <v>23935.374995443308</v>
      </c>
      <c r="AQ171" s="113">
        <v>0</v>
      </c>
      <c r="AT171" t="s">
        <v>1</v>
      </c>
      <c r="AU171">
        <v>3</v>
      </c>
      <c r="AV171" s="17">
        <f t="shared" si="158"/>
        <v>1464217.6436412276</v>
      </c>
      <c r="AW171" s="17">
        <f t="shared" si="141"/>
        <v>1960769.0079636718</v>
      </c>
      <c r="AX171" s="17">
        <f t="shared" si="142"/>
        <v>1519879.8486584839</v>
      </c>
      <c r="AY171" s="17">
        <f t="shared" si="143"/>
        <v>1351341.8098823207</v>
      </c>
      <c r="AZ171" s="17">
        <f t="shared" si="144"/>
        <v>824594.69284638809</v>
      </c>
      <c r="BA171" s="17">
        <f t="shared" si="145"/>
        <v>176737.65114703792</v>
      </c>
      <c r="BB171" s="27"/>
      <c r="BE171" t="s">
        <v>1</v>
      </c>
      <c r="BF171">
        <v>3</v>
      </c>
      <c r="BG171" s="17">
        <f t="shared" si="159"/>
        <v>2926264.7171597006</v>
      </c>
      <c r="BH171" s="17">
        <f t="shared" si="146"/>
        <v>2780433.2396889785</v>
      </c>
      <c r="BI171" s="17">
        <f t="shared" si="147"/>
        <v>1893026.083412058</v>
      </c>
      <c r="BJ171" s="17">
        <f t="shared" si="148"/>
        <v>1348687.9115429902</v>
      </c>
      <c r="BK171" s="17">
        <f t="shared" si="149"/>
        <v>788341.22038731305</v>
      </c>
      <c r="BL171" s="17">
        <f t="shared" si="150"/>
        <v>164734.54870255757</v>
      </c>
      <c r="BM171" s="27"/>
      <c r="BP171" t="s">
        <v>1</v>
      </c>
      <c r="BQ171">
        <v>3</v>
      </c>
      <c r="BR171" s="17">
        <f t="shared" si="160"/>
        <v>4390482.3608009284</v>
      </c>
      <c r="BS171" s="17">
        <f t="shared" si="151"/>
        <v>4741202.2476526499</v>
      </c>
      <c r="BT171" s="17">
        <f t="shared" si="152"/>
        <v>3412905.9320705421</v>
      </c>
      <c r="BU171" s="17">
        <f t="shared" si="153"/>
        <v>2700029.7214253107</v>
      </c>
      <c r="BV171" s="17">
        <f t="shared" si="154"/>
        <v>1612935.9132337011</v>
      </c>
      <c r="BW171" s="17">
        <f t="shared" si="155"/>
        <v>341472.19984959549</v>
      </c>
      <c r="BX171" s="27"/>
      <c r="CA171" t="s">
        <v>1</v>
      </c>
      <c r="CB171">
        <v>3</v>
      </c>
      <c r="CC171" s="17">
        <f t="shared" si="161"/>
        <v>4390482.3608009284</v>
      </c>
      <c r="CD171" s="17">
        <f t="shared" si="156"/>
        <v>4741202.2476526499</v>
      </c>
      <c r="CE171" s="17">
        <f t="shared" si="156"/>
        <v>3412905.9320705421</v>
      </c>
      <c r="CF171" s="17">
        <f t="shared" si="156"/>
        <v>2700029.7214253107</v>
      </c>
      <c r="CG171" s="17">
        <f t="shared" si="156"/>
        <v>1612935.9132337011</v>
      </c>
      <c r="CH171" s="17">
        <f t="shared" si="156"/>
        <v>341472.19984959549</v>
      </c>
      <c r="CI171" s="27"/>
      <c r="CL171" t="s">
        <v>1</v>
      </c>
      <c r="CM171">
        <v>3</v>
      </c>
      <c r="CN171" s="28">
        <f t="shared" si="157"/>
        <v>0.72128523602886585</v>
      </c>
      <c r="CO171" s="28">
        <f t="shared" si="157"/>
        <v>-7.385993227321387E-3</v>
      </c>
      <c r="CP171" s="28">
        <f t="shared" si="157"/>
        <v>-0.16097328102654909</v>
      </c>
      <c r="CQ171" s="28">
        <f t="shared" si="157"/>
        <v>-0.66064705586924544</v>
      </c>
      <c r="CR171" s="28">
        <f t="shared" si="157"/>
        <v>-0.86547376516824881</v>
      </c>
      <c r="CS171" s="28">
        <f t="shared" si="157"/>
        <v>1.6717092395094295</v>
      </c>
      <c r="CT171" s="27"/>
    </row>
    <row r="172" spans="2:98" x14ac:dyDescent="0.35">
      <c r="C172">
        <v>4</v>
      </c>
      <c r="D172" s="17">
        <f>$F$5*D173+$F$4*E172+4*$F$9*D158+4*$F$8*E157+6*$F$13*D143+6*$F$12*E142+4*$F$17*D128+4*$F$16*E127+$F$21*D113+$F$20*E112</f>
        <v>417698.82658035733</v>
      </c>
      <c r="E172" s="26">
        <f>$F$2*E173+$F$3*F172+4*$F$6*E158+4*$F$7*F157+6*$F$10*E143+6*$F$11*F142+4*$F$14*E128+4*$F$15*F127+$F$18*E113+$F$19*F112</f>
        <v>363800.48951247794</v>
      </c>
      <c r="F172" s="17">
        <f>$F$5*F173+$F$4*G172+4*$F$9*F158+4*$F$8*G157+6*$F$13*F143+6*$F$12*G142+4*$F$17*F128+4*$F$16*G127+$F$21*F113+$F$20*G112</f>
        <v>557320.78797984694</v>
      </c>
      <c r="G172" s="26">
        <f>$F$2*G173+$F$3*H172+4*$F$6*G158+4*$F$7*H157+6*$F$10*G143+6*$F$11*H142+4*$F$14*G128+4*$F$15*H127+$F$18*G113+$F$19*H112</f>
        <v>424102.60909731645</v>
      </c>
      <c r="H172" s="17">
        <f>$F$5*H173+$F$4*I172+4*$F$9*H158+4*$F$8*I157+6*$F$13*H143+6*$F$12*I142+4*$F$17*H128+4*$F$16*I127+$F$21*H113+$F$20*I112</f>
        <v>428437.98899361416</v>
      </c>
      <c r="I172" s="26">
        <f>$F$2*I173+$F$3*J172+4*$F$6*I158+4*$F$7*J157+6*$F$10*I143+6*$F$11*J142+4*$F$14*I128+4*$F$15*J127+$F$18*I113+$F$19*J112</f>
        <v>248465.95366103351</v>
      </c>
      <c r="J172" s="113">
        <v>0</v>
      </c>
      <c r="N172">
        <v>4</v>
      </c>
      <c r="O172" s="17">
        <f>$F$5*O173+$F$4*P172+4*$F$9*O158+4*$F$8*P157+6*$F$13*O143+6*$F$12*P142+4*$F$17*O128+4*$F$16*P127+$F$21*O113+$F$20*P112</f>
        <v>153919.73969616843</v>
      </c>
      <c r="P172" s="26">
        <f>$F$2*P173+$F$3*Q172+4*$F$6*P158+4*$F$7*Q157+6*$F$10*P143+6*$F$11*Q142+4*$F$14*P128+4*$F$15*Q127+$F$18*P113+$F$19*Q112</f>
        <v>120029.71012728037</v>
      </c>
      <c r="Q172" s="17">
        <f>$F$5*Q173+$F$4*R172+4*$F$9*Q158+4*$F$8*R157+6*$F$13*Q143+6*$F$12*R142+4*$F$17*Q128+4*$F$16*R127+$F$21*Q113+$F$20*R112</f>
        <v>164923.93808015212</v>
      </c>
      <c r="R172" s="26">
        <f>$F$2*R173+$F$3*S172+4*$F$6*R158+4*$F$7*S157+6*$F$10*R143+6*$F$11*S142+4*$F$14*R128+4*$F$15*S127+$F$18*R113+$F$19*S112</f>
        <v>103169.5744171382</v>
      </c>
      <c r="S172" s="17">
        <f>$F$5*S173+$F$4*T172+4*$F$9*S158+4*$F$8*T157+6*$F$13*S143+6*$F$12*T142+4*$F$17*S128+4*$F$16*T127+$F$21*S113+$F$20*T112</f>
        <v>82785.908393767968</v>
      </c>
      <c r="T172" s="26">
        <f>$F$2*T173+$F$3*U172+4*$F$6*T158+4*$F$7*U157+6*$F$10*T143+6*$F$11*U142+4*$F$14*T128+4*$F$15*U127+$F$18*T113+$F$19*U112</f>
        <v>31799.397014282506</v>
      </c>
      <c r="U172" s="113">
        <v>0</v>
      </c>
      <c r="Y172">
        <v>4</v>
      </c>
      <c r="Z172" s="17">
        <f>$F$5*Z173+$F$4*AA172+4*$F$9*Z158+4*$F$8*AA157+6*$F$13*Z143+6*$F$12*AA142+4*$F$17*Z128+4*$F$16*AA127+$F$21*Z113+$F$20*AA112</f>
        <v>536963.17130464944</v>
      </c>
      <c r="AA172" s="26">
        <f>$F$2*AA173+$F$3*AB172+4*$F$6*AA158+4*$F$7*AB157+6*$F$10*AA143+6*$F$11*AB142+4*$F$14*AA128+4*$F$15*AB127+$F$18*AA113+$F$19*AB112</f>
        <v>418691.14229832951</v>
      </c>
      <c r="AB172" s="17">
        <f>$F$5*AB173+$F$4*AC172+4*$F$9*AB158+4*$F$8*AC157+6*$F$13*AB143+6*$F$12*AC142+4*$F$17*AB128+4*$F$16*AC127+$F$21*AB113+$F$20*AC112</f>
        <v>578479.40860855498</v>
      </c>
      <c r="AC172" s="26">
        <f>$F$2*AC173+$F$3*AD172+4*$F$6*AC158+4*$F$7*AD157+6*$F$10*AC143+6*$F$11*AD142+4*$F$14*AC128+4*$F$15*AD127+$F$18*AC113+$F$19*AD112</f>
        <v>423822.47899529804</v>
      </c>
      <c r="AD172" s="17">
        <f>$F$5*AD173+$F$4*AE172+4*$F$9*AD158+4*$F$8*AE157+6*$F$13*AD143+6*$F$12*AE142+4*$F$17*AD128+4*$F$16*AE127+$F$21*AD113+$F$20*AE112</f>
        <v>418047.35500773718</v>
      </c>
      <c r="AE172" s="26">
        <f>$F$2*AE173+$F$3*AF172+4*$F$6*AE158+4*$F$7*AF157+6*$F$10*AE143+6*$F$11*AF142+4*$F$14*AE128+4*$F$15*AF127+$F$18*AE113+$F$19*AF112</f>
        <v>242321.18662697493</v>
      </c>
      <c r="AF172" s="113">
        <v>0</v>
      </c>
      <c r="AJ172">
        <v>4</v>
      </c>
      <c r="AK172" s="17">
        <f>$F$5*AK173+$F$4*AL172+4*$F$9*AK158+4*$F$8*AL157+6*$F$13*AK143+6*$F$12*AL142+4*$F$17*AK128+4*$F$16*AL127+$F$21*AK113+$F$20*AL112</f>
        <v>705793.56809307763</v>
      </c>
      <c r="AL172" s="26">
        <f>$F$2*AL173+$F$3*AM172+4*$F$6*AL158+4*$F$7*AM157+6*$F$10*AL143+6*$F$11*AM142+4*$F$14*AL128+4*$F$15*AM127+$F$18*AL113+$F$19*AM112</f>
        <v>423447.22915781033</v>
      </c>
      <c r="AM172" s="17">
        <f>$F$5*AM173+$F$4*AN172+4*$F$9*AM158+4*$F$8*AN157+6*$F$13*AM143+6*$F$12*AN142+4*$F$17*AM128+4*$F$16*AN127+$F$21*AM113+$F$20*AN112</f>
        <v>345957.5343114484</v>
      </c>
      <c r="AN172" s="26">
        <f>$F$2*AN173+$F$3*AO172+4*$F$6*AN158+4*$F$7*AO157+6*$F$10*AN143+6*$F$11*AO142+4*$F$14*AN128+4*$F$15*AO127+$F$18*AN113+$F$19*AO112</f>
        <v>171922.0945559621</v>
      </c>
      <c r="AO172" s="17">
        <f>$F$5*AO173+$F$4*AP172+4*$F$9*AO158+4*$F$8*AP157+6*$F$13*AO143+6*$F$12*AP142+4*$F$17*AO128+4*$F$16*AP127+$F$21*AO113+$F$20*AP112</f>
        <v>80020.566735563843</v>
      </c>
      <c r="AP172" s="26">
        <f>$F$2*AP173+$F$3*AQ172+4*$F$6*AP158+4*$F$7*AQ157+6*$F$10*AP143+6*$F$11*AQ142+4*$F$14*AP128+4*$F$15*AQ127+$F$18*AP113+$F$19*AQ112</f>
        <v>29206.331610928035</v>
      </c>
      <c r="AQ172" s="113">
        <v>0</v>
      </c>
      <c r="AU172">
        <v>4</v>
      </c>
      <c r="AV172" s="17">
        <f t="shared" si="158"/>
        <v>571618.56627652573</v>
      </c>
      <c r="AW172" s="17">
        <f t="shared" si="141"/>
        <v>483830.19963975833</v>
      </c>
      <c r="AX172" s="17">
        <f t="shared" si="142"/>
        <v>722244.72605999908</v>
      </c>
      <c r="AY172" s="17">
        <f t="shared" si="143"/>
        <v>527272.18351445463</v>
      </c>
      <c r="AZ172" s="17">
        <f t="shared" si="144"/>
        <v>511223.89738738211</v>
      </c>
      <c r="BA172" s="17">
        <f t="shared" si="145"/>
        <v>280265.350675316</v>
      </c>
      <c r="BB172" s="27"/>
      <c r="BF172">
        <v>4</v>
      </c>
      <c r="BG172" s="17">
        <f t="shared" si="159"/>
        <v>1242756.739397727</v>
      </c>
      <c r="BH172" s="17">
        <f t="shared" si="146"/>
        <v>842138.37145613984</v>
      </c>
      <c r="BI172" s="17">
        <f t="shared" si="147"/>
        <v>924436.94292000332</v>
      </c>
      <c r="BJ172" s="17">
        <f t="shared" si="148"/>
        <v>595744.57355126017</v>
      </c>
      <c r="BK172" s="17">
        <f t="shared" si="149"/>
        <v>498067.92174330103</v>
      </c>
      <c r="BL172" s="17">
        <f t="shared" si="150"/>
        <v>271527.51823790296</v>
      </c>
      <c r="BM172" s="27"/>
      <c r="BQ172">
        <v>4</v>
      </c>
      <c r="BR172" s="17">
        <f t="shared" si="160"/>
        <v>1814375.3056742526</v>
      </c>
      <c r="BS172" s="17">
        <f t="shared" si="151"/>
        <v>1325968.5710958983</v>
      </c>
      <c r="BT172" s="17">
        <f t="shared" si="152"/>
        <v>1646681.6689800024</v>
      </c>
      <c r="BU172" s="17">
        <f t="shared" si="153"/>
        <v>1123016.7570657148</v>
      </c>
      <c r="BV172" s="17">
        <f t="shared" si="154"/>
        <v>1009291.8191306831</v>
      </c>
      <c r="BW172" s="17">
        <f t="shared" si="155"/>
        <v>551792.86891321896</v>
      </c>
      <c r="BX172" s="27"/>
      <c r="CB172">
        <v>4</v>
      </c>
      <c r="CC172" s="17">
        <f t="shared" si="161"/>
        <v>1814375.3056742526</v>
      </c>
      <c r="CD172" s="17">
        <f t="shared" si="156"/>
        <v>1325968.5710958983</v>
      </c>
      <c r="CE172" s="17">
        <f t="shared" si="156"/>
        <v>1646681.6689800024</v>
      </c>
      <c r="CF172" s="17">
        <f t="shared" si="156"/>
        <v>1123016.7570657148</v>
      </c>
      <c r="CG172" s="17">
        <f t="shared" si="156"/>
        <v>1009291.8191306831</v>
      </c>
      <c r="CH172" s="17">
        <f t="shared" si="156"/>
        <v>551792.86891321896</v>
      </c>
      <c r="CI172" s="27"/>
      <c r="CM172">
        <v>4</v>
      </c>
      <c r="CN172" s="28">
        <f t="shared" si="157"/>
        <v>1.7791540185761732</v>
      </c>
      <c r="CO172" s="28">
        <f t="shared" si="157"/>
        <v>1.983902418025048</v>
      </c>
      <c r="CP172" s="28">
        <f t="shared" si="157"/>
        <v>0.17503554047170017</v>
      </c>
      <c r="CQ172" s="28">
        <f t="shared" si="157"/>
        <v>-1.615763317113169E-2</v>
      </c>
      <c r="CR172" s="28">
        <f t="shared" si="157"/>
        <v>-0.93419345489604977</v>
      </c>
      <c r="CS172" s="28">
        <f t="shared" si="157"/>
        <v>-0.92311550862565872</v>
      </c>
      <c r="CT172" s="27"/>
    </row>
    <row r="173" spans="2:98" x14ac:dyDescent="0.35">
      <c r="C173">
        <v>5</v>
      </c>
      <c r="D173" s="26">
        <f>$F$2*D174+$F$3*E173+4*$F$6*D159+4*$F$7*E158+6*$F$10*D144+6*$F$11*E143+4*$F$14*D129+4*$F$15*E128+$F$18*D114+$F$19*E113</f>
        <v>43783.99090652341</v>
      </c>
      <c r="E173" s="17">
        <f>$F$5*E174+$F$4*F173+4*$F$9*E159+4*$F$8*F158+6*$F$13*E144+6*$F$12*F143+4*$F$17*E129+4*$F$16*F128+$F$21*E114+$F$20*F113</f>
        <v>96424.405272997494</v>
      </c>
      <c r="F173" s="26">
        <f>$F$2*F174+$F$3*G173+4*$F$6*F159+4*$F$7*G158+6*$F$10*F144+6*$F$11*G143+4*$F$14*F129+4*$F$15*G128+$F$18*F114+$F$19*G113</f>
        <v>78913.00798415899</v>
      </c>
      <c r="G173" s="17">
        <f>$F$5*G174+$F$4*H173+4*$F$9*G159+4*$F$8*H158+6*$F$13*G144+6*$F$12*H143+4*$F$17*G129+4*$F$16*H128+$F$21*G114+$F$20*H113</f>
        <v>149406.47210349629</v>
      </c>
      <c r="H173" s="26">
        <f>$F$2*H174+$F$3*I173+4*$F$6*H159+4*$F$7*I158+6*$F$10*H144+6*$F$11*I143+4*$F$14*H129+4*$F$15*I128+$F$18*H114+$F$19*I113</f>
        <v>101095.79646517354</v>
      </c>
      <c r="I173" s="17">
        <f>$F$5*I174+$F$4*J173+4*$F$9*I159+4*$F$8*J158+6*$F$13*I144+6*$F$12*J143+4*$F$17*I129+4*$F$16*J128+$F$21*I114+$F$20*J113</f>
        <v>143409.5612359849</v>
      </c>
      <c r="J173" s="26">
        <f>$F$2*J174+$F$3*K173+4*$F$6*J159+4*$F$7*K158+6*$F$10*J144+6*$F$11*K143+4*$F$14*J129+4*$F$15*K128+$F$18*J114+$F$19*K113</f>
        <v>54699.957797255847</v>
      </c>
      <c r="K173" s="113">
        <v>0</v>
      </c>
      <c r="N173">
        <v>5</v>
      </c>
      <c r="O173" s="26">
        <f>$F$2*O174+$F$3*P173+4*$F$6*O159+4*$F$7*P158+6*$F$10*O144+6*$F$11*P143+4*$F$14*O129+4*$F$15*P128+$F$18*O114+$F$19*P113</f>
        <v>12464.273156799216</v>
      </c>
      <c r="P173" s="17">
        <f>$F$5*P174+$F$4*Q173+4*$F$9*P159+4*$F$8*Q158+6*$F$13*P144+6*$F$12*Q143+4*$F$17*P129+4*$F$16*Q128+$F$21*P114+$F$20*Q113</f>
        <v>24252.613047063671</v>
      </c>
      <c r="Q173" s="26">
        <f>$F$2*Q174+$F$3*R173+4*$F$6*Q159+4*$F$7*R158+6*$F$10*Q144+6*$F$11*R143+4*$F$14*Q129+4*$F$15*R128+$F$18*Q114+$F$19*R113</f>
        <v>17018.802975152852</v>
      </c>
      <c r="R173" s="17">
        <f>$F$5*R174+$F$4*S173+4*$F$9*R159+4*$F$8*S158+6*$F$13*R144+6*$F$12*S143+4*$F$17*R129+4*$F$16*S128+$F$21*R114+$F$20*S113</f>
        <v>25630.386260405958</v>
      </c>
      <c r="S173" s="26">
        <f>$F$2*S174+$F$3*T173+4*$F$6*S159+4*$F$7*T158+6*$F$10*S144+6*$F$11*T143+4*$F$14*S129+4*$F$15*T128+$F$18*S114+$F$19*T113</f>
        <v>12608.34232139861</v>
      </c>
      <c r="T173" s="17">
        <f>$F$5*T174+$F$4*U173+4*$F$9*T159+4*$F$8*U158+6*$F$13*T144+6*$F$12*U143+4*$F$17*T129+4*$F$16*U128+$F$21*T114+$F$20*U113</f>
        <v>10176.608822233626</v>
      </c>
      <c r="U173" s="26">
        <f>$F$2*U174+$F$3*V173+4*$F$6*U159+4*$F$7*V158+6*$F$10*U144+6*$F$11*V143+4*$F$14*U129+4*$F$15*V128+$F$18*U114+$F$19*V113</f>
        <v>1596.2492232816858</v>
      </c>
      <c r="V173" s="113">
        <v>0</v>
      </c>
      <c r="Y173">
        <v>5</v>
      </c>
      <c r="Z173" s="26">
        <f>$F$2*Z174+$F$3*AA173+4*$F$6*Z159+4*$F$7*AA158+6*$F$10*Z144+6*$F$11*AA143+4*$F$14*Z129+4*$F$15*AA128+$F$18*Z114+$F$19*AA113</f>
        <v>57154.935047046922</v>
      </c>
      <c r="AA173" s="17">
        <f>$F$5*AA174+$F$4*AB173+4*$F$9*AA159+4*$F$8*AB158+6*$F$13*AA144+6*$F$12*AB143+4*$F$17*AA129+4*$F$16*AB128+$F$21*AA114+$F$20*AB113</f>
        <v>107958.1238242746</v>
      </c>
      <c r="AB173" s="26">
        <f>$F$2*AB174+$F$3*AC173+4*$F$6*AB159+4*$F$7*AC158+6*$F$10*AB144+6*$F$11*AC143+4*$F$14*AB129+4*$F$15*AC128+$F$18*AB114+$F$19*AC113</f>
        <v>81268.892583801906</v>
      </c>
      <c r="AC173" s="17">
        <f>$F$5*AC174+$F$4*AD173+4*$F$9*AC159+4*$F$8*AD158+6*$F$13*AC144+6*$F$12*AD143+4*$F$17*AC129+4*$F$16*AD128+$F$21*AC114+$F$20*AD113</f>
        <v>147330.39572391775</v>
      </c>
      <c r="AD173" s="26">
        <f>$F$2*AD174+$F$3*AE173+4*$F$6*AD159+4*$F$7*AE158+6*$F$10*AD144+6*$F$11*AE143+4*$F$14*AD129+4*$F$15*AE128+$F$18*AD114+$F$19*AE113</f>
        <v>98599.18666403307</v>
      </c>
      <c r="AE173" s="17">
        <f>$F$5*AE174+$F$4*AF173+4*$F$9*AE159+4*$F$8*AF158+6*$F$13*AE144+6*$F$12*AF143+4*$F$17*AE129+4*$F$16*AF128+$F$21*AE114+$F$20*AF113</f>
        <v>139766.80368543795</v>
      </c>
      <c r="AF173" s="26">
        <f>$F$2*AF174+$F$3*AG173+4*$F$6*AF159+4*$F$7*AG158+6*$F$10*AF144+6*$F$11*AG143+4*$F$14*AF129+4*$F$15*AG128+$F$18*AF114+$F$19*AG113</f>
        <v>53256.539335651243</v>
      </c>
      <c r="AG173" s="113">
        <v>0</v>
      </c>
      <c r="AJ173">
        <v>5</v>
      </c>
      <c r="AK173" s="26">
        <f>$F$2*AK174+$F$3*AL173+4*$F$6*AK159+4*$F$7*AL158+6*$F$10*AK144+6*$F$11*AL143+4*$F$14*AK129+4*$F$15*AL128+$F$18*AK114+$F$19*AL113</f>
        <v>87631.82828509422</v>
      </c>
      <c r="AL173" s="17">
        <f>$F$5*AL174+$F$4*AM173+4*$F$9*AL159+4*$F$8*AM158+6*$F$13*AL144+6*$F$12*AM143+4*$F$17*AL129+4*$F$16*AM128+$F$21*AL114+$F$20*AM113</f>
        <v>109455.67452595434</v>
      </c>
      <c r="AM173" s="26">
        <f>$F$2*AM174+$F$3*AN173+4*$F$6*AM159+4*$F$7*AN158+6*$F$10*AM144+6*$F$11*AN143+4*$F$14*AM129+4*$F$15*AN128+$F$18*AM114+$F$19*AN113</f>
        <v>50089.384160030015</v>
      </c>
      <c r="AN173" s="17">
        <f>$F$5*AN174+$F$4*AO173+4*$F$9*AN159+4*$F$8*AO158+6*$F$13*AN144+6*$F$12*AO143+4*$F$17*AN129+4*$F$16*AO128+$F$21*AN114+$F$20*AO113</f>
        <v>48349.293149375881</v>
      </c>
      <c r="AO173" s="26">
        <f>$F$2*AO174+$F$3*AP173+4*$F$6*AO159+4*$F$7*AP158+6*$F$10*AO144+6*$F$11*AP143+4*$F$14*AO129+4*$F$15*AP128+$F$18*AO114+$F$19*AP113</f>
        <v>15638.069390120827</v>
      </c>
      <c r="AP173" s="17">
        <f>$F$5*AP174+$F$4*AQ173+4*$F$9*AP159+4*$F$8*AQ158+6*$F$13*AP144+6*$F$12*AQ143+4*$F$17*AP129+4*$F$16*AQ128+$F$21*AP114+$F$20*AQ113</f>
        <v>9851.6860582760091</v>
      </c>
      <c r="AQ173" s="26">
        <f>$F$2*AQ174+$F$3*AR173+4*$F$6*AQ159+4*$F$7*AR158+6*$F$10*AQ144+6*$F$11*AR143+4*$F$14*AQ129+4*$F$15*AR128+$F$18*AQ114+$F$19*AR113</f>
        <v>0</v>
      </c>
      <c r="AR173" s="113">
        <v>0</v>
      </c>
      <c r="AU173">
        <v>5</v>
      </c>
      <c r="AV173" s="17">
        <f t="shared" si="158"/>
        <v>56248.264063322626</v>
      </c>
      <c r="AW173" s="17">
        <f t="shared" si="141"/>
        <v>120677.01832006116</v>
      </c>
      <c r="AX173" s="17">
        <f t="shared" si="142"/>
        <v>95931.810959311842</v>
      </c>
      <c r="AY173" s="17">
        <f t="shared" si="143"/>
        <v>175036.85836390225</v>
      </c>
      <c r="AZ173" s="17">
        <f t="shared" si="144"/>
        <v>113704.13878657215</v>
      </c>
      <c r="BA173" s="17">
        <f t="shared" si="145"/>
        <v>153586.17005821853</v>
      </c>
      <c r="BB173" s="17">
        <f t="shared" ref="BB173:BB174" si="162">J173+U173</f>
        <v>56296.207020537535</v>
      </c>
      <c r="BC173" s="27"/>
      <c r="BF173">
        <v>5</v>
      </c>
      <c r="BG173" s="17">
        <f t="shared" si="159"/>
        <v>144786.76333214116</v>
      </c>
      <c r="BH173" s="17">
        <f t="shared" si="146"/>
        <v>217413.79835022893</v>
      </c>
      <c r="BI173" s="17">
        <f t="shared" si="147"/>
        <v>131358.27674383193</v>
      </c>
      <c r="BJ173" s="17">
        <f t="shared" si="148"/>
        <v>195679.68887329363</v>
      </c>
      <c r="BK173" s="17">
        <f t="shared" si="149"/>
        <v>114237.2560541539</v>
      </c>
      <c r="BL173" s="17">
        <f t="shared" si="150"/>
        <v>149618.48974371396</v>
      </c>
      <c r="BM173" s="17">
        <f t="shared" ref="BM173:BM174" si="163">AF173+AQ173</f>
        <v>53256.539335651243</v>
      </c>
      <c r="BN173" s="27"/>
      <c r="BQ173">
        <v>5</v>
      </c>
      <c r="BR173" s="17">
        <f t="shared" si="160"/>
        <v>201035.02739546378</v>
      </c>
      <c r="BS173" s="17">
        <f t="shared" si="151"/>
        <v>338090.81667029008</v>
      </c>
      <c r="BT173" s="17">
        <f t="shared" si="152"/>
        <v>227290.08770314377</v>
      </c>
      <c r="BU173" s="17">
        <f t="shared" si="153"/>
        <v>370716.54723719589</v>
      </c>
      <c r="BV173" s="17">
        <f t="shared" si="154"/>
        <v>227941.39484072605</v>
      </c>
      <c r="BW173" s="17">
        <f t="shared" si="155"/>
        <v>303204.65980193252</v>
      </c>
      <c r="BX173" s="17">
        <f t="shared" ref="BX173:BX174" si="164">BB173+BM173</f>
        <v>109552.74635618879</v>
      </c>
      <c r="CB173">
        <v>5</v>
      </c>
      <c r="CC173" s="17">
        <f t="shared" si="161"/>
        <v>201035.02739546378</v>
      </c>
      <c r="CD173" s="17">
        <f t="shared" si="156"/>
        <v>338090.81667029008</v>
      </c>
      <c r="CE173" s="17">
        <f t="shared" si="156"/>
        <v>227290.08770314377</v>
      </c>
      <c r="CF173" s="17">
        <f t="shared" si="156"/>
        <v>370716.54723719589</v>
      </c>
      <c r="CG173" s="17">
        <f t="shared" si="156"/>
        <v>227941.39484072605</v>
      </c>
      <c r="CH173" s="17">
        <f t="shared" si="156"/>
        <v>303204.65980193252</v>
      </c>
      <c r="CI173" s="17">
        <f t="shared" si="156"/>
        <v>109552.74635618879</v>
      </c>
      <c r="CM173">
        <v>5</v>
      </c>
      <c r="CN173" s="28">
        <f t="shared" si="157"/>
        <v>8.6050401791551909</v>
      </c>
      <c r="CO173" s="28">
        <f t="shared" si="157"/>
        <v>5.7994418633446578</v>
      </c>
      <c r="CP173" s="28">
        <f t="shared" si="157"/>
        <v>6.0482510430958198</v>
      </c>
      <c r="CQ173" s="28">
        <f t="shared" si="157"/>
        <v>1.4310845297737369</v>
      </c>
      <c r="CR173" s="28">
        <f t="shared" si="157"/>
        <v>0.68169239214848398</v>
      </c>
      <c r="CS173" s="28">
        <f t="shared" si="157"/>
        <v>-0.24254611515159377</v>
      </c>
      <c r="CT173" s="28">
        <f>(CI173-4*CI158*CI128-3*CI143^2+12*CI143*CI128^2-6*CI128^4)/(CT143^2)</f>
        <v>-7.5894920801820975E-2</v>
      </c>
    </row>
    <row r="174" spans="2:98" x14ac:dyDescent="0.35">
      <c r="C174">
        <v>6</v>
      </c>
      <c r="D174" s="113">
        <v>0</v>
      </c>
      <c r="E174" s="113">
        <v>0</v>
      </c>
      <c r="F174" s="113">
        <v>0</v>
      </c>
      <c r="G174" s="113">
        <v>0</v>
      </c>
      <c r="H174" s="113">
        <v>0</v>
      </c>
      <c r="I174" s="26">
        <f>$F$2*I175+$F$3*J174+4*$F$6*I160+4*$F$7*J159+6*$F$10*I145+6*$F$11*J144+4*$F$14*I130+4*$F$15*J129+$F$18*I115+$F$19*J114</f>
        <v>23001.402800741027</v>
      </c>
      <c r="J174" s="16">
        <f>$P$20</f>
        <v>15316.318823739688</v>
      </c>
      <c r="N174">
        <v>6</v>
      </c>
      <c r="O174" s="113">
        <v>0</v>
      </c>
      <c r="P174" s="113">
        <v>0</v>
      </c>
      <c r="Q174" s="113">
        <v>0</v>
      </c>
      <c r="R174" s="113">
        <v>0</v>
      </c>
      <c r="S174" s="113">
        <v>0</v>
      </c>
      <c r="T174" s="26">
        <f>$F$2*T175+$F$3*U174+4*$F$6*T160+4*$F$7*U159+6*$F$10*T145+6*$F$11*U144+4*$F$14*T130+4*$F$15*U129+$F$18*T115+$F$19*U114</f>
        <v>0</v>
      </c>
      <c r="U174" s="8">
        <v>0</v>
      </c>
      <c r="Y174">
        <v>6</v>
      </c>
      <c r="Z174" s="113">
        <v>0</v>
      </c>
      <c r="AA174" s="113">
        <v>0</v>
      </c>
      <c r="AB174" s="113">
        <v>0</v>
      </c>
      <c r="AC174" s="113">
        <v>0</v>
      </c>
      <c r="AD174" s="113">
        <v>0</v>
      </c>
      <c r="AE174" s="26">
        <f>$F$2*AE175+$F$3*AF174+4*$F$6*AE160+4*$F$7*AF159+6*$F$10*AE145+6*$F$11*AF144+4*$F$14*AE130+4*$F$15*AF129+$F$18*AE115+$F$19*AF114</f>
        <v>22396.087180743863</v>
      </c>
      <c r="AF174" s="16">
        <f>$P$21</f>
        <v>14895.441484644953</v>
      </c>
      <c r="AJ174">
        <v>6</v>
      </c>
      <c r="AK174" s="113">
        <v>0</v>
      </c>
      <c r="AL174" s="113">
        <v>0</v>
      </c>
      <c r="AM174" s="113">
        <v>0</v>
      </c>
      <c r="AN174" s="113">
        <v>0</v>
      </c>
      <c r="AO174" s="113">
        <v>0</v>
      </c>
      <c r="AP174" s="26">
        <f>$F$2*AP175+$F$3*AQ174+4*$F$6*AP160+4*$F$7*AQ159+6*$F$10*AP145+6*$F$11*AQ144+4*$F$14*AP130+4*$F$15*AQ129+$F$18*AP115+$F$19*AQ114</f>
        <v>3446.4553212010583</v>
      </c>
      <c r="AQ174" s="8">
        <v>0</v>
      </c>
      <c r="AU174">
        <v>6</v>
      </c>
      <c r="AV174" s="27"/>
      <c r="AW174" s="27"/>
      <c r="AX174" s="27"/>
      <c r="AY174" s="27"/>
      <c r="AZ174" s="27"/>
      <c r="BA174" s="17">
        <f t="shared" si="145"/>
        <v>23001.402800741027</v>
      </c>
      <c r="BB174" s="17">
        <f t="shared" si="162"/>
        <v>15316.318823739688</v>
      </c>
      <c r="BF174">
        <v>6</v>
      </c>
      <c r="BG174" s="27"/>
      <c r="BH174" s="27"/>
      <c r="BI174" s="27"/>
      <c r="BJ174" s="27"/>
      <c r="BK174" s="27"/>
      <c r="BL174" s="17">
        <f t="shared" si="150"/>
        <v>25842.542501944921</v>
      </c>
      <c r="BM174" s="17">
        <f t="shared" si="163"/>
        <v>14895.441484644953</v>
      </c>
      <c r="BQ174">
        <v>6</v>
      </c>
      <c r="BR174" s="27"/>
      <c r="BS174" s="27"/>
      <c r="BT174" s="27"/>
      <c r="BU174" s="27"/>
      <c r="BV174" s="27"/>
      <c r="BW174" s="17">
        <f t="shared" si="155"/>
        <v>48843.945302685948</v>
      </c>
      <c r="BX174" s="17">
        <f t="shared" si="164"/>
        <v>30211.760308384641</v>
      </c>
      <c r="CB174">
        <v>6</v>
      </c>
      <c r="CC174" s="27"/>
      <c r="CD174" s="27"/>
      <c r="CE174" s="27"/>
      <c r="CF174" s="27"/>
      <c r="CG174" s="27"/>
      <c r="CH174" s="17">
        <f t="shared" si="156"/>
        <v>48843.945302685948</v>
      </c>
      <c r="CI174" s="17">
        <f t="shared" si="156"/>
        <v>30211.760308384641</v>
      </c>
      <c r="CM174">
        <v>6</v>
      </c>
      <c r="CN174" s="27"/>
      <c r="CO174" s="27"/>
      <c r="CP174" s="27"/>
      <c r="CQ174" s="27"/>
      <c r="CR174" s="27"/>
      <c r="CS174" s="28">
        <f>(CH174-4*CH159*CH129-3*CH144^2+12*CH144*CH129^2-6*CH129^4)/(CS144^2)</f>
        <v>0.54470710245058618</v>
      </c>
      <c r="CT174" s="28">
        <f>(CI174-4*CI159*CI129-3*CI144^2+12*CI144*CI129^2-6*CI129^4)/(CT144^2)</f>
        <v>6.122441568342528</v>
      </c>
    </row>
    <row r="175" spans="2:98" x14ac:dyDescent="0.35">
      <c r="C175">
        <v>7</v>
      </c>
      <c r="I175" s="113">
        <v>0</v>
      </c>
      <c r="N175">
        <v>7</v>
      </c>
      <c r="T175" s="113">
        <v>0</v>
      </c>
      <c r="Y175">
        <v>7</v>
      </c>
      <c r="AE175" s="113">
        <v>0</v>
      </c>
      <c r="AJ175">
        <v>7</v>
      </c>
      <c r="AP175" s="113">
        <v>0</v>
      </c>
      <c r="BA175" s="27"/>
      <c r="BL175" s="27"/>
    </row>
    <row r="177" spans="2:95" x14ac:dyDescent="0.35">
      <c r="D177" s="115" t="s">
        <v>258</v>
      </c>
      <c r="E177" s="116"/>
      <c r="F177" s="116"/>
      <c r="G177" s="12">
        <f>INDEX(D183:J189,VLOOKUP($E$24,C182:J189,1,FALSE)+1,HLOOKUP($E$25,C182:J189,1,FALSE)+1)</f>
        <v>0.27456866914189287</v>
      </c>
      <c r="O177" s="115" t="s">
        <v>259</v>
      </c>
      <c r="P177" s="116"/>
      <c r="Q177" s="116"/>
      <c r="R177" s="12">
        <f>INDEX(O183:U189,VLOOKUP($E$24,N182:U189,1,FALSE)+1,HLOOKUP($E$25,N182:U189,1,FALSE)+1)</f>
        <v>0.21305932996222171</v>
      </c>
      <c r="Z177" s="115" t="s">
        <v>260</v>
      </c>
      <c r="AA177" s="116"/>
      <c r="AB177" s="116"/>
      <c r="AC177" s="12">
        <f>INDEX(Z183:AF189,VLOOKUP($E$24,Y182:AF189,1,FALSE)+1,HLOOKUP($E$25,Y182:AF189,1,FALSE)+1)</f>
        <v>0.4261650836028808</v>
      </c>
      <c r="AK177" s="115" t="s">
        <v>261</v>
      </c>
      <c r="AL177" s="116"/>
      <c r="AM177" s="116"/>
      <c r="AN177" s="12">
        <f>INDEX(AK183:AQ189,VLOOKUP($E$24,AJ182:AQ189,1,FALSE)+1,HLOOKUP($E$25,AJ182:AQ189,1,FALSE)+1)</f>
        <v>8.6206917293005197E-2</v>
      </c>
      <c r="AV177" s="115" t="s">
        <v>262</v>
      </c>
      <c r="AW177" s="116"/>
      <c r="AX177" s="116"/>
      <c r="AY177" s="12">
        <f>INDEX(AV183:BA188,VLOOKUP($E$24,AU182:BA188,1,FALSE)+1,HLOOKUP($E$25,AU182:BA188,1,FALSE)+1)</f>
        <v>0.48762799910411458</v>
      </c>
      <c r="BG177" s="115" t="s">
        <v>263</v>
      </c>
      <c r="BH177" s="116"/>
      <c r="BI177" s="116"/>
      <c r="BJ177" s="120">
        <f>INDEX(BG183:BL188,VLOOKUP($E$24,BF182:BL188,1,FALSE)+1,HLOOKUP($E$25,BF182:BL188,1,FALSE)+1)</f>
        <v>0.51237200089588597</v>
      </c>
      <c r="BS177" s="4"/>
    </row>
    <row r="178" spans="2:95" x14ac:dyDescent="0.35">
      <c r="D178" s="4" t="s">
        <v>475</v>
      </c>
      <c r="G178" s="1">
        <f>INDEX(D183:K190,VLOOKUP($E$24+1,C182:K190,1,FALSE)+1,HLOOKUP($E$25,C182:K190,1,FALSE)+1)</f>
        <v>0.30231118801715978</v>
      </c>
      <c r="O178" s="4" t="s">
        <v>477</v>
      </c>
      <c r="R178" s="1">
        <f>INDEX(O183:V190,VLOOKUP($E$24+1,N182:V190,1,FALSE)+1,HLOOKUP($E$25,N182:V190,1,FALSE)+1)</f>
        <v>0.26065636807532816</v>
      </c>
      <c r="Z178" s="4" t="s">
        <v>479</v>
      </c>
      <c r="AC178" s="1">
        <f>INDEX(Z183:AG190,VLOOKUP($E$24+1,Y182:AG190,1,FALSE)+1,HLOOKUP($E$25,Y182:AG190,1,FALSE)+1)</f>
        <v>0.37337034605667752</v>
      </c>
      <c r="AK178" s="4" t="s">
        <v>481</v>
      </c>
      <c r="AN178" s="1">
        <f>INDEX(AK183:AR190,VLOOKUP($E$24+1,AJ182:AR190,1,FALSE)+1,HLOOKUP($E$25,AJ182:AR190,1,FALSE)+1)</f>
        <v>6.3662097850835084E-2</v>
      </c>
      <c r="AV178" s="4" t="s">
        <v>561</v>
      </c>
      <c r="AY178" s="1">
        <f>G180+R180</f>
        <v>0.48762799910411458</v>
      </c>
      <c r="BG178" s="4" t="s">
        <v>562</v>
      </c>
      <c r="BJ178" s="1">
        <f>AC180+AN180</f>
        <v>0.51237200089588597</v>
      </c>
    </row>
    <row r="179" spans="2:95" x14ac:dyDescent="0.35">
      <c r="D179" s="4" t="s">
        <v>476</v>
      </c>
      <c r="G179" s="1">
        <f>INDEX(D183:K190,VLOOKUP($E$24,C182:K190,1,FALSE)+1,HLOOKUP($E$25+1,C182:K190,1,FALSE)+1)</f>
        <v>0.20285204570213311</v>
      </c>
      <c r="O179" s="4" t="s">
        <v>478</v>
      </c>
      <c r="R179" s="1">
        <f>INDEX(O183:V190,VLOOKUP($E$24,N182:V190,1,FALSE)+1,HLOOKUP($E$25+1,N182:V190,1,FALSE)+1)</f>
        <v>9.0017191122811618E-2</v>
      </c>
      <c r="Z179" s="4" t="s">
        <v>480</v>
      </c>
      <c r="AC179" s="1">
        <f>INDEX(Z183:AG190,VLOOKUP($E$24,Y182:AG190,1,FALSE)+1,HLOOKUP($E$25+1,Y182:AG190,1,FALSE)+1)</f>
        <v>0.56264368993366864</v>
      </c>
      <c r="AK179" s="4" t="s">
        <v>482</v>
      </c>
      <c r="AN179" s="1">
        <f>INDEX(AK183:AR190,VLOOKUP($E$24,AJ182:AR190,1,FALSE)+1,HLOOKUP($E$25+1,AJ182:AR190,1,FALSE)+1)</f>
        <v>0.14448707324138724</v>
      </c>
    </row>
    <row r="180" spans="2:95" x14ac:dyDescent="0.35">
      <c r="D180" s="4" t="s">
        <v>763</v>
      </c>
      <c r="G180" s="1">
        <f>IF(MOD($E$24+$E$25,2)=0,$K$2*G178+$K$3*G179,$K$5*G178+$K$4*G179)</f>
        <v>0.27456866914189287</v>
      </c>
      <c r="O180" s="4" t="s">
        <v>765</v>
      </c>
      <c r="R180" s="1">
        <f>IF(MOD($E$24+$E$25,2)=0,$K$2*R178+$K$3*R179,$K$5*R178+$K$4*R179)</f>
        <v>0.21305932996222171</v>
      </c>
      <c r="Z180" s="4" t="s">
        <v>764</v>
      </c>
      <c r="AC180" s="1">
        <f>IF(MOD($E$24+$E$25,2)=0,$K$2*AC178+$K$3*AC179,$K$5*AC178+$K$4*AC179)</f>
        <v>0.42616508360288075</v>
      </c>
      <c r="AK180" s="4" t="s">
        <v>766</v>
      </c>
      <c r="AN180" s="1">
        <f>IF(MOD($E$24+$E$25,2)=0,$K$2*AN178+$K$3*AN179,$K$5*AN178+$K$4*AN179)</f>
        <v>8.6206917293005197E-2</v>
      </c>
    </row>
    <row r="181" spans="2:95" x14ac:dyDescent="0.35">
      <c r="G181" t="s">
        <v>0</v>
      </c>
      <c r="R181" t="s">
        <v>0</v>
      </c>
      <c r="AC181" t="s">
        <v>0</v>
      </c>
      <c r="AN181" t="s">
        <v>0</v>
      </c>
      <c r="AY181" t="s">
        <v>0</v>
      </c>
      <c r="BJ181" t="s">
        <v>0</v>
      </c>
    </row>
    <row r="182" spans="2:95" x14ac:dyDescent="0.35">
      <c r="D182">
        <v>0</v>
      </c>
      <c r="E182">
        <v>1</v>
      </c>
      <c r="F182">
        <v>2</v>
      </c>
      <c r="G182">
        <v>3</v>
      </c>
      <c r="H182">
        <v>4</v>
      </c>
      <c r="I182">
        <v>5</v>
      </c>
      <c r="J182">
        <v>6</v>
      </c>
      <c r="K182">
        <v>7</v>
      </c>
      <c r="O182">
        <v>0</v>
      </c>
      <c r="P182">
        <v>1</v>
      </c>
      <c r="Q182">
        <v>2</v>
      </c>
      <c r="R182">
        <v>3</v>
      </c>
      <c r="S182">
        <v>4</v>
      </c>
      <c r="T182">
        <v>5</v>
      </c>
      <c r="U182">
        <v>6</v>
      </c>
      <c r="V182">
        <v>7</v>
      </c>
      <c r="Z182">
        <v>0</v>
      </c>
      <c r="AA182">
        <v>1</v>
      </c>
      <c r="AB182">
        <v>2</v>
      </c>
      <c r="AC182">
        <v>3</v>
      </c>
      <c r="AD182">
        <v>4</v>
      </c>
      <c r="AE182">
        <v>5</v>
      </c>
      <c r="AF182">
        <v>6</v>
      </c>
      <c r="AG182">
        <v>7</v>
      </c>
      <c r="AK182">
        <v>0</v>
      </c>
      <c r="AL182">
        <v>1</v>
      </c>
      <c r="AM182">
        <v>2</v>
      </c>
      <c r="AN182">
        <v>3</v>
      </c>
      <c r="AO182">
        <v>4</v>
      </c>
      <c r="AP182">
        <v>5</v>
      </c>
      <c r="AQ182">
        <v>6</v>
      </c>
      <c r="AR182">
        <v>7</v>
      </c>
      <c r="AV182">
        <v>0</v>
      </c>
      <c r="AW182">
        <v>1</v>
      </c>
      <c r="AX182">
        <v>2</v>
      </c>
      <c r="AY182">
        <v>3</v>
      </c>
      <c r="AZ182">
        <v>4</v>
      </c>
      <c r="BA182">
        <v>5</v>
      </c>
      <c r="BG182">
        <v>0</v>
      </c>
      <c r="BH182">
        <v>1</v>
      </c>
      <c r="BI182">
        <v>2</v>
      </c>
      <c r="BJ182">
        <v>3</v>
      </c>
      <c r="BK182">
        <v>4</v>
      </c>
      <c r="BL182">
        <v>5</v>
      </c>
    </row>
    <row r="183" spans="2:95" x14ac:dyDescent="0.35">
      <c r="C183">
        <v>0</v>
      </c>
      <c r="D183" s="3">
        <f>$F$2*D184+$F$3*E183</f>
        <v>0.27456866914189287</v>
      </c>
      <c r="E183" s="7">
        <f>$F$5*E184+$F$4*F183</f>
        <v>0.20285204570213311</v>
      </c>
      <c r="F183" s="3">
        <f>$F$2*F184+$F$3*G183</f>
        <v>0.17001385303757122</v>
      </c>
      <c r="G183" s="7">
        <f>$F$5*G184+$F$4*H183</f>
        <v>7.49657851544826E-2</v>
      </c>
      <c r="H183" s="3">
        <f>$F$2*H184+$F$3*I183</f>
        <v>4.1486091746189419E-2</v>
      </c>
      <c r="I183" s="7">
        <f>$F$5*I184+$F$4*J183</f>
        <v>5.1189338234965036E-3</v>
      </c>
      <c r="J183" s="113">
        <v>0</v>
      </c>
      <c r="N183">
        <v>0</v>
      </c>
      <c r="O183" s="3">
        <f>$F$2*O184+$F$3*P183</f>
        <v>0.21305932996222171</v>
      </c>
      <c r="P183" s="7">
        <f>$F$5*P184+$F$4*Q183</f>
        <v>9.0017191122811618E-2</v>
      </c>
      <c r="Q183" s="3">
        <f>$F$2*Q184+$F$3*R183</f>
        <v>4.989127074336764E-2</v>
      </c>
      <c r="R183" s="7">
        <f>$F$5*R184+$F$4*S183</f>
        <v>7.5186805277231124E-3</v>
      </c>
      <c r="S183" s="3">
        <f>$F$2*S184+$F$3*T183</f>
        <v>0</v>
      </c>
      <c r="T183" s="7">
        <f>$F$5*T184+$F$4*U183</f>
        <v>0</v>
      </c>
      <c r="U183" s="113">
        <v>0</v>
      </c>
      <c r="Y183">
        <v>0</v>
      </c>
      <c r="Z183" s="3">
        <f>$F$2*Z184+$F$3*AA183</f>
        <v>0.4261650836028808</v>
      </c>
      <c r="AA183" s="7">
        <f>$F$5*AA184+$F$4*AB183</f>
        <v>0.56264368993366864</v>
      </c>
      <c r="AB183" s="3">
        <f>$F$2*AB184+$F$3*AC183</f>
        <v>0.61142796604385985</v>
      </c>
      <c r="AC183" s="7">
        <f>$F$5*AC184+$F$4*AD183</f>
        <v>0.69880496521607438</v>
      </c>
      <c r="AD183" s="3">
        <f>$F$2*AD184+$F$3*AE183</f>
        <v>0.72521356685726013</v>
      </c>
      <c r="AE183" s="7">
        <f>$F$5*AE184+$F$4*AF183</f>
        <v>0.90425143233167748</v>
      </c>
      <c r="AF183" s="114">
        <v>1</v>
      </c>
      <c r="AJ183">
        <v>0</v>
      </c>
      <c r="AK183" s="3">
        <f>$F$2*AK184+$F$3*AL183</f>
        <v>8.6206917293005197E-2</v>
      </c>
      <c r="AL183" s="7">
        <f>$F$5*AL184+$F$4*AM183</f>
        <v>0.14448707324138724</v>
      </c>
      <c r="AM183" s="3">
        <f>$F$2*AM184+$F$3*AN183</f>
        <v>0.16866691017520188</v>
      </c>
      <c r="AN183" s="7">
        <f>$F$5*AN184+$F$4*AO183</f>
        <v>0.21871056910172035</v>
      </c>
      <c r="AO183" s="3">
        <f>$F$2*AO184+$F$3*AP183</f>
        <v>0.23330034139655076</v>
      </c>
      <c r="AP183" s="7">
        <f>$F$5*AP184+$F$4*AQ183</f>
        <v>9.0629633844826155E-2</v>
      </c>
      <c r="AQ183" s="113">
        <v>0</v>
      </c>
      <c r="AU183">
        <v>0</v>
      </c>
      <c r="AV183" s="3">
        <f>D183+O183</f>
        <v>0.48762799910411458</v>
      </c>
      <c r="AW183" s="3">
        <f t="shared" ref="AW183:AW188" si="165">E183+P183</f>
        <v>0.2928692368249447</v>
      </c>
      <c r="AX183" s="3">
        <f t="shared" ref="AX183:AX188" si="166">F183+Q183</f>
        <v>0.21990512378093885</v>
      </c>
      <c r="AY183" s="3">
        <f t="shared" ref="AY183:AY188" si="167">G183+R183</f>
        <v>8.2484465682205715E-2</v>
      </c>
      <c r="AZ183" s="3">
        <f t="shared" ref="AZ183:AZ188" si="168">H183+S183</f>
        <v>4.1486091746189419E-2</v>
      </c>
      <c r="BA183" s="3">
        <f t="shared" ref="BA183:BA188" si="169">I183+T183</f>
        <v>5.1189338234965036E-3</v>
      </c>
      <c r="BB183" s="27"/>
      <c r="BF183">
        <v>0</v>
      </c>
      <c r="BG183" s="3">
        <f>Z183+AK183</f>
        <v>0.51237200089588597</v>
      </c>
      <c r="BH183" s="3">
        <f t="shared" ref="BH183:BH188" si="170">AA183+AL183</f>
        <v>0.70713076317505585</v>
      </c>
      <c r="BI183" s="3">
        <f t="shared" ref="BI183:BI188" si="171">AB183+AM183</f>
        <v>0.78009487621906171</v>
      </c>
      <c r="BJ183" s="3">
        <f t="shared" ref="BJ183:BJ188" si="172">AC183+AN183</f>
        <v>0.91751553431779476</v>
      </c>
      <c r="BK183" s="3">
        <f t="shared" ref="BK183:BK188" si="173">AD183+AO183</f>
        <v>0.95851390825381089</v>
      </c>
      <c r="BL183" s="3">
        <f t="shared" ref="BL183:BL188" si="174">AE183+AP183</f>
        <v>0.99488106617650363</v>
      </c>
      <c r="BM183" s="27"/>
      <c r="BS183" s="1"/>
      <c r="BT183" s="1"/>
      <c r="BU183" s="1"/>
      <c r="BV183" s="1"/>
      <c r="BW183" s="1"/>
      <c r="BX183" s="1"/>
      <c r="BY183" s="27"/>
    </row>
    <row r="184" spans="2:95" x14ac:dyDescent="0.35">
      <c r="C184">
        <v>1</v>
      </c>
      <c r="D184" s="7">
        <f>$F$5*D185+$F$4*E184</f>
        <v>0.30231118801715978</v>
      </c>
      <c r="E184" s="3">
        <f>$F$2*E185+$F$3*F184</f>
        <v>0.29088069088353946</v>
      </c>
      <c r="F184" s="7">
        <f>$F$5*F185+$F$4*G184</f>
        <v>0.20678179735551788</v>
      </c>
      <c r="G184" s="3">
        <f>$F$2*G185+$F$3*H184</f>
        <v>0.16471408774609925</v>
      </c>
      <c r="H184" s="7">
        <f>$F$5*H185+$F$4*I184</f>
        <v>5.5554190838411552E-2</v>
      </c>
      <c r="I184" s="3">
        <f>$F$2*I185+$F$3*J184</f>
        <v>1.8841150933878545E-2</v>
      </c>
      <c r="J184" s="113">
        <v>0</v>
      </c>
      <c r="N184">
        <v>1</v>
      </c>
      <c r="O184" s="7">
        <f>$F$5*O185+$F$4*P184</f>
        <v>0.26065636807532816</v>
      </c>
      <c r="P184" s="3">
        <f>$F$2*P185+$F$3*Q184</f>
        <v>0.19758189310689259</v>
      </c>
      <c r="Q184" s="7">
        <f>$F$5*Q185+$F$4*R184</f>
        <v>6.6282482814846153E-2</v>
      </c>
      <c r="R184" s="3">
        <f>$F$2*R185+$F$3*S184</f>
        <v>2.7673847627450485E-2</v>
      </c>
      <c r="S184" s="7">
        <f>$F$5*S185+$F$4*T184</f>
        <v>0</v>
      </c>
      <c r="T184" s="3">
        <f>$F$2*T185+$F$3*U184</f>
        <v>0</v>
      </c>
      <c r="U184" s="113">
        <v>0</v>
      </c>
      <c r="Y184">
        <v>1</v>
      </c>
      <c r="Z184" s="7">
        <f>$F$5*Z185+$F$4*AA184</f>
        <v>0.37337034605667752</v>
      </c>
      <c r="AA184" s="3">
        <f>$F$2*AA185+$F$3*AB184</f>
        <v>0.4318687177540883</v>
      </c>
      <c r="AB184" s="7">
        <f>$F$5*AB185+$F$4*AC184</f>
        <v>0.57762746160662148</v>
      </c>
      <c r="AC184" s="3">
        <f>$F$2*AC185+$F$3*AD184</f>
        <v>0.62801198804599334</v>
      </c>
      <c r="AD184" s="7">
        <f>$F$5*AD185+$F$4*AE184</f>
        <v>0.65595540711576505</v>
      </c>
      <c r="AE184" s="3">
        <f>$F$2*AE185+$F$3*AF184</f>
        <v>0.64758028188195782</v>
      </c>
      <c r="AF184" s="113">
        <v>0</v>
      </c>
      <c r="AJ184">
        <v>1</v>
      </c>
      <c r="AK184" s="7">
        <f>$F$5*AK185+$F$4*AL184</f>
        <v>6.3662097850835084E-2</v>
      </c>
      <c r="AL184" s="3">
        <f>$F$2*AL185+$F$3*AM184</f>
        <v>7.9668698255480189E-2</v>
      </c>
      <c r="AM184" s="7">
        <f>$F$5*AM185+$F$4*AN184</f>
        <v>0.14930825822301494</v>
      </c>
      <c r="AN184" s="3">
        <f>$F$2*AN185+$F$3*AO184</f>
        <v>0.1796000765804574</v>
      </c>
      <c r="AO184" s="7">
        <f>$F$5*AO185+$F$4*AP184</f>
        <v>0.28849040204582366</v>
      </c>
      <c r="AP184" s="3">
        <f>$F$2*AP185+$F$3*AQ184</f>
        <v>0.33357856718416379</v>
      </c>
      <c r="AQ184" s="114">
        <v>1</v>
      </c>
      <c r="AU184">
        <v>1</v>
      </c>
      <c r="AV184" s="3">
        <f t="shared" ref="AV184:AV188" si="175">D184+O184</f>
        <v>0.56296755609248794</v>
      </c>
      <c r="AW184" s="3">
        <f t="shared" si="165"/>
        <v>0.48846258399043208</v>
      </c>
      <c r="AX184" s="3">
        <f t="shared" si="166"/>
        <v>0.27306428017036405</v>
      </c>
      <c r="AY184" s="3">
        <f t="shared" si="167"/>
        <v>0.19238793537354973</v>
      </c>
      <c r="AZ184" s="3">
        <f t="shared" si="168"/>
        <v>5.5554190838411552E-2</v>
      </c>
      <c r="BA184" s="3">
        <f t="shared" si="169"/>
        <v>1.8841150933878545E-2</v>
      </c>
      <c r="BB184" s="27"/>
      <c r="BF184">
        <v>1</v>
      </c>
      <c r="BG184" s="3">
        <f t="shared" ref="BG184:BG188" si="176">Z184+AK184</f>
        <v>0.43703244390751261</v>
      </c>
      <c r="BH184" s="3">
        <f t="shared" si="170"/>
        <v>0.51153741600956848</v>
      </c>
      <c r="BI184" s="3">
        <f t="shared" si="171"/>
        <v>0.72693571982963645</v>
      </c>
      <c r="BJ184" s="3">
        <f t="shared" si="172"/>
        <v>0.80761206462645074</v>
      </c>
      <c r="BK184" s="3">
        <f t="shared" si="173"/>
        <v>0.94444580916158871</v>
      </c>
      <c r="BL184" s="3">
        <f t="shared" si="174"/>
        <v>0.98115884906612161</v>
      </c>
      <c r="BM184" s="27"/>
      <c r="BS184" s="1"/>
      <c r="BT184" s="1"/>
      <c r="BU184" s="1"/>
      <c r="BV184" s="1"/>
      <c r="BW184" s="1"/>
      <c r="BX184" s="1"/>
      <c r="BY184" s="27"/>
    </row>
    <row r="185" spans="2:95" x14ac:dyDescent="0.35">
      <c r="C185">
        <v>2</v>
      </c>
      <c r="D185" s="3">
        <f>$F$2*D186+$F$3*E185</f>
        <v>0.33295267875633866</v>
      </c>
      <c r="E185" s="7">
        <f>$F$5*E186+$F$4*F185</f>
        <v>0.32341310846242843</v>
      </c>
      <c r="F185" s="3">
        <f>$F$2*F186+$F$3*G185</f>
        <v>0.31955181246046932</v>
      </c>
      <c r="G185" s="7">
        <f>$F$5*G186+$F$4*H185</f>
        <v>0.20694098515332976</v>
      </c>
      <c r="H185" s="3">
        <f>$F$2*H186+$F$3*I185</f>
        <v>0.15397005666572361</v>
      </c>
      <c r="I185" s="7">
        <f>$F$5*I186+$F$4*J185</f>
        <v>2.6129572506792317E-2</v>
      </c>
      <c r="J185" s="113">
        <v>0</v>
      </c>
      <c r="N185">
        <v>2</v>
      </c>
      <c r="O185" s="3">
        <f>$F$2*O186+$F$3*P185</f>
        <v>0.42973877263140686</v>
      </c>
      <c r="P185" s="7">
        <f>$F$5*P186+$F$4*Q185</f>
        <v>0.24837313499236968</v>
      </c>
      <c r="Q185" s="3">
        <f>$F$2*Q186+$F$3*R185</f>
        <v>0.16977983063074351</v>
      </c>
      <c r="R185" s="7">
        <f>$F$5*R186+$F$4*S185</f>
        <v>3.8379067747032536E-2</v>
      </c>
      <c r="S185" s="3">
        <f>$F$2*S186+$F$3*T185</f>
        <v>0</v>
      </c>
      <c r="T185" s="7">
        <f>$F$5*T186+$F$4*U185</f>
        <v>0</v>
      </c>
      <c r="U185" s="113">
        <v>0</v>
      </c>
      <c r="Y185">
        <v>2</v>
      </c>
      <c r="Z185" s="3">
        <f>$F$2*Z186+$F$3*AA185</f>
        <v>0.21655500428548932</v>
      </c>
      <c r="AA185" s="7">
        <f>$F$5*AA186+$F$4*AB185</f>
        <v>0.37548409577086389</v>
      </c>
      <c r="AB185" s="3">
        <f>$F$2*AB186+$F$3*AC185</f>
        <v>0.44256273237896554</v>
      </c>
      <c r="AC185" s="7">
        <f>$F$5*AC186+$F$4*AD185</f>
        <v>0.61720248818667811</v>
      </c>
      <c r="AD185" s="3">
        <f>$F$2*AD186+$F$3*AE185</f>
        <v>0.67840642733748013</v>
      </c>
      <c r="AE185" s="7">
        <f>$F$5*AE186+$F$4*AF185</f>
        <v>0.89808717040622699</v>
      </c>
      <c r="AF185" s="114">
        <v>1</v>
      </c>
      <c r="AJ185">
        <v>2</v>
      </c>
      <c r="AK185" s="3">
        <f>$F$2*AK186+$F$3*AL185</f>
        <v>2.075354432676561E-2</v>
      </c>
      <c r="AL185" s="7">
        <f>$F$5*AL186+$F$4*AM185</f>
        <v>5.2729660774338452E-2</v>
      </c>
      <c r="AM185" s="3">
        <f>$F$2*AM186+$F$3*AN185</f>
        <v>6.8105624529822023E-2</v>
      </c>
      <c r="AN185" s="7">
        <f>$F$5*AN186+$F$4*AO185</f>
        <v>0.13747745891295998</v>
      </c>
      <c r="AO185" s="3">
        <f>$F$2*AO186+$F$3*AP185</f>
        <v>0.16762351599679653</v>
      </c>
      <c r="AP185" s="7">
        <f>$F$5*AP186+$F$4*AQ185</f>
        <v>7.5783257086980776E-2</v>
      </c>
      <c r="AQ185" s="113">
        <v>0</v>
      </c>
      <c r="AU185">
        <v>2</v>
      </c>
      <c r="AV185" s="3">
        <f t="shared" si="175"/>
        <v>0.76269145138774552</v>
      </c>
      <c r="AW185" s="3">
        <f t="shared" si="165"/>
        <v>0.57178624345479812</v>
      </c>
      <c r="AX185" s="3">
        <f t="shared" si="166"/>
        <v>0.4893316430912128</v>
      </c>
      <c r="AY185" s="3">
        <f t="shared" si="167"/>
        <v>0.2453200529003623</v>
      </c>
      <c r="AZ185" s="3">
        <f t="shared" si="168"/>
        <v>0.15397005666572361</v>
      </c>
      <c r="BA185" s="3">
        <f t="shared" si="169"/>
        <v>2.6129572506792317E-2</v>
      </c>
      <c r="BB185" s="27"/>
      <c r="BF185">
        <v>2</v>
      </c>
      <c r="BG185" s="3">
        <f t="shared" si="176"/>
        <v>0.23730854861225492</v>
      </c>
      <c r="BH185" s="3">
        <f t="shared" si="170"/>
        <v>0.42821375654520233</v>
      </c>
      <c r="BI185" s="3">
        <f t="shared" si="171"/>
        <v>0.51066835690878754</v>
      </c>
      <c r="BJ185" s="3">
        <f t="shared" si="172"/>
        <v>0.75467994709963815</v>
      </c>
      <c r="BK185" s="3">
        <f t="shared" si="173"/>
        <v>0.84602994333427661</v>
      </c>
      <c r="BL185" s="3">
        <f t="shared" si="174"/>
        <v>0.97387042749320774</v>
      </c>
      <c r="BM185" s="27"/>
      <c r="BS185" s="1"/>
      <c r="BT185" s="1"/>
      <c r="BU185" s="1"/>
      <c r="BV185" s="1"/>
      <c r="BW185" s="1"/>
      <c r="BX185" s="1"/>
      <c r="BY185" s="27"/>
    </row>
    <row r="186" spans="2:95" x14ac:dyDescent="0.35">
      <c r="B186" t="s">
        <v>1</v>
      </c>
      <c r="C186">
        <v>3</v>
      </c>
      <c r="D186" s="7">
        <f>$F$5*D187+$F$4*E186</f>
        <v>0.33664292093795833</v>
      </c>
      <c r="E186" s="3">
        <f>$F$2*E187+$F$3*F186</f>
        <v>0.33376400259259337</v>
      </c>
      <c r="F186" s="7">
        <f>$F$5*F187+$F$4*G186</f>
        <v>0.36311365143566759</v>
      </c>
      <c r="G186" s="3">
        <f>$F$2*G187+$F$3*H186</f>
        <v>0.3489390273841152</v>
      </c>
      <c r="H186" s="7">
        <f>$F$5*H187+$F$4*I186</f>
        <v>0.20342326395150007</v>
      </c>
      <c r="I186" s="3">
        <f>$F$2*I187+$F$3*J186</f>
        <v>9.6174562206378073E-2</v>
      </c>
      <c r="J186" s="113">
        <v>0</v>
      </c>
      <c r="M186" t="s">
        <v>1</v>
      </c>
      <c r="N186">
        <v>3</v>
      </c>
      <c r="O186" s="7">
        <f>$F$5*O187+$F$4*P186</f>
        <v>0.49989739672993516</v>
      </c>
      <c r="P186" s="3">
        <f>$F$2*P187+$F$3*Q186</f>
        <v>0.45905653568847699</v>
      </c>
      <c r="Q186" s="7">
        <f>$F$5*Q187+$F$4*R186</f>
        <v>0.22061027927265237</v>
      </c>
      <c r="R186" s="3">
        <f>$F$2*R187+$F$3*S186</f>
        <v>0.14126101900443602</v>
      </c>
      <c r="S186" s="7">
        <f>$F$5*S187+$F$4*T186</f>
        <v>0</v>
      </c>
      <c r="T186" s="3">
        <f>$F$2*T187+$F$3*U186</f>
        <v>0</v>
      </c>
      <c r="U186" s="113">
        <v>0</v>
      </c>
      <c r="X186" t="s">
        <v>1</v>
      </c>
      <c r="Y186">
        <v>3</v>
      </c>
      <c r="Z186" s="7">
        <f>$F$5*Z187+$F$4*AA186</f>
        <v>0.1550756274145807</v>
      </c>
      <c r="AA186" s="3">
        <f>$F$2*AA187+$F$3*AB186</f>
        <v>0.19566782020587431</v>
      </c>
      <c r="AB186" s="7">
        <f>$F$5*AB187+$F$4*AC186</f>
        <v>0.37500591654620241</v>
      </c>
      <c r="AC186" s="3">
        <f>$F$2*AC187+$F$3*AD186</f>
        <v>0.45313438924332172</v>
      </c>
      <c r="AD186" s="7">
        <f>$F$5*AD187+$F$4*AE186</f>
        <v>0.59342616936093706</v>
      </c>
      <c r="AE186" s="3">
        <f>$F$2*AE187+$F$3*AF186</f>
        <v>0.62489161401907822</v>
      </c>
      <c r="AF186" s="113">
        <v>0</v>
      </c>
      <c r="AI186" t="s">
        <v>1</v>
      </c>
      <c r="AJ186">
        <v>3</v>
      </c>
      <c r="AK186" s="7">
        <f>$F$5*AK187+$F$4*AL186</f>
        <v>8.3840549175261472E-3</v>
      </c>
      <c r="AL186" s="3">
        <f>$F$2*AL187+$F$3*AM186</f>
        <v>1.1511641513055672E-2</v>
      </c>
      <c r="AM186" s="7">
        <f>$F$5*AM187+$F$4*AN186</f>
        <v>4.1270152745478017E-2</v>
      </c>
      <c r="AN186" s="3">
        <f>$F$2*AN187+$F$3*AO186</f>
        <v>5.666556436812744E-2</v>
      </c>
      <c r="AO186" s="7">
        <f>$F$5*AO187+$F$4*AP186</f>
        <v>0.20315056668756309</v>
      </c>
      <c r="AP186" s="3">
        <f>$F$2*AP187+$F$3*AQ186</f>
        <v>0.27893382377454384</v>
      </c>
      <c r="AQ186" s="114">
        <v>1</v>
      </c>
      <c r="AT186" t="s">
        <v>1</v>
      </c>
      <c r="AU186">
        <v>3</v>
      </c>
      <c r="AV186" s="3">
        <f t="shared" si="175"/>
        <v>0.8365403176678935</v>
      </c>
      <c r="AW186" s="3">
        <f t="shared" si="165"/>
        <v>0.79282053828107035</v>
      </c>
      <c r="AX186" s="3">
        <f t="shared" si="166"/>
        <v>0.58372393070831996</v>
      </c>
      <c r="AY186" s="3">
        <f t="shared" si="167"/>
        <v>0.49020004638855119</v>
      </c>
      <c r="AZ186" s="3">
        <f t="shared" si="168"/>
        <v>0.20342326395150007</v>
      </c>
      <c r="BA186" s="3">
        <f t="shared" si="169"/>
        <v>9.6174562206378073E-2</v>
      </c>
      <c r="BB186" s="27"/>
      <c r="BE186" t="s">
        <v>1</v>
      </c>
      <c r="BF186">
        <v>3</v>
      </c>
      <c r="BG186" s="3">
        <f t="shared" si="176"/>
        <v>0.16345968233210684</v>
      </c>
      <c r="BH186" s="3">
        <f t="shared" si="170"/>
        <v>0.20717946171892998</v>
      </c>
      <c r="BI186" s="3">
        <f t="shared" si="171"/>
        <v>0.41627606929168043</v>
      </c>
      <c r="BJ186" s="3">
        <f t="shared" si="172"/>
        <v>0.50979995361144914</v>
      </c>
      <c r="BK186" s="3">
        <f t="shared" si="173"/>
        <v>0.7965767360485001</v>
      </c>
      <c r="BL186" s="3">
        <f t="shared" si="174"/>
        <v>0.90382543779362212</v>
      </c>
      <c r="BM186" s="27"/>
      <c r="BS186" s="1"/>
      <c r="BT186" s="1"/>
      <c r="BU186" s="1"/>
      <c r="BV186" s="1"/>
      <c r="BW186" s="1"/>
      <c r="BX186" s="1"/>
      <c r="BY186" s="27"/>
    </row>
    <row r="187" spans="2:95" x14ac:dyDescent="0.35">
      <c r="C187">
        <v>4</v>
      </c>
      <c r="D187" s="3">
        <f>$F$2*D188+$F$3*E187</f>
        <v>0.34436037616209642</v>
      </c>
      <c r="E187" s="7">
        <f>$F$5*E188+$F$4*F187</f>
        <v>0.32241052346936916</v>
      </c>
      <c r="F187" s="3">
        <f>$F$2*F188+$F$3*G187</f>
        <v>0.40111126488412319</v>
      </c>
      <c r="G187" s="7">
        <f>$F$5*G188+$F$4*H187</f>
        <v>0.40522965597274591</v>
      </c>
      <c r="H187" s="3">
        <f>$F$2*H188+$F$3*I187</f>
        <v>0.49092257941401779</v>
      </c>
      <c r="I187" s="7">
        <f>$F$5*I188+$F$4*J187</f>
        <v>0.13337827425191431</v>
      </c>
      <c r="J187" s="113">
        <v>0</v>
      </c>
      <c r="N187">
        <v>4</v>
      </c>
      <c r="O187" s="3">
        <f>$F$2*O188+$F$3*P187</f>
        <v>0.60937862495238371</v>
      </c>
      <c r="P187" s="7">
        <f>$F$5*P188+$F$4*Q187</f>
        <v>0.55129595595216629</v>
      </c>
      <c r="Q187" s="3">
        <f>$F$2*Q188+$F$3*R187</f>
        <v>0.43332015490158465</v>
      </c>
      <c r="R187" s="7">
        <f>$F$5*R188+$F$4*S187</f>
        <v>0.19590576241405594</v>
      </c>
      <c r="S187" s="3">
        <f>$F$2*S188+$F$3*T187</f>
        <v>0</v>
      </c>
      <c r="T187" s="7">
        <f>$F$5*T188+$F$4*U187</f>
        <v>0</v>
      </c>
      <c r="U187" s="113">
        <v>0</v>
      </c>
      <c r="Y187">
        <v>4</v>
      </c>
      <c r="Z187" s="3">
        <f>$F$2*Z188+$F$3*AA187</f>
        <v>4.6260998885520072E-2</v>
      </c>
      <c r="AA187" s="7">
        <f>$F$5*AA188+$F$4*AB187</f>
        <v>0.1262935205784648</v>
      </c>
      <c r="AB187" s="3">
        <f>$F$2*AB188+$F$3*AC187</f>
        <v>0.16556858021429247</v>
      </c>
      <c r="AC187" s="7">
        <f>$F$5*AC188+$F$4*AD187</f>
        <v>0.39886458161319849</v>
      </c>
      <c r="AD187" s="3">
        <f>$F$2*AD188+$F$3*AE187</f>
        <v>0.50907742058598249</v>
      </c>
      <c r="AE187" s="7">
        <f>$F$5*AE188+$F$4*AF187</f>
        <v>0.86662172574808582</v>
      </c>
      <c r="AF187" s="114">
        <v>1</v>
      </c>
      <c r="AJ187">
        <v>4</v>
      </c>
      <c r="AK187" s="3">
        <f>$F$2*AK188+$F$3*AL187</f>
        <v>0</v>
      </c>
      <c r="AL187" s="7">
        <f>$F$5*AL188+$F$4*AM187</f>
        <v>0</v>
      </c>
      <c r="AM187" s="3">
        <f>$F$2*AM188+$F$3*AN187</f>
        <v>0</v>
      </c>
      <c r="AN187" s="7">
        <f>$F$5*AN188+$F$4*AO187</f>
        <v>0</v>
      </c>
      <c r="AO187" s="3">
        <f>$F$2*AO188+$F$3*AP187</f>
        <v>0</v>
      </c>
      <c r="AP187" s="7">
        <f>$F$5*AP188+$F$4*AQ187</f>
        <v>0</v>
      </c>
      <c r="AQ187" s="113">
        <v>0</v>
      </c>
      <c r="AU187">
        <v>4</v>
      </c>
      <c r="AV187" s="3">
        <f t="shared" si="175"/>
        <v>0.95373900111448018</v>
      </c>
      <c r="AW187" s="3">
        <f t="shared" si="165"/>
        <v>0.87370647942153545</v>
      </c>
      <c r="AX187" s="3">
        <f t="shared" si="166"/>
        <v>0.8344314197857079</v>
      </c>
      <c r="AY187" s="3">
        <f t="shared" si="167"/>
        <v>0.60113541838680185</v>
      </c>
      <c r="AZ187" s="3">
        <f t="shared" si="168"/>
        <v>0.49092257941401779</v>
      </c>
      <c r="BA187" s="3">
        <f t="shared" si="169"/>
        <v>0.13337827425191431</v>
      </c>
      <c r="BB187" s="27"/>
      <c r="BF187">
        <v>4</v>
      </c>
      <c r="BG187" s="3">
        <f t="shared" si="176"/>
        <v>4.6260998885520072E-2</v>
      </c>
      <c r="BH187" s="3">
        <f t="shared" si="170"/>
        <v>0.1262935205784648</v>
      </c>
      <c r="BI187" s="3">
        <f t="shared" si="171"/>
        <v>0.16556858021429247</v>
      </c>
      <c r="BJ187" s="3">
        <f t="shared" si="172"/>
        <v>0.39886458161319849</v>
      </c>
      <c r="BK187" s="3">
        <f t="shared" si="173"/>
        <v>0.50907742058598249</v>
      </c>
      <c r="BL187" s="3">
        <f t="shared" si="174"/>
        <v>0.86662172574808582</v>
      </c>
      <c r="BM187" s="27"/>
      <c r="BS187" s="1"/>
      <c r="BT187" s="1"/>
      <c r="BU187" s="1"/>
      <c r="BV187" s="1"/>
      <c r="BW187" s="1"/>
      <c r="BX187" s="1"/>
      <c r="BY187" s="27"/>
    </row>
    <row r="188" spans="2:95" x14ac:dyDescent="0.35">
      <c r="C188">
        <v>5</v>
      </c>
      <c r="D188" s="7">
        <f>$F$5*D189+$F$4*E188</f>
        <v>0.3528513531968534</v>
      </c>
      <c r="E188" s="3">
        <f>$F$2*E189+$F$3*F188</f>
        <v>0.11143911854825077</v>
      </c>
      <c r="F188" s="7">
        <f>$F$5*F189+$F$4*G188</f>
        <v>0.39951812598505299</v>
      </c>
      <c r="G188" s="3">
        <f>$F$2*G189+$F$3*H188</f>
        <v>0.17551445729465867</v>
      </c>
      <c r="H188" s="7">
        <f>$F$5*H189+$F$4*I188</f>
        <v>0.62923332466314019</v>
      </c>
      <c r="I188" s="2">
        <f>X3*Y3/(1-W3)</f>
        <v>0.49092257941401779</v>
      </c>
      <c r="J188" s="1">
        <f t="shared" ref="J188:K190" si="177">I187</f>
        <v>0.13337827425191431</v>
      </c>
      <c r="K188" s="1">
        <f t="shared" si="177"/>
        <v>0</v>
      </c>
      <c r="N188">
        <v>5</v>
      </c>
      <c r="O188" s="7">
        <f>$F$5*O189+$F$4*P188</f>
        <v>0.63184704947906145</v>
      </c>
      <c r="P188" s="3">
        <f>$F$2*P189+$F$3*Q188</f>
        <v>0.86755117854489183</v>
      </c>
      <c r="Q188" s="7">
        <f>$F$5*Q189+$F$4*R188</f>
        <v>0.52516041381140033</v>
      </c>
      <c r="R188" s="3">
        <f>$F$2*R189+$F$3*S188</f>
        <v>0.72106617622545621</v>
      </c>
      <c r="S188" s="7">
        <f>$F$5*S189+$F$4*T188</f>
        <v>0</v>
      </c>
      <c r="T188" s="8">
        <v>0</v>
      </c>
      <c r="U188" s="25">
        <f t="shared" ref="U188:V190" si="178">T187</f>
        <v>0</v>
      </c>
      <c r="V188" s="25">
        <f t="shared" si="178"/>
        <v>0</v>
      </c>
      <c r="Y188">
        <v>5</v>
      </c>
      <c r="Z188" s="7">
        <f>$F$5*Z189+$F$4*AA188</f>
        <v>1.5301597324085271E-2</v>
      </c>
      <c r="AA188" s="3">
        <f>$F$2*AA189+$F$3*AB188</f>
        <v>2.1009702906857452E-2</v>
      </c>
      <c r="AB188" s="7">
        <f>$F$5*AB189+$F$4*AC188</f>
        <v>7.5321460203546839E-2</v>
      </c>
      <c r="AC188" s="3">
        <f>$F$2*AC189+$F$3*AD188</f>
        <v>0.10341936647988524</v>
      </c>
      <c r="AD188" s="7">
        <f>$F$5*AD189+$F$4*AE188</f>
        <v>0.37076667533686009</v>
      </c>
      <c r="AE188" s="2">
        <f>X3*Z3/(1-W3)</f>
        <v>0.50907742058598249</v>
      </c>
      <c r="AF188" s="25">
        <f t="shared" ref="AF188:AG190" si="179">AE187</f>
        <v>0.86662172574808582</v>
      </c>
      <c r="AG188" s="25">
        <f t="shared" si="179"/>
        <v>1</v>
      </c>
      <c r="AJ188">
        <v>5</v>
      </c>
      <c r="AK188" s="7">
        <f>$F$5*AK189+$F$4*AL188</f>
        <v>0</v>
      </c>
      <c r="AL188" s="3">
        <f>$F$2*AL189+$F$3*AM188</f>
        <v>0</v>
      </c>
      <c r="AM188" s="7">
        <f>$F$5*AM189+$F$4*AN188</f>
        <v>0</v>
      </c>
      <c r="AN188" s="3">
        <f>$F$2*AN189+$F$3*AO188</f>
        <v>0</v>
      </c>
      <c r="AO188" s="7">
        <f>$F$5*AO189+$F$4*AP188</f>
        <v>0</v>
      </c>
      <c r="AP188" s="8">
        <v>0</v>
      </c>
      <c r="AQ188" s="1"/>
      <c r="AR188" s="27"/>
      <c r="AU188">
        <v>5</v>
      </c>
      <c r="AV188" s="3">
        <f t="shared" si="175"/>
        <v>0.98469840267591491</v>
      </c>
      <c r="AW188" s="3">
        <f t="shared" si="165"/>
        <v>0.97899029709314256</v>
      </c>
      <c r="AX188" s="3">
        <f t="shared" si="166"/>
        <v>0.92467853979645331</v>
      </c>
      <c r="AY188" s="3">
        <f t="shared" si="167"/>
        <v>0.89658063352011486</v>
      </c>
      <c r="AZ188" s="3">
        <f t="shared" si="168"/>
        <v>0.62923332466314019</v>
      </c>
      <c r="BA188" s="3">
        <f t="shared" si="169"/>
        <v>0.49092257941401779</v>
      </c>
      <c r="BB188" s="1"/>
      <c r="BC188" s="27"/>
      <c r="BF188">
        <v>5</v>
      </c>
      <c r="BG188" s="3">
        <f t="shared" si="176"/>
        <v>1.5301597324085271E-2</v>
      </c>
      <c r="BH188" s="3">
        <f t="shared" si="170"/>
        <v>2.1009702906857452E-2</v>
      </c>
      <c r="BI188" s="3">
        <f t="shared" si="171"/>
        <v>7.5321460203546839E-2</v>
      </c>
      <c r="BJ188" s="3">
        <f t="shared" si="172"/>
        <v>0.10341936647988524</v>
      </c>
      <c r="BK188" s="3">
        <f t="shared" si="173"/>
        <v>0.37076667533686009</v>
      </c>
      <c r="BL188" s="3">
        <f t="shared" si="174"/>
        <v>0.50907742058598249</v>
      </c>
      <c r="BM188" s="1"/>
      <c r="BN188" s="27"/>
      <c r="BS188" s="1"/>
      <c r="BT188" s="1"/>
      <c r="BU188" s="1"/>
      <c r="BV188" s="1"/>
      <c r="BW188" s="1"/>
      <c r="BX188" s="1"/>
      <c r="BY188" s="1"/>
    </row>
    <row r="189" spans="2:95" x14ac:dyDescent="0.35">
      <c r="C189">
        <v>6</v>
      </c>
      <c r="D189" s="114">
        <v>1</v>
      </c>
      <c r="E189" s="113">
        <v>0</v>
      </c>
      <c r="F189" s="114">
        <v>1</v>
      </c>
      <c r="G189" s="113">
        <v>0</v>
      </c>
      <c r="H189" s="114">
        <v>1</v>
      </c>
      <c r="I189" s="1">
        <f>H188</f>
        <v>0.62923332466314019</v>
      </c>
      <c r="J189" s="1">
        <f t="shared" si="177"/>
        <v>0.49092257941401779</v>
      </c>
      <c r="K189" s="1">
        <f t="shared" si="177"/>
        <v>0.13337827425191431</v>
      </c>
      <c r="N189">
        <v>6</v>
      </c>
      <c r="O189" s="113">
        <v>0</v>
      </c>
      <c r="P189" s="114">
        <v>1</v>
      </c>
      <c r="Q189" s="113">
        <v>0</v>
      </c>
      <c r="R189" s="114">
        <v>1</v>
      </c>
      <c r="S189" s="113">
        <v>0</v>
      </c>
      <c r="T189" s="25">
        <f>S188</f>
        <v>0</v>
      </c>
      <c r="U189" s="25">
        <f t="shared" si="178"/>
        <v>0</v>
      </c>
      <c r="V189" s="25">
        <f t="shared" si="178"/>
        <v>0</v>
      </c>
      <c r="Y189">
        <v>6</v>
      </c>
      <c r="Z189" s="113">
        <v>0</v>
      </c>
      <c r="AA189" s="113">
        <v>0</v>
      </c>
      <c r="AB189" s="113">
        <v>0</v>
      </c>
      <c r="AC189" s="113">
        <v>0</v>
      </c>
      <c r="AD189" s="113">
        <v>0</v>
      </c>
      <c r="AE189" s="25">
        <f>AD188</f>
        <v>0.37076667533686009</v>
      </c>
      <c r="AF189" s="25">
        <f t="shared" si="179"/>
        <v>0.50907742058598249</v>
      </c>
      <c r="AG189" s="25">
        <f t="shared" si="179"/>
        <v>0.86662172574808582</v>
      </c>
      <c r="AJ189">
        <v>6</v>
      </c>
      <c r="AK189" s="113">
        <v>0</v>
      </c>
      <c r="AL189" s="113">
        <v>0</v>
      </c>
      <c r="AM189" s="113">
        <v>0</v>
      </c>
      <c r="AN189" s="113">
        <v>0</v>
      </c>
      <c r="AO189" s="113">
        <v>0</v>
      </c>
      <c r="AP189" s="1"/>
      <c r="AQ189" s="1"/>
      <c r="AV189" s="27"/>
      <c r="AW189" s="27"/>
      <c r="AX189" s="27"/>
      <c r="AY189" s="27"/>
      <c r="AZ189" s="27"/>
      <c r="BA189" s="1"/>
      <c r="BB189" s="1"/>
      <c r="BG189" s="27"/>
      <c r="BH189" s="27"/>
      <c r="BI189" s="27"/>
      <c r="BJ189" s="27"/>
      <c r="BK189" s="27"/>
      <c r="BL189" s="1"/>
      <c r="BM189" s="1"/>
      <c r="BS189" s="27"/>
      <c r="BT189" s="27"/>
      <c r="BU189" s="27"/>
      <c r="BV189" s="27"/>
      <c r="BW189" s="27"/>
      <c r="BX189" s="1"/>
      <c r="BY189" s="1"/>
    </row>
    <row r="190" spans="2:95" x14ac:dyDescent="0.35">
      <c r="C190">
        <v>7</v>
      </c>
      <c r="I190" s="1">
        <f>H189</f>
        <v>1</v>
      </c>
      <c r="J190" s="1">
        <f t="shared" si="177"/>
        <v>0.62923332466314019</v>
      </c>
      <c r="K190" s="1">
        <f t="shared" si="177"/>
        <v>0.49092257941401779</v>
      </c>
      <c r="N190">
        <v>7</v>
      </c>
      <c r="T190" s="25">
        <f>S189</f>
        <v>0</v>
      </c>
      <c r="U190" s="25">
        <f t="shared" si="178"/>
        <v>0</v>
      </c>
      <c r="V190" s="25">
        <f t="shared" si="178"/>
        <v>0</v>
      </c>
      <c r="Y190">
        <v>7</v>
      </c>
      <c r="AE190" s="25">
        <f>AD189</f>
        <v>0</v>
      </c>
      <c r="AF190" s="25">
        <f t="shared" si="179"/>
        <v>0.37076667533686009</v>
      </c>
      <c r="AG190" s="25">
        <f t="shared" si="179"/>
        <v>0.50907742058598249</v>
      </c>
      <c r="AJ190">
        <v>7</v>
      </c>
      <c r="AP190" s="27"/>
      <c r="BA190" s="27"/>
      <c r="BL190" s="27"/>
      <c r="BX190" s="27"/>
    </row>
    <row r="192" spans="2:95" x14ac:dyDescent="0.35">
      <c r="D192" s="115" t="s">
        <v>1130</v>
      </c>
      <c r="E192" s="116"/>
      <c r="F192" s="116"/>
      <c r="G192" s="120">
        <f>INDEX(D198:J204,VLOOKUP($E$24,C197:J204,1,FALSE)+1,HLOOKUP($E$25,C197:J204,1,FALSE)+1)</f>
        <v>21.508289639251089</v>
      </c>
      <c r="O192" s="115" t="s">
        <v>1162</v>
      </c>
      <c r="P192" s="116"/>
      <c r="Q192" s="116"/>
      <c r="R192" s="12">
        <f>INDEX(O198:U204,VLOOKUP($E$24,N197:U204,1,FALSE)+1,HLOOKUP($E$25,N197:U204,1,FALSE)+1)</f>
        <v>11.820178945614421</v>
      </c>
      <c r="Z192" s="115" t="s">
        <v>1194</v>
      </c>
      <c r="AA192" s="116"/>
      <c r="AB192" s="116"/>
      <c r="AC192" s="12">
        <f>INDEX(Z198:AF204,VLOOKUP($E$24,Y197:AF204,1,FALSE)+1,HLOOKUP($E$25,Y197:AF204,1,FALSE)+1)</f>
        <v>30.982657168232514</v>
      </c>
      <c r="AK192" s="115" t="s">
        <v>1226</v>
      </c>
      <c r="AL192" s="116"/>
      <c r="AM192" s="116"/>
      <c r="AN192" s="12">
        <f>INDEX(AK198:AQ204,VLOOKUP($E$24,AJ197:AQ204,1,FALSE)+1,HLOOKUP($E$25,AJ197:AQ204,1,FALSE)+1)</f>
        <v>4.8095885492176214</v>
      </c>
      <c r="AV192" s="115" t="s">
        <v>1258</v>
      </c>
      <c r="AW192" s="116"/>
      <c r="AX192" s="116"/>
      <c r="AY192" s="12">
        <f>INDEX(AV198:BA203,VLOOKUP($E$24,AU197:BA203,1,FALSE)+1,HLOOKUP($E$25,AU197:BA203,1,FALSE)+1)</f>
        <v>33.328468584865512</v>
      </c>
      <c r="BG192" s="115" t="s">
        <v>1274</v>
      </c>
      <c r="BH192" s="116"/>
      <c r="BI192" s="116"/>
      <c r="BJ192" s="121">
        <f>INDEX(BG198:BL203,VLOOKUP($E$24,BF197:BL203,1,FALSE)+1,HLOOKUP($E$25,BF197:BL203,1,FALSE)+1)</f>
        <v>35.792245717450136</v>
      </c>
      <c r="BR192" s="115" t="s">
        <v>1290</v>
      </c>
      <c r="BS192" s="116"/>
      <c r="BT192" s="116"/>
      <c r="BU192" s="120">
        <f>AY192+BJ192</f>
        <v>69.120714302315648</v>
      </c>
      <c r="CC192" s="115" t="s">
        <v>264</v>
      </c>
      <c r="CD192" s="116"/>
      <c r="CE192" s="116"/>
      <c r="CF192" s="120">
        <f>BU192</f>
        <v>69.120714302315648</v>
      </c>
      <c r="CN192" s="115" t="s">
        <v>265</v>
      </c>
      <c r="CO192" s="116"/>
      <c r="CP192" s="116"/>
      <c r="CQ192" s="120">
        <f>CF192</f>
        <v>69.120714302315648</v>
      </c>
    </row>
    <row r="193" spans="2:98" x14ac:dyDescent="0.35">
      <c r="D193" s="4" t="s">
        <v>1131</v>
      </c>
      <c r="G193" s="1">
        <f>INDEX(D198:K205,VLOOKUP($E$24+1,C197:K205,1,FALSE)+1,HLOOKUP($E$25,C197:K205,1,FALSE)+1)</f>
        <v>21.298424539830524</v>
      </c>
      <c r="O193" s="4" t="s">
        <v>1163</v>
      </c>
      <c r="R193" s="1">
        <f>INDEX(O198:V205,VLOOKUP($E$24+1,N197:V205,1,FALSE)+1,HLOOKUP($E$25,N197:V205,1,FALSE)+1)</f>
        <v>12.704853138964497</v>
      </c>
      <c r="Z193" s="4" t="s">
        <v>1195</v>
      </c>
      <c r="AC193" s="1">
        <f>INDEX(Z198:AG205,VLOOKUP($E$24+1,Y197:AG205,1,FALSE)+1,HLOOKUP($E$25,Y197:AG205,1,FALSE)+1)</f>
        <v>25.965863845558914</v>
      </c>
      <c r="AK193" s="4" t="s">
        <v>1227</v>
      </c>
      <c r="AN193" s="1">
        <f>INDEX(AK198:AR205,VLOOKUP($E$24+1,AJ197:AR205,1,FALSE)+1,HLOOKUP($E$25,AJ197:AR205,1,FALSE)+1)</f>
        <v>3.2244649711011744</v>
      </c>
      <c r="AV193" s="4" t="s">
        <v>1259</v>
      </c>
      <c r="AY193" s="1">
        <f>G195+R195</f>
        <v>33.328468584865512</v>
      </c>
      <c r="BG193" s="4" t="s">
        <v>1275</v>
      </c>
      <c r="BJ193" s="1">
        <f>AC195+AN195</f>
        <v>35.792245717450129</v>
      </c>
      <c r="BR193" s="4" t="s">
        <v>1291</v>
      </c>
      <c r="BU193" s="25">
        <f>AY193+BJ193</f>
        <v>69.120714302315633</v>
      </c>
      <c r="CC193" s="4" t="s">
        <v>500</v>
      </c>
      <c r="CF193" s="25">
        <f>BU193</f>
        <v>69.120714302315633</v>
      </c>
      <c r="CN193" s="4" t="s">
        <v>515</v>
      </c>
      <c r="CQ193" s="25">
        <f>CF193</f>
        <v>69.120714302315633</v>
      </c>
    </row>
    <row r="194" spans="2:98" x14ac:dyDescent="0.35">
      <c r="D194" s="4" t="s">
        <v>1132</v>
      </c>
      <c r="G194" s="1">
        <f>INDEX(D198:K205,VLOOKUP($E$24,C197:K205,1,FALSE)+1,HLOOKUP($E$25+1,C197:K205,1,FALSE)+1)</f>
        <v>15.664352081661733</v>
      </c>
      <c r="O194" s="4" t="s">
        <v>1164</v>
      </c>
      <c r="R194" s="1">
        <f>INDEX(O198:V205,VLOOKUP($E$24,N197:V205,1,FALSE)+1,HLOOKUP($E$25+1,N197:V205,1,FALSE)+1)</f>
        <v>4.605446051676954</v>
      </c>
      <c r="Z194" s="4" t="s">
        <v>1196</v>
      </c>
      <c r="AC194" s="1">
        <f>INDEX(Z198:AG205,VLOOKUP($E$24,Y197:AG205,1,FALSE)+1,HLOOKUP($E$25+1,Y197:AG205,1,FALSE)+1)</f>
        <v>33.936038316373555</v>
      </c>
      <c r="AK194" s="4" t="s">
        <v>1228</v>
      </c>
      <c r="AN194" s="1">
        <f>INDEX(AK198:AR205,VLOOKUP($E$24,AJ197:AR205,1,FALSE)+1,HLOOKUP($E$25+1,AJ197:AR205,1,FALSE)+1)</f>
        <v>6.868554674282116</v>
      </c>
      <c r="CN194" s="4" t="s">
        <v>544</v>
      </c>
      <c r="CQ194" s="25">
        <f>IF(MOD($E$24+$E$25,2)=0,CQ193,CQ268)</f>
        <v>69.120714302315633</v>
      </c>
    </row>
    <row r="195" spans="2:98" x14ac:dyDescent="0.35">
      <c r="D195" s="4" t="s">
        <v>1133</v>
      </c>
      <c r="G195" s="25">
        <f>IF(MOD($E$24+$E$25,2)=0,$K$2*G193+$K$3*G194+$K$6*G178+$K$7*G179,$K$5*G193+$K$4*G194+$K$9*G178+$K$8*G179)</f>
        <v>21.508289639251089</v>
      </c>
      <c r="O195" s="4" t="s">
        <v>1165</v>
      </c>
      <c r="R195" s="25">
        <f>IF(MOD($E$24+$E$25,2)=0,$K$2*R193+$K$3*R194+$K$6*R178+$K$7*R179,$K$5*R193+$K$4*R194+$K$9*R178+$K$8*R179)</f>
        <v>11.820178945614421</v>
      </c>
      <c r="Z195" s="4" t="s">
        <v>1197</v>
      </c>
      <c r="AC195" s="25">
        <f>IF(MOD($E$24+$E$25,2)=0,$K$2*AC193+$K$3*AC194+$K$6*AC178+$K$7*AC179,$K$5*AC193+$K$4*AC194+$K$9*AC178+$K$8*AC179)</f>
        <v>30.98265716823251</v>
      </c>
      <c r="AK195" s="4" t="s">
        <v>1229</v>
      </c>
      <c r="AN195" s="1">
        <f>IF(MOD($E$24+$E$25,2)=0,$K$2*AN193+$K$3*AN194+$K$6*AN178+$K$7*AN179,$K$5*AN193+$K$4*AN194+$K$9*AN178+$K$8*AN179)</f>
        <v>4.8095885492176205</v>
      </c>
    </row>
    <row r="196" spans="2:98" x14ac:dyDescent="0.35">
      <c r="G196" t="s">
        <v>0</v>
      </c>
      <c r="R196" t="s">
        <v>0</v>
      </c>
      <c r="AC196" t="s">
        <v>0</v>
      </c>
      <c r="AN196" t="s">
        <v>0</v>
      </c>
      <c r="AY196" t="s">
        <v>0</v>
      </c>
      <c r="BJ196" t="s">
        <v>0</v>
      </c>
      <c r="BU196" t="s">
        <v>0</v>
      </c>
      <c r="CF196" t="s">
        <v>0</v>
      </c>
      <c r="CQ196" t="s">
        <v>0</v>
      </c>
    </row>
    <row r="197" spans="2:98" x14ac:dyDescent="0.35">
      <c r="D197">
        <v>0</v>
      </c>
      <c r="E197">
        <v>1</v>
      </c>
      <c r="F197">
        <v>2</v>
      </c>
      <c r="G197">
        <v>3</v>
      </c>
      <c r="H197">
        <v>4</v>
      </c>
      <c r="I197">
        <v>5</v>
      </c>
      <c r="J197">
        <v>6</v>
      </c>
      <c r="K197">
        <v>7</v>
      </c>
      <c r="O197">
        <v>0</v>
      </c>
      <c r="P197">
        <v>1</v>
      </c>
      <c r="Q197">
        <v>2</v>
      </c>
      <c r="R197">
        <v>3</v>
      </c>
      <c r="S197">
        <v>4</v>
      </c>
      <c r="T197">
        <v>5</v>
      </c>
      <c r="U197">
        <v>6</v>
      </c>
      <c r="V197">
        <v>7</v>
      </c>
      <c r="Z197">
        <v>0</v>
      </c>
      <c r="AA197">
        <v>1</v>
      </c>
      <c r="AB197">
        <v>2</v>
      </c>
      <c r="AC197">
        <v>3</v>
      </c>
      <c r="AD197">
        <v>4</v>
      </c>
      <c r="AE197">
        <v>5</v>
      </c>
      <c r="AF197">
        <v>6</v>
      </c>
      <c r="AG197">
        <v>7</v>
      </c>
      <c r="AK197">
        <v>0</v>
      </c>
      <c r="AL197">
        <v>1</v>
      </c>
      <c r="AM197">
        <v>2</v>
      </c>
      <c r="AN197">
        <v>3</v>
      </c>
      <c r="AO197">
        <v>4</v>
      </c>
      <c r="AP197">
        <v>5</v>
      </c>
      <c r="AQ197">
        <v>6</v>
      </c>
      <c r="AR197">
        <v>7</v>
      </c>
      <c r="AV197">
        <v>0</v>
      </c>
      <c r="AW197">
        <v>1</v>
      </c>
      <c r="AX197">
        <v>2</v>
      </c>
      <c r="AY197">
        <v>3</v>
      </c>
      <c r="AZ197">
        <v>4</v>
      </c>
      <c r="BA197">
        <v>5</v>
      </c>
      <c r="BG197">
        <v>0</v>
      </c>
      <c r="BH197">
        <v>1</v>
      </c>
      <c r="BI197">
        <v>2</v>
      </c>
      <c r="BJ197">
        <v>3</v>
      </c>
      <c r="BK197">
        <v>4</v>
      </c>
      <c r="BL197">
        <v>5</v>
      </c>
      <c r="BR197">
        <v>0</v>
      </c>
      <c r="BS197">
        <v>1</v>
      </c>
      <c r="BT197">
        <v>2</v>
      </c>
      <c r="BU197">
        <v>3</v>
      </c>
      <c r="BV197">
        <v>4</v>
      </c>
      <c r="BW197">
        <v>5</v>
      </c>
      <c r="CC197">
        <v>0</v>
      </c>
      <c r="CD197">
        <v>1</v>
      </c>
      <c r="CE197">
        <v>2</v>
      </c>
      <c r="CF197">
        <v>3</v>
      </c>
      <c r="CG197">
        <v>4</v>
      </c>
      <c r="CH197">
        <v>5</v>
      </c>
      <c r="CN197">
        <v>0</v>
      </c>
      <c r="CO197">
        <v>1</v>
      </c>
      <c r="CP197">
        <v>2</v>
      </c>
      <c r="CQ197">
        <v>3</v>
      </c>
      <c r="CR197">
        <v>4</v>
      </c>
      <c r="CS197">
        <v>5</v>
      </c>
    </row>
    <row r="198" spans="2:98" x14ac:dyDescent="0.35">
      <c r="C198">
        <v>0</v>
      </c>
      <c r="D198" s="17">
        <f>$F$2*D199+$F$3*E198+$F$6*D184+$F$7*E183</f>
        <v>21.508289639251089</v>
      </c>
      <c r="E198" s="26">
        <f>$F$5*E199+$F$4*F198+$F$9*E184+$F$8*F183</f>
        <v>15.664352081661733</v>
      </c>
      <c r="F198" s="17">
        <f>$F$2*F199+$F$3*G198+$F$6*F184+$F$7*G183</f>
        <v>12.397697121425512</v>
      </c>
      <c r="G198" s="26">
        <f>$F$5*G199+$F$4*H198+$F$9*G184+$F$8*H183</f>
        <v>5.2733574032907438</v>
      </c>
      <c r="H198" s="17">
        <f>$F$2*H199+$F$3*I198+$F$6*H184+$F$7*I183</f>
        <v>2.7425360819705649</v>
      </c>
      <c r="I198" s="26">
        <f>$F$5*I199+$F$4*J198+$F$9*I184+$F$8*J183</f>
        <v>0.33725676782789532</v>
      </c>
      <c r="J198" s="113">
        <v>0</v>
      </c>
      <c r="N198">
        <v>0</v>
      </c>
      <c r="O198" s="17">
        <f>$F$2*O199+$F$3*P198+$F$6*O184+$F$7*P183</f>
        <v>11.820178945614421</v>
      </c>
      <c r="P198" s="26">
        <f>$F$5*P199+$F$4*Q198+$F$9*P184+$F$8*Q183</f>
        <v>4.605446051676954</v>
      </c>
      <c r="Q198" s="17">
        <f>$F$2*Q199+$F$3*R198+$F$6*Q184+$F$7*R183</f>
        <v>2.2815851654410277</v>
      </c>
      <c r="R198" s="26">
        <f>$F$5*R199+$F$4*S198+$F$9*R184+$F$8*S183</f>
        <v>0.29813149237321146</v>
      </c>
      <c r="S198" s="17">
        <f>$F$2*S199+$F$3*T198+$F$6*S184+$F$7*T183</f>
        <v>0</v>
      </c>
      <c r="T198" s="26">
        <f>$F$5*T199+$F$4*U198+$F$9*T184+$F$8*U183</f>
        <v>0</v>
      </c>
      <c r="U198" s="113">
        <v>0</v>
      </c>
      <c r="Y198">
        <v>0</v>
      </c>
      <c r="Z198" s="17">
        <f>$F$2*Z199+$F$3*AA198+$F$6*Z184+$F$7*AA183</f>
        <v>30.982657168232514</v>
      </c>
      <c r="AA198" s="26">
        <f>$F$5*AA199+$F$4*AB198+$F$9*AA184+$F$8*AB183</f>
        <v>33.936038316373555</v>
      </c>
      <c r="AB198" s="17">
        <f>$F$2*AB199+$F$3*AC198+$F$6*AB184+$F$7*AC183</f>
        <v>31.625789386972517</v>
      </c>
      <c r="AC198" s="26">
        <f>$F$5*AC199+$F$4*AD198+$F$9*AC184+$F$8*AD183</f>
        <v>25.630251764137597</v>
      </c>
      <c r="AD198" s="17">
        <f>$F$2*AD199+$F$3*AE198+$F$6*AD184+$F$7*AE183</f>
        <v>19.491618246236253</v>
      </c>
      <c r="AE198" s="26">
        <f>$F$5*AE199+$F$4*AF198+$F$9*AE184+$F$8*AF183</f>
        <v>8.7141073568140115</v>
      </c>
      <c r="AF198" s="113">
        <v>0</v>
      </c>
      <c r="AJ198">
        <v>0</v>
      </c>
      <c r="AK198" s="17">
        <f>$F$2*AK199+$F$3*AL198+$F$6*AK184+$F$7*AL183</f>
        <v>4.8095885492176214</v>
      </c>
      <c r="AL198" s="26">
        <f>$F$5*AL199+$F$4*AM198+$F$9*AL184+$F$8*AM183</f>
        <v>6.868554674282116</v>
      </c>
      <c r="AM198" s="17">
        <f>$F$2*AM199+$F$3*AN198+$F$6*AM184+$F$7*AN183</f>
        <v>6.8423936927154907</v>
      </c>
      <c r="AN198" s="26">
        <f>$F$5*AN199+$F$4*AO198+$F$9*AN184+$F$8*AO183</f>
        <v>6.799988965040269</v>
      </c>
      <c r="AO198" s="17">
        <f>$F$2*AO199+$F$3*AP198+$F$6*AO184+$F$7*AP183</f>
        <v>5.4667679159111797</v>
      </c>
      <c r="AP198" s="26">
        <f>$F$5*AP199+$F$4*AQ198+$F$9*AP184+$F$8*AQ183</f>
        <v>1.4317317246080612</v>
      </c>
      <c r="AQ198" s="113">
        <v>0</v>
      </c>
      <c r="AU198">
        <v>0</v>
      </c>
      <c r="AV198" s="17">
        <f>D198+O198</f>
        <v>33.328468584865512</v>
      </c>
      <c r="AW198" s="17">
        <f t="shared" ref="AW198:AW203" si="180">E198+P198</f>
        <v>20.269798133338686</v>
      </c>
      <c r="AX198" s="17">
        <f t="shared" ref="AX198:AX203" si="181">F198+Q198</f>
        <v>14.67928228686654</v>
      </c>
      <c r="AY198" s="17">
        <f t="shared" ref="AY198:AY203" si="182">G198+R198</f>
        <v>5.571488895663955</v>
      </c>
      <c r="AZ198" s="17">
        <f t="shared" ref="AZ198:AZ203" si="183">H198+S198</f>
        <v>2.7425360819705649</v>
      </c>
      <c r="BA198" s="17">
        <f t="shared" ref="BA198:BA203" si="184">I198+T198</f>
        <v>0.33725676782789532</v>
      </c>
      <c r="BB198" s="27"/>
      <c r="BF198">
        <v>0</v>
      </c>
      <c r="BG198" s="17">
        <f>Z198+AK198</f>
        <v>35.792245717450136</v>
      </c>
      <c r="BH198" s="17">
        <f t="shared" ref="BH198:BH203" si="185">AA198+AL198</f>
        <v>40.804592990655671</v>
      </c>
      <c r="BI198" s="17">
        <f t="shared" ref="BI198:BI203" si="186">AB198+AM198</f>
        <v>38.468183079688011</v>
      </c>
      <c r="BJ198" s="17">
        <f t="shared" ref="BJ198:BJ203" si="187">AC198+AN198</f>
        <v>32.430240729177868</v>
      </c>
      <c r="BK198" s="17">
        <f t="shared" ref="BK198:BK203" si="188">AD198+AO198</f>
        <v>24.958386162147434</v>
      </c>
      <c r="BL198" s="17">
        <f t="shared" ref="BL198:BL203" si="189">AE198+AP198</f>
        <v>10.145839081422073</v>
      </c>
      <c r="BM198" s="27"/>
      <c r="BQ198">
        <v>0</v>
      </c>
      <c r="BR198" s="17">
        <f t="shared" ref="BR198:BR203" si="190">AV198+BG198</f>
        <v>69.120714302315648</v>
      </c>
      <c r="BS198" s="17">
        <f t="shared" ref="BS198:BS203" si="191">AW198+BH198</f>
        <v>61.07439112399436</v>
      </c>
      <c r="BT198" s="17">
        <f t="shared" ref="BT198:BT203" si="192">AX198+BI198</f>
        <v>53.147465366554549</v>
      </c>
      <c r="BU198" s="17">
        <f t="shared" ref="BU198:BU203" si="193">AY198+BJ198</f>
        <v>38.001729624841822</v>
      </c>
      <c r="BV198" s="17">
        <f t="shared" ref="BV198:BV203" si="194">AZ198+BK198</f>
        <v>27.700922244117997</v>
      </c>
      <c r="BW198" s="17">
        <f t="shared" ref="BW198:BW203" si="195">BA198+BL198</f>
        <v>10.483095849249969</v>
      </c>
      <c r="BX198" s="27"/>
      <c r="CB198">
        <v>0</v>
      </c>
      <c r="CC198" s="17">
        <f>BR198</f>
        <v>69.120714302315648</v>
      </c>
      <c r="CD198" s="17">
        <f t="shared" ref="CD198:CD203" si="196">BS198</f>
        <v>61.07439112399436</v>
      </c>
      <c r="CE198" s="17">
        <f t="shared" ref="CE198:CE203" si="197">BT198</f>
        <v>53.147465366554549</v>
      </c>
      <c r="CF198" s="17">
        <f t="shared" ref="CF198:CF203" si="198">BU198</f>
        <v>38.001729624841822</v>
      </c>
      <c r="CG198" s="17">
        <f t="shared" ref="CG198:CG203" si="199">BV198</f>
        <v>27.700922244117997</v>
      </c>
      <c r="CH198" s="17">
        <f t="shared" ref="CH198:CH203" si="200">BW198</f>
        <v>10.483095849249969</v>
      </c>
      <c r="CI198" s="27"/>
      <c r="CM198">
        <v>0</v>
      </c>
      <c r="CN198" s="17">
        <f>CC198</f>
        <v>69.120714302315648</v>
      </c>
      <c r="CO198" s="17">
        <f t="shared" ref="CO198:CO203" si="201">CD198</f>
        <v>61.07439112399436</v>
      </c>
      <c r="CP198" s="17">
        <f t="shared" ref="CP198:CP203" si="202">CE198</f>
        <v>53.147465366554549</v>
      </c>
      <c r="CQ198" s="17">
        <f t="shared" ref="CQ198:CQ203" si="203">CF198</f>
        <v>38.001729624841822</v>
      </c>
      <c r="CR198" s="17">
        <f t="shared" ref="CR198:CR203" si="204">CG198</f>
        <v>27.700922244117997</v>
      </c>
      <c r="CS198" s="17">
        <f t="shared" ref="CS198:CS203" si="205">CH198</f>
        <v>10.483095849249969</v>
      </c>
      <c r="CT198" s="27"/>
    </row>
    <row r="199" spans="2:98" x14ac:dyDescent="0.35">
      <c r="C199">
        <v>1</v>
      </c>
      <c r="D199" s="26">
        <f>$F$5*D200+$F$4*E199+$F$9*D185+$F$8*E184</f>
        <v>21.298424539830524</v>
      </c>
      <c r="E199" s="17">
        <f>$F$2*E200+$F$3*F199+$F$6*E185+$F$7*F184</f>
        <v>19.528925583429078</v>
      </c>
      <c r="F199" s="26">
        <f>$F$5*F200+$F$4*G199+$F$9*F185+$F$8*G184</f>
        <v>13.632027948721307</v>
      </c>
      <c r="G199" s="17">
        <f>$F$2*G200+$F$3*H199+$F$6*G185+$F$7*H184</f>
        <v>10.225089396214486</v>
      </c>
      <c r="H199" s="26">
        <f>$F$5*H200+$F$4*I199+$F$9*H185+$F$8*I184</f>
        <v>3.3037997984170628</v>
      </c>
      <c r="I199" s="17">
        <f>$F$2*I200+$F$3*J199+$F$6*I185+$F$7*J184</f>
        <v>1.1129330222389959</v>
      </c>
      <c r="J199" s="113">
        <v>0</v>
      </c>
      <c r="N199">
        <v>1</v>
      </c>
      <c r="O199" s="26">
        <f>$F$5*O200+$F$4*P199+$F$9*O185+$F$8*P184</f>
        <v>12.704853138964497</v>
      </c>
      <c r="P199" s="17">
        <f>$F$2*P200+$F$3*Q199+$F$6*P185+$F$7*Q184</f>
        <v>8.6345295672827884</v>
      </c>
      <c r="Q199" s="26">
        <f>$F$5*Q200+$F$4*R199+$F$9*Q185+$F$8*R184</f>
        <v>2.604655699842064</v>
      </c>
      <c r="R199" s="17">
        <f>$F$2*R200+$F$3*S199+$F$6*R185+$F$7*S184</f>
        <v>0.90873139702781081</v>
      </c>
      <c r="S199" s="26">
        <f>$F$5*S200+$F$4*T199+$F$9*S185+$F$8*T184</f>
        <v>0</v>
      </c>
      <c r="T199" s="17">
        <f>$F$2*T200+$F$3*U199+$F$6*T185+$F$7*U184</f>
        <v>0</v>
      </c>
      <c r="U199" s="113">
        <v>0</v>
      </c>
      <c r="Y199">
        <v>1</v>
      </c>
      <c r="Z199" s="26">
        <f>$F$5*Z200+$F$4*AA199+$F$9*Z185+$F$8*AA184</f>
        <v>25.965863845558914</v>
      </c>
      <c r="AA199" s="17">
        <f>$F$2*AA200+$F$3*AB199+$F$6*AA185+$F$7*AB184</f>
        <v>26.720741275747791</v>
      </c>
      <c r="AB199" s="26">
        <f>$F$5*AB200+$F$4*AC199+$F$9*AB185+$F$8*AC184</f>
        <v>28.403914500435853</v>
      </c>
      <c r="AC199" s="17">
        <f>$F$2*AC200+$F$3*AD199+$F$6*AC185+$F$7*AD184</f>
        <v>25.393373397115855</v>
      </c>
      <c r="AD199" s="26">
        <f>$F$5*AD200+$F$4*AE199+$F$9*AD185+$F$8*AE184</f>
        <v>17.076273514322132</v>
      </c>
      <c r="AE199" s="17">
        <f>$F$2*AE200+$F$3*AF199+$F$6*AE185+$F$7*AF184</f>
        <v>10.544653524165323</v>
      </c>
      <c r="AF199" s="113">
        <v>0</v>
      </c>
      <c r="AJ199">
        <v>1</v>
      </c>
      <c r="AK199" s="26">
        <f>$F$5*AK200+$F$4*AL199+$F$9*AK185+$F$8*AL184</f>
        <v>3.2244649711011744</v>
      </c>
      <c r="AL199" s="17">
        <f>$F$2*AL200+$F$3*AM199+$F$6*AL185+$F$7*AM184</f>
        <v>3.5088503288050892</v>
      </c>
      <c r="AM199" s="26">
        <f>$F$5*AM200+$F$4*AN199+$F$9*AM185+$F$8*AN184</f>
        <v>5.3260625353619924</v>
      </c>
      <c r="AN199" s="17">
        <f>$F$2*AN200+$F$3*AO199+$F$6*AN185+$F$7*AO184</f>
        <v>5.156805082314869</v>
      </c>
      <c r="AO199" s="26">
        <f>$F$5*AO200+$F$4*AP199+$F$9*AO185+$F$8*AP184</f>
        <v>4.9416019815390042</v>
      </c>
      <c r="AP199" s="17">
        <f>$F$2*AP200+$F$3*AQ199+$F$6*AP185+$F$7*AQ184</f>
        <v>2.9964357741648082</v>
      </c>
      <c r="AQ199" s="113">
        <v>0</v>
      </c>
      <c r="AU199">
        <v>1</v>
      </c>
      <c r="AV199" s="17">
        <f t="shared" ref="AV199:AV203" si="206">D199+O199</f>
        <v>34.003277678795023</v>
      </c>
      <c r="AW199" s="17">
        <f t="shared" si="180"/>
        <v>28.163455150711869</v>
      </c>
      <c r="AX199" s="17">
        <f t="shared" si="181"/>
        <v>16.236683648563371</v>
      </c>
      <c r="AY199" s="17">
        <f t="shared" si="182"/>
        <v>11.133820793242297</v>
      </c>
      <c r="AZ199" s="17">
        <f t="shared" si="183"/>
        <v>3.3037997984170628</v>
      </c>
      <c r="BA199" s="17">
        <f t="shared" si="184"/>
        <v>1.1129330222389959</v>
      </c>
      <c r="BB199" s="27"/>
      <c r="BF199">
        <v>1</v>
      </c>
      <c r="BG199" s="17">
        <f t="shared" ref="BG199:BG203" si="207">Z199+AK199</f>
        <v>29.190328816660088</v>
      </c>
      <c r="BH199" s="17">
        <f t="shared" si="185"/>
        <v>30.22959160455288</v>
      </c>
      <c r="BI199" s="17">
        <f t="shared" si="186"/>
        <v>33.729977035797845</v>
      </c>
      <c r="BJ199" s="17">
        <f t="shared" si="187"/>
        <v>30.550178479430723</v>
      </c>
      <c r="BK199" s="17">
        <f t="shared" si="188"/>
        <v>22.017875495861137</v>
      </c>
      <c r="BL199" s="17">
        <f t="shared" si="189"/>
        <v>13.541089298330132</v>
      </c>
      <c r="BM199" s="27"/>
      <c r="BQ199">
        <v>1</v>
      </c>
      <c r="BR199" s="17">
        <f t="shared" si="190"/>
        <v>63.193606495455114</v>
      </c>
      <c r="BS199" s="17">
        <f t="shared" si="191"/>
        <v>58.393046755264749</v>
      </c>
      <c r="BT199" s="17">
        <f t="shared" si="192"/>
        <v>49.966660684361216</v>
      </c>
      <c r="BU199" s="17">
        <f t="shared" si="193"/>
        <v>41.68399927267302</v>
      </c>
      <c r="BV199" s="17">
        <f t="shared" si="194"/>
        <v>25.321675294278201</v>
      </c>
      <c r="BW199" s="17">
        <f t="shared" si="195"/>
        <v>14.654022320569128</v>
      </c>
      <c r="BX199" s="27"/>
      <c r="CB199">
        <v>1</v>
      </c>
      <c r="CC199" s="17">
        <f t="shared" ref="CC199:CC203" si="208">BR199</f>
        <v>63.193606495455114</v>
      </c>
      <c r="CD199" s="17">
        <f t="shared" si="196"/>
        <v>58.393046755264749</v>
      </c>
      <c r="CE199" s="17">
        <f t="shared" si="197"/>
        <v>49.966660684361216</v>
      </c>
      <c r="CF199" s="17">
        <f t="shared" si="198"/>
        <v>41.68399927267302</v>
      </c>
      <c r="CG199" s="17">
        <f t="shared" si="199"/>
        <v>25.321675294278201</v>
      </c>
      <c r="CH199" s="17">
        <f t="shared" si="200"/>
        <v>14.654022320569128</v>
      </c>
      <c r="CI199" s="27"/>
      <c r="CM199">
        <v>1</v>
      </c>
      <c r="CN199" s="17">
        <f t="shared" ref="CN199:CN203" si="209">CC199</f>
        <v>63.193606495455114</v>
      </c>
      <c r="CO199" s="17">
        <f t="shared" si="201"/>
        <v>58.393046755264749</v>
      </c>
      <c r="CP199" s="17">
        <f t="shared" si="202"/>
        <v>49.966660684361216</v>
      </c>
      <c r="CQ199" s="17">
        <f t="shared" si="203"/>
        <v>41.68399927267302</v>
      </c>
      <c r="CR199" s="17">
        <f t="shared" si="204"/>
        <v>25.321675294278201</v>
      </c>
      <c r="CS199" s="17">
        <f t="shared" si="205"/>
        <v>14.654022320569128</v>
      </c>
      <c r="CT199" s="27"/>
    </row>
    <row r="200" spans="2:98" x14ac:dyDescent="0.35">
      <c r="C200">
        <v>2</v>
      </c>
      <c r="D200" s="17">
        <f>$F$2*D201+$F$3*E200+$F$6*D186+$F$7*E185</f>
        <v>18.79413327968928</v>
      </c>
      <c r="E200" s="26">
        <f>$F$5*E201+$F$4*F200+$F$9*E186+$F$8*F185</f>
        <v>19.194079458062198</v>
      </c>
      <c r="F200" s="17">
        <f>$F$2*F201+$F$3*G200+$F$6*F186+$F$7*G185</f>
        <v>17.767976150238404</v>
      </c>
      <c r="G200" s="26">
        <f>$F$5*G201+$F$4*H200+$F$9*G186+$F$8*H185</f>
        <v>11.431047394969779</v>
      </c>
      <c r="H200" s="17">
        <f>$F$2*H201+$F$3*I200+$F$6*H186+$F$7*I185</f>
        <v>7.8050327003031459</v>
      </c>
      <c r="I200" s="26">
        <f>$F$5*I201+$F$4*J200+$F$9*I186+$F$8*J185</f>
        <v>1.3761613473205212</v>
      </c>
      <c r="J200" s="113">
        <v>0</v>
      </c>
      <c r="N200">
        <v>2</v>
      </c>
      <c r="O200" s="17">
        <f>$F$2*O201+$F$3*P200+$F$6*O186+$F$7*P185</f>
        <v>17.305644490069177</v>
      </c>
      <c r="P200" s="26">
        <f>$F$5*P201+$F$4*Q200+$F$9*P186+$F$8*Q185</f>
        <v>9.2020958170961826</v>
      </c>
      <c r="Q200" s="17">
        <f>$F$2*Q201+$F$3*R200+$F$6*Q186+$F$7*R185</f>
        <v>5.520184405151344</v>
      </c>
      <c r="R200" s="26">
        <f>$F$5*R201+$F$4*S200+$F$9*R186+$F$8*S185</f>
        <v>1.0145404902829307</v>
      </c>
      <c r="S200" s="17">
        <f>$F$2*S201+$F$3*T200+$F$6*S186+$F$7*T185</f>
        <v>0</v>
      </c>
      <c r="T200" s="26">
        <f>$F$5*T201+$F$4*U200+$F$9*T186+$F$8*U185</f>
        <v>0</v>
      </c>
      <c r="U200" s="113">
        <v>0</v>
      </c>
      <c r="Y200">
        <v>2</v>
      </c>
      <c r="Z200" s="17">
        <f>$F$2*Z201+$F$3*AA200+$F$6*Z186+$F$7*AA185</f>
        <v>15.074623128622166</v>
      </c>
      <c r="AA200" s="26">
        <f>$F$5*AA201+$F$4*AB200+$F$9*AA186+$F$8*AB185</f>
        <v>22.142259964976166</v>
      </c>
      <c r="AB200" s="17">
        <f>$F$2*AB201+$F$3*AC200+$F$6*AB186+$F$7*AC185</f>
        <v>22.70914535622747</v>
      </c>
      <c r="AC200" s="26">
        <f>$F$5*AC201+$F$4*AD200+$F$9*AC186+$F$8*AD185</f>
        <v>22.929188511257411</v>
      </c>
      <c r="AD200" s="17">
        <f>$F$2*AD201+$F$3*AE200+$F$6*AD186+$F$7*AE185</f>
        <v>18.87820116487396</v>
      </c>
      <c r="AE200" s="26">
        <f>$F$5*AE201+$F$4*AF200+$F$9*AE186+$F$8*AF185</f>
        <v>8.8737346154718928</v>
      </c>
      <c r="AF200" s="113">
        <v>0</v>
      </c>
      <c r="AJ200">
        <v>2</v>
      </c>
      <c r="AK200" s="17">
        <f>$F$2*AK201+$F$3*AL200+$F$6*AK186+$F$7*AL185</f>
        <v>0.9570782890738021</v>
      </c>
      <c r="AL200" s="26">
        <f>$F$5*AL201+$F$4*AM200+$F$9*AL186+$F$8*AM185</f>
        <v>2.0745254372012791</v>
      </c>
      <c r="AM200" s="17">
        <f>$F$2*AM201+$F$3*AN200+$F$6*AM186+$F$7*AN185</f>
        <v>2.2416234120774576</v>
      </c>
      <c r="AN200" s="26">
        <f>$F$5*AN201+$F$4*AO200+$F$9*AN186+$F$8*AO185</f>
        <v>3.5990374242227978</v>
      </c>
      <c r="AO200" s="17">
        <f>$F$2*AO201+$F$3*AP200+$F$6*AO186+$F$7*AP185</f>
        <v>3.3041062616530139</v>
      </c>
      <c r="AP200" s="26">
        <f>$F$5*AP201+$F$4*AQ200+$F$9*AP186+$F$8*AQ185</f>
        <v>1.0331095850942629</v>
      </c>
      <c r="AQ200" s="113">
        <v>0</v>
      </c>
      <c r="AU200">
        <v>2</v>
      </c>
      <c r="AV200" s="17">
        <f t="shared" si="206"/>
        <v>36.099777769758461</v>
      </c>
      <c r="AW200" s="17">
        <f t="shared" si="180"/>
        <v>28.396175275158381</v>
      </c>
      <c r="AX200" s="17">
        <f t="shared" si="181"/>
        <v>23.288160555389748</v>
      </c>
      <c r="AY200" s="17">
        <f t="shared" si="182"/>
        <v>12.44558788525271</v>
      </c>
      <c r="AZ200" s="17">
        <f t="shared" si="183"/>
        <v>7.8050327003031459</v>
      </c>
      <c r="BA200" s="17">
        <f t="shared" si="184"/>
        <v>1.3761613473205212</v>
      </c>
      <c r="BB200" s="27"/>
      <c r="BF200">
        <v>2</v>
      </c>
      <c r="BG200" s="17">
        <f t="shared" si="207"/>
        <v>16.031701417695967</v>
      </c>
      <c r="BH200" s="17">
        <f t="shared" si="185"/>
        <v>24.216785402177443</v>
      </c>
      <c r="BI200" s="17">
        <f t="shared" si="186"/>
        <v>24.950768768304929</v>
      </c>
      <c r="BJ200" s="17">
        <f t="shared" si="187"/>
        <v>26.528225935480208</v>
      </c>
      <c r="BK200" s="17">
        <f t="shared" si="188"/>
        <v>22.182307426526975</v>
      </c>
      <c r="BL200" s="17">
        <f t="shared" si="189"/>
        <v>9.9068442005661552</v>
      </c>
      <c r="BM200" s="27"/>
      <c r="BQ200">
        <v>2</v>
      </c>
      <c r="BR200" s="17">
        <f t="shared" si="190"/>
        <v>52.131479187454431</v>
      </c>
      <c r="BS200" s="17">
        <f t="shared" si="191"/>
        <v>52.61296067733582</v>
      </c>
      <c r="BT200" s="17">
        <f t="shared" si="192"/>
        <v>48.238929323694677</v>
      </c>
      <c r="BU200" s="17">
        <f t="shared" si="193"/>
        <v>38.973813820732914</v>
      </c>
      <c r="BV200" s="17">
        <f t="shared" si="194"/>
        <v>29.987340126830119</v>
      </c>
      <c r="BW200" s="17">
        <f t="shared" si="195"/>
        <v>11.283005547886676</v>
      </c>
      <c r="BX200" s="27"/>
      <c r="CB200">
        <v>2</v>
      </c>
      <c r="CC200" s="17">
        <f t="shared" si="208"/>
        <v>52.131479187454431</v>
      </c>
      <c r="CD200" s="17">
        <f t="shared" si="196"/>
        <v>52.61296067733582</v>
      </c>
      <c r="CE200" s="17">
        <f t="shared" si="197"/>
        <v>48.238929323694677</v>
      </c>
      <c r="CF200" s="17">
        <f t="shared" si="198"/>
        <v>38.973813820732914</v>
      </c>
      <c r="CG200" s="17">
        <f t="shared" si="199"/>
        <v>29.987340126830119</v>
      </c>
      <c r="CH200" s="17">
        <f t="shared" si="200"/>
        <v>11.283005547886676</v>
      </c>
      <c r="CI200" s="27"/>
      <c r="CM200">
        <v>2</v>
      </c>
      <c r="CN200" s="17">
        <f t="shared" si="209"/>
        <v>52.131479187454431</v>
      </c>
      <c r="CO200" s="17">
        <f t="shared" si="201"/>
        <v>52.61296067733582</v>
      </c>
      <c r="CP200" s="17">
        <f t="shared" si="202"/>
        <v>48.238929323694677</v>
      </c>
      <c r="CQ200" s="17">
        <f t="shared" si="203"/>
        <v>38.973813820732914</v>
      </c>
      <c r="CR200" s="17">
        <f t="shared" si="204"/>
        <v>29.987340126830119</v>
      </c>
      <c r="CS200" s="17">
        <f t="shared" si="205"/>
        <v>11.283005547886676</v>
      </c>
      <c r="CT200" s="27"/>
    </row>
    <row r="201" spans="2:98" x14ac:dyDescent="0.35">
      <c r="B201" t="s">
        <v>1</v>
      </c>
      <c r="C201">
        <v>3</v>
      </c>
      <c r="D201" s="26">
        <f>$F$5*D202+$F$4*E201+$F$9*D187+$F$8*E186</f>
        <v>15.631156215314791</v>
      </c>
      <c r="E201" s="17">
        <f>$F$2*E202+$F$3*F201+$F$6*E187+$F$7*F186</f>
        <v>15.272991529834798</v>
      </c>
      <c r="F201" s="26">
        <f>$F$5*F202+$F$4*G201+$F$9*F187+$F$8*G186</f>
        <v>17.348748819084548</v>
      </c>
      <c r="G201" s="17">
        <f>$F$2*G202+$F$3*H201+$F$6*G187+$F$7*H186</f>
        <v>16.137891604279275</v>
      </c>
      <c r="H201" s="26">
        <f>$F$5*H202+$F$4*I201+$F$9*H187+$F$8*I186</f>
        <v>8.920628211352172</v>
      </c>
      <c r="I201" s="17">
        <f>$F$2*I202+$F$3*J201+$F$6*I187+$F$7*J186</f>
        <v>4.4097865952930384</v>
      </c>
      <c r="J201" s="113">
        <v>0</v>
      </c>
      <c r="M201" t="s">
        <v>1</v>
      </c>
      <c r="N201">
        <v>3</v>
      </c>
      <c r="O201" s="26">
        <f>$F$5*O202+$F$4*P201+$F$9*O187+$F$8*P186</f>
        <v>16.584789144437025</v>
      </c>
      <c r="P201" s="17">
        <f>$F$2*P202+$F$3*Q201+$F$6*P187+$F$7*Q186</f>
        <v>13.037740313242221</v>
      </c>
      <c r="Q201" s="26">
        <f>$F$5*Q202+$F$4*R201+$F$9*Q187+$F$8*R186</f>
        <v>5.7494635978241693</v>
      </c>
      <c r="R201" s="17">
        <f>$F$2*R202+$F$3*S201+$F$6*R187+$F$7*S186</f>
        <v>2.7715161328595417</v>
      </c>
      <c r="S201" s="26">
        <f>$F$5*S202+$F$4*T201+$F$9*S187+$F$8*T186</f>
        <v>0</v>
      </c>
      <c r="T201" s="17">
        <f>$F$2*T202+$F$3*U201+$F$6*T187+$F$7*U186</f>
        <v>0</v>
      </c>
      <c r="U201" s="113">
        <v>0</v>
      </c>
      <c r="X201" t="s">
        <v>1</v>
      </c>
      <c r="Y201">
        <v>3</v>
      </c>
      <c r="Z201" s="26">
        <f>$F$5*Z202+$F$4*AA201+$F$9*Z187+$F$8*AA186</f>
        <v>10.357500193003158</v>
      </c>
      <c r="AA201" s="17">
        <f>$F$2*AA202+$F$3*AB201+$F$6*AA187+$F$7*AB186</f>
        <v>11.714271375712597</v>
      </c>
      <c r="AB201" s="26">
        <f>$F$5*AB202+$F$4*AC201+$F$9*AB187+$F$8*AC186</f>
        <v>18.595346461894657</v>
      </c>
      <c r="AC201" s="17">
        <f>$F$2*AC202+$F$3*AD201+$F$6*AC187+$F$7*AD186</f>
        <v>19.088926706988637</v>
      </c>
      <c r="AD201" s="26">
        <f>$F$5*AD202+$F$4*AE201+$F$9*AD187+$F$8*AE186</f>
        <v>16.580412981968681</v>
      </c>
      <c r="AE201" s="17">
        <f>$F$2*AE202+$F$3*AF201+$F$6*AE187+$F$7*AF186</f>
        <v>11.286811469495145</v>
      </c>
      <c r="AF201" s="113">
        <v>0</v>
      </c>
      <c r="AI201" t="s">
        <v>1</v>
      </c>
      <c r="AJ201">
        <v>3</v>
      </c>
      <c r="AK201" s="26">
        <f>$F$5*AK202+$F$4*AL201+$F$9*AK187+$F$8*AL186</f>
        <v>0.33207026792920602</v>
      </c>
      <c r="AL201" s="17">
        <f>$F$2*AL202+$F$3*AM201+$F$6*AL187+$F$7*AM186</f>
        <v>0.38244456952789263</v>
      </c>
      <c r="AM201" s="26">
        <f>$F$5*AM202+$F$4*AN201+$F$9*AM187+$F$8*AN186</f>
        <v>1.0897344872285981</v>
      </c>
      <c r="AN201" s="17">
        <f>$F$2*AN202+$F$3*AO201+$F$6*AN187+$F$7*AO186</f>
        <v>1.1344426430840433</v>
      </c>
      <c r="AO201" s="26">
        <f>$F$5*AO202+$F$4*AP201+$F$9*AO187+$F$8*AP186</f>
        <v>2.6820857677068735</v>
      </c>
      <c r="AP201" s="17">
        <f>$F$2*AP202+$F$3*AQ201+$F$6*AP187+$F$7*AQ186</f>
        <v>1.9016348834528385</v>
      </c>
      <c r="AQ201" s="113">
        <v>0</v>
      </c>
      <c r="AT201" t="s">
        <v>1</v>
      </c>
      <c r="AU201">
        <v>3</v>
      </c>
      <c r="AV201" s="17">
        <f t="shared" si="206"/>
        <v>32.215945359751814</v>
      </c>
      <c r="AW201" s="17">
        <f t="shared" si="180"/>
        <v>28.310731843077019</v>
      </c>
      <c r="AX201" s="17">
        <f t="shared" si="181"/>
        <v>23.098212416908716</v>
      </c>
      <c r="AY201" s="17">
        <f t="shared" si="182"/>
        <v>18.909407737138817</v>
      </c>
      <c r="AZ201" s="17">
        <f t="shared" si="183"/>
        <v>8.920628211352172</v>
      </c>
      <c r="BA201" s="17">
        <f t="shared" si="184"/>
        <v>4.4097865952930384</v>
      </c>
      <c r="BB201" s="27"/>
      <c r="BE201" t="s">
        <v>1</v>
      </c>
      <c r="BF201">
        <v>3</v>
      </c>
      <c r="BG201" s="17">
        <f t="shared" si="207"/>
        <v>10.689570460932364</v>
      </c>
      <c r="BH201" s="17">
        <f t="shared" si="185"/>
        <v>12.09671594524049</v>
      </c>
      <c r="BI201" s="17">
        <f t="shared" si="186"/>
        <v>19.685080949123254</v>
      </c>
      <c r="BJ201" s="17">
        <f t="shared" si="187"/>
        <v>20.22336935007268</v>
      </c>
      <c r="BK201" s="17">
        <f t="shared" si="188"/>
        <v>19.262498749675554</v>
      </c>
      <c r="BL201" s="17">
        <f t="shared" si="189"/>
        <v>13.188446352947985</v>
      </c>
      <c r="BM201" s="27"/>
      <c r="BP201" t="s">
        <v>1</v>
      </c>
      <c r="BQ201">
        <v>3</v>
      </c>
      <c r="BR201" s="17">
        <f t="shared" si="190"/>
        <v>42.90551582068418</v>
      </c>
      <c r="BS201" s="17">
        <f t="shared" si="191"/>
        <v>40.407447788317512</v>
      </c>
      <c r="BT201" s="17">
        <f t="shared" si="192"/>
        <v>42.78329336603197</v>
      </c>
      <c r="BU201" s="17">
        <f t="shared" si="193"/>
        <v>39.132777087211494</v>
      </c>
      <c r="BV201" s="17">
        <f t="shared" si="194"/>
        <v>28.183126961027725</v>
      </c>
      <c r="BW201" s="17">
        <f t="shared" si="195"/>
        <v>17.598232948241023</v>
      </c>
      <c r="BX201" s="27"/>
      <c r="CA201" t="s">
        <v>1</v>
      </c>
      <c r="CB201">
        <v>3</v>
      </c>
      <c r="CC201" s="17">
        <f t="shared" si="208"/>
        <v>42.90551582068418</v>
      </c>
      <c r="CD201" s="17">
        <f t="shared" si="196"/>
        <v>40.407447788317512</v>
      </c>
      <c r="CE201" s="17">
        <f t="shared" si="197"/>
        <v>42.78329336603197</v>
      </c>
      <c r="CF201" s="17">
        <f t="shared" si="198"/>
        <v>39.132777087211494</v>
      </c>
      <c r="CG201" s="17">
        <f t="shared" si="199"/>
        <v>28.183126961027725</v>
      </c>
      <c r="CH201" s="17">
        <f t="shared" si="200"/>
        <v>17.598232948241023</v>
      </c>
      <c r="CI201" s="27"/>
      <c r="CL201" t="s">
        <v>1</v>
      </c>
      <c r="CM201">
        <v>3</v>
      </c>
      <c r="CN201" s="17">
        <f t="shared" si="209"/>
        <v>42.90551582068418</v>
      </c>
      <c r="CO201" s="17">
        <f t="shared" si="201"/>
        <v>40.407447788317512</v>
      </c>
      <c r="CP201" s="17">
        <f t="shared" si="202"/>
        <v>42.78329336603197</v>
      </c>
      <c r="CQ201" s="17">
        <f t="shared" si="203"/>
        <v>39.132777087211494</v>
      </c>
      <c r="CR201" s="17">
        <f t="shared" si="204"/>
        <v>28.183126961027725</v>
      </c>
      <c r="CS201" s="17">
        <f t="shared" si="205"/>
        <v>17.598232948241023</v>
      </c>
      <c r="CT201" s="27"/>
    </row>
    <row r="202" spans="2:98" x14ac:dyDescent="0.35">
      <c r="C202">
        <v>4</v>
      </c>
      <c r="D202" s="17">
        <f>$F$2*D203+$F$3*E202+$F$6*D188+$F$7*E187</f>
        <v>8.531799093425926</v>
      </c>
      <c r="E202" s="26">
        <f>$F$5*E203+$F$4*F202+$F$9*E188+$F$8*F187</f>
        <v>11.448173490616799</v>
      </c>
      <c r="F202" s="17">
        <f>$F$2*F203+$F$3*G202+$F$6*F188+$F$7*G187</f>
        <v>11.888698777725798</v>
      </c>
      <c r="G202" s="26">
        <f>$F$5*G203+$F$4*H202+$F$9*G188+$F$8*H187</f>
        <v>15.79884005415394</v>
      </c>
      <c r="H202" s="17">
        <f>$F$2*H203+$F$3*I202+$F$6*H188+$F$7*I187</f>
        <v>16.021029793692144</v>
      </c>
      <c r="I202" s="26">
        <f>$F$5*I203+$F$4*J202+$F$9*I188+$F$8*J187</f>
        <v>5.2616991482520019</v>
      </c>
      <c r="J202" s="113">
        <v>0</v>
      </c>
      <c r="N202">
        <v>4</v>
      </c>
      <c r="O202" s="17">
        <f>$F$2*O203+$F$3*P202+$F$6*O188+$F$7*P187</f>
        <v>14.083226151168228</v>
      </c>
      <c r="P202" s="26">
        <f>$F$5*P203+$F$4*Q202+$F$9*P188+$F$8*Q187</f>
        <v>11.745649772383425</v>
      </c>
      <c r="Q202" s="17">
        <f>$F$2*Q203+$F$3*R202+$F$6*Q188+$F$7*R187</f>
        <v>8.3615253031211516</v>
      </c>
      <c r="R202" s="26">
        <f>$F$5*R203+$F$4*S202+$F$9*R188+$F$8*S187</f>
        <v>2.589358469555</v>
      </c>
      <c r="S202" s="17">
        <f>$F$2*S203+$F$3*T202+$F$6*S188+$F$7*T187</f>
        <v>0</v>
      </c>
      <c r="T202" s="26">
        <f>$F$5*T203+$F$4*U202+$F$9*T188+$F$8*U187</f>
        <v>0</v>
      </c>
      <c r="U202" s="113">
        <v>0</v>
      </c>
      <c r="Y202">
        <v>4</v>
      </c>
      <c r="Z202" s="17">
        <f>$F$2*Z203+$F$3*AA202+$F$6*Z188+$F$7*AA187</f>
        <v>3.0561226806871433</v>
      </c>
      <c r="AA202" s="26">
        <f>$F$5*AA203+$F$4*AB202+$F$9*AA188+$F$8*AB187</f>
        <v>7.2548543287960365</v>
      </c>
      <c r="AB202" s="17">
        <f>$F$2*AB203+$F$3*AC202+$F$6*AB188+$F$7*AC187</f>
        <v>8.3880449116166034</v>
      </c>
      <c r="AC202" s="26">
        <f>$F$5*AC203+$F$4*AD202+$F$9*AC188+$F$8*AD187</f>
        <v>15.940579999505388</v>
      </c>
      <c r="AD202" s="17">
        <f>$F$2*AD203+$F$3*AE202+$F$6*AD188+$F$7*AE187</f>
        <v>16.605911812179734</v>
      </c>
      <c r="AE202" s="26">
        <f>$F$5*AE203+$F$4*AF202+$F$9*AE188+$F$8*AF187</f>
        <v>10.104441519193141</v>
      </c>
      <c r="AF202" s="113">
        <v>0</v>
      </c>
      <c r="AJ202">
        <v>4</v>
      </c>
      <c r="AK202" s="17">
        <f>$F$2*AK203+$F$3*AL202+$F$6*AK188+$F$7*AL187</f>
        <v>0</v>
      </c>
      <c r="AL202" s="26">
        <f>$F$5*AL203+$F$4*AM202+$F$9*AL188+$F$8*AM187</f>
        <v>0</v>
      </c>
      <c r="AM202" s="17">
        <f>$F$2*AM203+$F$3*AN202+$F$6*AM188+$F$7*AN187</f>
        <v>0</v>
      </c>
      <c r="AN202" s="26">
        <f>$F$5*AN203+$F$4*AO202+$F$9*AN188+$F$8*AO187</f>
        <v>0</v>
      </c>
      <c r="AO202" s="17">
        <f>$F$2*AO203+$F$3*AP202+$F$6*AO188+$F$7*AP187</f>
        <v>0</v>
      </c>
      <c r="AP202" s="26">
        <f>$F$5*AP203+$F$4*AQ202+$F$9*AP188+$F$8*AQ187</f>
        <v>0</v>
      </c>
      <c r="AQ202" s="113">
        <v>0</v>
      </c>
      <c r="AU202">
        <v>4</v>
      </c>
      <c r="AV202" s="17">
        <f t="shared" si="206"/>
        <v>22.615025244594154</v>
      </c>
      <c r="AW202" s="17">
        <f t="shared" si="180"/>
        <v>23.193823263000226</v>
      </c>
      <c r="AX202" s="17">
        <f t="shared" si="181"/>
        <v>20.250224080846948</v>
      </c>
      <c r="AY202" s="17">
        <f t="shared" si="182"/>
        <v>18.38819852370894</v>
      </c>
      <c r="AZ202" s="17">
        <f t="shared" si="183"/>
        <v>16.021029793692144</v>
      </c>
      <c r="BA202" s="17">
        <f t="shared" si="184"/>
        <v>5.2616991482520019</v>
      </c>
      <c r="BB202" s="27"/>
      <c r="BF202">
        <v>4</v>
      </c>
      <c r="BG202" s="17">
        <f t="shared" si="207"/>
        <v>3.0561226806871433</v>
      </c>
      <c r="BH202" s="17">
        <f t="shared" si="185"/>
        <v>7.2548543287960365</v>
      </c>
      <c r="BI202" s="17">
        <f t="shared" si="186"/>
        <v>8.3880449116166034</v>
      </c>
      <c r="BJ202" s="17">
        <f t="shared" si="187"/>
        <v>15.940579999505388</v>
      </c>
      <c r="BK202" s="17">
        <f t="shared" si="188"/>
        <v>16.605911812179734</v>
      </c>
      <c r="BL202" s="17">
        <f t="shared" si="189"/>
        <v>10.104441519193141</v>
      </c>
      <c r="BM202" s="27"/>
      <c r="BQ202">
        <v>4</v>
      </c>
      <c r="BR202" s="17">
        <f t="shared" si="190"/>
        <v>25.671147925281296</v>
      </c>
      <c r="BS202" s="17">
        <f t="shared" si="191"/>
        <v>30.448677591796262</v>
      </c>
      <c r="BT202" s="17">
        <f t="shared" si="192"/>
        <v>28.638268992463551</v>
      </c>
      <c r="BU202" s="17">
        <f t="shared" si="193"/>
        <v>34.328778523214325</v>
      </c>
      <c r="BV202" s="17">
        <f t="shared" si="194"/>
        <v>32.626941605871878</v>
      </c>
      <c r="BW202" s="17">
        <f t="shared" si="195"/>
        <v>15.366140667445144</v>
      </c>
      <c r="BX202" s="27"/>
      <c r="CB202">
        <v>4</v>
      </c>
      <c r="CC202" s="17">
        <f t="shared" si="208"/>
        <v>25.671147925281296</v>
      </c>
      <c r="CD202" s="17">
        <f t="shared" si="196"/>
        <v>30.448677591796262</v>
      </c>
      <c r="CE202" s="17">
        <f t="shared" si="197"/>
        <v>28.638268992463551</v>
      </c>
      <c r="CF202" s="17">
        <f t="shared" si="198"/>
        <v>34.328778523214325</v>
      </c>
      <c r="CG202" s="17">
        <f t="shared" si="199"/>
        <v>32.626941605871878</v>
      </c>
      <c r="CH202" s="17">
        <f t="shared" si="200"/>
        <v>15.366140667445144</v>
      </c>
      <c r="CI202" s="27"/>
      <c r="CM202">
        <v>4</v>
      </c>
      <c r="CN202" s="17">
        <f t="shared" si="209"/>
        <v>25.671147925281296</v>
      </c>
      <c r="CO202" s="17">
        <f t="shared" si="201"/>
        <v>30.448677591796262</v>
      </c>
      <c r="CP202" s="17">
        <f t="shared" si="202"/>
        <v>28.638268992463551</v>
      </c>
      <c r="CQ202" s="17">
        <f t="shared" si="203"/>
        <v>34.328778523214325</v>
      </c>
      <c r="CR202" s="17">
        <f t="shared" si="204"/>
        <v>32.626941605871878</v>
      </c>
      <c r="CS202" s="17">
        <f t="shared" si="205"/>
        <v>15.366140667445144</v>
      </c>
      <c r="CT202" s="27"/>
    </row>
    <row r="203" spans="2:98" x14ac:dyDescent="0.35">
      <c r="C203">
        <v>5</v>
      </c>
      <c r="D203" s="26">
        <f>$F$5*D204+$F$4*E203+$F$9*D189+$F$8*E188</f>
        <v>4.2942491705898913</v>
      </c>
      <c r="E203" s="17">
        <f>$F$2*E204+$F$3*F203+$F$6*E189+$F$7*F188</f>
        <v>2.6424091900921818</v>
      </c>
      <c r="F203" s="26">
        <f>$F$5*F204+$F$4*G203+$F$9*F189+$F$8*G188</f>
        <v>6.7495277541852428</v>
      </c>
      <c r="G203" s="17">
        <f>$F$2*G204+$F$3*H203+$F$6*G189+$F$7*H188</f>
        <v>5.6044873298934377</v>
      </c>
      <c r="H203" s="26">
        <f>$F$5*H204+$F$4*I203+$F$9*H189+$F$8*I188</f>
        <v>15.802727794840067</v>
      </c>
      <c r="I203" s="16">
        <f>(X4*Y3+X3*Y4)/(1-W3)</f>
        <v>16.02102979369214</v>
      </c>
      <c r="J203" s="1">
        <f t="shared" ref="J203:K205" si="210">I202</f>
        <v>5.2616991482520019</v>
      </c>
      <c r="K203" s="1">
        <f t="shared" si="210"/>
        <v>0</v>
      </c>
      <c r="N203">
        <v>5</v>
      </c>
      <c r="O203" s="26">
        <f>$F$5*O204+$F$4*P203+$F$9*O189+$F$8*P188</f>
        <v>9.4882031630673396</v>
      </c>
      <c r="P203" s="17">
        <f>$F$2*P204+$F$3*Q203+$F$6*P189+$F$7*Q188</f>
        <v>7.4884187398172957</v>
      </c>
      <c r="Q203" s="26">
        <f>$F$5*Q204+$F$4*R203+$F$9*Q189+$F$8*R188</f>
        <v>6.7154337246959717</v>
      </c>
      <c r="R203" s="17">
        <f>$F$2*R204+$F$3*S203+$F$6*R189+$F$7*S188</f>
        <v>4.6165937703710345</v>
      </c>
      <c r="S203" s="26">
        <f>$F$5*S204+$F$4*T203+$F$9*S189+$F$8*T188</f>
        <v>0</v>
      </c>
      <c r="T203" s="8">
        <v>0</v>
      </c>
      <c r="U203" s="25">
        <f t="shared" ref="U203:V205" si="211">T202</f>
        <v>0</v>
      </c>
      <c r="V203" s="25">
        <f t="shared" si="211"/>
        <v>0</v>
      </c>
      <c r="Y203">
        <v>5</v>
      </c>
      <c r="Z203" s="26">
        <f>$F$5*Z204+$F$4*AA203+$F$9*Z189+$F$8*AA188</f>
        <v>1.0008692994551651</v>
      </c>
      <c r="AA203" s="17">
        <f>$F$2*AA204+$F$3*AB203+$F$6*AA189+$F$7*AB188</f>
        <v>1.2400877388485183</v>
      </c>
      <c r="AB203" s="26">
        <f>$F$5*AB204+$F$4*AC203+$F$9*AB189+$F$8*AC188</f>
        <v>3.9323084157029733</v>
      </c>
      <c r="AC203" s="17">
        <f>$F$2*AC204+$F$3*AD203+$F$6*AC189+$F$7*AD188</f>
        <v>4.7388896994226002</v>
      </c>
      <c r="AD203" s="26">
        <f>$F$5*AD204+$F$4*AE203+$F$9*AD189+$F$8*AE188</f>
        <v>14.461590930043137</v>
      </c>
      <c r="AE203" s="16">
        <f>(X4*Z3+X3*Z4)/(1-W3)</f>
        <v>16.605911812179734</v>
      </c>
      <c r="AF203" s="25">
        <f t="shared" ref="AF203:AG205" si="212">AE202</f>
        <v>10.104441519193141</v>
      </c>
      <c r="AG203" s="25">
        <f t="shared" si="212"/>
        <v>0</v>
      </c>
      <c r="AJ203">
        <v>5</v>
      </c>
      <c r="AK203" s="26">
        <f>$F$5*AK204+$F$4*AL203+$F$9*AK189+$F$8*AL188</f>
        <v>0</v>
      </c>
      <c r="AL203" s="17">
        <f>$F$2*AL204+$F$3*AM203+$F$6*AL189+$F$7*AM188</f>
        <v>0</v>
      </c>
      <c r="AM203" s="26">
        <f>$F$5*AM204+$F$4*AN203+$F$9*AM189+$F$8*AN188</f>
        <v>0</v>
      </c>
      <c r="AN203" s="17">
        <f>$F$2*AN204+$F$3*AO203+$F$6*AN189+$F$7*AO188</f>
        <v>0</v>
      </c>
      <c r="AO203" s="26">
        <f>$F$5*AO204+$F$4*AP203+$F$9*AO189+$F$8*AP188</f>
        <v>0</v>
      </c>
      <c r="AP203" s="8">
        <v>0</v>
      </c>
      <c r="AQ203" s="25"/>
      <c r="AR203" s="27"/>
      <c r="AU203">
        <v>5</v>
      </c>
      <c r="AV203" s="17">
        <f t="shared" si="206"/>
        <v>13.782452333657231</v>
      </c>
      <c r="AW203" s="17">
        <f t="shared" si="180"/>
        <v>10.130827929909477</v>
      </c>
      <c r="AX203" s="17">
        <f t="shared" si="181"/>
        <v>13.464961478881214</v>
      </c>
      <c r="AY203" s="17">
        <f t="shared" si="182"/>
        <v>10.221081100264472</v>
      </c>
      <c r="AZ203" s="17">
        <f t="shared" si="183"/>
        <v>15.802727794840067</v>
      </c>
      <c r="BA203" s="17">
        <f t="shared" si="184"/>
        <v>16.02102979369214</v>
      </c>
      <c r="BB203" s="25"/>
      <c r="BC203" s="27"/>
      <c r="BF203">
        <v>5</v>
      </c>
      <c r="BG203" s="17">
        <f t="shared" si="207"/>
        <v>1.0008692994551651</v>
      </c>
      <c r="BH203" s="17">
        <f t="shared" si="185"/>
        <v>1.2400877388485183</v>
      </c>
      <c r="BI203" s="17">
        <f t="shared" si="186"/>
        <v>3.9323084157029733</v>
      </c>
      <c r="BJ203" s="17">
        <f t="shared" si="187"/>
        <v>4.7388896994226002</v>
      </c>
      <c r="BK203" s="17">
        <f t="shared" si="188"/>
        <v>14.461590930043137</v>
      </c>
      <c r="BL203" s="17">
        <f t="shared" si="189"/>
        <v>16.605911812179734</v>
      </c>
      <c r="BM203" s="25"/>
      <c r="BN203" s="27"/>
      <c r="BQ203">
        <v>5</v>
      </c>
      <c r="BR203" s="17">
        <f t="shared" si="190"/>
        <v>14.783321633112395</v>
      </c>
      <c r="BS203" s="17">
        <f t="shared" si="191"/>
        <v>11.370915668757995</v>
      </c>
      <c r="BT203" s="17">
        <f t="shared" si="192"/>
        <v>17.397269894584188</v>
      </c>
      <c r="BU203" s="17">
        <f t="shared" si="193"/>
        <v>14.959970799687072</v>
      </c>
      <c r="BV203" s="17">
        <f t="shared" si="194"/>
        <v>30.264318724883204</v>
      </c>
      <c r="BW203" s="17">
        <f t="shared" si="195"/>
        <v>32.626941605871878</v>
      </c>
      <c r="BX203" s="25"/>
      <c r="CB203">
        <v>5</v>
      </c>
      <c r="CC203" s="17">
        <f t="shared" si="208"/>
        <v>14.783321633112395</v>
      </c>
      <c r="CD203" s="17">
        <f t="shared" si="196"/>
        <v>11.370915668757995</v>
      </c>
      <c r="CE203" s="17">
        <f t="shared" si="197"/>
        <v>17.397269894584188</v>
      </c>
      <c r="CF203" s="17">
        <f t="shared" si="198"/>
        <v>14.959970799687072</v>
      </c>
      <c r="CG203" s="17">
        <f t="shared" si="199"/>
        <v>30.264318724883204</v>
      </c>
      <c r="CH203" s="17">
        <f t="shared" si="200"/>
        <v>32.626941605871878</v>
      </c>
      <c r="CI203" s="25"/>
      <c r="CM203">
        <v>5</v>
      </c>
      <c r="CN203" s="17">
        <f t="shared" si="209"/>
        <v>14.783321633112395</v>
      </c>
      <c r="CO203" s="17">
        <f t="shared" si="201"/>
        <v>11.370915668757995</v>
      </c>
      <c r="CP203" s="17">
        <f t="shared" si="202"/>
        <v>17.397269894584188</v>
      </c>
      <c r="CQ203" s="17">
        <f t="shared" si="203"/>
        <v>14.959970799687072</v>
      </c>
      <c r="CR203" s="17">
        <f t="shared" si="204"/>
        <v>30.264318724883204</v>
      </c>
      <c r="CS203" s="17">
        <f t="shared" si="205"/>
        <v>32.626941605871878</v>
      </c>
      <c r="CT203" s="25"/>
    </row>
    <row r="204" spans="2:98" x14ac:dyDescent="0.35">
      <c r="C204">
        <v>6</v>
      </c>
      <c r="D204" s="113">
        <v>0</v>
      </c>
      <c r="E204" s="113">
        <v>0</v>
      </c>
      <c r="F204" s="113">
        <v>0</v>
      </c>
      <c r="G204" s="113">
        <v>0</v>
      </c>
      <c r="H204" s="113">
        <v>0</v>
      </c>
      <c r="I204" s="1">
        <f>H203</f>
        <v>15.802727794840067</v>
      </c>
      <c r="J204" s="1">
        <f t="shared" si="210"/>
        <v>16.02102979369214</v>
      </c>
      <c r="K204" s="1">
        <f t="shared" si="210"/>
        <v>5.2616991482520019</v>
      </c>
      <c r="N204">
        <v>6</v>
      </c>
      <c r="O204" s="113">
        <v>0</v>
      </c>
      <c r="P204" s="113">
        <v>0</v>
      </c>
      <c r="Q204" s="113">
        <v>0</v>
      </c>
      <c r="R204" s="113">
        <v>0</v>
      </c>
      <c r="S204" s="113">
        <v>0</v>
      </c>
      <c r="T204" s="25">
        <f>S203</f>
        <v>0</v>
      </c>
      <c r="U204" s="25">
        <f t="shared" si="211"/>
        <v>0</v>
      </c>
      <c r="V204" s="25">
        <f t="shared" si="211"/>
        <v>0</v>
      </c>
      <c r="Y204">
        <v>6</v>
      </c>
      <c r="Z204" s="113">
        <v>0</v>
      </c>
      <c r="AA204" s="113">
        <v>0</v>
      </c>
      <c r="AB204" s="113">
        <v>0</v>
      </c>
      <c r="AC204" s="113">
        <v>0</v>
      </c>
      <c r="AD204" s="113">
        <v>0</v>
      </c>
      <c r="AE204" s="25">
        <f>AD203</f>
        <v>14.461590930043137</v>
      </c>
      <c r="AF204" s="25">
        <f t="shared" si="212"/>
        <v>16.605911812179734</v>
      </c>
      <c r="AG204" s="25">
        <f t="shared" si="212"/>
        <v>10.104441519193141</v>
      </c>
      <c r="AJ204">
        <v>6</v>
      </c>
      <c r="AK204" s="113">
        <v>0</v>
      </c>
      <c r="AL204" s="113">
        <v>0</v>
      </c>
      <c r="AM204" s="113">
        <v>0</v>
      </c>
      <c r="AN204" s="113">
        <v>0</v>
      </c>
      <c r="AO204" s="113">
        <v>0</v>
      </c>
      <c r="AP204" s="25"/>
      <c r="AQ204" s="25"/>
      <c r="AV204" s="27"/>
      <c r="AW204" s="27"/>
      <c r="AX204" s="27"/>
      <c r="AY204" s="27"/>
      <c r="AZ204" s="27"/>
      <c r="BA204" s="25"/>
      <c r="BB204" s="25"/>
      <c r="BG204" s="27"/>
      <c r="BH204" s="27"/>
      <c r="BI204" s="27"/>
      <c r="BJ204" s="27"/>
      <c r="BK204" s="27"/>
      <c r="BL204" s="25"/>
      <c r="BM204" s="25"/>
      <c r="BR204" s="27"/>
      <c r="BS204" s="27"/>
      <c r="BT204" s="27"/>
      <c r="BU204" s="27"/>
      <c r="BV204" s="27"/>
      <c r="BW204" s="25"/>
      <c r="BX204" s="25"/>
      <c r="CC204" s="27"/>
      <c r="CD204" s="27"/>
      <c r="CE204" s="27"/>
      <c r="CF204" s="27"/>
      <c r="CG204" s="27"/>
      <c r="CH204" s="25"/>
      <c r="CI204" s="25"/>
      <c r="CN204" s="27"/>
      <c r="CO204" s="27"/>
      <c r="CP204" s="27"/>
      <c r="CQ204" s="27"/>
      <c r="CR204" s="27"/>
      <c r="CS204" s="25"/>
      <c r="CT204" s="25"/>
    </row>
    <row r="205" spans="2:98" x14ac:dyDescent="0.35">
      <c r="C205">
        <v>7</v>
      </c>
      <c r="I205" s="1">
        <f>H204</f>
        <v>0</v>
      </c>
      <c r="J205" s="1">
        <f t="shared" si="210"/>
        <v>15.802727794840067</v>
      </c>
      <c r="K205" s="1">
        <f t="shared" si="210"/>
        <v>16.02102979369214</v>
      </c>
      <c r="N205">
        <v>7</v>
      </c>
      <c r="T205" s="25">
        <f>S204</f>
        <v>0</v>
      </c>
      <c r="U205" s="25">
        <f t="shared" si="211"/>
        <v>0</v>
      </c>
      <c r="V205" s="25">
        <f t="shared" si="211"/>
        <v>0</v>
      </c>
      <c r="Y205">
        <v>7</v>
      </c>
      <c r="AE205" s="25">
        <f>AD204</f>
        <v>0</v>
      </c>
      <c r="AF205" s="25">
        <f t="shared" si="212"/>
        <v>14.461590930043137</v>
      </c>
      <c r="AG205" s="25">
        <f t="shared" si="212"/>
        <v>16.605911812179734</v>
      </c>
      <c r="AJ205">
        <v>7</v>
      </c>
      <c r="AP205" s="27"/>
      <c r="BA205" s="27"/>
      <c r="BL205" s="27"/>
      <c r="BW205" s="27"/>
    </row>
    <row r="207" spans="2:98" x14ac:dyDescent="0.35">
      <c r="D207" s="115" t="s">
        <v>1134</v>
      </c>
      <c r="E207" s="116"/>
      <c r="F207" s="116"/>
      <c r="G207" s="120">
        <f>INDEX(D213:J219,VLOOKUP($E$24,C212:J219,1,FALSE)+1,HLOOKUP($E$25,C212:J219,1,FALSE)+1)</f>
        <v>1903.8149209821906</v>
      </c>
      <c r="O207" s="115" t="s">
        <v>1166</v>
      </c>
      <c r="P207" s="116"/>
      <c r="Q207" s="116"/>
      <c r="R207" s="12">
        <f>INDEX(O213:U219,VLOOKUP($E$24,N212:U219,1,FALSE)+1,HLOOKUP($E$25,N212:U219,1,FALSE)+1)</f>
        <v>674.29311865100226</v>
      </c>
      <c r="Z207" s="115" t="s">
        <v>1198</v>
      </c>
      <c r="AA207" s="116"/>
      <c r="AB207" s="116"/>
      <c r="AC207" s="12">
        <f>INDEX(Z213:AF219,VLOOKUP($E$24,Y212:AF219,1,FALSE)+1,HLOOKUP($E$25,Y212:AF219,1,FALSE)+1)</f>
        <v>2520.2492371307276</v>
      </c>
      <c r="AK207" s="115" t="s">
        <v>1230</v>
      </c>
      <c r="AL207" s="116"/>
      <c r="AM207" s="116"/>
      <c r="AN207" s="12">
        <f>INDEX(AK213:AQ219,VLOOKUP($E$24,AJ212:AQ219,1,FALSE)+1,HLOOKUP($E$25,AJ212:AQ219,1,FALSE)+1)</f>
        <v>275.91205505050067</v>
      </c>
      <c r="AV207" s="115" t="s">
        <v>1261</v>
      </c>
      <c r="AW207" s="116"/>
      <c r="AX207" s="116"/>
      <c r="AY207" s="12">
        <f>INDEX(AV213:BA218,VLOOKUP($E$24,AU212:BA218,1,FALSE)+1,HLOOKUP($E$25,AU212:BA218,1,FALSE)+1)</f>
        <v>2578.1080396331927</v>
      </c>
      <c r="BG207" s="115" t="s">
        <v>1276</v>
      </c>
      <c r="BH207" s="116"/>
      <c r="BI207" s="116"/>
      <c r="BJ207" s="120">
        <f>INDEX(BG213:BL218,VLOOKUP($E$24,BF212:BL218,1,FALSE)+1,HLOOKUP($E$25,BF212:BL218,1,FALSE)+1)</f>
        <v>2796.1612921812284</v>
      </c>
      <c r="BR207" s="115" t="s">
        <v>1292</v>
      </c>
      <c r="BS207" s="116"/>
      <c r="BT207" s="116"/>
      <c r="BU207" s="120">
        <f>AY207+BJ207</f>
        <v>5374.2693318144211</v>
      </c>
      <c r="CC207" s="115" t="s">
        <v>266</v>
      </c>
      <c r="CD207" s="116"/>
      <c r="CE207" s="116"/>
      <c r="CF207" s="120">
        <f>BU207</f>
        <v>5374.2693318144211</v>
      </c>
      <c r="CN207" s="115" t="s">
        <v>267</v>
      </c>
      <c r="CO207" s="116"/>
      <c r="CP207" s="116"/>
      <c r="CQ207" s="120">
        <f>CF207-CF192^2</f>
        <v>596.59618615207819</v>
      </c>
    </row>
    <row r="208" spans="2:98" x14ac:dyDescent="0.35">
      <c r="D208" s="4" t="s">
        <v>1135</v>
      </c>
      <c r="G208" s="1">
        <f>INDEX(D213:K220,VLOOKUP($E$24+1,C212:K220,1,FALSE)+1,HLOOKUP($E$25,C212:K220,1,FALSE)+1)</f>
        <v>1738.0387257172711</v>
      </c>
      <c r="O208" s="4" t="s">
        <v>1167</v>
      </c>
      <c r="R208" s="1">
        <f>INDEX(O213:V220,VLOOKUP($E$24+1,N212:V220,1,FALSE)+1,HLOOKUP($E$25,N212:V220,1,FALSE)+1)</f>
        <v>640.4420868785212</v>
      </c>
      <c r="Z208" s="4" t="s">
        <v>1199</v>
      </c>
      <c r="AC208" s="1">
        <f>INDEX(Z213:AG220,VLOOKUP($E$24+1,Y212:AG220,1,FALSE)+1,HLOOKUP($E$25,Y212:AG220,1,FALSE)+1)</f>
        <v>2046.6576333883804</v>
      </c>
      <c r="AK208" s="4" t="s">
        <v>1231</v>
      </c>
      <c r="AN208" s="1">
        <f>INDEX(AK213:AR220,VLOOKUP($E$24+1,AJ212:AR220,1,FALSE)+1,HLOOKUP($E$25,AJ212:AR220,1,FALSE)+1)</f>
        <v>167.85876083183362</v>
      </c>
      <c r="AV208" s="4" t="s">
        <v>1260</v>
      </c>
      <c r="AY208" s="1">
        <f>G210+R210</f>
        <v>2578.1080396331927</v>
      </c>
      <c r="BG208" s="4" t="s">
        <v>1277</v>
      </c>
      <c r="BJ208" s="1">
        <f>AC210+AN210</f>
        <v>2796.1612921812284</v>
      </c>
      <c r="BR208" s="4" t="s">
        <v>1293</v>
      </c>
      <c r="BU208" s="25">
        <f>AY208+BJ208</f>
        <v>5374.2693318144211</v>
      </c>
      <c r="CC208" s="4" t="s">
        <v>501</v>
      </c>
      <c r="CF208" s="25">
        <f>BU208</f>
        <v>5374.2693318144211</v>
      </c>
      <c r="CN208" s="4" t="s">
        <v>516</v>
      </c>
      <c r="CQ208" s="25">
        <f>CF208-CF193^2</f>
        <v>596.59618615208001</v>
      </c>
    </row>
    <row r="209" spans="2:98" x14ac:dyDescent="0.35">
      <c r="D209" s="4" t="s">
        <v>1136</v>
      </c>
      <c r="G209" s="1">
        <f>INDEX(D213:K220,VLOOKUP($E$24,C212:K220,1,FALSE)+1,HLOOKUP($E$25+1,C212:K220,1,FALSE)+1)</f>
        <v>1365.6376210376245</v>
      </c>
      <c r="O209" s="4" t="s">
        <v>1168</v>
      </c>
      <c r="R209" s="1">
        <f>INDEX(O213:V220,VLOOKUP($E$24,N212:V220,1,FALSE)+1,HLOOKUP($E$25+1,N212:V220,1,FALSE)+1)</f>
        <v>241.50871498491077</v>
      </c>
      <c r="Z209" s="4" t="s">
        <v>1200</v>
      </c>
      <c r="AC209" s="1">
        <f>INDEX(Z213:AG220,VLOOKUP($E$24,Y212:AG220,1,FALSE)+1,HLOOKUP($E$25+1,Y212:AG220,1,FALSE)+1)</f>
        <v>2346.1274922316043</v>
      </c>
      <c r="AK209" s="4" t="s">
        <v>1232</v>
      </c>
      <c r="AN209" s="1">
        <f>INDEX(AK213:AR220,VLOOKUP($E$24,AJ212:AR220,1,FALSE)+1,HLOOKUP($E$25+1,AJ212:AR220,1,FALSE)+1)</f>
        <v>339.26255916601053</v>
      </c>
      <c r="CN209" s="4" t="s">
        <v>545</v>
      </c>
      <c r="CQ209" s="25">
        <f>IF(MOD($E$24+$E$25,2)=0,CQ208,CQ283)</f>
        <v>596.59618615208001</v>
      </c>
    </row>
    <row r="210" spans="2:98" x14ac:dyDescent="0.35">
      <c r="D210" s="4" t="s">
        <v>1137</v>
      </c>
      <c r="G210" s="25">
        <f>IF(MOD($E$24+$E$25,2)=0,$K$2*G208+$K$3*G209+2*$K$6*G193+2*$K$7*G194+$K$10*G178+$K$11*G179,$K$5*G208+$K$4*G209+2*$K$9*G193+2*$K$8*G194+$K$13*G178+$K$12*G179)</f>
        <v>1903.8149209821904</v>
      </c>
      <c r="O210" s="4" t="s">
        <v>1169</v>
      </c>
      <c r="R210" s="25">
        <f>IF(MOD($E$24+$E$25,2)=0,$K$2*R208+$K$3*R209+2*$K$6*R193+2*$K$7*R194+$K$10*R178+$K$11*R179,$K$5*R208+$K$4*R209+2*$K$9*R193+2*$K$8*R194+$K$13*R178+$K$12*R179)</f>
        <v>674.29311865100215</v>
      </c>
      <c r="Z210" s="4" t="s">
        <v>1201</v>
      </c>
      <c r="AC210" s="25">
        <f>IF(MOD($E$24+$E$25,2)=0,$K$2*AC208+$K$3*AC209+2*$K$6*AC193+2*$K$7*AC194+$K$10*AC178+$K$11*AC179,$K$5*AC208+$K$4*AC209+2*$K$9*AC193+2*$K$8*AC194+$K$13*AC178+$K$12*AC179)</f>
        <v>2520.2492371307276</v>
      </c>
      <c r="AK210" s="4" t="s">
        <v>1233</v>
      </c>
      <c r="AN210" s="25">
        <f>IF(MOD($E$24+$E$25,2)=0,$K$2*AN208+$K$3*AN209+2*$K$6*AN193+2*$K$7*AN194+$K$10*AN178+$K$11*AN179,$K$5*AN208+$K$4*AN209+2*$K$9*AN193+2*$K$8*AN194+$K$13*AN178+$K$12*AN179)</f>
        <v>275.91205505050067</v>
      </c>
    </row>
    <row r="211" spans="2:98" x14ac:dyDescent="0.35">
      <c r="G211" t="s">
        <v>0</v>
      </c>
      <c r="R211" t="s">
        <v>0</v>
      </c>
      <c r="AC211" t="s">
        <v>0</v>
      </c>
      <c r="AN211" t="s">
        <v>0</v>
      </c>
      <c r="AY211" t="s">
        <v>0</v>
      </c>
      <c r="BJ211" t="s">
        <v>0</v>
      </c>
      <c r="BU211" t="s">
        <v>0</v>
      </c>
      <c r="CF211" t="s">
        <v>0</v>
      </c>
      <c r="CQ211" t="s">
        <v>0</v>
      </c>
    </row>
    <row r="212" spans="2:98" x14ac:dyDescent="0.35">
      <c r="D212">
        <v>0</v>
      </c>
      <c r="E212">
        <v>1</v>
      </c>
      <c r="F212">
        <v>2</v>
      </c>
      <c r="G212">
        <v>3</v>
      </c>
      <c r="H212">
        <v>4</v>
      </c>
      <c r="I212">
        <v>5</v>
      </c>
      <c r="J212">
        <v>6</v>
      </c>
      <c r="K212">
        <v>7</v>
      </c>
      <c r="O212">
        <v>0</v>
      </c>
      <c r="P212">
        <v>1</v>
      </c>
      <c r="Q212">
        <v>2</v>
      </c>
      <c r="R212">
        <v>3</v>
      </c>
      <c r="S212">
        <v>4</v>
      </c>
      <c r="T212">
        <v>5</v>
      </c>
      <c r="U212">
        <v>6</v>
      </c>
      <c r="V212">
        <v>7</v>
      </c>
      <c r="Z212">
        <v>0</v>
      </c>
      <c r="AA212">
        <v>1</v>
      </c>
      <c r="AB212">
        <v>2</v>
      </c>
      <c r="AC212">
        <v>3</v>
      </c>
      <c r="AD212">
        <v>4</v>
      </c>
      <c r="AE212">
        <v>5</v>
      </c>
      <c r="AF212">
        <v>6</v>
      </c>
      <c r="AG212">
        <v>7</v>
      </c>
      <c r="AK212">
        <v>0</v>
      </c>
      <c r="AL212">
        <v>1</v>
      </c>
      <c r="AM212">
        <v>2</v>
      </c>
      <c r="AN212">
        <v>3</v>
      </c>
      <c r="AO212">
        <v>4</v>
      </c>
      <c r="AP212">
        <v>5</v>
      </c>
      <c r="AQ212">
        <v>6</v>
      </c>
      <c r="AR212">
        <v>7</v>
      </c>
      <c r="AV212">
        <v>0</v>
      </c>
      <c r="AW212">
        <v>1</v>
      </c>
      <c r="AX212">
        <v>2</v>
      </c>
      <c r="AY212">
        <v>3</v>
      </c>
      <c r="AZ212">
        <v>4</v>
      </c>
      <c r="BA212">
        <v>5</v>
      </c>
      <c r="BG212">
        <v>0</v>
      </c>
      <c r="BH212">
        <v>1</v>
      </c>
      <c r="BI212">
        <v>2</v>
      </c>
      <c r="BJ212">
        <v>3</v>
      </c>
      <c r="BK212">
        <v>4</v>
      </c>
      <c r="BL212">
        <v>5</v>
      </c>
      <c r="BR212">
        <v>0</v>
      </c>
      <c r="BS212">
        <v>1</v>
      </c>
      <c r="BT212">
        <v>2</v>
      </c>
      <c r="BU212">
        <v>3</v>
      </c>
      <c r="BV212">
        <v>4</v>
      </c>
      <c r="BW212">
        <v>5</v>
      </c>
      <c r="CC212">
        <v>0</v>
      </c>
      <c r="CD212">
        <v>1</v>
      </c>
      <c r="CE212">
        <v>2</v>
      </c>
      <c r="CF212">
        <v>3</v>
      </c>
      <c r="CG212">
        <v>4</v>
      </c>
      <c r="CH212">
        <v>5</v>
      </c>
      <c r="CN212">
        <v>0</v>
      </c>
      <c r="CO212">
        <v>1</v>
      </c>
      <c r="CP212">
        <v>2</v>
      </c>
      <c r="CQ212">
        <v>3</v>
      </c>
      <c r="CR212">
        <v>4</v>
      </c>
      <c r="CS212">
        <v>5</v>
      </c>
    </row>
    <row r="213" spans="2:98" x14ac:dyDescent="0.35">
      <c r="C213">
        <v>0</v>
      </c>
      <c r="D213" s="17">
        <f>$F$2*D214+$F$3*E213+2*$F$6*D199+2*$F$7*E198+$F$10*D184+$F$11*E183</f>
        <v>1903.8149209821906</v>
      </c>
      <c r="E213" s="26">
        <f>$F$5*E214+$F$4*F213+2*$F$9*E199+2*$F$8*F198+$F$13*E184+$F$12*F183</f>
        <v>1365.6376210376245</v>
      </c>
      <c r="F213" s="17">
        <f>$F$2*F214+$F$3*G213+2*$F$6*F199+2*$F$7*G198+$F$10*F184+$F$11*G183</f>
        <v>1032.1533451002558</v>
      </c>
      <c r="G213" s="26">
        <f>$F$5*G214+$F$4*H213+2*$F$9*G199+2*$F$8*H198+$F$13*G184+$F$12*H183</f>
        <v>426.37474621029259</v>
      </c>
      <c r="H213" s="17">
        <f>$F$2*H214+$F$3*I213+2*$F$6*H199+2*$F$7*I198+$F$10*H184+$F$11*I183</f>
        <v>211.89702830681196</v>
      </c>
      <c r="I213" s="26">
        <f>$F$5*I214+$F$4*J213+2*$F$9*I199+2*$F$8*J198+$F$13*I184+$F$12*J183</f>
        <v>25.78249983800249</v>
      </c>
      <c r="J213" s="113">
        <v>0</v>
      </c>
      <c r="N213">
        <v>0</v>
      </c>
      <c r="O213" s="17">
        <f>$F$2*O214+$F$3*P213+2*$F$6*O199+2*$F$7*P198+$F$10*O184+$F$11*P183</f>
        <v>674.29311865100226</v>
      </c>
      <c r="P213" s="26">
        <f>$F$5*P214+$F$4*Q213+2*$F$9*P199+2*$F$8*Q198+$F$13*P184+$F$12*Q183</f>
        <v>241.50871498491077</v>
      </c>
      <c r="Q213" s="17">
        <f>$F$2*Q214+$F$3*R213+2*$F$6*Q199+2*$F$7*R198+$F$10*Q184+$F$11*R183</f>
        <v>106.71614999837185</v>
      </c>
      <c r="R213" s="26">
        <f>$F$5*R214+$F$4*S213+2*$F$9*R199+2*$F$8*S198+$F$13*R184+$F$12*S183</f>
        <v>12.131418821483987</v>
      </c>
      <c r="S213" s="17">
        <f>$F$2*S214+$F$3*T213+2*$F$6*S199+2*$F$7*T198+$F$10*S184+$F$11*T183</f>
        <v>0</v>
      </c>
      <c r="T213" s="26">
        <f>$F$5*T214+$F$4*U213+2*$F$9*T199+2*$F$8*U198+$F$13*T184+$F$12*U183</f>
        <v>0</v>
      </c>
      <c r="U213" s="113">
        <v>0</v>
      </c>
      <c r="Y213">
        <v>0</v>
      </c>
      <c r="Z213" s="17">
        <f>$F$2*Z214+$F$3*AA213+2*$F$6*Z199+2*$F$7*AA198+$F$10*Z184+$F$11*AA183</f>
        <v>2520.2492371307276</v>
      </c>
      <c r="AA213" s="26">
        <f>$F$5*AA214+$F$4*AB213+2*$F$9*AA199+2*$F$8*AB198+$F$13*AA184+$F$12*AB183</f>
        <v>2346.1274922316043</v>
      </c>
      <c r="AB213" s="17">
        <f>$F$2*AB214+$F$3*AC213+2*$F$6*AB199+2*$F$7*AC198+$F$10*AB184+$F$11*AC183</f>
        <v>1928.0616169801162</v>
      </c>
      <c r="AC213" s="26">
        <f>$F$5*AC214+$F$4*AD213+2*$F$9*AC199+2*$F$8*AD198+$F$13*AC184+$F$12*AD183</f>
        <v>1167.4654509565808</v>
      </c>
      <c r="AD213" s="17">
        <f>$F$2*AD214+$F$3*AE213+2*$F$6*AD199+2*$F$7*AE198+$F$10*AD184+$F$11*AE183</f>
        <v>695.42054544239022</v>
      </c>
      <c r="AE213" s="26">
        <f>$F$5*AE214+$F$4*AF213+2*$F$9*AE199+2*$F$8*AF198+$F$13*AE184+$F$12*AF183</f>
        <v>150.02429586428951</v>
      </c>
      <c r="AF213" s="113">
        <v>0</v>
      </c>
      <c r="AJ213">
        <v>0</v>
      </c>
      <c r="AK213" s="17">
        <f>$F$2*AK214+$F$3*AL213+2*$F$6*AK199+2*$F$7*AL198+$F$10*AK184+$F$11*AL183</f>
        <v>275.91205505050067</v>
      </c>
      <c r="AL213" s="26">
        <f>$F$5*AL214+$F$4*AM213+2*$F$9*AL199+2*$F$8*AM198+$F$13*AL184+$F$12*AM183</f>
        <v>339.26255916601053</v>
      </c>
      <c r="AM213" s="17">
        <f>$F$2*AM214+$F$3*AN213+2*$F$6*AM199+2*$F$7*AN198+$F$10*AM184+$F$11*AN183</f>
        <v>291.41867959363054</v>
      </c>
      <c r="AN213" s="26">
        <f>$F$5*AN214+$F$4*AO213+2*$F$9*AN199+2*$F$8*AO198+$F$13*AN184+$F$12*AO183</f>
        <v>227.44790857287538</v>
      </c>
      <c r="AO213" s="17">
        <f>$F$2*AO214+$F$3*AP213+2*$F$6*AO199+2*$F$7*AP198+$F$10*AO184+$F$11*AP183</f>
        <v>142.04876884942698</v>
      </c>
      <c r="AP213" s="26">
        <f>$F$5*AP214+$F$4*AQ213+2*$F$9*AP199+2*$F$8*AQ198+$F$13*AP184+$F$12*AQ183</f>
        <v>26.274761918073807</v>
      </c>
      <c r="AQ213" s="113">
        <v>0</v>
      </c>
      <c r="AU213">
        <v>0</v>
      </c>
      <c r="AV213" s="17">
        <f>D213+O213</f>
        <v>2578.1080396331927</v>
      </c>
      <c r="AW213" s="17">
        <f t="shared" ref="AW213:AW218" si="213">E213+P213</f>
        <v>1607.1463360225353</v>
      </c>
      <c r="AX213" s="17">
        <f t="shared" ref="AX213:AX218" si="214">F213+Q213</f>
        <v>1138.8694950986276</v>
      </c>
      <c r="AY213" s="17">
        <f t="shared" ref="AY213:AY218" si="215">G213+R213</f>
        <v>438.50616503177656</v>
      </c>
      <c r="AZ213" s="17">
        <f t="shared" ref="AZ213:AZ218" si="216">H213+S213</f>
        <v>211.89702830681196</v>
      </c>
      <c r="BA213" s="17">
        <f t="shared" ref="BA213:BA218" si="217">I213+T213</f>
        <v>25.78249983800249</v>
      </c>
      <c r="BB213" s="27"/>
      <c r="BF213">
        <v>0</v>
      </c>
      <c r="BG213" s="17">
        <f>Z213+AK213</f>
        <v>2796.1612921812284</v>
      </c>
      <c r="BH213" s="17">
        <f t="shared" ref="BH213:BH218" si="218">AA213+AL213</f>
        <v>2685.390051397615</v>
      </c>
      <c r="BI213" s="17">
        <f t="shared" ref="BI213:BI218" si="219">AB213+AM213</f>
        <v>2219.4802965737467</v>
      </c>
      <c r="BJ213" s="17">
        <f t="shared" ref="BJ213:BJ218" si="220">AC213+AN213</f>
        <v>1394.9133595294561</v>
      </c>
      <c r="BK213" s="17">
        <f t="shared" ref="BK213:BK218" si="221">AD213+AO213</f>
        <v>837.46931429181723</v>
      </c>
      <c r="BL213" s="17">
        <f t="shared" ref="BL213:BL218" si="222">AE213+AP213</f>
        <v>176.29905778236332</v>
      </c>
      <c r="BM213" s="27"/>
      <c r="BQ213">
        <v>0</v>
      </c>
      <c r="BR213" s="17">
        <f>AV213+BG213</f>
        <v>5374.2693318144211</v>
      </c>
      <c r="BS213" s="17">
        <f t="shared" ref="BS213:BS218" si="223">AW213+BH213</f>
        <v>4292.5363874201503</v>
      </c>
      <c r="BT213" s="17">
        <f t="shared" ref="BT213:BT218" si="224">AX213+BI213</f>
        <v>3358.3497916723745</v>
      </c>
      <c r="BU213" s="17">
        <f t="shared" ref="BU213:BU218" si="225">AY213+BJ213</f>
        <v>1833.4195245612327</v>
      </c>
      <c r="BV213" s="17">
        <f t="shared" ref="BV213:BV218" si="226">AZ213+BK213</f>
        <v>1049.3663425986292</v>
      </c>
      <c r="BW213" s="17">
        <f t="shared" ref="BW213:BW218" si="227">BA213+BL213</f>
        <v>202.0815576203658</v>
      </c>
      <c r="BX213" s="27"/>
      <c r="CB213">
        <v>0</v>
      </c>
      <c r="CC213" s="17">
        <f>BR213</f>
        <v>5374.2693318144211</v>
      </c>
      <c r="CD213" s="17">
        <f t="shared" ref="CD213:CH218" si="228">BS213</f>
        <v>4292.5363874201503</v>
      </c>
      <c r="CE213" s="17">
        <f t="shared" si="228"/>
        <v>3358.3497916723745</v>
      </c>
      <c r="CF213" s="17">
        <f t="shared" si="228"/>
        <v>1833.4195245612327</v>
      </c>
      <c r="CG213" s="17">
        <f t="shared" si="228"/>
        <v>1049.3663425986292</v>
      </c>
      <c r="CH213" s="17">
        <f t="shared" si="228"/>
        <v>202.0815576203658</v>
      </c>
      <c r="CI213" s="27"/>
      <c r="CM213">
        <v>0</v>
      </c>
      <c r="CN213" s="17">
        <f t="shared" ref="CN213:CS218" si="229">CC213-CC198^2</f>
        <v>596.59618615207819</v>
      </c>
      <c r="CO213" s="17">
        <f t="shared" si="229"/>
        <v>562.45513625350941</v>
      </c>
      <c r="CP213" s="17">
        <f t="shared" si="229"/>
        <v>533.69671678325949</v>
      </c>
      <c r="CQ213" s="17">
        <f t="shared" si="229"/>
        <v>389.28807008165222</v>
      </c>
      <c r="CR213" s="17">
        <f t="shared" si="229"/>
        <v>282.02524942395792</v>
      </c>
      <c r="CS213" s="17">
        <f t="shared" si="229"/>
        <v>92.186259035803886</v>
      </c>
      <c r="CT213" s="27"/>
    </row>
    <row r="214" spans="2:98" x14ac:dyDescent="0.35">
      <c r="C214">
        <v>1</v>
      </c>
      <c r="D214" s="26">
        <f>$F$5*D215+$F$4*E214+2*$F$9*D200+2*$F$8*E199+$F$13*D185+$F$12*E184</f>
        <v>1738.0387257172711</v>
      </c>
      <c r="E214" s="17">
        <f>$F$2*E215+$F$3*F214+2*$F$6*E200+2*$F$7*F199+$F$10*E185+$F$11*F184</f>
        <v>1531.8710058877975</v>
      </c>
      <c r="F214" s="26">
        <f>$F$5*F215+$F$4*G214+2*$F$9*F200+2*$F$8*G199+$F$13*F185+$F$12*G184</f>
        <v>1052.7074492030338</v>
      </c>
      <c r="G214" s="17">
        <f>$F$2*G215+$F$3*H214+2*$F$6*G200+2*$F$7*H199+$F$10*G185+$F$11*H184</f>
        <v>753.9899140727523</v>
      </c>
      <c r="H214" s="26">
        <f>$F$5*H215+$F$4*I214+2*$F$9*H200+2*$F$8*I199+$F$13*H185+$F$12*I184</f>
        <v>237.05461920796495</v>
      </c>
      <c r="I214" s="17">
        <f>$F$2*I215+$F$3*J214+2*$F$6*I200+2*$F$7*J199+$F$10*I185+$F$11*J184</f>
        <v>78.719955316593314</v>
      </c>
      <c r="J214" s="113">
        <v>0</v>
      </c>
      <c r="N214">
        <v>1</v>
      </c>
      <c r="O214" s="26">
        <f>$F$5*O215+$F$4*P214+2*$F$9*O200+2*$F$8*P199+$F$13*O185+$F$12*P184</f>
        <v>640.4420868785212</v>
      </c>
      <c r="P214" s="17">
        <f>$F$2*P215+$F$3*Q214+2*$F$6*P200+2*$F$7*Q199+$F$10*P185+$F$11*Q184</f>
        <v>390.14575397177248</v>
      </c>
      <c r="Q214" s="26">
        <f>$F$5*Q215+$F$4*R214+2*$F$9*Q200+2*$F$8*R199+$F$13*Q185+$F$12*R184</f>
        <v>105.06447499025428</v>
      </c>
      <c r="R214" s="17">
        <f>$F$2*R215+$F$3*S214+2*$F$6*R200+2*$F$7*S199+$F$10*R185+$F$11*S184</f>
        <v>30.785366600601165</v>
      </c>
      <c r="S214" s="26">
        <f>$F$5*S215+$F$4*T214+2*$F$9*S200+2*$F$8*T199+$F$13*S185+$F$12*T184</f>
        <v>0</v>
      </c>
      <c r="T214" s="17">
        <f>$F$2*T215+$F$3*U214+2*$F$6*T200+2*$F$7*U199+$F$10*T185+$F$11*U184</f>
        <v>0</v>
      </c>
      <c r="U214" s="113">
        <v>0</v>
      </c>
      <c r="Y214">
        <v>1</v>
      </c>
      <c r="Z214" s="26">
        <f>$F$5*Z215+$F$4*AA214+2*$F$9*Z200+2*$F$8*AA199+$F$13*Z185+$F$12*AA184</f>
        <v>2046.6576333883804</v>
      </c>
      <c r="AA214" s="17">
        <f>$F$2*AA215+$F$3*AB214+2*$F$6*AA200+2*$F$7*AB199+$F$10*AA185+$F$11*AB184</f>
        <v>1919.2483771650161</v>
      </c>
      <c r="AB214" s="26">
        <f>$F$5*AB215+$F$4*AC214+2*$F$9*AB200+2*$F$8*AC199+$F$13*AB185+$F$12*AC184</f>
        <v>1681.3695762707946</v>
      </c>
      <c r="AC214" s="17">
        <f>$F$2*AC215+$F$3*AD214+2*$F$6*AC200+2*$F$7*AD199+$F$10*AC185+$F$11*AD184</f>
        <v>1293.807876185673</v>
      </c>
      <c r="AD214" s="26">
        <f>$F$5*AD215+$F$4*AE214+2*$F$9*AD200+2*$F$8*AE199+$F$13*AD185+$F$12*AE184</f>
        <v>591.76275421837818</v>
      </c>
      <c r="AE214" s="17">
        <f>$F$2*AE215+$F$3*AF214+2*$F$6*AE200+2*$F$7*AF199+$F$10*AE185+$F$11*AF184</f>
        <v>246.80490447437435</v>
      </c>
      <c r="AF214" s="113">
        <v>0</v>
      </c>
      <c r="AJ214">
        <v>1</v>
      </c>
      <c r="AK214" s="26">
        <f>$F$5*AK215+$F$4*AL214+2*$F$9*AK200+2*$F$8*AL199+$F$13*AK185+$F$12*AL184</f>
        <v>167.85876083183362</v>
      </c>
      <c r="AL214" s="17">
        <f>$F$2*AL215+$F$3*AM214+2*$F$6*AL200+2*$F$7*AM199+$F$10*AL185+$F$11*AM184</f>
        <v>159.77707490452343</v>
      </c>
      <c r="AM214" s="26">
        <f>$F$5*AM215+$F$4*AN214+2*$F$9*AM200+2*$F$8*AN199+$F$13*AM185+$F$12*AN184</f>
        <v>200.44732273737418</v>
      </c>
      <c r="AN214" s="17">
        <f>$F$2*AN215+$F$3*AO214+2*$F$6*AN200+2*$F$7*AO199+$F$10*AN185+$F$11*AO184</f>
        <v>159.70883747994688</v>
      </c>
      <c r="AO214" s="26">
        <f>$F$5*AO215+$F$4*AP214+2*$F$9*AO200+2*$F$8*AP199+$F$13*AO185+$F$12*AP184</f>
        <v>100.37492536541166</v>
      </c>
      <c r="AP214" s="17">
        <f>$F$2*AP215+$F$3*AQ214+2*$F$6*AP200+2*$F$7*AQ199+$F$10*AP185+$F$11*AQ184</f>
        <v>38.020548068725191</v>
      </c>
      <c r="AQ214" s="113">
        <v>0</v>
      </c>
      <c r="AU214">
        <v>1</v>
      </c>
      <c r="AV214" s="17">
        <f t="shared" ref="AV214:AV218" si="230">D214+O214</f>
        <v>2378.4808125957925</v>
      </c>
      <c r="AW214" s="17">
        <f t="shared" si="213"/>
        <v>1922.0167598595699</v>
      </c>
      <c r="AX214" s="17">
        <f t="shared" si="214"/>
        <v>1157.771924193288</v>
      </c>
      <c r="AY214" s="17">
        <f t="shared" si="215"/>
        <v>784.77528067335345</v>
      </c>
      <c r="AZ214" s="17">
        <f t="shared" si="216"/>
        <v>237.05461920796495</v>
      </c>
      <c r="BA214" s="17">
        <f t="shared" si="217"/>
        <v>78.719955316593314</v>
      </c>
      <c r="BB214" s="27"/>
      <c r="BF214">
        <v>1</v>
      </c>
      <c r="BG214" s="17">
        <f t="shared" ref="BG214:BG218" si="231">Z214+AK214</f>
        <v>2214.5163942202139</v>
      </c>
      <c r="BH214" s="17">
        <f t="shared" si="218"/>
        <v>2079.0254520695394</v>
      </c>
      <c r="BI214" s="17">
        <f t="shared" si="219"/>
        <v>1881.8168990081688</v>
      </c>
      <c r="BJ214" s="17">
        <f t="shared" si="220"/>
        <v>1453.5167136656198</v>
      </c>
      <c r="BK214" s="17">
        <f t="shared" si="221"/>
        <v>692.1376795837898</v>
      </c>
      <c r="BL214" s="17">
        <f t="shared" si="222"/>
        <v>284.82545254309957</v>
      </c>
      <c r="BM214" s="27"/>
      <c r="BQ214">
        <v>1</v>
      </c>
      <c r="BR214" s="17">
        <f t="shared" ref="BR214:BR218" si="232">AV214+BG214</f>
        <v>4592.9972068160059</v>
      </c>
      <c r="BS214" s="17">
        <f t="shared" si="223"/>
        <v>4001.0422119291093</v>
      </c>
      <c r="BT214" s="17">
        <f t="shared" si="224"/>
        <v>3039.5888232014568</v>
      </c>
      <c r="BU214" s="17">
        <f t="shared" si="225"/>
        <v>2238.2919943389734</v>
      </c>
      <c r="BV214" s="17">
        <f t="shared" si="226"/>
        <v>929.19229879175475</v>
      </c>
      <c r="BW214" s="17">
        <f t="shared" si="227"/>
        <v>363.54540785969289</v>
      </c>
      <c r="BX214" s="27"/>
      <c r="CB214">
        <v>1</v>
      </c>
      <c r="CC214" s="17">
        <f t="shared" ref="CC214:CC218" si="233">BR214</f>
        <v>4592.9972068160059</v>
      </c>
      <c r="CD214" s="17">
        <f t="shared" si="228"/>
        <v>4001.0422119291093</v>
      </c>
      <c r="CE214" s="17">
        <f t="shared" si="228"/>
        <v>3039.5888232014568</v>
      </c>
      <c r="CF214" s="17">
        <f t="shared" si="228"/>
        <v>2238.2919943389734</v>
      </c>
      <c r="CG214" s="17">
        <f t="shared" si="228"/>
        <v>929.19229879175475</v>
      </c>
      <c r="CH214" s="17">
        <f t="shared" si="228"/>
        <v>363.54540785969289</v>
      </c>
      <c r="CI214" s="27"/>
      <c r="CM214">
        <v>1</v>
      </c>
      <c r="CN214" s="17">
        <f t="shared" si="229"/>
        <v>599.56530491357898</v>
      </c>
      <c r="CO214" s="17">
        <f t="shared" si="229"/>
        <v>591.29430256657452</v>
      </c>
      <c r="CP214" s="17">
        <f t="shared" si="229"/>
        <v>542.92164325536805</v>
      </c>
      <c r="CQ214" s="17">
        <f t="shared" si="229"/>
        <v>500.73619897476851</v>
      </c>
      <c r="CR214" s="17">
        <f t="shared" si="229"/>
        <v>288.00505908289574</v>
      </c>
      <c r="CS214" s="17">
        <f t="shared" si="229"/>
        <v>148.80503768795467</v>
      </c>
      <c r="CT214" s="27"/>
    </row>
    <row r="215" spans="2:98" x14ac:dyDescent="0.35">
      <c r="C215">
        <v>2</v>
      </c>
      <c r="D215" s="17">
        <f>$F$2*D216+$F$3*E215+2*$F$6*D201+2*$F$7*E200+$F$10*D186+$F$11*E185</f>
        <v>1311.2734620527237</v>
      </c>
      <c r="E215" s="26">
        <f>$F$5*E216+$F$4*F215+2*$F$9*E201+2*$F$8*F200+$F$13*E186+$F$12*F185</f>
        <v>1379.8442969141029</v>
      </c>
      <c r="F215" s="17">
        <f>$F$2*F216+$F$3*G215+2*$F$6*F201+2*$F$7*G200+$F$10*F186+$F$11*G185</f>
        <v>1223.255558783417</v>
      </c>
      <c r="G215" s="26">
        <f>$F$5*G216+$F$4*H215+2*$F$9*G201+2*$F$8*H200+$F$13*G186+$F$12*H185</f>
        <v>779.14290211847754</v>
      </c>
      <c r="H215" s="17">
        <f>$F$2*H216+$F$3*I215+2*$F$6*H201+2*$F$7*I200+$F$10*H186+$F$11*I185</f>
        <v>506.38886055944897</v>
      </c>
      <c r="I215" s="26">
        <f>$F$5*I216+$F$4*J215+2*$F$9*I201+2*$F$8*J200+$F$13*I186+$F$12*J185</f>
        <v>90.304405742157044</v>
      </c>
      <c r="J215" s="113">
        <v>0</v>
      </c>
      <c r="N215">
        <v>2</v>
      </c>
      <c r="O215" s="17">
        <f>$F$2*O216+$F$3*P215+2*$F$6*O201+2*$F$7*P200+$F$10*O186+$F$11*P185</f>
        <v>731.86784628426051</v>
      </c>
      <c r="P215" s="26">
        <f>$F$5*P216+$F$4*Q215+2*$F$9*P201+2*$F$8*Q200+$F$13*P186+$F$12*Q185</f>
        <v>355.64116200887111</v>
      </c>
      <c r="Q215" s="17">
        <f>$F$2*Q216+$F$3*R215+2*$F$6*Q201+2*$F$7*R200+$F$10*Q186+$F$11*R185</f>
        <v>185.23730141022199</v>
      </c>
      <c r="R215" s="26">
        <f>$F$5*R216+$F$4*S215+2*$F$9*R201+2*$F$8*S200+$F$13*R186+$F$12*S185</f>
        <v>27.873623874800394</v>
      </c>
      <c r="S215" s="17">
        <f>$F$2*S216+$F$3*T215+2*$F$6*S201+2*$F$7*T200+$F$10*S186+$F$11*T185</f>
        <v>0</v>
      </c>
      <c r="T215" s="26">
        <f>$F$5*T216+$F$4*U215+2*$F$9*T201+2*$F$8*U200+$F$13*T186+$F$12*U185</f>
        <v>0</v>
      </c>
      <c r="U215" s="113">
        <v>0</v>
      </c>
      <c r="Y215">
        <v>2</v>
      </c>
      <c r="Z215" s="17">
        <f>$F$2*Z216+$F$3*AA215+2*$F$6*Z201+2*$F$7*AA200+$F$10*Z186+$F$11*AA185</f>
        <v>1201.5924300692413</v>
      </c>
      <c r="AA215" s="26">
        <f>$F$5*AA216+$F$4*AB215+2*$F$9*AA201+2*$F$8*AB200+$F$13*AA186+$F$12*AB185</f>
        <v>1548.0490253647856</v>
      </c>
      <c r="AB215" s="17">
        <f>$F$2*AB216+$F$3*AC215+2*$F$6*AB201+2*$F$7*AC200+$F$10*AB186+$F$11*AC185</f>
        <v>1438.0650328410686</v>
      </c>
      <c r="AC215" s="26">
        <f>$F$5*AC216+$F$4*AD215+2*$F$9*AC201+2*$F$8*AD200+$F$13*AC186+$F$12*AD185</f>
        <v>1138.6893548392593</v>
      </c>
      <c r="AD215" s="17">
        <f>$F$2*AD216+$F$3*AE215+2*$F$6*AD201+2*$F$7*AE200+$F$10*AD186+$F$11*AE185</f>
        <v>779.66276535611757</v>
      </c>
      <c r="AE215" s="26">
        <f>$F$5*AE216+$F$4*AF215+2*$F$9*AE201+2*$F$8*AF200+$F$13*AE186+$F$12*AF185</f>
        <v>185.83906540990648</v>
      </c>
      <c r="AF215" s="113">
        <v>0</v>
      </c>
      <c r="AJ215">
        <v>2</v>
      </c>
      <c r="AK215" s="17">
        <f>$F$2*AK216+$F$3*AL215+2*$F$6*AK201+2*$F$7*AL200+$F$10*AK186+$F$11*AL185</f>
        <v>45.133922833984144</v>
      </c>
      <c r="AL215" s="26">
        <f>$F$5*AL216+$F$4*AM215+2*$F$9*AL201+2*$F$8*AM200+$F$13*AL186+$F$12*AM185</f>
        <v>83.77926732261173</v>
      </c>
      <c r="AM215" s="17">
        <f>$F$2*AM216+$F$3*AN215+2*$F$6*AM201+2*$F$7*AN200+$F$10*AM186+$F$11*AN185</f>
        <v>76.117583083892342</v>
      </c>
      <c r="AN215" s="26">
        <f>$F$5*AN216+$F$4*AO215+2*$F$9*AN201+2*$F$8*AO200+$F$13*AN186+$F$12*AO185</f>
        <v>97.977740614943713</v>
      </c>
      <c r="AO215" s="17">
        <f>$F$2*AO216+$F$3*AP215+2*$F$6*AO201+2*$F$7*AP200+$F$10*AO186+$F$11*AP185</f>
        <v>68.580238083304806</v>
      </c>
      <c r="AP215" s="26">
        <f>$F$5*AP216+$F$4*AQ215+2*$F$9*AP201+2*$F$8*AQ200+$F$13*AP186+$F$12*AQ185</f>
        <v>15.157526917032326</v>
      </c>
      <c r="AQ215" s="113">
        <v>0</v>
      </c>
      <c r="AU215">
        <v>2</v>
      </c>
      <c r="AV215" s="17">
        <f t="shared" si="230"/>
        <v>2043.1413083369844</v>
      </c>
      <c r="AW215" s="17">
        <f t="shared" si="213"/>
        <v>1735.485458922974</v>
      </c>
      <c r="AX215" s="17">
        <f t="shared" si="214"/>
        <v>1408.492860193639</v>
      </c>
      <c r="AY215" s="17">
        <f t="shared" si="215"/>
        <v>807.01652599327792</v>
      </c>
      <c r="AZ215" s="17">
        <f t="shared" si="216"/>
        <v>506.38886055944897</v>
      </c>
      <c r="BA215" s="17">
        <f t="shared" si="217"/>
        <v>90.304405742157044</v>
      </c>
      <c r="BB215" s="27"/>
      <c r="BF215">
        <v>2</v>
      </c>
      <c r="BG215" s="17">
        <f t="shared" si="231"/>
        <v>1246.7263529032255</v>
      </c>
      <c r="BH215" s="17">
        <f t="shared" si="218"/>
        <v>1631.8282926873974</v>
      </c>
      <c r="BI215" s="17">
        <f t="shared" si="219"/>
        <v>1514.1826159249611</v>
      </c>
      <c r="BJ215" s="17">
        <f t="shared" si="220"/>
        <v>1236.667095454203</v>
      </c>
      <c r="BK215" s="17">
        <f t="shared" si="221"/>
        <v>848.24300343942241</v>
      </c>
      <c r="BL215" s="17">
        <f t="shared" si="222"/>
        <v>200.99659232693881</v>
      </c>
      <c r="BM215" s="27"/>
      <c r="BQ215">
        <v>2</v>
      </c>
      <c r="BR215" s="17">
        <f t="shared" si="232"/>
        <v>3289.8676612402096</v>
      </c>
      <c r="BS215" s="17">
        <f t="shared" si="223"/>
        <v>3367.3137516103716</v>
      </c>
      <c r="BT215" s="17">
        <f t="shared" si="224"/>
        <v>2922.6754761186003</v>
      </c>
      <c r="BU215" s="17">
        <f t="shared" si="225"/>
        <v>2043.6836214474811</v>
      </c>
      <c r="BV215" s="17">
        <f t="shared" si="226"/>
        <v>1354.6318639988713</v>
      </c>
      <c r="BW215" s="17">
        <f t="shared" si="227"/>
        <v>291.30099806909584</v>
      </c>
      <c r="BX215" s="27"/>
      <c r="CB215">
        <v>2</v>
      </c>
      <c r="CC215" s="17">
        <f t="shared" si="233"/>
        <v>3289.8676612402096</v>
      </c>
      <c r="CD215" s="17">
        <f t="shared" si="228"/>
        <v>3367.3137516103716</v>
      </c>
      <c r="CE215" s="17">
        <f t="shared" si="228"/>
        <v>2922.6754761186003</v>
      </c>
      <c r="CF215" s="17">
        <f t="shared" si="228"/>
        <v>2043.6836214474811</v>
      </c>
      <c r="CG215" s="17">
        <f t="shared" si="228"/>
        <v>1354.6318639988713</v>
      </c>
      <c r="CH215" s="17">
        <f t="shared" si="228"/>
        <v>291.30099806909584</v>
      </c>
      <c r="CI215" s="27"/>
      <c r="CM215">
        <v>2</v>
      </c>
      <c r="CN215" s="17">
        <f t="shared" si="229"/>
        <v>572.17653896821503</v>
      </c>
      <c r="CO215" s="17">
        <f t="shared" si="229"/>
        <v>599.19012037548646</v>
      </c>
      <c r="CP215" s="17">
        <f t="shared" si="229"/>
        <v>595.68117382218998</v>
      </c>
      <c r="CQ215" s="17">
        <f t="shared" si="229"/>
        <v>524.7254577143292</v>
      </c>
      <c r="CR215" s="17">
        <f t="shared" si="229"/>
        <v>455.39129611667545</v>
      </c>
      <c r="CS215" s="17">
        <f t="shared" si="229"/>
        <v>163.99478387545435</v>
      </c>
      <c r="CT215" s="27"/>
    </row>
    <row r="216" spans="2:98" x14ac:dyDescent="0.35">
      <c r="B216" t="s">
        <v>1</v>
      </c>
      <c r="C216">
        <v>3</v>
      </c>
      <c r="D216" s="26">
        <f>$F$5*D217+$F$4*E216+2*$F$9*D202+2*$F$8*E201+$F$13*D187+$F$12*E186</f>
        <v>960.60125693855662</v>
      </c>
      <c r="E216" s="17">
        <f>$F$2*E217+$F$3*F216+2*$F$6*E202+2*$F$7*F201+$F$10*E187+$F$11*F186</f>
        <v>924.76185684112193</v>
      </c>
      <c r="F216" s="26">
        <f>$F$5*F217+$F$4*G216+2*$F$9*F202+2*$F$8*G201+$F$13*F187+$F$12*G186</f>
        <v>1091.0125072991411</v>
      </c>
      <c r="G216" s="17">
        <f>$F$2*G217+$F$3*H216+2*$F$6*G202+2*$F$7*H201+$F$10*G187+$F$11*H186</f>
        <v>984.94460934941696</v>
      </c>
      <c r="H216" s="26">
        <f>$F$5*H217+$F$4*I216+2*$F$9*H202+2*$F$8*I201+$F$13*H187+$F$12*I186</f>
        <v>535.61986412418241</v>
      </c>
      <c r="I216" s="17">
        <f>$F$2*I217+$F$3*J216+2*$F$6*I202+2*$F$7*J201+$F$10*I187+$F$11*J186</f>
        <v>267.13124221712462</v>
      </c>
      <c r="J216" s="113">
        <v>0</v>
      </c>
      <c r="M216" t="s">
        <v>1</v>
      </c>
      <c r="N216">
        <v>3</v>
      </c>
      <c r="O216" s="26">
        <f>$F$5*O217+$F$4*P216+2*$F$9*O202+2*$F$8*P201+$F$13*O187+$F$12*P186</f>
        <v>587.52390358769753</v>
      </c>
      <c r="P216" s="17">
        <f>$F$2*P217+$F$3*Q216+2*$F$6*P202+2*$F$7*Q201+$F$10*P187+$F$11*Q186</f>
        <v>399.64449256184025</v>
      </c>
      <c r="Q216" s="26">
        <f>$F$5*Q217+$F$4*R216+2*$F$9*Q202+2*$F$8*R201+$F$13*Q187+$F$12*R186</f>
        <v>155.8266165300673</v>
      </c>
      <c r="R216" s="17">
        <f>$F$2*R217+$F$3*S216+2*$F$6*R202+2*$F$7*S201+$F$10*R187+$F$11*S186</f>
        <v>57.260661167662562</v>
      </c>
      <c r="S216" s="26">
        <f>$F$5*S217+$F$4*T216+2*$F$9*S202+2*$F$8*T201+$F$13*S187+$F$12*T186</f>
        <v>0</v>
      </c>
      <c r="T216" s="17">
        <f>$F$2*T217+$F$3*U216+2*$F$6*T202+2*$F$7*U201+$F$10*T187+$F$11*U186</f>
        <v>0</v>
      </c>
      <c r="U216" s="113">
        <v>0</v>
      </c>
      <c r="X216" t="s">
        <v>1</v>
      </c>
      <c r="Y216">
        <v>3</v>
      </c>
      <c r="Z216" s="26">
        <f>$F$5*Z217+$F$4*AA216+2*$F$9*Z202+2*$F$8*AA201+$F$13*Z187+$F$12*AA186</f>
        <v>802.97851657099409</v>
      </c>
      <c r="AA216" s="17">
        <f>$F$2*AA217+$F$3*AB216+2*$F$6*AA202+2*$F$7*AB201+$F$10*AA187+$F$11*AB186</f>
        <v>839.15724111496957</v>
      </c>
      <c r="AB216" s="26">
        <f>$F$5*AB217+$F$4*AC216+2*$F$9*AB202+2*$F$8*AC201+$F$13*AB187+$F$12*AC186</f>
        <v>1164.1516718893001</v>
      </c>
      <c r="AC216" s="17">
        <f>$F$2*AC217+$F$3*AD216+2*$F$6*AC202+2*$F$7*AD201+$F$10*AC187+$F$11*AD186</f>
        <v>1084.2947560189562</v>
      </c>
      <c r="AD216" s="26">
        <f>$F$5*AD217+$F$4*AE216+2*$F$9*AD202+2*$F$8*AE201+$F$13*AD187+$F$12*AE186</f>
        <v>703.35442781921074</v>
      </c>
      <c r="AE216" s="17">
        <f>$F$2*AE217+$F$3*AF216+2*$F$6*AE202+2*$F$7*AF201+$F$10*AE187+$F$11*AF186</f>
        <v>369.72599852153843</v>
      </c>
      <c r="AF216" s="113">
        <v>0</v>
      </c>
      <c r="AI216" t="s">
        <v>1</v>
      </c>
      <c r="AJ216">
        <v>3</v>
      </c>
      <c r="AK216" s="26">
        <f>$F$5*AK217+$F$4*AL216+2*$F$9*AK202+2*$F$8*AL201+$F$13*AK187+$F$12*AL186</f>
        <v>13.497597059825525</v>
      </c>
      <c r="AL216" s="17">
        <f>$F$2*AL217+$F$3*AM216+2*$F$6*AL202+2*$F$7*AM201+$F$10*AL187+$F$11*AM186</f>
        <v>13.103518311641151</v>
      </c>
      <c r="AM216" s="26">
        <f>$F$5*AM217+$F$4*AN216+2*$F$9*AM202+2*$F$8*AN201+$F$13*AM187+$F$12*AN186</f>
        <v>29.907062432430148</v>
      </c>
      <c r="AN216" s="17">
        <f>$F$2*AN217+$F$3*AO216+2*$F$6*AN202+2*$F$7*AO201+$F$10*AN187+$F$11*AO186</f>
        <v>23.891942440070927</v>
      </c>
      <c r="AO216" s="26">
        <f>$F$5*AO217+$F$4*AP216+2*$F$9*AO202+2*$F$8*AP201+$F$13*AO187+$F$12*AP186</f>
        <v>38.198008882809432</v>
      </c>
      <c r="AP216" s="17">
        <f>$F$2*AP217+$F$3*AQ216+2*$F$6*AP202+2*$F$7*AQ201+$F$10*AP187+$F$11*AQ186</f>
        <v>14.947189657203378</v>
      </c>
      <c r="AQ216" s="113">
        <v>0</v>
      </c>
      <c r="AT216" t="s">
        <v>1</v>
      </c>
      <c r="AU216">
        <v>3</v>
      </c>
      <c r="AV216" s="17">
        <f t="shared" si="230"/>
        <v>1548.1251605262541</v>
      </c>
      <c r="AW216" s="17">
        <f t="shared" si="213"/>
        <v>1324.4063494029622</v>
      </c>
      <c r="AX216" s="17">
        <f t="shared" si="214"/>
        <v>1246.8391238292083</v>
      </c>
      <c r="AY216" s="17">
        <f t="shared" si="215"/>
        <v>1042.2052705170795</v>
      </c>
      <c r="AZ216" s="17">
        <f t="shared" si="216"/>
        <v>535.61986412418241</v>
      </c>
      <c r="BA216" s="17">
        <f t="shared" si="217"/>
        <v>267.13124221712462</v>
      </c>
      <c r="BB216" s="27"/>
      <c r="BE216" t="s">
        <v>1</v>
      </c>
      <c r="BF216">
        <v>3</v>
      </c>
      <c r="BG216" s="17">
        <f t="shared" si="231"/>
        <v>816.47611363081967</v>
      </c>
      <c r="BH216" s="17">
        <f t="shared" si="218"/>
        <v>852.26075942661066</v>
      </c>
      <c r="BI216" s="17">
        <f t="shared" si="219"/>
        <v>1194.0587343217303</v>
      </c>
      <c r="BJ216" s="17">
        <f t="shared" si="220"/>
        <v>1108.1866984590272</v>
      </c>
      <c r="BK216" s="17">
        <f t="shared" si="221"/>
        <v>741.55243670202015</v>
      </c>
      <c r="BL216" s="17">
        <f t="shared" si="222"/>
        <v>384.67318817874178</v>
      </c>
      <c r="BM216" s="27"/>
      <c r="BP216" t="s">
        <v>1</v>
      </c>
      <c r="BQ216">
        <v>3</v>
      </c>
      <c r="BR216" s="17">
        <f t="shared" si="232"/>
        <v>2364.6012741570739</v>
      </c>
      <c r="BS216" s="17">
        <f t="shared" si="223"/>
        <v>2176.667108829573</v>
      </c>
      <c r="BT216" s="17">
        <f t="shared" si="224"/>
        <v>2440.8978581509386</v>
      </c>
      <c r="BU216" s="17">
        <f t="shared" si="225"/>
        <v>2150.3919689761069</v>
      </c>
      <c r="BV216" s="17">
        <f t="shared" si="226"/>
        <v>1277.1723008262024</v>
      </c>
      <c r="BW216" s="17">
        <f t="shared" si="227"/>
        <v>651.80443039586635</v>
      </c>
      <c r="BX216" s="27"/>
      <c r="CA216" t="s">
        <v>1</v>
      </c>
      <c r="CB216">
        <v>3</v>
      </c>
      <c r="CC216" s="17">
        <f t="shared" si="233"/>
        <v>2364.6012741570739</v>
      </c>
      <c r="CD216" s="17">
        <f t="shared" si="228"/>
        <v>2176.667108829573</v>
      </c>
      <c r="CE216" s="17">
        <f t="shared" si="228"/>
        <v>2440.8978581509386</v>
      </c>
      <c r="CF216" s="17">
        <f t="shared" si="228"/>
        <v>2150.3919689761069</v>
      </c>
      <c r="CG216" s="17">
        <f t="shared" si="228"/>
        <v>1277.1723008262024</v>
      </c>
      <c r="CH216" s="17">
        <f t="shared" si="228"/>
        <v>651.80443039586635</v>
      </c>
      <c r="CI216" s="27"/>
      <c r="CL216" t="s">
        <v>1</v>
      </c>
      <c r="CM216">
        <v>3</v>
      </c>
      <c r="CN216" s="17">
        <f t="shared" si="229"/>
        <v>523.71798631809361</v>
      </c>
      <c r="CO216" s="17">
        <f t="shared" si="229"/>
        <v>543.90527206396723</v>
      </c>
      <c r="CP216" s="17">
        <f t="shared" si="229"/>
        <v>610.48766690698358</v>
      </c>
      <c r="CQ216" s="17">
        <f t="shared" si="229"/>
        <v>619.01772641872208</v>
      </c>
      <c r="CR216" s="17">
        <f t="shared" si="229"/>
        <v>482.88365552479456</v>
      </c>
      <c r="CS216" s="17">
        <f t="shared" si="229"/>
        <v>342.10662749531042</v>
      </c>
      <c r="CT216" s="27"/>
    </row>
    <row r="217" spans="2:98" x14ac:dyDescent="0.35">
      <c r="C217">
        <v>4</v>
      </c>
      <c r="D217" s="17">
        <f>$F$2*D218+$F$3*E217+2*$F$6*D203+2*$F$7*E202+$F$10*D188+$F$11*E187</f>
        <v>356.74595759376831</v>
      </c>
      <c r="E217" s="26">
        <f>$F$5*E218+$F$4*F217+2*$F$9*E203+2*$F$8*F202+$F$13*E188+$F$12*F187</f>
        <v>599.45507082585675</v>
      </c>
      <c r="F217" s="17">
        <f>$F$2*F218+$F$3*G217+2*$F$6*F203+2*$F$7*G202+$F$10*F188+$F$11*G187</f>
        <v>595.09224276352415</v>
      </c>
      <c r="G217" s="26">
        <f>$F$5*G218+$F$4*H217+2*$F$9*G203+2*$F$8*H202+$F$13*G188+$F$12*H187</f>
        <v>885.87072134664027</v>
      </c>
      <c r="H217" s="17">
        <f>$F$2*H218+$F$3*I217+2*$F$6*H203+2*$F$7*I202+$F$10*H188+$F$11*I187</f>
        <v>847.55047614244097</v>
      </c>
      <c r="I217" s="26">
        <f>$F$5*I218+$F$4*J217+2*$F$9*I203+2*$F$8*J202+$F$13*I188+$F$12*J187</f>
        <v>296.73337550356393</v>
      </c>
      <c r="J217" s="113">
        <v>0</v>
      </c>
      <c r="N217">
        <v>4</v>
      </c>
      <c r="O217" s="17">
        <f>$F$2*O218+$F$3*P217+2*$F$6*O203+2*$F$7*P202+$F$10*O188+$F$11*P187</f>
        <v>361.9974567061372</v>
      </c>
      <c r="P217" s="26">
        <f>$F$5*P218+$F$4*Q217+2*$F$9*P203+2*$F$8*Q202+$F$13*P188+$F$12*Q187</f>
        <v>282.38120077868217</v>
      </c>
      <c r="Q217" s="17">
        <f>$F$2*Q218+$F$3*R217+2*$F$6*Q203+2*$F$7*R202+$F$10*Q188+$F$11*R187</f>
        <v>170.08320958451776</v>
      </c>
      <c r="R217" s="26">
        <f>$F$5*R218+$F$4*S217+2*$F$9*R203+2*$F$8*S202+$F$13*R188+$F$12*S187</f>
        <v>36.915885293147959</v>
      </c>
      <c r="S217" s="17">
        <f>$F$2*S218+$F$3*T217+2*$F$6*S203+2*$F$7*T202+$F$10*S188+$F$11*T187</f>
        <v>0</v>
      </c>
      <c r="T217" s="26">
        <f>$F$5*T218+$F$4*U217+2*$F$9*T203+2*$F$8*U202+$F$13*T188+$F$12*U187</f>
        <v>0</v>
      </c>
      <c r="U217" s="113">
        <v>0</v>
      </c>
      <c r="Y217">
        <v>4</v>
      </c>
      <c r="Z217" s="17">
        <f>$F$2*Z218+$F$3*AA217+2*$F$6*Z203+2*$F$7*AA202+$F$10*Z188+$F$11*AA187</f>
        <v>236.01001063840235</v>
      </c>
      <c r="AA217" s="26">
        <f>$F$5*AA218+$F$4*AB217+2*$F$9*AA203+2*$F$8*AB202+$F$13*AA188+$F$12*AB187</f>
        <v>508.66491581231361</v>
      </c>
      <c r="AB217" s="17">
        <f>$F$2*AB218+$F$3*AC217+2*$F$6*AB203+2*$F$7*AC202+$F$10*AB188+$F$11*AC187</f>
        <v>544.02951497437562</v>
      </c>
      <c r="AC217" s="26">
        <f>$F$5*AC218+$F$4*AD217+2*$F$9*AC203+2*$F$8*AD202+$F$13*AC188+$F$12*AD187</f>
        <v>908.76973225181519</v>
      </c>
      <c r="AD217" s="17">
        <f>$F$2*AD218+$F$3*AE217+2*$F$6*AD203+2*$F$7*AE202+$F$10*AD188+$F$11*AE187</f>
        <v>878.39078333351631</v>
      </c>
      <c r="AE217" s="26">
        <f>$F$5*AE218+$F$4*AF217+2*$F$9*AE203+2*$F$8*AF202+$F$13*AE188+$F$12*AF187</f>
        <v>342.05122183057034</v>
      </c>
      <c r="AF217" s="113">
        <v>0</v>
      </c>
      <c r="AJ217">
        <v>4</v>
      </c>
      <c r="AK217" s="17">
        <f>$F$2*AK218+$F$3*AL217+2*$F$6*AK203+2*$F$7*AL202+$F$10*AK188+$F$11*AL187</f>
        <v>0</v>
      </c>
      <c r="AL217" s="26">
        <f>$F$5*AL218+$F$4*AM217+2*$F$9*AL203+2*$F$8*AM202+$F$13*AL188+$F$12*AM187</f>
        <v>0</v>
      </c>
      <c r="AM217" s="17">
        <f>$F$2*AM218+$F$3*AN217+2*$F$6*AM203+2*$F$7*AN202+$F$10*AM188+$F$11*AN187</f>
        <v>0</v>
      </c>
      <c r="AN217" s="26">
        <f>$F$5*AN218+$F$4*AO217+2*$F$9*AN203+2*$F$8*AO202+$F$13*AN188+$F$12*AO187</f>
        <v>0</v>
      </c>
      <c r="AO217" s="17">
        <f>$F$2*AO218+$F$3*AP217+2*$F$6*AO203+2*$F$7*AP202+$F$10*AO188+$F$11*AP187</f>
        <v>0</v>
      </c>
      <c r="AP217" s="26">
        <f>$F$5*AP218+$F$4*AQ217+2*$F$9*AP203+2*$F$8*AQ202+$F$13*AP188+$F$12*AQ187</f>
        <v>0</v>
      </c>
      <c r="AQ217" s="113">
        <v>0</v>
      </c>
      <c r="AU217">
        <v>4</v>
      </c>
      <c r="AV217" s="17">
        <f t="shared" si="230"/>
        <v>718.74341429990545</v>
      </c>
      <c r="AW217" s="17">
        <f t="shared" si="213"/>
        <v>881.83627160453898</v>
      </c>
      <c r="AX217" s="17">
        <f t="shared" si="214"/>
        <v>765.17545234804197</v>
      </c>
      <c r="AY217" s="17">
        <f t="shared" si="215"/>
        <v>922.78660663978826</v>
      </c>
      <c r="AZ217" s="17">
        <f t="shared" si="216"/>
        <v>847.55047614244097</v>
      </c>
      <c r="BA217" s="17">
        <f t="shared" si="217"/>
        <v>296.73337550356393</v>
      </c>
      <c r="BB217" s="27"/>
      <c r="BF217">
        <v>4</v>
      </c>
      <c r="BG217" s="17">
        <f t="shared" si="231"/>
        <v>236.01001063840235</v>
      </c>
      <c r="BH217" s="17">
        <f t="shared" si="218"/>
        <v>508.66491581231361</v>
      </c>
      <c r="BI217" s="17">
        <f t="shared" si="219"/>
        <v>544.02951497437562</v>
      </c>
      <c r="BJ217" s="17">
        <f t="shared" si="220"/>
        <v>908.76973225181519</v>
      </c>
      <c r="BK217" s="17">
        <f t="shared" si="221"/>
        <v>878.39078333351631</v>
      </c>
      <c r="BL217" s="17">
        <f t="shared" si="222"/>
        <v>342.05122183057034</v>
      </c>
      <c r="BM217" s="27"/>
      <c r="BQ217">
        <v>4</v>
      </c>
      <c r="BR217" s="17">
        <f t="shared" si="232"/>
        <v>954.75342493830783</v>
      </c>
      <c r="BS217" s="17">
        <f t="shared" si="223"/>
        <v>1390.5011874168526</v>
      </c>
      <c r="BT217" s="17">
        <f t="shared" si="224"/>
        <v>1309.2049673224176</v>
      </c>
      <c r="BU217" s="17">
        <f t="shared" si="225"/>
        <v>1831.5563388916034</v>
      </c>
      <c r="BV217" s="17">
        <f t="shared" si="226"/>
        <v>1725.9412594759574</v>
      </c>
      <c r="BW217" s="17">
        <f t="shared" si="227"/>
        <v>638.78459733413433</v>
      </c>
      <c r="BX217" s="27"/>
      <c r="CB217">
        <v>4</v>
      </c>
      <c r="CC217" s="17">
        <f t="shared" si="233"/>
        <v>954.75342493830783</v>
      </c>
      <c r="CD217" s="17">
        <f t="shared" si="228"/>
        <v>1390.5011874168526</v>
      </c>
      <c r="CE217" s="17">
        <f t="shared" si="228"/>
        <v>1309.2049673224176</v>
      </c>
      <c r="CF217" s="17">
        <f t="shared" si="228"/>
        <v>1831.5563388916034</v>
      </c>
      <c r="CG217" s="17">
        <f t="shared" si="228"/>
        <v>1725.9412594759574</v>
      </c>
      <c r="CH217" s="17">
        <f t="shared" si="228"/>
        <v>638.78459733413433</v>
      </c>
      <c r="CI217" s="27"/>
      <c r="CM217">
        <v>4</v>
      </c>
      <c r="CN217" s="17">
        <f t="shared" si="229"/>
        <v>295.74558913663361</v>
      </c>
      <c r="CO217" s="17">
        <f t="shared" si="229"/>
        <v>463.37922032769688</v>
      </c>
      <c r="CP217" s="17">
        <f t="shared" si="229"/>
        <v>489.05451643771823</v>
      </c>
      <c r="CQ217" s="17">
        <f t="shared" si="229"/>
        <v>653.09130399570245</v>
      </c>
      <c r="CR217" s="17">
        <f t="shared" si="229"/>
        <v>661.423940922984</v>
      </c>
      <c r="CS217" s="17">
        <f t="shared" si="229"/>
        <v>402.66631832242285</v>
      </c>
      <c r="CT217" s="27"/>
    </row>
    <row r="218" spans="2:98" x14ac:dyDescent="0.35">
      <c r="C218">
        <v>5</v>
      </c>
      <c r="D218" s="26">
        <f>$F$5*D219+$F$4*E218+2*$F$9*D204+2*$F$8*E203+$F$13*D189+$F$12*E188</f>
        <v>123.98298493723297</v>
      </c>
      <c r="E218" s="17">
        <f>$F$2*E219+$F$3*F218+2*$F$6*E204+2*$F$7*F203+$F$10*E189+$F$11*F188</f>
        <v>111.25126087264414</v>
      </c>
      <c r="F218" s="26">
        <f>$F$5*F219+$F$4*G218+2*$F$9*F204+2*$F$8*G203+$F$13*F189+$F$12*G188</f>
        <v>285.40573440106732</v>
      </c>
      <c r="G218" s="17">
        <f>$F$2*G219+$F$3*H218+2*$F$6*G204+2*$F$7*H203+$F$10*G189+$F$11*H188</f>
        <v>292.0297034782505</v>
      </c>
      <c r="H218" s="26">
        <f>$F$5*H219+$F$4*I218+2*$F$9*H204+2*$F$8*I203+$F$13*H189+$F$12*I188</f>
        <v>797.7605360581249</v>
      </c>
      <c r="I218" s="16">
        <f>(X5*Y3+2*X4*Y4+X3*Y5)/(1-W3)</f>
        <v>847.55047614244086</v>
      </c>
      <c r="J218" s="1">
        <f t="shared" ref="J218:K220" si="234">I217</f>
        <v>296.73337550356393</v>
      </c>
      <c r="K218" s="1">
        <f t="shared" si="234"/>
        <v>0</v>
      </c>
      <c r="N218">
        <v>5</v>
      </c>
      <c r="O218" s="26">
        <f>$F$5*O219+$F$4*P218+2*$F$9*O204+2*$F$8*P203+$F$13*O189+$F$12*P188</f>
        <v>167.79994909630489</v>
      </c>
      <c r="P218" s="17">
        <f>$F$2*P219+$F$3*Q218+2*$F$6*P204+2*$F$7*Q203+$F$10*P189+$F$11*Q188</f>
        <v>93.663165121238848</v>
      </c>
      <c r="Q218" s="26">
        <f>$F$5*Q219+$F$4*R218+2*$F$9*Q204+2*$F$8*R203+$F$13*Q189+$F$12*R188</f>
        <v>92.853821960320303</v>
      </c>
      <c r="R218" s="17">
        <f>$F$2*R219+$F$3*S218+2*$F$6*R204+2*$F$7*S203+$F$10*R189+$F$11*S188</f>
        <v>34.372815147276604</v>
      </c>
      <c r="S218" s="26">
        <f>$F$5*S219+$F$4*T218+2*$F$9*S204+2*$F$8*T203+$F$13*S189+$F$12*T188</f>
        <v>0</v>
      </c>
      <c r="T218" s="8">
        <v>0</v>
      </c>
      <c r="U218" s="25">
        <f t="shared" ref="U218:V220" si="235">T217</f>
        <v>0</v>
      </c>
      <c r="V218" s="25">
        <f t="shared" si="235"/>
        <v>0</v>
      </c>
      <c r="Y218">
        <v>5</v>
      </c>
      <c r="Z218" s="26">
        <f>$F$5*Z219+$F$4*AA218+2*$F$9*Z204+2*$F$8*AA203+$F$13*Z189+$F$12*AA188</f>
        <v>76.108252199118155</v>
      </c>
      <c r="AA218" s="17">
        <f>$F$2*AA219+$F$3*AB218+2*$F$6*AA204+2*$F$7*AB203+$F$10*AA189+$F$11*AB188</f>
        <v>87.668401586017794</v>
      </c>
      <c r="AB218" s="26">
        <f>$F$5*AB219+$F$4*AC218+2*$F$9*AB204+2*$F$8*AC203+$F$13*AB189+$F$12*AC188</f>
        <v>256.64484412391721</v>
      </c>
      <c r="AC218" s="17">
        <f>$F$2*AC219+$F$3*AD218+2*$F$6*AC204+2*$F$7*AD203+$F$10*AC189+$F$11*AD188</f>
        <v>286.96828870340278</v>
      </c>
      <c r="AD218" s="26">
        <f>$F$5*AD219+$F$4*AE218+2*$F$9*AD204+2*$F$8*AE203+$F$13*AD189+$F$12*AE188</f>
        <v>811.75181359861188</v>
      </c>
      <c r="AE218" s="16">
        <f>(X5*Z3+2*X4*Z4+X3*Z5)/(1-W3)</f>
        <v>878.3907833335162</v>
      </c>
      <c r="AF218" s="25">
        <f t="shared" ref="AF218:AG220" si="236">AE217</f>
        <v>342.05122183057034</v>
      </c>
      <c r="AG218" s="25">
        <f t="shared" si="236"/>
        <v>0</v>
      </c>
      <c r="AJ218">
        <v>5</v>
      </c>
      <c r="AK218" s="26">
        <f>$F$5*AK219+$F$4*AL218+2*$F$9*AK204+2*$F$8*AL203+$F$13*AK189+$F$12*AL188</f>
        <v>0</v>
      </c>
      <c r="AL218" s="17">
        <f>$F$2*AL219+$F$3*AM218+2*$F$6*AL204+2*$F$7*AM203+$F$10*AL189+$F$11*AM188</f>
        <v>0</v>
      </c>
      <c r="AM218" s="26">
        <f>$F$5*AM219+$F$4*AN218+2*$F$9*AM204+2*$F$8*AN203+$F$13*AM189+$F$12*AN188</f>
        <v>0</v>
      </c>
      <c r="AN218" s="17">
        <f>$F$2*AN219+$F$3*AO218+2*$F$6*AN204+2*$F$7*AO203+$F$10*AN189+$F$11*AO188</f>
        <v>0</v>
      </c>
      <c r="AO218" s="26">
        <f>$F$5*AO219+$F$4*AP218+2*$F$9*AO204+2*$F$8*AP203+$F$13*AO189+$F$12*AP188</f>
        <v>0</v>
      </c>
      <c r="AP218" s="8">
        <v>0</v>
      </c>
      <c r="AQ218" s="25"/>
      <c r="AR218" s="27"/>
      <c r="AU218">
        <v>5</v>
      </c>
      <c r="AV218" s="17">
        <f t="shared" si="230"/>
        <v>291.78293403353786</v>
      </c>
      <c r="AW218" s="17">
        <f t="shared" si="213"/>
        <v>204.91442599388299</v>
      </c>
      <c r="AX218" s="17">
        <f t="shared" si="214"/>
        <v>378.25955636138764</v>
      </c>
      <c r="AY218" s="17">
        <f t="shared" si="215"/>
        <v>326.40251862552708</v>
      </c>
      <c r="AZ218" s="17">
        <f t="shared" si="216"/>
        <v>797.7605360581249</v>
      </c>
      <c r="BA218" s="17">
        <f t="shared" si="217"/>
        <v>847.55047614244086</v>
      </c>
      <c r="BB218" s="25"/>
      <c r="BC218" s="27"/>
      <c r="BF218">
        <v>5</v>
      </c>
      <c r="BG218" s="17">
        <f t="shared" si="231"/>
        <v>76.108252199118155</v>
      </c>
      <c r="BH218" s="17">
        <f t="shared" si="218"/>
        <v>87.668401586017794</v>
      </c>
      <c r="BI218" s="17">
        <f t="shared" si="219"/>
        <v>256.64484412391721</v>
      </c>
      <c r="BJ218" s="17">
        <f t="shared" si="220"/>
        <v>286.96828870340278</v>
      </c>
      <c r="BK218" s="17">
        <f t="shared" si="221"/>
        <v>811.75181359861188</v>
      </c>
      <c r="BL218" s="17">
        <f t="shared" si="222"/>
        <v>878.3907833335162</v>
      </c>
      <c r="BM218" s="25"/>
      <c r="BN218" s="27"/>
      <c r="BQ218">
        <v>5</v>
      </c>
      <c r="BR218" s="17">
        <f t="shared" si="232"/>
        <v>367.89118623265603</v>
      </c>
      <c r="BS218" s="17">
        <f t="shared" si="223"/>
        <v>292.58282757990077</v>
      </c>
      <c r="BT218" s="17">
        <f t="shared" si="224"/>
        <v>634.9044004853049</v>
      </c>
      <c r="BU218" s="17">
        <f t="shared" si="225"/>
        <v>613.37080732892991</v>
      </c>
      <c r="BV218" s="17">
        <f t="shared" si="226"/>
        <v>1609.5123496567367</v>
      </c>
      <c r="BW218" s="17">
        <f t="shared" si="227"/>
        <v>1725.9412594759569</v>
      </c>
      <c r="BX218" s="25"/>
      <c r="CB218">
        <v>5</v>
      </c>
      <c r="CC218" s="17">
        <f t="shared" si="233"/>
        <v>367.89118623265603</v>
      </c>
      <c r="CD218" s="17">
        <f t="shared" si="228"/>
        <v>292.58282757990077</v>
      </c>
      <c r="CE218" s="17">
        <f t="shared" si="228"/>
        <v>634.9044004853049</v>
      </c>
      <c r="CF218" s="17">
        <f t="shared" si="228"/>
        <v>613.37080732892991</v>
      </c>
      <c r="CG218" s="17">
        <f t="shared" si="228"/>
        <v>1609.5123496567367</v>
      </c>
      <c r="CH218" s="17">
        <f t="shared" si="228"/>
        <v>1725.9412594759569</v>
      </c>
      <c r="CI218" s="25"/>
      <c r="CM218">
        <v>5</v>
      </c>
      <c r="CN218" s="17">
        <f t="shared" si="229"/>
        <v>149.34458772460709</v>
      </c>
      <c r="CO218" s="17">
        <f t="shared" si="229"/>
        <v>163.2851044338947</v>
      </c>
      <c r="CP218" s="17">
        <f t="shared" si="229"/>
        <v>332.2394007002996</v>
      </c>
      <c r="CQ218" s="17">
        <f t="shared" si="229"/>
        <v>389.57008100144003</v>
      </c>
      <c r="CR218" s="17">
        <f t="shared" si="229"/>
        <v>693.5833617754206</v>
      </c>
      <c r="CS218" s="17">
        <f t="shared" si="229"/>
        <v>661.42394092298355</v>
      </c>
      <c r="CT218" s="25"/>
    </row>
    <row r="219" spans="2:98" x14ac:dyDescent="0.35">
      <c r="C219">
        <v>6</v>
      </c>
      <c r="D219" s="113">
        <v>0</v>
      </c>
      <c r="E219" s="113">
        <v>0</v>
      </c>
      <c r="F219" s="113">
        <v>0</v>
      </c>
      <c r="G219" s="113">
        <v>0</v>
      </c>
      <c r="H219" s="113">
        <v>0</v>
      </c>
      <c r="I219" s="1">
        <f>H218</f>
        <v>797.7605360581249</v>
      </c>
      <c r="J219" s="1">
        <f t="shared" si="234"/>
        <v>847.55047614244086</v>
      </c>
      <c r="K219" s="1">
        <f t="shared" si="234"/>
        <v>296.73337550356393</v>
      </c>
      <c r="N219">
        <v>6</v>
      </c>
      <c r="O219" s="113">
        <v>0</v>
      </c>
      <c r="P219" s="113">
        <v>0</v>
      </c>
      <c r="Q219" s="113">
        <v>0</v>
      </c>
      <c r="R219" s="113">
        <v>0</v>
      </c>
      <c r="S219" s="113">
        <v>0</v>
      </c>
      <c r="T219" s="25">
        <f>S218</f>
        <v>0</v>
      </c>
      <c r="U219" s="25">
        <f t="shared" si="235"/>
        <v>0</v>
      </c>
      <c r="V219" s="25">
        <f t="shared" si="235"/>
        <v>0</v>
      </c>
      <c r="Y219">
        <v>6</v>
      </c>
      <c r="Z219" s="113">
        <v>0</v>
      </c>
      <c r="AA219" s="113">
        <v>0</v>
      </c>
      <c r="AB219" s="113">
        <v>0</v>
      </c>
      <c r="AC219" s="113">
        <v>0</v>
      </c>
      <c r="AD219" s="113">
        <v>0</v>
      </c>
      <c r="AE219" s="25">
        <f>AD218</f>
        <v>811.75181359861188</v>
      </c>
      <c r="AF219" s="25">
        <f t="shared" si="236"/>
        <v>878.3907833335162</v>
      </c>
      <c r="AG219" s="25">
        <f t="shared" si="236"/>
        <v>342.05122183057034</v>
      </c>
      <c r="AJ219">
        <v>6</v>
      </c>
      <c r="AK219" s="113">
        <v>0</v>
      </c>
      <c r="AL219" s="113">
        <v>0</v>
      </c>
      <c r="AM219" s="113">
        <v>0</v>
      </c>
      <c r="AN219" s="113">
        <v>0</v>
      </c>
      <c r="AO219" s="113">
        <v>0</v>
      </c>
      <c r="AP219" s="25"/>
      <c r="AQ219" s="25"/>
      <c r="AV219" s="27"/>
      <c r="AW219" s="27"/>
      <c r="AX219" s="27"/>
      <c r="AY219" s="27"/>
      <c r="AZ219" s="27"/>
      <c r="BA219" s="25"/>
      <c r="BB219" s="25"/>
      <c r="BG219" s="27"/>
      <c r="BH219" s="27"/>
      <c r="BI219" s="27"/>
      <c r="BJ219" s="27"/>
      <c r="BK219" s="27"/>
      <c r="BL219" s="25"/>
      <c r="BM219" s="25"/>
      <c r="BR219" s="27"/>
      <c r="BS219" s="27"/>
      <c r="BT219" s="27"/>
      <c r="BU219" s="27"/>
      <c r="BV219" s="27"/>
      <c r="BW219" s="25"/>
      <c r="BX219" s="25"/>
      <c r="CC219" s="27"/>
      <c r="CD219" s="27"/>
      <c r="CE219" s="27"/>
      <c r="CF219" s="27"/>
      <c r="CG219" s="27"/>
      <c r="CH219" s="25"/>
      <c r="CI219" s="25"/>
      <c r="CN219" s="27"/>
      <c r="CO219" s="27"/>
      <c r="CP219" s="27"/>
      <c r="CQ219" s="27"/>
      <c r="CR219" s="27"/>
      <c r="CS219" s="25"/>
      <c r="CT219" s="25"/>
    </row>
    <row r="220" spans="2:98" x14ac:dyDescent="0.35">
      <c r="C220">
        <v>7</v>
      </c>
      <c r="I220" s="1">
        <f>H219</f>
        <v>0</v>
      </c>
      <c r="J220" s="1">
        <f t="shared" si="234"/>
        <v>797.7605360581249</v>
      </c>
      <c r="K220" s="1">
        <f t="shared" si="234"/>
        <v>847.55047614244086</v>
      </c>
      <c r="N220">
        <v>7</v>
      </c>
      <c r="T220" s="25">
        <f>S219</f>
        <v>0</v>
      </c>
      <c r="U220" s="25">
        <f t="shared" si="235"/>
        <v>0</v>
      </c>
      <c r="V220" s="25">
        <f t="shared" si="235"/>
        <v>0</v>
      </c>
      <c r="Y220">
        <v>7</v>
      </c>
      <c r="AE220" s="25">
        <f>AD219</f>
        <v>0</v>
      </c>
      <c r="AF220" s="25">
        <f t="shared" si="236"/>
        <v>811.75181359861188</v>
      </c>
      <c r="AG220" s="25">
        <f t="shared" si="236"/>
        <v>878.3907833335162</v>
      </c>
      <c r="AJ220">
        <v>7</v>
      </c>
      <c r="AP220" s="27"/>
      <c r="BA220" s="27"/>
      <c r="BL220" s="27"/>
      <c r="BW220" s="27"/>
      <c r="CH220" s="27"/>
      <c r="CS220" s="27"/>
    </row>
    <row r="222" spans="2:98" x14ac:dyDescent="0.35">
      <c r="D222" s="115" t="s">
        <v>1138</v>
      </c>
      <c r="E222" s="116"/>
      <c r="F222" s="116"/>
      <c r="G222" s="120">
        <f>INDEX(D228:J234,VLOOKUP($E$24,C227:J234,1,FALSE)+1,HLOOKUP($E$25,C227:J234,1,FALSE)+1)</f>
        <v>193100.65840854982</v>
      </c>
      <c r="O222" s="115" t="s">
        <v>1170</v>
      </c>
      <c r="P222" s="116"/>
      <c r="Q222" s="116"/>
      <c r="R222" s="12">
        <f>INDEX(O228:U234,VLOOKUP($E$24,N227:U234,1,FALSE)+1,HLOOKUP($E$25,N227:U234,1,FALSE)+1)</f>
        <v>39513.012126927439</v>
      </c>
      <c r="Z222" s="115" t="s">
        <v>1202</v>
      </c>
      <c r="AA222" s="116"/>
      <c r="AB222" s="116"/>
      <c r="AC222" s="120">
        <f>INDEX(Z228:AF234,VLOOKUP($E$24,Y227:AF234,1,FALSE)+1,HLOOKUP($E$25,Y227:AF234,1,FALSE)+1)</f>
        <v>235422.24421967729</v>
      </c>
      <c r="AK222" s="115" t="s">
        <v>1234</v>
      </c>
      <c r="AL222" s="116"/>
      <c r="AM222" s="116"/>
      <c r="AN222" s="12">
        <f>INDEX(AK228:AQ234,VLOOKUP($E$24,AJ227:AQ234,1,FALSE)+1,HLOOKUP($E$25,AJ227:AQ234,1,FALSE)+1)</f>
        <v>16259.046738260458</v>
      </c>
      <c r="AV222" s="115" t="s">
        <v>1262</v>
      </c>
      <c r="AW222" s="116"/>
      <c r="AX222" s="116"/>
      <c r="AY222" s="120">
        <f>INDEX(AV228:BA233,VLOOKUP($E$24,AU227:BA233,1,FALSE)+1,HLOOKUP($E$25,AU227:BA233,1,FALSE)+1)</f>
        <v>232613.67053547726</v>
      </c>
      <c r="BG222" s="115" t="s">
        <v>1278</v>
      </c>
      <c r="BH222" s="116"/>
      <c r="BI222" s="116"/>
      <c r="BJ222" s="120">
        <f>INDEX(BG228:BL233,VLOOKUP($E$24,BF227:BL233,1,FALSE)+1,HLOOKUP($E$25,BF227:BL233,1,FALSE)+1)</f>
        <v>251681.29095793774</v>
      </c>
      <c r="BR222" s="115" t="s">
        <v>1294</v>
      </c>
      <c r="BS222" s="116"/>
      <c r="BT222" s="116"/>
      <c r="BU222" s="120">
        <f>AY222+BJ222</f>
        <v>484294.961493415</v>
      </c>
      <c r="CC222" s="115" t="s">
        <v>281</v>
      </c>
      <c r="CD222" s="116"/>
      <c r="CE222" s="116"/>
      <c r="CF222" s="120">
        <f>BU222</f>
        <v>484294.961493415</v>
      </c>
      <c r="CN222" s="115" t="s">
        <v>282</v>
      </c>
      <c r="CO222" s="116"/>
      <c r="CP222" s="116"/>
      <c r="CQ222" s="121">
        <f>(CF222-3*CF207*CF192+2*CF192^3)/(CQ207)^(3/2)</f>
        <v>2.0825699481807862</v>
      </c>
    </row>
    <row r="223" spans="2:98" x14ac:dyDescent="0.35">
      <c r="D223" s="4" t="s">
        <v>1139</v>
      </c>
      <c r="G223" s="1">
        <f>INDEX(D228:K235,VLOOKUP($E$24+1,C227:K235,1,FALSE)+1,HLOOKUP($E$25,C227:K235,1,FALSE)+1)</f>
        <v>166551.12411652613</v>
      </c>
      <c r="O223" s="4" t="s">
        <v>1171</v>
      </c>
      <c r="R223" s="1">
        <f>INDEX(O228:V235,VLOOKUP($E$24+1,N227:V235,1,FALSE)+1,HLOOKUP($E$25,N227:V235,1,FALSE)+1)</f>
        <v>33333.097069868716</v>
      </c>
      <c r="Z223" s="4" t="s">
        <v>1203</v>
      </c>
      <c r="AC223" s="1">
        <f>INDEX(Z228:AG235,VLOOKUP($E$24+1,Y227:AG235,1,FALSE)+1,HLOOKUP($E$25,Y227:AG235,1,FALSE)+1)</f>
        <v>187995.08636086146</v>
      </c>
      <c r="AK223" s="4" t="s">
        <v>1235</v>
      </c>
      <c r="AN223" s="1">
        <f>INDEX(AK228:AR235,VLOOKUP($E$24+1,AJ227:AR235,1,FALSE)+1,HLOOKUP($E$25,AJ227:AR235,1,FALSE)+1)</f>
        <v>8973.8680188901326</v>
      </c>
      <c r="AV223" s="4" t="s">
        <v>1263</v>
      </c>
      <c r="AY223" s="1">
        <f>G225+R225</f>
        <v>232613.67053547723</v>
      </c>
      <c r="BG223" s="4" t="s">
        <v>1279</v>
      </c>
      <c r="BJ223" s="1">
        <f>AC225+AN225</f>
        <v>251681.29095793772</v>
      </c>
      <c r="BR223" s="4" t="s">
        <v>1295</v>
      </c>
      <c r="BU223" s="25">
        <f>AY223+BJ223</f>
        <v>484294.96149341494</v>
      </c>
      <c r="CC223" s="4" t="s">
        <v>502</v>
      </c>
      <c r="CF223" s="25">
        <f>BU223</f>
        <v>484294.96149341494</v>
      </c>
      <c r="CN223" s="4" t="s">
        <v>517</v>
      </c>
      <c r="CQ223" s="5">
        <f>(CF223-3*CF208*CF193+2*CF193^3)/(CQ208)^(3/2)</f>
        <v>2.0825699481807627</v>
      </c>
    </row>
    <row r="224" spans="2:98" x14ac:dyDescent="0.35">
      <c r="D224" s="4" t="s">
        <v>1140</v>
      </c>
      <c r="G224" s="1">
        <f>INDEX(D228:K235,VLOOKUP($E$24,C227:K235,1,FALSE)+1,HLOOKUP($E$25+1,C227:K235,1,FALSE)+1)</f>
        <v>136675.04634826278</v>
      </c>
      <c r="O224" s="4" t="s">
        <v>1172</v>
      </c>
      <c r="R224" s="1">
        <f>INDEX(O228:V235,VLOOKUP($E$24,N227:V235,1,FALSE)+1,HLOOKUP($E$25+1,N227:V235,1,FALSE)+1)</f>
        <v>12977.776375631385</v>
      </c>
      <c r="Z224" s="4" t="s">
        <v>1204</v>
      </c>
      <c r="AC224" s="1">
        <f>INDEX(Z228:AG235,VLOOKUP($E$24,Y227:AG235,1,FALSE)+1,HLOOKUP($E$25+1,Y227:AG235,1,FALSE)+1)</f>
        <v>192667.28500414317</v>
      </c>
      <c r="AK224" s="4" t="s">
        <v>1236</v>
      </c>
      <c r="AN224" s="1">
        <f>INDEX(AK228:AR235,VLOOKUP($E$24,AJ227:AR235,1,FALSE)+1,HLOOKUP($E$25+1,AJ227:AR235,1,FALSE)+1)</f>
        <v>17378.944057344983</v>
      </c>
      <c r="CN224" s="4" t="s">
        <v>546</v>
      </c>
      <c r="CQ224" s="25">
        <f>IF(MOD($E$24+$E$25,2)=0,CQ223,CQ298)</f>
        <v>2.0825699481807627</v>
      </c>
    </row>
    <row r="225" spans="2:98" x14ac:dyDescent="0.35">
      <c r="D225" s="4" t="s">
        <v>1141</v>
      </c>
      <c r="G225" s="25">
        <f>IF(MOD($E$24+$E$25,2)=0,$K$2*G223+$K$3*G224+3*$K$6*G208+3*$K$7*G209+3*$K$10*G193+3*$K$11*G194+$K$14*G178+$K$15*G179,$K$5*G223+$K$4*G224+3*$K$9*G208+3*$K$8*G209+3*$K$13*G193+3*$K$12*G194+$K$17*G178+$K$16*G179)</f>
        <v>193100.65840854979</v>
      </c>
      <c r="O225" s="4" t="s">
        <v>1173</v>
      </c>
      <c r="R225" s="5">
        <f>IF(MOD($E$24+$E$25,2)=0,$K$2*R223+$K$3*R224+3*$K$6*R208+3*$K$7*R209+3*$K$10*R193+3*$K$11*R194+$K$14*R178+$K$15*R179,$K$5*R223+$K$4*R224+3*$K$9*R208+3*$K$8*R209+3*$K$13*R193+3*$K$12*R194+$K$17*R178+$K$16*R179)</f>
        <v>39513.012126927439</v>
      </c>
      <c r="Z225" s="4" t="s">
        <v>1205</v>
      </c>
      <c r="AC225" s="25">
        <f>IF(MOD($E$24+$E$25,2)=0,$K$2*AC223+$K$3*AC224+3*$K$6*AC208+3*$K$7*AC209+3*$K$10*AC193+3*$K$11*AC194+$K$14*AC178+$K$15*AC179,$K$5*AC223+$K$4*AC224+3*$K$9*AC208+3*$K$8*AC209+3*$K$13*AC193+3*$K$12*AC194+$K$17*AC178+$K$16*AC179)</f>
        <v>235422.24421967726</v>
      </c>
      <c r="AK225" s="4" t="s">
        <v>1237</v>
      </c>
      <c r="AN225" s="25">
        <f>IF(MOD($E$24+$E$25,2)=0,$K$2*AN223+$K$3*AN224+3*$K$6*AN208+3*$K$7*AN209+3*$K$10*AN193+3*$K$11*AN194+$K$14*AN178+$K$15*AN179,$K$5*AN223+$K$4*AN224+3*$K$9*AN208+3*$K$8*AN209+3*$K$13*AN193+3*$K$12*AN194+$K$17*AN178+$K$16*AN179)</f>
        <v>16259.046738260458</v>
      </c>
    </row>
    <row r="226" spans="2:98" x14ac:dyDescent="0.35">
      <c r="G226" t="s">
        <v>0</v>
      </c>
      <c r="R226" t="s">
        <v>0</v>
      </c>
      <c r="AC226" t="s">
        <v>0</v>
      </c>
      <c r="AN226" t="s">
        <v>0</v>
      </c>
      <c r="AY226" t="s">
        <v>0</v>
      </c>
      <c r="BJ226" t="s">
        <v>0</v>
      </c>
      <c r="BU226" t="s">
        <v>0</v>
      </c>
      <c r="CF226" t="s">
        <v>0</v>
      </c>
      <c r="CQ226" t="s">
        <v>0</v>
      </c>
    </row>
    <row r="227" spans="2:98" x14ac:dyDescent="0.35">
      <c r="D227">
        <v>0</v>
      </c>
      <c r="E227">
        <v>1</v>
      </c>
      <c r="F227">
        <v>2</v>
      </c>
      <c r="G227">
        <v>3</v>
      </c>
      <c r="H227">
        <v>4</v>
      </c>
      <c r="I227">
        <v>5</v>
      </c>
      <c r="J227">
        <v>6</v>
      </c>
      <c r="K227">
        <v>7</v>
      </c>
      <c r="O227">
        <v>0</v>
      </c>
      <c r="P227">
        <v>1</v>
      </c>
      <c r="Q227">
        <v>2</v>
      </c>
      <c r="R227">
        <v>3</v>
      </c>
      <c r="S227">
        <v>4</v>
      </c>
      <c r="T227">
        <v>5</v>
      </c>
      <c r="U227">
        <v>6</v>
      </c>
      <c r="V227">
        <v>7</v>
      </c>
      <c r="Z227">
        <v>0</v>
      </c>
      <c r="AA227">
        <v>1</v>
      </c>
      <c r="AB227">
        <v>2</v>
      </c>
      <c r="AC227">
        <v>3</v>
      </c>
      <c r="AD227">
        <v>4</v>
      </c>
      <c r="AE227">
        <v>5</v>
      </c>
      <c r="AF227">
        <v>6</v>
      </c>
      <c r="AG227">
        <v>7</v>
      </c>
      <c r="AK227">
        <v>0</v>
      </c>
      <c r="AL227">
        <v>1</v>
      </c>
      <c r="AM227">
        <v>2</v>
      </c>
      <c r="AN227">
        <v>3</v>
      </c>
      <c r="AO227">
        <v>4</v>
      </c>
      <c r="AP227">
        <v>5</v>
      </c>
      <c r="AQ227">
        <v>6</v>
      </c>
      <c r="AR227">
        <v>7</v>
      </c>
      <c r="AV227">
        <v>0</v>
      </c>
      <c r="AW227">
        <v>1</v>
      </c>
      <c r="AX227">
        <v>2</v>
      </c>
      <c r="AY227">
        <v>3</v>
      </c>
      <c r="AZ227">
        <v>4</v>
      </c>
      <c r="BA227">
        <v>5</v>
      </c>
      <c r="BG227">
        <v>0</v>
      </c>
      <c r="BH227">
        <v>1</v>
      </c>
      <c r="BI227">
        <v>2</v>
      </c>
      <c r="BJ227">
        <v>3</v>
      </c>
      <c r="BK227">
        <v>4</v>
      </c>
      <c r="BL227">
        <v>5</v>
      </c>
      <c r="BR227">
        <v>0</v>
      </c>
      <c r="BS227">
        <v>1</v>
      </c>
      <c r="BT227">
        <v>2</v>
      </c>
      <c r="BU227">
        <v>3</v>
      </c>
      <c r="BV227">
        <v>4</v>
      </c>
      <c r="BW227">
        <v>5</v>
      </c>
      <c r="CC227">
        <v>0</v>
      </c>
      <c r="CD227">
        <v>1</v>
      </c>
      <c r="CE227">
        <v>2</v>
      </c>
      <c r="CF227">
        <v>3</v>
      </c>
      <c r="CG227">
        <v>4</v>
      </c>
      <c r="CH227">
        <v>5</v>
      </c>
      <c r="CN227">
        <v>0</v>
      </c>
      <c r="CO227">
        <v>1</v>
      </c>
      <c r="CP227">
        <v>2</v>
      </c>
      <c r="CQ227">
        <v>3</v>
      </c>
      <c r="CR227">
        <v>4</v>
      </c>
      <c r="CS227">
        <v>5</v>
      </c>
    </row>
    <row r="228" spans="2:98" x14ac:dyDescent="0.35">
      <c r="C228">
        <v>0</v>
      </c>
      <c r="D228" s="17">
        <f>$F$2*D229+$F$3*E228+3*$F$6*D214+3*$F$7*E213+3*$F$10*D199+3*$F$11*E198+$F$14*D184+$F$15*E183</f>
        <v>193100.65840854982</v>
      </c>
      <c r="E228" s="26">
        <f>$F$5*E229+$F$4*F228+3*$F$9*E214+3*$F$8*F213+3*$F$13*E199+3*$F$12*F198+$F$17*E184+$F$16*F183</f>
        <v>136675.04634826278</v>
      </c>
      <c r="F228" s="17">
        <f>$F$2*F229+$F$3*G228+3*$F$6*F214+3*$F$7*G213+3*$F$10*F199+3*$F$11*G198+$F$14*F184+$F$15*G183</f>
        <v>99906.12143511037</v>
      </c>
      <c r="G228" s="26">
        <f>$F$5*G229+$F$4*H228+3*$F$9*G214+3*$F$8*H213+3*$F$13*G199+3*$F$12*H198+$F$17*G184+$F$16*H183</f>
        <v>40421.258260034541</v>
      </c>
      <c r="H228" s="17">
        <f>$F$2*H229+$F$3*I228+3*$F$6*H214+3*$F$7*I213+3*$F$10*H199+3*$F$11*I198+$F$14*H184+$F$15*I183</f>
        <v>19500.794315940184</v>
      </c>
      <c r="I228" s="26">
        <f>$F$5*I229+$F$4*J228+3*$F$9*I214+3*$F$8*J213+3*$F$13*I199+3*$F$12*J198+$F$17*I184+$F$16*J183</f>
        <v>2346.30321257678</v>
      </c>
      <c r="J228" s="113">
        <v>0</v>
      </c>
      <c r="N228">
        <v>0</v>
      </c>
      <c r="O228" s="17">
        <f>$F$2*O229+$F$3*P228+3*$F$6*O214+3*$F$7*P213+3*$F$10*O199+3*$F$11*P198+$F$14*O184+$F$15*P183</f>
        <v>39513.012126927439</v>
      </c>
      <c r="P228" s="26">
        <f>$F$5*P229+$F$4*Q228+3*$F$9*P214+3*$F$8*Q213+3*$F$13*P199+3*$F$12*Q198+$F$17*P184+$F$16*Q183</f>
        <v>12977.776375631385</v>
      </c>
      <c r="Q228" s="17">
        <f>$F$2*Q229+$F$3*R228+3*$F$6*Q214+3*$F$7*R213+3*$F$10*Q199+3*$F$11*R198+$F$14*Q184+$F$15*R183</f>
        <v>5111.2279893397517</v>
      </c>
      <c r="R228" s="26">
        <f>$F$5*R229+$F$4*S228+3*$F$9*R214+3*$F$8*S213+3*$F$13*R199+3*$F$12*S198+$F$17*R184+$F$16*S183</f>
        <v>507.37549125613236</v>
      </c>
      <c r="S228" s="17">
        <f>$F$2*S229+$F$3*T228+3*$F$6*S214+3*$F$7*T213+3*$F$10*S199+3*$F$11*T198+$F$14*S184+$F$15*T183</f>
        <v>0</v>
      </c>
      <c r="T228" s="26">
        <f>$F$5*T229+$F$4*U228+3*$F$9*T214+3*$F$8*U213+3*$F$13*T199+3*$F$12*U198+$F$17*T184+$F$16*U183</f>
        <v>0</v>
      </c>
      <c r="U228" s="113">
        <v>0</v>
      </c>
      <c r="Y228">
        <v>0</v>
      </c>
      <c r="Z228" s="17">
        <f>$F$2*Z229+$F$3*AA228+3*$F$6*Z214+3*$F$7*AA213+3*$F$10*Z199+3*$F$11*AA198+$F$14*Z184+$F$15*AA183</f>
        <v>235422.24421967729</v>
      </c>
      <c r="AA228" s="26">
        <f>$F$5*AA229+$F$4*AB228+3*$F$9*AA214+3*$F$8*AB213+3*$F$13*AA199+3*$F$12*AB198+$F$17*AA184+$F$16*AB183</f>
        <v>192667.28500414317</v>
      </c>
      <c r="AB228" s="17">
        <f>$F$2*AB229+$F$3*AC228+3*$F$6*AB214+3*$F$7*AC213+3*$F$10*AB199+3*$F$11*AC198+$F$14*AB184+$F$15*AC183</f>
        <v>144845.07458029786</v>
      </c>
      <c r="AC228" s="26">
        <f>$F$5*AC229+$F$4*AD228+3*$F$9*AC214+3*$F$8*AD213+3*$F$13*AC199+3*$F$12*AD198+$F$17*AC184+$F$16*AD183</f>
        <v>70339.581872527488</v>
      </c>
      <c r="AD228" s="17">
        <f>$F$2*AD229+$F$3*AE228+3*$F$6*AD214+3*$F$7*AE213+3*$F$10*AD199+3*$F$11*AE198+$F$14*AD184+$F$15*AE183</f>
        <v>35569.025073195146</v>
      </c>
      <c r="AE228" s="26">
        <f>$F$5*AE229+$F$4*AF228+3*$F$9*AE214+3*$F$8*AF213+3*$F$13*AE199+3*$F$12*AF198+$F$17*AE184+$F$16*AF183</f>
        <v>5091.0202273507148</v>
      </c>
      <c r="AF228" s="113">
        <v>0</v>
      </c>
      <c r="AJ228">
        <v>0</v>
      </c>
      <c r="AK228" s="17">
        <f>$F$2*AK229+$F$3*AL228+3*$F$6*AK214+3*$F$7*AL213+3*$F$10*AK199+3*$F$11*AL198+$F$14*AK184+$F$15*AL183</f>
        <v>16259.046738260458</v>
      </c>
      <c r="AL228" s="26">
        <f>$F$5*AL229+$F$4*AM228+3*$F$9*AL214+3*$F$8*AM213+3*$F$13*AL199+3*$F$12*AM198+$F$17*AL184+$F$16*AM183</f>
        <v>17378.944057344983</v>
      </c>
      <c r="AM228" s="17">
        <f>$F$2*AM229+$F$3*AN228+3*$F$6*AM214+3*$F$7*AN213+3*$F$10*AM199+3*$F$11*AN198+$F$14*AM184+$F$15*AN183</f>
        <v>12990.474707312227</v>
      </c>
      <c r="AN228" s="26">
        <f>$F$5*AN229+$F$4*AO228+3*$F$9*AN214+3*$F$8*AO213+3*$F$13*AN199+3*$F$12*AO198+$F$17*AN184+$F$16*AO183</f>
        <v>8167.03408266716</v>
      </c>
      <c r="AO228" s="17">
        <f>$F$2*AO229+$F$3*AP228+3*$F$6*AO214+3*$F$7*AP213+3*$F$10*AO199+3*$F$11*AP198+$F$14*AO184+$F$15*AP183</f>
        <v>4088.1488355519218</v>
      </c>
      <c r="AP228" s="26">
        <f>$F$5*AP229+$F$4*AQ228+3*$F$9*AP214+3*$F$8*AQ213+3*$F$13*AP199+3*$F$12*AQ198+$F$17*AP184+$F$16*AQ183</f>
        <v>565.02268832003244</v>
      </c>
      <c r="AQ228" s="113">
        <v>0</v>
      </c>
      <c r="AU228">
        <v>0</v>
      </c>
      <c r="AV228" s="17">
        <f>D228+O228</f>
        <v>232613.67053547726</v>
      </c>
      <c r="AW228" s="17">
        <f t="shared" ref="AW228:AW233" si="237">E228+P228</f>
        <v>149652.82272389418</v>
      </c>
      <c r="AX228" s="17">
        <f t="shared" ref="AX228:AX233" si="238">F228+Q228</f>
        <v>105017.34942445012</v>
      </c>
      <c r="AY228" s="17">
        <f t="shared" ref="AY228:AY233" si="239">G228+R228</f>
        <v>40928.633751290676</v>
      </c>
      <c r="AZ228" s="17">
        <f t="shared" ref="AZ228:AZ233" si="240">H228+S228</f>
        <v>19500.794315940184</v>
      </c>
      <c r="BA228" s="17">
        <f t="shared" ref="BA228:BA233" si="241">I228+T228</f>
        <v>2346.30321257678</v>
      </c>
      <c r="BB228" s="27"/>
      <c r="BF228">
        <v>0</v>
      </c>
      <c r="BG228" s="17">
        <f>Z228+AK228</f>
        <v>251681.29095793774</v>
      </c>
      <c r="BH228" s="17">
        <f t="shared" ref="BH228:BH233" si="242">AA228+AL228</f>
        <v>210046.22906148815</v>
      </c>
      <c r="BI228" s="17">
        <f t="shared" ref="BI228:BI233" si="243">AB228+AM228</f>
        <v>157835.54928761011</v>
      </c>
      <c r="BJ228" s="17">
        <f t="shared" ref="BJ228:BJ233" si="244">AC228+AN228</f>
        <v>78506.615955194648</v>
      </c>
      <c r="BK228" s="17">
        <f t="shared" ref="BK228:BK233" si="245">AD228+AO228</f>
        <v>39657.173908747071</v>
      </c>
      <c r="BL228" s="17">
        <f t="shared" ref="BL228:BL233" si="246">AE228+AP228</f>
        <v>5656.0429156707469</v>
      </c>
      <c r="BM228" s="27"/>
      <c r="BQ228">
        <v>0</v>
      </c>
      <c r="BR228" s="17">
        <f>AV228+BG228</f>
        <v>484294.961493415</v>
      </c>
      <c r="BS228" s="17">
        <f t="shared" ref="BS228:BS233" si="247">AW228+BH228</f>
        <v>359699.05178538233</v>
      </c>
      <c r="BT228" s="17">
        <f t="shared" ref="BT228:BT233" si="248">AX228+BI228</f>
        <v>262852.89871206024</v>
      </c>
      <c r="BU228" s="17">
        <f t="shared" ref="BU228:BU233" si="249">AY228+BJ228</f>
        <v>119435.24970648532</v>
      </c>
      <c r="BV228" s="17">
        <f t="shared" ref="BV228:BV233" si="250">AZ228+BK228</f>
        <v>59157.968224687254</v>
      </c>
      <c r="BW228" s="17">
        <f t="shared" ref="BW228:BW233" si="251">BA228+BL228</f>
        <v>8002.3461282475273</v>
      </c>
      <c r="BX228" s="27"/>
      <c r="CB228">
        <v>0</v>
      </c>
      <c r="CC228" s="17">
        <f>BR228</f>
        <v>484294.961493415</v>
      </c>
      <c r="CD228" s="17">
        <f t="shared" ref="CD228:CH233" si="252">BS228</f>
        <v>359699.05178538233</v>
      </c>
      <c r="CE228" s="17">
        <f t="shared" si="252"/>
        <v>262852.89871206024</v>
      </c>
      <c r="CF228" s="17">
        <f t="shared" si="252"/>
        <v>119435.24970648532</v>
      </c>
      <c r="CG228" s="17">
        <f t="shared" si="252"/>
        <v>59157.968224687254</v>
      </c>
      <c r="CH228" s="17">
        <f t="shared" si="252"/>
        <v>8002.3461282475273</v>
      </c>
      <c r="CI228" s="27"/>
      <c r="CM228">
        <v>0</v>
      </c>
      <c r="CN228" s="28">
        <f t="shared" ref="CN228:CS233" si="253">(CC228-3*CC213*CC198+2*CC198^3)/(CN213)^(3/2)</f>
        <v>2.0825699481807862</v>
      </c>
      <c r="CO228" s="28">
        <f t="shared" si="253"/>
        <v>2.1614234532477314</v>
      </c>
      <c r="CP228" s="28">
        <f t="shared" si="253"/>
        <v>2.24146132092197</v>
      </c>
      <c r="CQ228" s="28">
        <f t="shared" si="253"/>
        <v>2.6266649384256628</v>
      </c>
      <c r="CR228" s="28">
        <f t="shared" si="253"/>
        <v>3.0540873811204698</v>
      </c>
      <c r="CS228" s="28">
        <f t="shared" si="253"/>
        <v>4.463956406037962</v>
      </c>
      <c r="CT228" s="27"/>
    </row>
    <row r="229" spans="2:98" x14ac:dyDescent="0.35">
      <c r="C229">
        <v>1</v>
      </c>
      <c r="D229" s="26">
        <f>$F$5*D230+$F$4*E229+3*$F$9*D215+3*$F$8*E214+3*$F$13*D200+3*$F$12*E199+$F$17*D185+$F$16*E184</f>
        <v>166551.12411652613</v>
      </c>
      <c r="E229" s="17">
        <f>$F$2*E230+$F$3*F229+3*$F$6*E215+3*$F$7*F214+3*$F$10*E200+3*$F$11*F199+$F$14*E185+$F$15*F184</f>
        <v>142725.01714487193</v>
      </c>
      <c r="F229" s="26">
        <f>$F$5*F230+$F$4*G229+3*$F$9*F215+3*$F$8*G214+3*$F$13*F200+3*$F$12*G199+$F$17*F185+$F$16*G184</f>
        <v>96943.064566373694</v>
      </c>
      <c r="G229" s="17">
        <f>$F$2*G230+$F$3*H229+3*$F$6*G215+3*$F$7*H214+3*$F$10*G200+3*$F$11*H199+$F$14*G185+$F$15*H184</f>
        <v>67390.723514689103</v>
      </c>
      <c r="H229" s="26">
        <f>$F$5*H230+$F$4*I229+3*$F$9*H215+3*$F$8*I214+3*$F$13*H200+3*$F$12*I199+$F$17*H185+$F$16*I184</f>
        <v>20861.283547137686</v>
      </c>
      <c r="I229" s="17">
        <f>$F$2*I230+$F$3*J229+3*$F$6*I215+3*$F$7*J214+3*$F$10*I200+3*$F$11*J199+$F$14*I185+$F$15*J184</f>
        <v>6838.5150994841488</v>
      </c>
      <c r="J229" s="113">
        <v>0</v>
      </c>
      <c r="N229">
        <v>1</v>
      </c>
      <c r="O229" s="26">
        <f>$F$5*O230+$F$4*P229+3*$F$9*O215+3*$F$8*P214+3*$F$13*O200+3*$F$12*P199+$F$17*O185+$F$16*P184</f>
        <v>33333.097069868716</v>
      </c>
      <c r="P229" s="17">
        <f>$F$2*P230+$F$3*Q229+3*$F$6*P215+3*$F$7*Q214+3*$F$10*P200+3*$F$11*Q199+$F$14*P185+$F$15*Q184</f>
        <v>18198.323495064378</v>
      </c>
      <c r="Q229" s="26">
        <f>$F$5*Q230+$F$4*R229+3*$F$9*Q215+3*$F$8*R214+3*$F$13*Q200+3*$F$12*R199+$F$17*Q185+$F$16*R184</f>
        <v>4357.2182786803232</v>
      </c>
      <c r="R229" s="17">
        <f>$F$2*R230+$F$3*S229+3*$F$6*R215+3*$F$7*S214+3*$F$10*R200+3*$F$11*S199+$F$14*R185+$F$15*S184</f>
        <v>1078.379451796076</v>
      </c>
      <c r="S229" s="26">
        <f>$F$5*S230+$F$4*T229+3*$F$9*S215+3*$F$8*T214+3*$F$13*S200+3*$F$12*T199+$F$17*S185+$F$16*T184</f>
        <v>0</v>
      </c>
      <c r="T229" s="17">
        <f>$F$2*T230+$F$3*U229+3*$F$6*T215+3*$F$7*U214+3*$F$10*T200+3*$F$11*U199+$F$14*T185+$F$15*U184</f>
        <v>0</v>
      </c>
      <c r="U229" s="113">
        <v>0</v>
      </c>
      <c r="Y229">
        <v>1</v>
      </c>
      <c r="Z229" s="26">
        <f>$F$5*Z230+$F$4*AA229+3*$F$9*Z215+3*$F$8*AA214+3*$F$13*Z200+3*$F$12*AA199+$F$17*Z185+$F$16*AA184</f>
        <v>187995.08636086146</v>
      </c>
      <c r="AA229" s="17">
        <f>$F$2*AA230+$F$3*AB229+3*$F$6*AA215+3*$F$7*AB214+3*$F$10*AA200+3*$F$11*AB199+$F$14*AA185+$F$15*AB184</f>
        <v>165369.78005449518</v>
      </c>
      <c r="AB229" s="26">
        <f>$F$5*AB230+$F$4*AC229+3*$F$9*AB215+3*$F$8*AC214+3*$F$13*AB200+3*$F$12*AC199+$F$17*AB185+$F$16*AC184</f>
        <v>126095.35560882853</v>
      </c>
      <c r="AC229" s="17">
        <f>$F$2*AC230+$F$3*AD229+3*$F$6*AC215+3*$F$7*AD214+3*$F$10*AC200+3*$F$11*AD199+$F$14*AC185+$F$15*AD184</f>
        <v>88744.252054158162</v>
      </c>
      <c r="AD229" s="26">
        <f>$F$5*AD230+$F$4*AE229+3*$F$9*AD215+3*$F$8*AE214+3*$F$13*AD200+3*$F$12*AE199+$F$17*AD185+$F$16*AE184</f>
        <v>31364.527882775987</v>
      </c>
      <c r="AE229" s="17">
        <f>$F$2*AE230+$F$3*AF229+3*$F$6*AE215+3*$F$7*AF214+3*$F$10*AE200+3*$F$11*AF199+$F$14*AE185+$F$15*AF184</f>
        <v>10536.140190859174</v>
      </c>
      <c r="AF229" s="113">
        <v>0</v>
      </c>
      <c r="AJ229">
        <v>1</v>
      </c>
      <c r="AK229" s="26">
        <f>$F$5*AK230+$F$4*AL229+3*$F$9*AK215+3*$F$8*AL214+3*$F$13*AK200+3*$F$12*AL199+$F$17*AK185+$F$16*AL184</f>
        <v>8973.8680188901326</v>
      </c>
      <c r="AL229" s="17">
        <f>$F$2*AL230+$F$3*AM229+3*$F$6*AL215+3*$F$7*AM214+3*$F$10*AL200+3*$F$11*AM199+$F$14*AL185+$F$15*AM184</f>
        <v>7510.0536028173165</v>
      </c>
      <c r="AM229" s="26">
        <f>$F$5*AM230+$F$4*AN229+3*$F$9*AM215+3*$F$8*AN214+3*$F$13*AM200+3*$F$12*AN199+$F$17*AM185+$F$16*AN184</f>
        <v>7915.6210788999397</v>
      </c>
      <c r="AN229" s="17">
        <f>$F$2*AN230+$F$3*AO229+3*$F$6*AN215+3*$F$7*AO214+3*$F$10*AN200+3*$F$11*AO199+$F$14*AN185+$F$15*AO184</f>
        <v>5275.4708699021912</v>
      </c>
      <c r="AO229" s="26">
        <f>$F$5*AO230+$F$4*AP229+3*$F$9*AO215+3*$F$8*AP214+3*$F$13*AO200+3*$F$12*AP199+$F$17*AO185+$F$16*AP184</f>
        <v>2377.9905882842868</v>
      </c>
      <c r="AP229" s="17">
        <f>$F$2*AP230+$F$3*AQ229+3*$F$6*AP215+3*$F$7*AQ214+3*$F$10*AP200+3*$F$11*AQ199+$F$14*AP185+$F$15*AQ184</f>
        <v>654.46833862393828</v>
      </c>
      <c r="AQ229" s="113">
        <v>0</v>
      </c>
      <c r="AU229">
        <v>1</v>
      </c>
      <c r="AV229" s="17">
        <f t="shared" ref="AV229:AV233" si="254">D229+O229</f>
        <v>199884.22118639486</v>
      </c>
      <c r="AW229" s="17">
        <f t="shared" si="237"/>
        <v>160923.3406399363</v>
      </c>
      <c r="AX229" s="17">
        <f t="shared" si="238"/>
        <v>101300.28284505401</v>
      </c>
      <c r="AY229" s="17">
        <f t="shared" si="239"/>
        <v>68469.102966485181</v>
      </c>
      <c r="AZ229" s="17">
        <f t="shared" si="240"/>
        <v>20861.283547137686</v>
      </c>
      <c r="BA229" s="17">
        <f t="shared" si="241"/>
        <v>6838.5150994841488</v>
      </c>
      <c r="BB229" s="27"/>
      <c r="BF229">
        <v>1</v>
      </c>
      <c r="BG229" s="17">
        <f t="shared" ref="BG229:BG233" si="255">Z229+AK229</f>
        <v>196968.95437975158</v>
      </c>
      <c r="BH229" s="17">
        <f t="shared" si="242"/>
        <v>172879.8336573125</v>
      </c>
      <c r="BI229" s="17">
        <f t="shared" si="243"/>
        <v>134010.97668772846</v>
      </c>
      <c r="BJ229" s="17">
        <f t="shared" si="244"/>
        <v>94019.722924060348</v>
      </c>
      <c r="BK229" s="17">
        <f t="shared" si="245"/>
        <v>33742.518471060277</v>
      </c>
      <c r="BL229" s="17">
        <f t="shared" si="246"/>
        <v>11190.608529483112</v>
      </c>
      <c r="BM229" s="27"/>
      <c r="BQ229">
        <v>1</v>
      </c>
      <c r="BR229" s="17">
        <f t="shared" ref="BR229:BR233" si="256">AV229+BG229</f>
        <v>396853.17556614644</v>
      </c>
      <c r="BS229" s="17">
        <f t="shared" si="247"/>
        <v>333803.17429724883</v>
      </c>
      <c r="BT229" s="17">
        <f t="shared" si="248"/>
        <v>235311.25953278248</v>
      </c>
      <c r="BU229" s="17">
        <f t="shared" si="249"/>
        <v>162488.82589054553</v>
      </c>
      <c r="BV229" s="17">
        <f t="shared" si="250"/>
        <v>54603.802018197966</v>
      </c>
      <c r="BW229" s="17">
        <f t="shared" si="251"/>
        <v>18029.12362896726</v>
      </c>
      <c r="BX229" s="27"/>
      <c r="CB229">
        <v>1</v>
      </c>
      <c r="CC229" s="17">
        <f t="shared" ref="CC229:CC233" si="257">BR229</f>
        <v>396853.17556614644</v>
      </c>
      <c r="CD229" s="17">
        <f t="shared" si="252"/>
        <v>333803.17429724883</v>
      </c>
      <c r="CE229" s="17">
        <f t="shared" si="252"/>
        <v>235311.25953278248</v>
      </c>
      <c r="CF229" s="17">
        <f t="shared" si="252"/>
        <v>162488.82589054553</v>
      </c>
      <c r="CG229" s="17">
        <f t="shared" si="252"/>
        <v>54603.802018197966</v>
      </c>
      <c r="CH229" s="17">
        <f t="shared" si="252"/>
        <v>18029.12362896726</v>
      </c>
      <c r="CI229" s="27"/>
      <c r="CM229">
        <v>1</v>
      </c>
      <c r="CN229" s="28">
        <f t="shared" si="253"/>
        <v>2.0998428796858493</v>
      </c>
      <c r="CO229" s="28">
        <f t="shared" si="253"/>
        <v>2.1640472708312686</v>
      </c>
      <c r="CP229" s="28">
        <f t="shared" si="253"/>
        <v>2.3064167200003771</v>
      </c>
      <c r="CQ229" s="28">
        <f t="shared" si="253"/>
        <v>2.4491197545797361</v>
      </c>
      <c r="CR229" s="28">
        <f t="shared" si="253"/>
        <v>3.3737178967638695</v>
      </c>
      <c r="CS229" s="28">
        <f t="shared" si="253"/>
        <v>4.5948097276084541</v>
      </c>
      <c r="CT229" s="27"/>
    </row>
    <row r="230" spans="2:98" x14ac:dyDescent="0.35">
      <c r="C230">
        <v>2</v>
      </c>
      <c r="D230" s="17">
        <f>$F$2*D231+$F$3*E230+3*$F$6*D216+3*$F$7*E215+3*$F$10*D201+3*$F$11*E200+$F$14*D186+$F$15*E185</f>
        <v>113997.91313650482</v>
      </c>
      <c r="E230" s="26">
        <f>$F$5*E231+$F$4*F230+3*$F$9*E216+3*$F$8*F215+3*$F$13*E201+3*$F$12*F200+$F$17*E186+$F$16*F185</f>
        <v>121831.44074786683</v>
      </c>
      <c r="F230" s="17">
        <f>$F$2*F231+$F$3*G230+3*$F$6*F216+3*$F$7*G215+3*$F$10*F201+3*$F$11*G200+$F$14*F186+$F$15*G185</f>
        <v>105342.584850582</v>
      </c>
      <c r="G230" s="26">
        <f>$F$5*G231+$F$4*H230+3*$F$9*G216+3*$F$8*H215+3*$F$13*G201+3*$F$12*H200+$F$17*G186+$F$16*H185</f>
        <v>66609.306263048653</v>
      </c>
      <c r="H230" s="17">
        <f>$F$2*H231+$F$3*I230+3*$F$6*H216+3*$F$7*I215+3*$F$10*H201+3*$F$11*I200+$F$14*H186+$F$15*I185</f>
        <v>42281.339065891174</v>
      </c>
      <c r="I230" s="26">
        <f>$F$5*I231+$F$4*J230+3*$F$9*I216+3*$F$8*J215+3*$F$13*I201+3*$F$12*J200+$F$17*I186+$F$16*J185</f>
        <v>7541.3618328739713</v>
      </c>
      <c r="J230" s="113">
        <v>0</v>
      </c>
      <c r="N230">
        <v>2</v>
      </c>
      <c r="O230" s="17">
        <f>$F$2*O231+$F$3*P230+3*$F$6*O216+3*$F$7*P215+3*$F$10*O201+3*$F$11*P200+$F$14*O186+$F$15*P185</f>
        <v>32400.375538466313</v>
      </c>
      <c r="P230" s="26">
        <f>$F$5*P231+$F$4*Q230+3*$F$9*P216+3*$F$8*Q215+3*$F$13*P201+3*$F$12*Q200+$F$17*P186+$F$16*Q185</f>
        <v>14292.894781170642</v>
      </c>
      <c r="Q230" s="17">
        <f>$F$2*Q231+$F$3*R230+3*$F$6*Q216+3*$F$7*R215+3*$F$10*Q201+3*$F$11*R200+$F$14*Q186+$F$15*R185</f>
        <v>6430.0228539634354</v>
      </c>
      <c r="R230" s="26">
        <f>$F$5*R231+$F$4*S230+3*$F$9*R216+3*$F$8*S215+3*$F$13*R201+3*$F$12*S200+$F$17*R186+$F$16*S185</f>
        <v>798.58834725892109</v>
      </c>
      <c r="S230" s="17">
        <f>$F$2*S231+$F$3*T230+3*$F$6*S216+3*$F$7*T215+3*$F$10*S201+3*$F$11*T200+$F$14*S186+$F$15*T185</f>
        <v>0</v>
      </c>
      <c r="T230" s="26">
        <f>$F$5*T231+$F$4*U230+3*$F$9*T216+3*$F$8*U215+3*$F$13*T201+3*$F$12*U200+$F$17*T186+$F$16*U185</f>
        <v>0</v>
      </c>
      <c r="U230" s="113">
        <v>0</v>
      </c>
      <c r="Y230">
        <v>2</v>
      </c>
      <c r="Z230" s="17">
        <f>$F$2*Z231+$F$3*AA230+3*$F$6*Z216+3*$F$7*AA215+3*$F$10*Z201+3*$F$11*AA200+$F$14*Z186+$F$15*AA185</f>
        <v>112328.40272458507</v>
      </c>
      <c r="AA230" s="26">
        <f>$F$5*AA231+$F$4*AB230+3*$F$9*AA216+3*$F$8*AB215+3*$F$13*AA201+3*$F$12*AB200+$F$17*AA186+$F$16*AB185</f>
        <v>132319.61258149767</v>
      </c>
      <c r="AB230" s="17">
        <f>$F$2*AB231+$F$3*AC230+3*$F$6*AB216+3*$F$7*AC215+3*$F$10*AB201+3*$F$11*AC200+$F$14*AB186+$F$15*AC185</f>
        <v>116127.96670632546</v>
      </c>
      <c r="AC230" s="26">
        <f>$F$5*AC231+$F$4*AD230+3*$F$9*AC216+3*$F$8*AD215+3*$F$13*AC201+3*$F$12*AD200+$F$17*AC186+$F$16*AD185</f>
        <v>79654.178912810065</v>
      </c>
      <c r="AD230" s="17">
        <f>$F$2*AD231+$F$3*AE230+3*$F$6*AD216+3*$F$7*AE215+3*$F$10*AD201+3*$F$11*AE200+$F$14*AD186+$F$15*AE185</f>
        <v>50460.031629246245</v>
      </c>
      <c r="AE230" s="26">
        <f>$F$5*AE231+$F$4*AF230+3*$F$9*AE216+3*$F$8*AF215+3*$F$13*AE201+3*$F$12*AF200+$F$17*AE186+$F$16*AF185</f>
        <v>9387.7614306240539</v>
      </c>
      <c r="AF230" s="113">
        <v>0</v>
      </c>
      <c r="AJ230">
        <v>2</v>
      </c>
      <c r="AK230" s="17">
        <f>$F$2*AK231+$F$3*AL230+3*$F$6*AK216+3*$F$7*AL215+3*$F$10*AK201+3*$F$11*AL200+$F$14*AK186+$F$15*AL185</f>
        <v>2179.0472020328243</v>
      </c>
      <c r="AL230" s="26">
        <f>$F$5*AL231+$F$4*AM230+3*$F$9*AL216+3*$F$8*AM215+3*$F$13*AL201+3*$F$12*AM200+$F$17*AL186+$F$16*AM185</f>
        <v>3478.5544657130858</v>
      </c>
      <c r="AM230" s="17">
        <f>$F$2*AM231+$F$3*AN230+3*$F$6*AM216+3*$F$7*AN215+3*$F$10*AM201+3*$F$11*AN200+$F$14*AM186+$F$15*AN185</f>
        <v>2672.492424972505</v>
      </c>
      <c r="AN230" s="26">
        <f>$F$5*AN231+$F$4*AO230+3*$F$9*AN216+3*$F$8*AO215+3*$F$13*AN201+3*$F$12*AO200+$F$17*AN186+$F$16*AO185</f>
        <v>2783.2009415179205</v>
      </c>
      <c r="AO230" s="17">
        <f>$F$2*AO231+$F$3*AP230+3*$F$6*AO216+3*$F$7*AP215+3*$F$10*AO201+3*$F$11*AP200+$F$14*AO186+$F$15*AP185</f>
        <v>1507.5784612740572</v>
      </c>
      <c r="AP230" s="26">
        <f>$F$5*AP231+$F$4*AQ230+3*$F$9*AP216+3*$F$8*AQ215+3*$F$13*AP201+3*$F$12*AQ200+$F$17*AP186+$F$16*AQ185</f>
        <v>241.93654326754373</v>
      </c>
      <c r="AQ230" s="113">
        <v>0</v>
      </c>
      <c r="AU230">
        <v>2</v>
      </c>
      <c r="AV230" s="17">
        <f t="shared" si="254"/>
        <v>146398.28867497115</v>
      </c>
      <c r="AW230" s="17">
        <f t="shared" si="237"/>
        <v>136124.33552903746</v>
      </c>
      <c r="AX230" s="17">
        <f t="shared" si="238"/>
        <v>111772.60770454544</v>
      </c>
      <c r="AY230" s="17">
        <f t="shared" si="239"/>
        <v>67407.894610307572</v>
      </c>
      <c r="AZ230" s="17">
        <f t="shared" si="240"/>
        <v>42281.339065891174</v>
      </c>
      <c r="BA230" s="17">
        <f t="shared" si="241"/>
        <v>7541.3618328739713</v>
      </c>
      <c r="BB230" s="27"/>
      <c r="BF230">
        <v>2</v>
      </c>
      <c r="BG230" s="17">
        <f t="shared" si="255"/>
        <v>114507.4499266179</v>
      </c>
      <c r="BH230" s="17">
        <f t="shared" si="242"/>
        <v>135798.16704721077</v>
      </c>
      <c r="BI230" s="17">
        <f t="shared" si="243"/>
        <v>118800.45913129796</v>
      </c>
      <c r="BJ230" s="17">
        <f t="shared" si="244"/>
        <v>82437.379854327985</v>
      </c>
      <c r="BK230" s="17">
        <f t="shared" si="245"/>
        <v>51967.610090520306</v>
      </c>
      <c r="BL230" s="17">
        <f t="shared" si="246"/>
        <v>9629.6979738915979</v>
      </c>
      <c r="BM230" s="27"/>
      <c r="BQ230">
        <v>2</v>
      </c>
      <c r="BR230" s="17">
        <f t="shared" si="256"/>
        <v>260905.73860158905</v>
      </c>
      <c r="BS230" s="17">
        <f t="shared" si="247"/>
        <v>271922.50257624825</v>
      </c>
      <c r="BT230" s="17">
        <f t="shared" si="248"/>
        <v>230573.0668358434</v>
      </c>
      <c r="BU230" s="17">
        <f t="shared" si="249"/>
        <v>149845.27446463556</v>
      </c>
      <c r="BV230" s="17">
        <f t="shared" si="250"/>
        <v>94248.949156411487</v>
      </c>
      <c r="BW230" s="17">
        <f t="shared" si="251"/>
        <v>17171.05980676557</v>
      </c>
      <c r="BX230" s="27"/>
      <c r="CB230">
        <v>2</v>
      </c>
      <c r="CC230" s="17">
        <f t="shared" si="257"/>
        <v>260905.73860158905</v>
      </c>
      <c r="CD230" s="17">
        <f t="shared" si="252"/>
        <v>271922.50257624825</v>
      </c>
      <c r="CE230" s="17">
        <f t="shared" si="252"/>
        <v>230573.0668358434</v>
      </c>
      <c r="CF230" s="17">
        <f t="shared" si="252"/>
        <v>149845.27446463556</v>
      </c>
      <c r="CG230" s="17">
        <f t="shared" si="252"/>
        <v>94248.949156411487</v>
      </c>
      <c r="CH230" s="17">
        <f t="shared" si="252"/>
        <v>17171.05980676557</v>
      </c>
      <c r="CI230" s="27"/>
      <c r="CM230">
        <v>2</v>
      </c>
      <c r="CN230" s="28">
        <f t="shared" si="253"/>
        <v>2.1731684297496163</v>
      </c>
      <c r="CO230" s="28">
        <f t="shared" si="253"/>
        <v>2.1618197202695884</v>
      </c>
      <c r="CP230" s="28">
        <f t="shared" si="253"/>
        <v>2.2090447742204122</v>
      </c>
      <c r="CQ230" s="28">
        <f t="shared" si="253"/>
        <v>2.4371420547184934</v>
      </c>
      <c r="CR230" s="28">
        <f t="shared" si="253"/>
        <v>2.7078805911715218</v>
      </c>
      <c r="CS230" s="28">
        <f t="shared" si="253"/>
        <v>4.8490461702496983</v>
      </c>
      <c r="CT230" s="27"/>
    </row>
    <row r="231" spans="2:98" x14ac:dyDescent="0.35">
      <c r="B231" t="s">
        <v>1</v>
      </c>
      <c r="C231">
        <v>3</v>
      </c>
      <c r="D231" s="26">
        <f>$F$5*D232+$F$4*E231+3*$F$9*D217+3*$F$8*E216+3*$F$13*D202+3*$F$12*E201+$F$17*D187+$F$16*E186</f>
        <v>77963.598494260645</v>
      </c>
      <c r="E231" s="17">
        <f>$F$2*E232+$F$3*F231+3*$F$6*E217+3*$F$7*F216+3*$F$10*E202+3*$F$11*F201+$F$14*E187+$F$15*F186</f>
        <v>74561.407844188914</v>
      </c>
      <c r="F231" s="26">
        <f>$F$5*F232+$F$4*G231+3*$F$9*F217+3*$F$8*G216+3*$F$13*F202+3*$F$12*G201+$F$17*F187+$F$16*G186</f>
        <v>89818.102075617251</v>
      </c>
      <c r="G231" s="17">
        <f>$F$2*G232+$F$3*H231+3*$F$6*G217+3*$F$7*H216+3*$F$10*G202+3*$F$11*H201+$F$14*G187+$F$15*H186</f>
        <v>79771.312397518428</v>
      </c>
      <c r="H231" s="26">
        <f>$F$5*H232+$F$4*I231+3*$F$9*H217+3*$F$8*I216+3*$F$13*H202+3*$F$12*I201+$F$17*H187+$F$16*I186</f>
        <v>43263.944389470416</v>
      </c>
      <c r="I231" s="17">
        <f>$F$2*I232+$F$3*J231+3*$F$6*I217+3*$F$7*J216+3*$F$10*I202+3*$F$11*J201+$F$14*I187+$F$15*J186</f>
        <v>21539.963706575047</v>
      </c>
      <c r="J231" s="113">
        <v>0</v>
      </c>
      <c r="M231" t="s">
        <v>1</v>
      </c>
      <c r="N231">
        <v>3</v>
      </c>
      <c r="O231" s="26">
        <f>$F$5*O232+$F$4*P231+3*$F$9*O217+3*$F$8*P216+3*$F$13*O202+3*$F$12*P201+$F$17*O187+$F$16*P186</f>
        <v>22099.524345068741</v>
      </c>
      <c r="P231" s="17">
        <f>$F$2*P232+$F$3*Q231+3*$F$6*P217+3*$F$7*Q216+3*$F$10*P202+3*$F$11*Q201+$F$14*P187+$F$15*Q186</f>
        <v>13069.165725558652</v>
      </c>
      <c r="Q231" s="26">
        <f>$F$5*Q232+$F$4*R231+3*$F$9*Q217+3*$F$8*R216+3*$F$13*Q202+3*$F$12*R201+$F$17*Q187+$F$16*R186</f>
        <v>4407.4139361275675</v>
      </c>
      <c r="R231" s="17">
        <f>$F$2*R232+$F$3*S231+3*$F$6*R217+3*$F$7*S216+3*$F$10*R202+3*$F$11*S201+$F$14*R187+$F$15*S186</f>
        <v>1253.1264701786504</v>
      </c>
      <c r="S231" s="26">
        <f>$F$5*S232+$F$4*T231+3*$F$9*S217+3*$F$8*T216+3*$F$13*S202+3*$F$12*T201+$F$17*S187+$F$16*T186</f>
        <v>0</v>
      </c>
      <c r="T231" s="17">
        <f>$F$2*T232+$F$3*U231+3*$F$6*T217+3*$F$7*U216+3*$F$10*T202+3*$F$11*U201+$F$14*T187+$F$15*U186</f>
        <v>0</v>
      </c>
      <c r="U231" s="113">
        <v>0</v>
      </c>
      <c r="X231" t="s">
        <v>1</v>
      </c>
      <c r="Y231">
        <v>3</v>
      </c>
      <c r="Z231" s="26">
        <f>$F$5*Z232+$F$4*AA231+3*$F$9*Z217+3*$F$8*AA216+3*$F$13*Z202+3*$F$12*AA201+$F$17*Z187+$F$16*AA186</f>
        <v>73926.472286169243</v>
      </c>
      <c r="AA231" s="17">
        <f>$F$2*AA232+$F$3*AB231+3*$F$6*AA217+3*$F$7*AB216+3*$F$10*AA202+3*$F$11*AB201+$F$14*AA187+$F$15*AB186</f>
        <v>73590.261143423646</v>
      </c>
      <c r="AB231" s="26">
        <f>$F$5*AB232+$F$4*AC231+3*$F$9*AB217+3*$F$8*AC216+3*$F$13*AB202+3*$F$12*AC201+$F$17*AB187+$F$16*AC186</f>
        <v>94501.844286278298</v>
      </c>
      <c r="AC231" s="17">
        <f>$F$2*AC232+$F$3*AD231+3*$F$6*AC217+3*$F$7*AD216+3*$F$10*AC202+3*$F$11*AD201+$F$14*AC187+$F$15*AD186</f>
        <v>84454.592738557709</v>
      </c>
      <c r="AD231" s="26">
        <f>$F$5*AD232+$F$4*AE231+3*$F$9*AD217+3*$F$8*AE216+3*$F$13*AD202+3*$F$12*AE201+$F$17*AD187+$F$16*AE186</f>
        <v>48016.062432583749</v>
      </c>
      <c r="AE231" s="17">
        <f>$F$2*AE232+$F$3*AF231+3*$F$6*AE217+3*$F$7*AF216+3*$F$10*AE202+3*$F$11*AF201+$F$14*AE187+$F$15*AF186</f>
        <v>23730.204638786236</v>
      </c>
      <c r="AF231" s="113">
        <v>0</v>
      </c>
      <c r="AI231" t="s">
        <v>1</v>
      </c>
      <c r="AJ231">
        <v>3</v>
      </c>
      <c r="AK231" s="26">
        <f>$F$5*AK232+$F$4*AL231+3*$F$9*AK217+3*$F$8*AL216+3*$F$13*AK202+3*$F$12*AL201+$F$17*AK187+$F$16*AL186</f>
        <v>563.91333605328873</v>
      </c>
      <c r="AL231" s="17">
        <f>$F$2*AL232+$F$3*AM231+3*$F$6*AL217+3*$F$7*AM216+3*$F$10*AL202+3*$F$11*AM201+$F$14*AL187+$F$15*AM186</f>
        <v>464.02171066726333</v>
      </c>
      <c r="AM231" s="26">
        <f>$F$5*AM232+$F$4*AN231+3*$F$9*AM217+3*$F$8*AN216+3*$F$13*AM202+3*$F$12*AN201+$F$17*AM187+$F$16*AN186</f>
        <v>855.96573142725072</v>
      </c>
      <c r="AN231" s="17">
        <f>$F$2*AN232+$F$3*AO231+3*$F$6*AN217+3*$F$7*AO216+3*$F$10*AN202+3*$F$11*AO201+$F$14*AN187+$F$15*AO186</f>
        <v>532.27682430407253</v>
      </c>
      <c r="AO231" s="26">
        <f>$F$5*AO232+$F$4*AP231+3*$F$9*AO217+3*$F$8*AP216+3*$F$13*AO202+3*$F$12*AP201+$F$17*AO187+$F$16*AP186</f>
        <v>593.80517486412077</v>
      </c>
      <c r="AP231" s="17">
        <f>$F$2*AP232+$F$3*AQ231+3*$F$6*AP217+3*$F$7*AQ216+3*$F$10*AP202+3*$F$11*AQ201+$F$14*AP187+$F$15*AQ186</f>
        <v>140.09089078990431</v>
      </c>
      <c r="AQ231" s="113">
        <v>0</v>
      </c>
      <c r="AT231" t="s">
        <v>1</v>
      </c>
      <c r="AU231">
        <v>3</v>
      </c>
      <c r="AV231" s="17">
        <f t="shared" si="254"/>
        <v>100063.12283932939</v>
      </c>
      <c r="AW231" s="17">
        <f t="shared" si="237"/>
        <v>87630.573569747561</v>
      </c>
      <c r="AX231" s="17">
        <f t="shared" si="238"/>
        <v>94225.516011744825</v>
      </c>
      <c r="AY231" s="17">
        <f t="shared" si="239"/>
        <v>81024.438867697085</v>
      </c>
      <c r="AZ231" s="17">
        <f t="shared" si="240"/>
        <v>43263.944389470416</v>
      </c>
      <c r="BA231" s="17">
        <f t="shared" si="241"/>
        <v>21539.963706575047</v>
      </c>
      <c r="BB231" s="27"/>
      <c r="BE231" t="s">
        <v>1</v>
      </c>
      <c r="BF231">
        <v>3</v>
      </c>
      <c r="BG231" s="17">
        <f t="shared" si="255"/>
        <v>74490.385622222529</v>
      </c>
      <c r="BH231" s="17">
        <f t="shared" si="242"/>
        <v>74054.28285409091</v>
      </c>
      <c r="BI231" s="17">
        <f t="shared" si="243"/>
        <v>95357.810017705546</v>
      </c>
      <c r="BJ231" s="17">
        <f t="shared" si="244"/>
        <v>84986.869562861786</v>
      </c>
      <c r="BK231" s="17">
        <f t="shared" si="245"/>
        <v>48609.867607447872</v>
      </c>
      <c r="BL231" s="17">
        <f t="shared" si="246"/>
        <v>23870.295529576139</v>
      </c>
      <c r="BM231" s="27"/>
      <c r="BP231" t="s">
        <v>1</v>
      </c>
      <c r="BQ231">
        <v>3</v>
      </c>
      <c r="BR231" s="17">
        <f t="shared" si="256"/>
        <v>174553.50846155192</v>
      </c>
      <c r="BS231" s="17">
        <f t="shared" si="247"/>
        <v>161684.85642383847</v>
      </c>
      <c r="BT231" s="17">
        <f t="shared" si="248"/>
        <v>189583.32602945037</v>
      </c>
      <c r="BU231" s="17">
        <f t="shared" si="249"/>
        <v>166011.30843055889</v>
      </c>
      <c r="BV231" s="17">
        <f t="shared" si="250"/>
        <v>91873.811996918288</v>
      </c>
      <c r="BW231" s="17">
        <f t="shared" si="251"/>
        <v>45410.259236151185</v>
      </c>
      <c r="BX231" s="27"/>
      <c r="CA231" t="s">
        <v>1</v>
      </c>
      <c r="CB231">
        <v>3</v>
      </c>
      <c r="CC231" s="17">
        <f t="shared" si="257"/>
        <v>174553.50846155192</v>
      </c>
      <c r="CD231" s="17">
        <f t="shared" si="252"/>
        <v>161684.85642383847</v>
      </c>
      <c r="CE231" s="17">
        <f t="shared" si="252"/>
        <v>189583.32602945037</v>
      </c>
      <c r="CF231" s="17">
        <f t="shared" si="252"/>
        <v>166011.30843055889</v>
      </c>
      <c r="CG231" s="17">
        <f t="shared" si="252"/>
        <v>91873.811996918288</v>
      </c>
      <c r="CH231" s="17">
        <f t="shared" si="252"/>
        <v>45410.259236151185</v>
      </c>
      <c r="CI231" s="27"/>
      <c r="CL231" t="s">
        <v>1</v>
      </c>
      <c r="CM231">
        <v>3</v>
      </c>
      <c r="CN231" s="28">
        <f t="shared" si="253"/>
        <v>2.3494166885426777</v>
      </c>
      <c r="CO231" s="28">
        <f t="shared" si="253"/>
        <v>2.3473415779914131</v>
      </c>
      <c r="CP231" s="28">
        <f t="shared" si="253"/>
        <v>2.1822076735095797</v>
      </c>
      <c r="CQ231" s="28">
        <f t="shared" si="253"/>
        <v>2.169488625505978</v>
      </c>
      <c r="CR231" s="28">
        <f t="shared" si="253"/>
        <v>2.7009960309437862</v>
      </c>
      <c r="CS231" s="28">
        <f t="shared" si="253"/>
        <v>3.4607982043163901</v>
      </c>
      <c r="CT231" s="27"/>
    </row>
    <row r="232" spans="2:98" x14ac:dyDescent="0.35">
      <c r="C232">
        <v>4</v>
      </c>
      <c r="D232" s="17">
        <f>$F$2*D233+$F$3*E232+3*$F$6*D218+3*$F$7*E217+3*$F$10*D203+3*$F$11*E202+$F$14*D188+$F$15*E187</f>
        <v>24563.626462403354</v>
      </c>
      <c r="E232" s="26">
        <f>$F$5*E233+$F$4*F232+3*$F$9*E218+3*$F$8*F217+3*$F$13*E203+3*$F$12*F202+$F$17*E188+$F$16*F187</f>
        <v>45588.742466893498</v>
      </c>
      <c r="F232" s="17">
        <f>$F$2*F233+$F$3*G232+3*$F$6*F218+3*$F$7*G217+3*$F$10*F203+3*$F$11*G202+$F$14*F188+$F$15*G187</f>
        <v>45352.898547666358</v>
      </c>
      <c r="G232" s="26">
        <f>$F$5*G233+$F$4*H232+3*$F$9*G218+3*$F$8*H217+3*$F$13*G203+3*$F$12*H202+$F$17*G188+$F$16*H187</f>
        <v>69613.065169324545</v>
      </c>
      <c r="H232" s="17">
        <f>$F$2*H233+$F$3*I232+3*$F$6*H218+3*$F$7*I217+3*$F$10*H203+3*$F$11*I202+$F$14*H188+$F$15*I187</f>
        <v>65847.215527243592</v>
      </c>
      <c r="I232" s="26">
        <f>$F$5*I233+$F$4*J232+3*$F$9*I218+3*$F$8*J217+3*$F$13*I203+3*$F$12*J202+$F$17*I188+$F$16*J187</f>
        <v>23363.176539084645</v>
      </c>
      <c r="J232" s="113">
        <v>0</v>
      </c>
      <c r="N232">
        <v>4</v>
      </c>
      <c r="O232" s="17">
        <f>$F$2*O233+$F$3*P232+3*$F$6*O218+3*$F$7*P217+3*$F$10*O203+3*$F$11*P202+$F$14*O188+$F$15*P187</f>
        <v>10328.44029181374</v>
      </c>
      <c r="P232" s="26">
        <f>$F$5*P233+$F$4*Q232+3*$F$9*P218+3*$F$8*Q217+3*$F$13*P203+3*$F$12*Q202+$F$17*P188+$F$16*Q187</f>
        <v>7446.3186590705363</v>
      </c>
      <c r="Q232" s="17">
        <f>$F$2*Q233+$F$3*R232+3*$F$6*Q218+3*$F$7*R217+3*$F$10*Q203+3*$F$11*R202+$F$14*Q188+$F$15*R187</f>
        <v>3669.4818963786383</v>
      </c>
      <c r="R232" s="26">
        <f>$F$5*R233+$F$4*S232+3*$F$9*R218+3*$F$8*S217+3*$F$13*R203+3*$F$12*S202+$F$17*R188+$F$16*S187</f>
        <v>574.40266946729776</v>
      </c>
      <c r="S232" s="17">
        <f>$F$2*S233+$F$3*T232+3*$F$6*S218+3*$F$7*T217+3*$F$10*S203+3*$F$11*T202+$F$14*S188+$F$15*T187</f>
        <v>0</v>
      </c>
      <c r="T232" s="26">
        <f>$F$5*T233+$F$4*U232+3*$F$9*T218+3*$F$8*U217+3*$F$13*T203+3*$F$12*U202+$F$17*T188+$F$16*U187</f>
        <v>0</v>
      </c>
      <c r="U232" s="113">
        <v>0</v>
      </c>
      <c r="Y232">
        <v>4</v>
      </c>
      <c r="Z232" s="17">
        <f>$F$2*Z233+$F$3*AA232+3*$F$6*Z218+3*$F$7*AA217+3*$F$10*Z203+3*$F$11*AA202+$F$14*Z188+$F$15*AA187</f>
        <v>21713.155694086952</v>
      </c>
      <c r="AA232" s="26">
        <f>$F$5*AA233+$F$4*AB232+3*$F$9*AA218+3*$F$8*AB217+3*$F$13*AA203+3*$F$12*AB202+$F$17*AA188+$F$16*AB187</f>
        <v>44199.322348048983</v>
      </c>
      <c r="AB232" s="17">
        <f>$F$2*AB233+$F$3*AC232+3*$F$6*AB218+3*$F$7*AC217+3*$F$10*AB203+3*$F$11*AC202+$F$14*AB188+$F$15*AC187</f>
        <v>45416.912253890419</v>
      </c>
      <c r="AC232" s="26">
        <f>$F$5*AC233+$F$4*AD232+3*$F$9*AC218+3*$F$8*AD217+3*$F$13*AC203+3*$F$12*AD202+$F$17*AC188+$F$16*AD187</f>
        <v>71933.157403891601</v>
      </c>
      <c r="AD232" s="17">
        <f>$F$2*AD233+$F$3*AE232+3*$F$6*AD218+3*$F$7*AE217+3*$F$10*AD203+3*$F$11*AE202+$F$14*AD188+$F$15*AE187</f>
        <v>68242.239516428584</v>
      </c>
      <c r="AE232" s="26">
        <f>$F$5*AE233+$F$4*AF232+3*$F$9*AE218+3*$F$8*AF217+3*$F$13*AE203+3*$F$12*AF202+$F$17*AE188+$F$16*AF187</f>
        <v>24522.841106976375</v>
      </c>
      <c r="AF232" s="113">
        <v>0</v>
      </c>
      <c r="AJ232">
        <v>4</v>
      </c>
      <c r="AK232" s="17">
        <f>$F$2*AK233+$F$3*AL232+3*$F$6*AK218+3*$F$7*AL217+3*$F$10*AK203+3*$F$11*AL202+$F$14*AK188+$F$15*AL187</f>
        <v>0</v>
      </c>
      <c r="AL232" s="26">
        <f>$F$5*AL233+$F$4*AM232+3*$F$9*AL218+3*$F$8*AM217+3*$F$13*AL203+3*$F$12*AM202+$F$17*AL188+$F$16*AM187</f>
        <v>0</v>
      </c>
      <c r="AM232" s="17">
        <f>$F$2*AM233+$F$3*AN232+3*$F$6*AM218+3*$F$7*AN217+3*$F$10*AM203+3*$F$11*AN202+$F$14*AM188+$F$15*AN187</f>
        <v>0</v>
      </c>
      <c r="AN232" s="26">
        <f>$F$5*AN233+$F$4*AO232+3*$F$9*AN218+3*$F$8*AO217+3*$F$13*AN203+3*$F$12*AO202+$F$17*AN188+$F$16*AO187</f>
        <v>0</v>
      </c>
      <c r="AO232" s="17">
        <f>$F$2*AO233+$F$3*AP232+3*$F$6*AO218+3*$F$7*AP217+3*$F$10*AO203+3*$F$11*AP202+$F$14*AO188+$F$15*AP187</f>
        <v>0</v>
      </c>
      <c r="AP232" s="26">
        <f>$F$5*AP233+$F$4*AQ232+3*$F$9*AP218+3*$F$8*AQ217+3*$F$13*AP203+3*$F$12*AQ202+$F$17*AP188+$F$16*AQ187</f>
        <v>0</v>
      </c>
      <c r="AQ232" s="113">
        <v>0</v>
      </c>
      <c r="AU232">
        <v>4</v>
      </c>
      <c r="AV232" s="17">
        <f t="shared" si="254"/>
        <v>34892.066754217092</v>
      </c>
      <c r="AW232" s="17">
        <f t="shared" si="237"/>
        <v>53035.061125964035</v>
      </c>
      <c r="AX232" s="17">
        <f t="shared" si="238"/>
        <v>49022.380444044997</v>
      </c>
      <c r="AY232" s="17">
        <f t="shared" si="239"/>
        <v>70187.467838791839</v>
      </c>
      <c r="AZ232" s="17">
        <f t="shared" si="240"/>
        <v>65847.215527243592</v>
      </c>
      <c r="BA232" s="17">
        <f t="shared" si="241"/>
        <v>23363.176539084645</v>
      </c>
      <c r="BB232" s="27"/>
      <c r="BF232">
        <v>4</v>
      </c>
      <c r="BG232" s="17">
        <f t="shared" si="255"/>
        <v>21713.155694086952</v>
      </c>
      <c r="BH232" s="17">
        <f t="shared" si="242"/>
        <v>44199.322348048983</v>
      </c>
      <c r="BI232" s="17">
        <f t="shared" si="243"/>
        <v>45416.912253890419</v>
      </c>
      <c r="BJ232" s="17">
        <f t="shared" si="244"/>
        <v>71933.157403891601</v>
      </c>
      <c r="BK232" s="17">
        <f t="shared" si="245"/>
        <v>68242.239516428584</v>
      </c>
      <c r="BL232" s="17">
        <f t="shared" si="246"/>
        <v>24522.841106976375</v>
      </c>
      <c r="BM232" s="27"/>
      <c r="BQ232">
        <v>4</v>
      </c>
      <c r="BR232" s="17">
        <f t="shared" si="256"/>
        <v>56605.222448304048</v>
      </c>
      <c r="BS232" s="17">
        <f t="shared" si="247"/>
        <v>97234.383474013011</v>
      </c>
      <c r="BT232" s="17">
        <f t="shared" si="248"/>
        <v>94439.292697935423</v>
      </c>
      <c r="BU232" s="17">
        <f t="shared" si="249"/>
        <v>142120.62524268345</v>
      </c>
      <c r="BV232" s="17">
        <f t="shared" si="250"/>
        <v>134089.45504367218</v>
      </c>
      <c r="BW232" s="17">
        <f t="shared" si="251"/>
        <v>47886.017646061024</v>
      </c>
      <c r="BX232" s="27"/>
      <c r="CB232">
        <v>4</v>
      </c>
      <c r="CC232" s="17">
        <f t="shared" si="257"/>
        <v>56605.222448304048</v>
      </c>
      <c r="CD232" s="17">
        <f t="shared" si="252"/>
        <v>97234.383474013011</v>
      </c>
      <c r="CE232" s="17">
        <f t="shared" si="252"/>
        <v>94439.292697935423</v>
      </c>
      <c r="CF232" s="17">
        <f t="shared" si="252"/>
        <v>142120.62524268345</v>
      </c>
      <c r="CG232" s="17">
        <f t="shared" si="252"/>
        <v>134089.45504367218</v>
      </c>
      <c r="CH232" s="17">
        <f t="shared" si="252"/>
        <v>47886.017646061024</v>
      </c>
      <c r="CI232" s="27"/>
      <c r="CM232">
        <v>4</v>
      </c>
      <c r="CN232" s="28">
        <f t="shared" si="253"/>
        <v>3.325070251561757</v>
      </c>
      <c r="CO232" s="28">
        <f t="shared" si="253"/>
        <v>2.6744248656305039</v>
      </c>
      <c r="CP232" s="28">
        <f t="shared" si="253"/>
        <v>2.6753540157637374</v>
      </c>
      <c r="CQ232" s="28">
        <f t="shared" si="253"/>
        <v>2.0614453076993482</v>
      </c>
      <c r="CR232" s="28">
        <f t="shared" si="253"/>
        <v>2.0350117660217952</v>
      </c>
      <c r="CS232" s="28">
        <f t="shared" si="253"/>
        <v>3.1800889715472418</v>
      </c>
      <c r="CT232" s="27"/>
    </row>
    <row r="233" spans="2:98" x14ac:dyDescent="0.35">
      <c r="C233">
        <v>5</v>
      </c>
      <c r="D233" s="26">
        <f>$F$5*D234+$F$4*E233+3*$F$9*D219+3*$F$8*E218+3*$F$13*D204+3*$F$12*E203+$F$17*D189+$F$16*E188</f>
        <v>7766.0355557576413</v>
      </c>
      <c r="E233" s="17">
        <f>$F$2*E234+$F$3*F233+3*$F$6*E219+3*$F$7*F218+3*$F$10*E204+3*$F$11*F203+$F$14*E189+$F$15*F188</f>
        <v>7922.4144411492007</v>
      </c>
      <c r="F233" s="26">
        <f>$F$5*F234+$F$4*G233+3*$F$9*F219+3*$F$8*G218+3*$F$13*F204+3*$F$12*G203+$F$17*F189+$F$16*G188</f>
        <v>21279.504919604537</v>
      </c>
      <c r="G233" s="17">
        <f>$F$2*G234+$F$3*H233+3*$F$6*G219+3*$F$7*H218+3*$F$10*G204+3*$F$11*H203+$F$14*G189+$F$15*H188</f>
        <v>22565.871584076966</v>
      </c>
      <c r="H233" s="26">
        <f>$F$5*H234+$F$4*I233+3*$F$9*H219+3*$F$8*I218+3*$F$13*H204+3*$F$12*I203+$F$17*H189+$F$16*I188</f>
        <v>61727.740987929486</v>
      </c>
      <c r="I233" s="16">
        <f>(X6*Y3+3*X5*Y4+3*X4*Y5+X3*Y6)/(1-W3)</f>
        <v>65847.215527243592</v>
      </c>
      <c r="J233" s="1">
        <f>I232</f>
        <v>23363.176539084645</v>
      </c>
      <c r="K233" s="27"/>
      <c r="N233">
        <v>5</v>
      </c>
      <c r="O233" s="26">
        <f>$F$5*O234+$F$4*P233+3*$F$9*O219+3*$F$8*P218+3*$F$13*O204+3*$F$12*P203+$F$17*O189+$F$16*P188</f>
        <v>3520.4713693507451</v>
      </c>
      <c r="P233" s="17">
        <f>$F$2*P234+$F$3*Q233+3*$F$6*P219+3*$F$7*Q218+3*$F$10*P204+3*$F$11*Q203+$F$14*P189+$F$15*Q188</f>
        <v>1606.3003222439343</v>
      </c>
      <c r="Q233" s="26">
        <f>$F$5*Q234+$F$4*R233+3*$F$9*Q219+3*$F$8*R218+3*$F$13*Q204+3*$F$12*R203+$F$17*Q189+$F$16*R188</f>
        <v>1406.2695979768173</v>
      </c>
      <c r="R233" s="17">
        <f>$F$2*R234+$F$3*S233+3*$F$6*R219+3*$F$7*S218+3*$F$10*R204+3*$F$11*S203+$F$14*R189+$F$15*S188</f>
        <v>309.62119059871225</v>
      </c>
      <c r="S233" s="26">
        <f>$F$5*S234+$F$4*T233+3*$F$9*S219+3*$F$8*T218+3*$F$13*S204+3*$F$12*T203+$F$17*S189+$F$16*T188</f>
        <v>0</v>
      </c>
      <c r="T233" s="8">
        <v>0</v>
      </c>
      <c r="U233" s="25">
        <f t="shared" ref="U233:V235" si="258">T232</f>
        <v>0</v>
      </c>
      <c r="V233" s="25">
        <f t="shared" si="258"/>
        <v>0</v>
      </c>
      <c r="Y233">
        <v>5</v>
      </c>
      <c r="Z233" s="26">
        <f>$F$5*Z234+$F$4*AA233+3*$F$9*Z219+3*$F$8*AA218+3*$F$13*Z204+3*$F$12*AA203+$F$17*Z189+$F$16*AA188</f>
        <v>6903.0346550752774</v>
      </c>
      <c r="AA233" s="17">
        <f>$F$2*AA234+$F$3*AB233+3*$F$6*AA219+3*$F$7*AB218+3*$F$10*AA204+3*$F$11*AB203+$F$14*AA189+$F$15*AB188</f>
        <v>7613.6607887311748</v>
      </c>
      <c r="AB233" s="26">
        <f>$F$5*AB234+$F$4*AC233+3*$F$9*AB219+3*$F$8*AC218+3*$F$13*AB204+3*$F$12*AC203+$F$17*AB189+$F$16*AC188</f>
        <v>21376.553097130593</v>
      </c>
      <c r="AC233" s="17">
        <f>$F$2*AC234+$F$3*AD233+3*$F$6*AC219+3*$F$7*AD218+3*$F$10*AC204+3*$F$11*AD203+$F$14*AC189+$F$15*AD188</f>
        <v>23136.43899265883</v>
      </c>
      <c r="AD233" s="26">
        <f>$F$5*AD234+$F$4*AE233+3*$F$9*AD219+3*$F$8*AE218+3*$F$13*AD204+3*$F$12*AE203+$F$17*AD189+$F$16*AE188</f>
        <v>63832.526993078813</v>
      </c>
      <c r="AE233" s="16">
        <f>(X6*Z3+3*X5*Z4+3*X4*Z5+X3*Z6)/(1-W3)</f>
        <v>68242.23951642857</v>
      </c>
      <c r="AF233" s="25">
        <f t="shared" ref="AF233:AG235" si="259">AE232</f>
        <v>24522.841106976375</v>
      </c>
      <c r="AG233" s="25">
        <f t="shared" si="259"/>
        <v>0</v>
      </c>
      <c r="AJ233">
        <v>5</v>
      </c>
      <c r="AK233" s="26">
        <f>$F$5*AK234+$F$4*AL233+3*$F$9*AK219+3*$F$8*AL218+3*$F$13*AK204+3*$F$12*AL203+$F$17*AK189+$F$16*AL188</f>
        <v>0</v>
      </c>
      <c r="AL233" s="17">
        <f>$F$2*AL234+$F$3*AM233+3*$F$6*AL219+3*$F$7*AM218+3*$F$10*AL204+3*$F$11*AM203+$F$14*AL189+$F$15*AM188</f>
        <v>0</v>
      </c>
      <c r="AM233" s="26">
        <f>$F$5*AM234+$F$4*AN233+3*$F$9*AM219+3*$F$8*AN218+3*$F$13*AM204+3*$F$12*AN203+$F$17*AM189+$F$16*AN188</f>
        <v>0</v>
      </c>
      <c r="AN233" s="17">
        <f>$F$2*AN234+$F$3*AO233+3*$F$6*AN219+3*$F$7*AO218+3*$F$10*AN204+3*$F$11*AO203+$F$14*AN189+$F$15*AO188</f>
        <v>0</v>
      </c>
      <c r="AO233" s="26">
        <f>$F$5*AO234+$F$4*AP233+3*$F$9*AO219+3*$F$8*AP218+3*$F$13*AO204+3*$F$12*AP203+$F$17*AO189+$F$16*AP188</f>
        <v>0</v>
      </c>
      <c r="AP233" s="8">
        <v>0</v>
      </c>
      <c r="AQ233" s="25"/>
      <c r="AR233" s="27"/>
      <c r="AU233">
        <v>5</v>
      </c>
      <c r="AV233" s="17">
        <f t="shared" si="254"/>
        <v>11286.506925108386</v>
      </c>
      <c r="AW233" s="17">
        <f t="shared" si="237"/>
        <v>9528.7147633931345</v>
      </c>
      <c r="AX233" s="17">
        <f t="shared" si="238"/>
        <v>22685.774517581354</v>
      </c>
      <c r="AY233" s="17">
        <f t="shared" si="239"/>
        <v>22875.492774675677</v>
      </c>
      <c r="AZ233" s="17">
        <f t="shared" si="240"/>
        <v>61727.740987929486</v>
      </c>
      <c r="BA233" s="17">
        <f t="shared" si="241"/>
        <v>65847.215527243592</v>
      </c>
      <c r="BB233" s="25"/>
      <c r="BC233" s="27"/>
      <c r="BF233">
        <v>5</v>
      </c>
      <c r="BG233" s="17">
        <f t="shared" si="255"/>
        <v>6903.0346550752774</v>
      </c>
      <c r="BH233" s="17">
        <f t="shared" si="242"/>
        <v>7613.6607887311748</v>
      </c>
      <c r="BI233" s="17">
        <f t="shared" si="243"/>
        <v>21376.553097130593</v>
      </c>
      <c r="BJ233" s="17">
        <f t="shared" si="244"/>
        <v>23136.43899265883</v>
      </c>
      <c r="BK233" s="17">
        <f t="shared" si="245"/>
        <v>63832.526993078813</v>
      </c>
      <c r="BL233" s="17">
        <f t="shared" si="246"/>
        <v>68242.23951642857</v>
      </c>
      <c r="BM233" s="25"/>
      <c r="BN233" s="27"/>
      <c r="BQ233">
        <v>5</v>
      </c>
      <c r="BR233" s="17">
        <f t="shared" si="256"/>
        <v>18189.541580183664</v>
      </c>
      <c r="BS233" s="17">
        <f t="shared" si="247"/>
        <v>17142.375552124307</v>
      </c>
      <c r="BT233" s="17">
        <f t="shared" si="248"/>
        <v>44062.327614711947</v>
      </c>
      <c r="BU233" s="17">
        <f t="shared" si="249"/>
        <v>46011.931767334507</v>
      </c>
      <c r="BV233" s="17">
        <f t="shared" si="250"/>
        <v>125560.26798100831</v>
      </c>
      <c r="BW233" s="17">
        <f t="shared" si="251"/>
        <v>134089.45504367218</v>
      </c>
      <c r="BX233" s="25"/>
      <c r="CB233">
        <v>5</v>
      </c>
      <c r="CC233" s="17">
        <f t="shared" si="257"/>
        <v>18189.541580183664</v>
      </c>
      <c r="CD233" s="17">
        <f t="shared" si="252"/>
        <v>17142.375552124307</v>
      </c>
      <c r="CE233" s="17">
        <f t="shared" si="252"/>
        <v>44062.327614711947</v>
      </c>
      <c r="CF233" s="17">
        <f t="shared" si="252"/>
        <v>46011.931767334507</v>
      </c>
      <c r="CG233" s="17">
        <f t="shared" si="252"/>
        <v>125560.26798100831</v>
      </c>
      <c r="CH233" s="17">
        <f t="shared" si="252"/>
        <v>134089.45504367218</v>
      </c>
      <c r="CI233" s="25"/>
      <c r="CM233">
        <v>5</v>
      </c>
      <c r="CN233" s="28">
        <f>(CC233-3*CC218*CC203+2*CC203^3)/(CN218)^(3/2)</f>
        <v>4.5670464017793329</v>
      </c>
      <c r="CO233" s="28">
        <f t="shared" si="253"/>
        <v>4.8416029462237615</v>
      </c>
      <c r="CP233" s="28">
        <f t="shared" si="253"/>
        <v>3.543107683966777</v>
      </c>
      <c r="CQ233" s="28">
        <f t="shared" si="253"/>
        <v>3.2747449111201581</v>
      </c>
      <c r="CR233" s="28">
        <f t="shared" si="253"/>
        <v>1.908871805102712</v>
      </c>
      <c r="CS233" s="28">
        <f t="shared" si="253"/>
        <v>2.035011766021797</v>
      </c>
      <c r="CT233" s="5"/>
    </row>
    <row r="234" spans="2:98" x14ac:dyDescent="0.35">
      <c r="C234">
        <v>6</v>
      </c>
      <c r="D234" s="113">
        <v>0</v>
      </c>
      <c r="E234" s="113">
        <v>0</v>
      </c>
      <c r="F234" s="113">
        <v>0</v>
      </c>
      <c r="G234" s="113">
        <v>0</v>
      </c>
      <c r="H234" s="113">
        <v>0</v>
      </c>
      <c r="I234" s="25">
        <f>H233</f>
        <v>61727.740987929486</v>
      </c>
      <c r="J234" s="25">
        <f>I233</f>
        <v>65847.215527243592</v>
      </c>
      <c r="K234" s="25">
        <f>J233</f>
        <v>23363.176539084645</v>
      </c>
      <c r="N234">
        <v>6</v>
      </c>
      <c r="O234" s="113">
        <v>0</v>
      </c>
      <c r="P234" s="113">
        <v>0</v>
      </c>
      <c r="Q234" s="113">
        <v>0</v>
      </c>
      <c r="R234" s="113">
        <v>0</v>
      </c>
      <c r="S234" s="113">
        <v>0</v>
      </c>
      <c r="T234" s="25">
        <f>S233</f>
        <v>0</v>
      </c>
      <c r="U234" s="25">
        <f t="shared" si="258"/>
        <v>0</v>
      </c>
      <c r="V234" s="25">
        <f t="shared" si="258"/>
        <v>0</v>
      </c>
      <c r="Y234">
        <v>6</v>
      </c>
      <c r="Z234" s="113">
        <v>0</v>
      </c>
      <c r="AA234" s="113">
        <v>0</v>
      </c>
      <c r="AB234" s="113">
        <v>0</v>
      </c>
      <c r="AC234" s="113">
        <v>0</v>
      </c>
      <c r="AD234" s="113">
        <v>0</v>
      </c>
      <c r="AE234" s="25">
        <f>AD233</f>
        <v>63832.526993078813</v>
      </c>
      <c r="AF234" s="25">
        <f t="shared" si="259"/>
        <v>68242.23951642857</v>
      </c>
      <c r="AG234" s="25">
        <f t="shared" si="259"/>
        <v>24522.841106976375</v>
      </c>
      <c r="AJ234">
        <v>6</v>
      </c>
      <c r="AK234" s="113">
        <v>0</v>
      </c>
      <c r="AL234" s="113">
        <v>0</v>
      </c>
      <c r="AM234" s="113">
        <v>0</v>
      </c>
      <c r="AN234" s="113">
        <v>0</v>
      </c>
      <c r="AO234" s="113">
        <v>0</v>
      </c>
      <c r="AP234" s="25"/>
      <c r="AQ234" s="25"/>
      <c r="AV234" s="27"/>
      <c r="AW234" s="27"/>
      <c r="AX234" s="27"/>
      <c r="AY234" s="27"/>
      <c r="AZ234" s="27"/>
      <c r="BA234" s="25"/>
      <c r="BB234" s="25"/>
      <c r="BG234" s="27"/>
      <c r="BH234" s="27"/>
      <c r="BI234" s="27"/>
      <c r="BJ234" s="27"/>
      <c r="BK234" s="27"/>
      <c r="BL234" s="25"/>
      <c r="BM234" s="25"/>
      <c r="BR234" s="27"/>
      <c r="BS234" s="27"/>
      <c r="BT234" s="27"/>
      <c r="BU234" s="27"/>
      <c r="BV234" s="27"/>
      <c r="BW234" s="25"/>
      <c r="BX234" s="25"/>
      <c r="CC234" s="27"/>
      <c r="CD234" s="27"/>
      <c r="CE234" s="27"/>
      <c r="CF234" s="27"/>
      <c r="CG234" s="27"/>
      <c r="CH234" s="25"/>
      <c r="CI234" s="25"/>
      <c r="CN234" s="27"/>
      <c r="CO234" s="27"/>
      <c r="CP234" s="27"/>
      <c r="CQ234" s="27"/>
      <c r="CR234" s="27"/>
      <c r="CS234" s="5"/>
      <c r="CT234" s="5"/>
    </row>
    <row r="235" spans="2:98" x14ac:dyDescent="0.35">
      <c r="C235">
        <v>7</v>
      </c>
      <c r="I235" s="25">
        <f>H234</f>
        <v>0</v>
      </c>
      <c r="J235" s="25">
        <f>I234</f>
        <v>61727.740987929486</v>
      </c>
      <c r="K235" s="25">
        <f>J234</f>
        <v>65847.215527243592</v>
      </c>
      <c r="N235">
        <v>7</v>
      </c>
      <c r="T235" s="25">
        <f>S234</f>
        <v>0</v>
      </c>
      <c r="U235" s="25">
        <f t="shared" si="258"/>
        <v>0</v>
      </c>
      <c r="V235" s="25">
        <f t="shared" si="258"/>
        <v>0</v>
      </c>
      <c r="Y235">
        <v>7</v>
      </c>
      <c r="AE235" s="25">
        <f>AD234</f>
        <v>0</v>
      </c>
      <c r="AF235" s="25">
        <f t="shared" si="259"/>
        <v>63832.526993078813</v>
      </c>
      <c r="AG235" s="25">
        <f t="shared" si="259"/>
        <v>68242.23951642857</v>
      </c>
      <c r="AJ235">
        <v>7</v>
      </c>
      <c r="AP235" s="27"/>
      <c r="BA235" s="27"/>
      <c r="BL235" s="27"/>
      <c r="BW235" s="27"/>
      <c r="CH235" s="27"/>
      <c r="CS235" s="31"/>
    </row>
    <row r="237" spans="2:98" x14ac:dyDescent="0.35">
      <c r="D237" s="115" t="s">
        <v>1142</v>
      </c>
      <c r="E237" s="116"/>
      <c r="F237" s="116"/>
      <c r="G237" s="120">
        <f>INDEX(D243:J249,VLOOKUP($E$24,C242:J249,1,FALSE)+1,HLOOKUP($E$25,C242:J249,1,FALSE)+1)</f>
        <v>22690349.664153319</v>
      </c>
      <c r="O237" s="115" t="s">
        <v>1174</v>
      </c>
      <c r="P237" s="116"/>
      <c r="Q237" s="116"/>
      <c r="R237" s="120">
        <f>INDEX(O243:U249,VLOOKUP($E$24,N242:U249,1,FALSE)+1,HLOOKUP($E$25,N242:U249,1,FALSE)+1)</f>
        <v>2376531.7043880937</v>
      </c>
      <c r="Z237" s="115" t="s">
        <v>1206</v>
      </c>
      <c r="AA237" s="116"/>
      <c r="AB237" s="116"/>
      <c r="AC237" s="120">
        <f>INDEX(Z243:AF249,VLOOKUP($E$24,Y242:AF249,1,FALSE)+1,HLOOKUP($E$25,Y242:AF249,1,FALSE)+1)</f>
        <v>25847256.137719505</v>
      </c>
      <c r="AK237" s="115" t="s">
        <v>1238</v>
      </c>
      <c r="AL237" s="116"/>
      <c r="AM237" s="116"/>
      <c r="AN237" s="120">
        <f>INDEX(AK243:AQ249,VLOOKUP($E$24,AJ242:AQ249,1,FALSE)+1,HLOOKUP($E$25,AJ242:AQ249,1,FALSE)+1)</f>
        <v>983378.9209570227</v>
      </c>
      <c r="AV237" s="115" t="s">
        <v>1264</v>
      </c>
      <c r="AW237" s="116"/>
      <c r="AX237" s="116"/>
      <c r="AY237" s="120">
        <f>INDEX(AV243:BA248,VLOOKUP($E$24,AU242:BA248,1,FALSE)+1,HLOOKUP($E$25,AU242:BA248,1,FALSE)+1)</f>
        <v>25066881.368541412</v>
      </c>
      <c r="BG237" s="115" t="s">
        <v>1280</v>
      </c>
      <c r="BH237" s="116"/>
      <c r="BI237" s="116"/>
      <c r="BJ237" s="120">
        <f>INDEX(BG243:BL248,VLOOKUP($E$24,BF242:BL248,1,FALSE)+1,HLOOKUP($E$25,BF242:BL248,1,FALSE)+1)</f>
        <v>26830635.058676526</v>
      </c>
      <c r="BR237" s="115" t="s">
        <v>1296</v>
      </c>
      <c r="BS237" s="116"/>
      <c r="BT237" s="116"/>
      <c r="BU237" s="120">
        <f>AY237+BJ237</f>
        <v>51897516.427217938</v>
      </c>
      <c r="CC237" s="115" t="s">
        <v>279</v>
      </c>
      <c r="CD237" s="116"/>
      <c r="CE237" s="116"/>
      <c r="CF237" s="120">
        <f>BU237</f>
        <v>51897516.427217938</v>
      </c>
      <c r="CN237" s="115" t="s">
        <v>280</v>
      </c>
      <c r="CO237" s="116"/>
      <c r="CP237" s="116"/>
      <c r="CQ237" s="121">
        <f>(CF237-4*CF222*CF192-3*CF207^2+12*CF207*CF192^2-6*CF192^4)/(CQ207)^2</f>
        <v>7.054851619276822</v>
      </c>
    </row>
    <row r="238" spans="2:98" x14ac:dyDescent="0.35">
      <c r="D238" s="4" t="s">
        <v>1143</v>
      </c>
      <c r="G238" s="1">
        <f>INDEX(D243:K250,VLOOKUP($E$24+1,C242:K250,1,FALSE)+1,HLOOKUP($E$25,C242:K250,1,FALSE)+1)</f>
        <v>18891840.306041259</v>
      </c>
      <c r="O238" s="4" t="s">
        <v>1175</v>
      </c>
      <c r="R238" s="1">
        <f>INDEX(O243:V250,VLOOKUP($E$24+1,N242:V250,1,FALSE)+1,HLOOKUP($E$25,N242:V250,1,FALSE)+1)</f>
        <v>1788800.3726669904</v>
      </c>
      <c r="Z238" s="4" t="s">
        <v>1207</v>
      </c>
      <c r="AC238" s="1">
        <f>INDEX(Z243:AG250,VLOOKUP($E$24+1,Y242:AG250,1,FALSE)+1,HLOOKUP($E$25,Y242:AG250,1,FALSE)+1)</f>
        <v>20549034.449253574</v>
      </c>
      <c r="AK238" s="4" t="s">
        <v>1239</v>
      </c>
      <c r="AN238" s="1">
        <f>INDEX(AK243:AR250,VLOOKUP($E$24+1,AJ242:AR250,1,FALSE)+1,HLOOKUP($E$25,AJ242:AR250,1,FALSE)+1)</f>
        <v>492436.83749574592</v>
      </c>
      <c r="AV238" s="4" t="s">
        <v>1265</v>
      </c>
      <c r="AY238" s="25">
        <f>G240+R240</f>
        <v>25066881.368541408</v>
      </c>
      <c r="BG238" s="4" t="s">
        <v>1281</v>
      </c>
      <c r="BJ238" s="1">
        <f>AC240+AN240</f>
        <v>26830635.058676522</v>
      </c>
      <c r="BR238" s="4" t="s">
        <v>1297</v>
      </c>
      <c r="BU238" s="25">
        <f>AY238+BJ238</f>
        <v>51897516.427217931</v>
      </c>
      <c r="CC238" s="4" t="s">
        <v>503</v>
      </c>
      <c r="CF238" s="25">
        <f>BU238</f>
        <v>51897516.427217931</v>
      </c>
      <c r="CN238" s="4" t="s">
        <v>518</v>
      </c>
      <c r="CQ238" s="5">
        <f>(CF238-4*CF223*CF193-3*CF208^2+12*CF208*CF193^2-6*CF193^4)/(CQ208)^2</f>
        <v>7.054851619276862</v>
      </c>
    </row>
    <row r="239" spans="2:98" x14ac:dyDescent="0.35">
      <c r="D239" s="4" t="s">
        <v>1144</v>
      </c>
      <c r="G239" s="1">
        <f>INDEX(D243:K250,VLOOKUP($E$24,C242:K250,1,FALSE)+1,HLOOKUP($E$25+1,C242:K250,1,FALSE)+1)</f>
        <v>15901332.080422577</v>
      </c>
      <c r="O239" s="4" t="s">
        <v>1176</v>
      </c>
      <c r="R239" s="1">
        <f>INDEX(O243:V250,VLOOKUP($E$24,N242:V250,1,FALSE)+1,HLOOKUP($E$25+1,N242:V250,1,FALSE)+1)</f>
        <v>714618.43168070633</v>
      </c>
      <c r="Z239" s="4" t="s">
        <v>1208</v>
      </c>
      <c r="AC239" s="1">
        <f>INDEX(Z243:AG250,VLOOKUP($E$24,Y242:AG250,1,FALSE)+1,HLOOKUP($E$25+1,Y242:AG250,1,FALSE)+1)</f>
        <v>19384738.352146018</v>
      </c>
      <c r="AK239" s="4" t="s">
        <v>1240</v>
      </c>
      <c r="AN239" s="1">
        <f>INDEX(AK243:AR250,VLOOKUP($E$24,AJ242:AR250,1,FALSE)+1,HLOOKUP($E$25+1,AJ242:AR250,1,FALSE)+1)</f>
        <v>921558.1959302933</v>
      </c>
      <c r="CN239" s="4" t="s">
        <v>547</v>
      </c>
      <c r="CQ239" s="25">
        <f>IF(MOD($E$24+$E$25,2)=0,CQ238,CQ313)</f>
        <v>7.054851619276862</v>
      </c>
    </row>
    <row r="240" spans="2:98" x14ac:dyDescent="0.35">
      <c r="D240" s="4" t="s">
        <v>1145</v>
      </c>
      <c r="G240" s="25">
        <f>IF(MOD($E$24+$E$25,2)=0,$K$2*G238+$K$3*G239+4*$K$6*G223+4*$K$7*G224+6*$K$10*G208+6*$K$11*G209+4*$K$14*G193+4*$K$15*G194+$K$18*G178+$K$19*G179,$K$5*G238+$K$4*G239+4*$K$9*G223+4*$K$8*G224+6*$K$13*G208+6*$K$12*G209+4*$K$17*G193+4*$K$16*G194+$K$21*G178+$K$20*G179)</f>
        <v>22690349.664153315</v>
      </c>
      <c r="O240" s="4" t="s">
        <v>1177</v>
      </c>
      <c r="R240" s="25">
        <f>IF(MOD($E$24+$E$25,2)=0,$K$2*R238+$K$3*R239+4*$K$6*R223+4*$K$7*R224+6*$K$10*R208+6*$K$11*R209+4*$K$14*R193+4*$K$15*R194+$K$18*R178+$K$19*R179,$K$5*R238+$K$4*R239+4*$K$9*R223+4*$K$8*R224+6*$K$13*R208+6*$K$12*R209+4*$K$17*R193+4*$K$16*R194+$K$21*R178+$K$20*R179)</f>
        <v>2376531.7043880937</v>
      </c>
      <c r="Z240" s="4" t="s">
        <v>1209</v>
      </c>
      <c r="AC240" s="25">
        <f>IF(MOD($E$24+$E$25,2)=0,$K$2*AC238+$K$3*AC239+4*$K$6*AC223+4*$K$7*AC224+6*$K$10*AC208+6*$K$11*AC209+4*$K$14*AC193+4*$K$15*AC194+$K$18*AC178+$K$19*AC179,$K$5*AC238+$K$4*AC239+4*$K$9*AC223+4*$K$8*AC224+6*$K$13*AC208+6*$K$12*AC209+4*$K$17*AC193+4*$K$16*AC194+$K$21*AC178+$K$20*AC179)</f>
        <v>25847256.137719501</v>
      </c>
      <c r="AK240" s="4" t="s">
        <v>1241</v>
      </c>
      <c r="AN240" s="25">
        <f>IF(MOD($E$24+$E$25,2)=0,$K$2*AN238+$K$3*AN239+4*$K$6*AN223+4*$K$7*AN224+6*$K$10*AN208+6*$K$11*AN209+4*$K$14*AN193+4*$K$15*AN194+$K$18*AN178+$K$19*AN179,$K$5*AN238+$K$4*AN239+4*$K$9*AN223+4*$K$8*AN224+6*$K$13*AN208+6*$K$12*AN209+4*$K$17*AN193+4*$K$16*AN194+$K$21*AN178+$K$20*AN179)</f>
        <v>983378.9209570227</v>
      </c>
    </row>
    <row r="241" spans="2:98" x14ac:dyDescent="0.35">
      <c r="G241" t="s">
        <v>0</v>
      </c>
      <c r="R241" t="s">
        <v>0</v>
      </c>
      <c r="AC241" t="s">
        <v>0</v>
      </c>
      <c r="AN241" t="s">
        <v>0</v>
      </c>
      <c r="AY241" t="s">
        <v>0</v>
      </c>
      <c r="BJ241" t="s">
        <v>0</v>
      </c>
      <c r="BU241" t="s">
        <v>0</v>
      </c>
      <c r="CF241" t="s">
        <v>0</v>
      </c>
      <c r="CQ241" t="s">
        <v>0</v>
      </c>
    </row>
    <row r="242" spans="2:98" x14ac:dyDescent="0.35">
      <c r="D242">
        <v>0</v>
      </c>
      <c r="E242">
        <v>1</v>
      </c>
      <c r="F242">
        <v>2</v>
      </c>
      <c r="G242">
        <v>3</v>
      </c>
      <c r="H242">
        <v>4</v>
      </c>
      <c r="I242">
        <v>5</v>
      </c>
      <c r="J242">
        <v>6</v>
      </c>
      <c r="K242">
        <v>7</v>
      </c>
      <c r="O242">
        <v>0</v>
      </c>
      <c r="P242">
        <v>1</v>
      </c>
      <c r="Q242">
        <v>2</v>
      </c>
      <c r="R242">
        <v>3</v>
      </c>
      <c r="S242">
        <v>4</v>
      </c>
      <c r="T242">
        <v>5</v>
      </c>
      <c r="U242">
        <v>6</v>
      </c>
      <c r="V242">
        <v>7</v>
      </c>
      <c r="Z242">
        <v>0</v>
      </c>
      <c r="AA242">
        <v>1</v>
      </c>
      <c r="AB242">
        <v>2</v>
      </c>
      <c r="AC242">
        <v>3</v>
      </c>
      <c r="AD242">
        <v>4</v>
      </c>
      <c r="AE242">
        <v>5</v>
      </c>
      <c r="AF242">
        <v>6</v>
      </c>
      <c r="AG242">
        <v>7</v>
      </c>
      <c r="AK242">
        <v>0</v>
      </c>
      <c r="AL242">
        <v>1</v>
      </c>
      <c r="AM242">
        <v>2</v>
      </c>
      <c r="AN242">
        <v>3</v>
      </c>
      <c r="AO242">
        <v>4</v>
      </c>
      <c r="AP242">
        <v>5</v>
      </c>
      <c r="AQ242">
        <v>6</v>
      </c>
      <c r="AR242">
        <v>7</v>
      </c>
      <c r="AV242">
        <v>0</v>
      </c>
      <c r="AW242">
        <v>1</v>
      </c>
      <c r="AX242">
        <v>2</v>
      </c>
      <c r="AY242">
        <v>3</v>
      </c>
      <c r="AZ242">
        <v>4</v>
      </c>
      <c r="BA242">
        <v>5</v>
      </c>
      <c r="BG242">
        <v>0</v>
      </c>
      <c r="BH242">
        <v>1</v>
      </c>
      <c r="BI242">
        <v>2</v>
      </c>
      <c r="BJ242">
        <v>3</v>
      </c>
      <c r="BK242">
        <v>4</v>
      </c>
      <c r="BL242">
        <v>5</v>
      </c>
      <c r="BR242">
        <v>0</v>
      </c>
      <c r="BS242">
        <v>1</v>
      </c>
      <c r="BT242">
        <v>2</v>
      </c>
      <c r="BU242">
        <v>3</v>
      </c>
      <c r="BV242">
        <v>4</v>
      </c>
      <c r="BW242">
        <v>5</v>
      </c>
      <c r="CC242">
        <v>0</v>
      </c>
      <c r="CD242">
        <v>1</v>
      </c>
      <c r="CE242">
        <v>2</v>
      </c>
      <c r="CF242">
        <v>3</v>
      </c>
      <c r="CG242">
        <v>4</v>
      </c>
      <c r="CH242">
        <v>5</v>
      </c>
      <c r="CN242">
        <v>0</v>
      </c>
      <c r="CO242">
        <v>1</v>
      </c>
      <c r="CP242">
        <v>2</v>
      </c>
      <c r="CQ242">
        <v>3</v>
      </c>
      <c r="CR242">
        <v>4</v>
      </c>
      <c r="CS242">
        <v>5</v>
      </c>
    </row>
    <row r="243" spans="2:98" x14ac:dyDescent="0.35">
      <c r="C243">
        <v>0</v>
      </c>
      <c r="D243" s="17">
        <f>$F$2*D244+$F$3*E243+4*$F$6*D229+4*$F$7*E228+6*$F$10*D214+6*$F$11*E213+4*$F$14*D199+4*$F$15*E198+$F$18*D184+$F$19*E183</f>
        <v>22690349.664153319</v>
      </c>
      <c r="E243" s="26">
        <f>$F$5*E244+$F$4*F243+4*$F$9*E229+4*$F$8*F228+6*$F$13*E214+6*$F$12*F213+4*$F$17*E199+4*$F$16*F198+$F$21*E184+$F$20*F183</f>
        <v>15901332.080422577</v>
      </c>
      <c r="F243" s="17">
        <f>$F$2*F244+$F$3*G243+4*$F$6*F229+4*$F$7*G228+6*$F$10*F214+6*$F$11*G213+4*$F$14*F199+4*$F$15*G198+$F$18*F184+$F$19*G183</f>
        <v>11379507.46141883</v>
      </c>
      <c r="G243" s="26">
        <f>$F$5*G244+$F$4*H243+4*$F$9*G229+4*$F$8*H228+6*$F$13*G214+6*$F$12*H213+4*$F$17*G199+4*$F$16*H198+$F$21*G184+$F$20*H183</f>
        <v>4545883.8571017478</v>
      </c>
      <c r="H243" s="17">
        <f>$F$2*H244+$F$3*I243+4*$F$6*H229+4*$F$7*I228+6*$F$10*H214+6*$F$11*I213+4*$F$14*H199+4*$F$15*I198+$F$18*H184+$F$19*I183</f>
        <v>2156566.1779358517</v>
      </c>
      <c r="I243" s="26">
        <f>$F$5*I244+$F$4*J243+4*$F$9*I229+4*$F$8*J228+6*$F$13*I214+6*$F$12*J213+4*$F$17*I199+4*$F$16*J198+$F$21*I184+$F$20*J183</f>
        <v>257408.65016475582</v>
      </c>
      <c r="J243" s="113">
        <v>0</v>
      </c>
      <c r="N243">
        <v>0</v>
      </c>
      <c r="O243" s="17">
        <f>$F$2*O244+$F$3*P243+4*$F$6*O229+4*$F$7*P228+6*$F$10*O214+6*$F$11*P213+4*$F$14*O199+4*$F$15*P198+$F$18*O184+$F$19*P183</f>
        <v>2376531.7043880937</v>
      </c>
      <c r="P243" s="26">
        <f>$F$5*P244+$F$4*Q243+4*$F$9*P229+4*$F$8*Q228+6*$F$13*P214+6*$F$12*Q213+4*$F$17*P199+4*$F$16*Q198+$F$21*P184+$F$20*Q183</f>
        <v>714618.43168070633</v>
      </c>
      <c r="Q243" s="17">
        <f>$F$2*Q244+$F$3*R243+4*$F$6*Q229+4*$F$7*R228+6*$F$10*Q214+6*$F$11*R213+4*$F$14*Q199+4*$F$15*R198+$F$18*Q184+$F$19*R183</f>
        <v>250975.37599280957</v>
      </c>
      <c r="R243" s="26">
        <f>$F$5*R244+$F$4*S243+4*$F$9*R229+4*$F$8*S228+6*$F$13*R214+6*$F$12*S213+4*$F$17*R199+4*$F$16*S198+$F$21*R184+$F$20*S183</f>
        <v>21843.398490056588</v>
      </c>
      <c r="S243" s="17">
        <f>$F$2*S244+$F$3*T243+4*$F$6*S229+4*$F$7*T228+6*$F$10*S214+6*$F$11*T213+4*$F$14*S199+4*$F$15*T198+$F$18*S184+$F$19*T183</f>
        <v>0</v>
      </c>
      <c r="T243" s="26">
        <f>$F$5*T244+$F$4*U243+4*$F$9*T229+4*$F$8*U228+6*$F$13*T214+6*$F$12*U213+4*$F$17*T199+4*$F$16*U198+$F$21*T184+$F$20*U183</f>
        <v>0</v>
      </c>
      <c r="U243" s="113">
        <v>0</v>
      </c>
      <c r="Y243">
        <v>0</v>
      </c>
      <c r="Z243" s="17">
        <f>$F$2*Z244+$F$3*AA243+4*$F$6*Z229+4*$F$7*AA228+6*$F$10*Z214+6*$F$11*AA213+4*$F$14*Z199+4*$F$15*AA198+$F$18*Z184+$F$19*AA183</f>
        <v>25847256.137719505</v>
      </c>
      <c r="AA243" s="26">
        <f>$F$5*AA244+$F$4*AB243+4*$F$9*AA229+4*$F$8*AB228+6*$F$13*AA214+6*$F$12*AB213+4*$F$17*AA199+4*$F$16*AB198+$F$21*AA184+$F$20*AB183</f>
        <v>19384738.352146018</v>
      </c>
      <c r="AB243" s="17">
        <f>$F$2*AB244+$F$3*AC243+4*$F$6*AB229+4*$F$7*AC228+6*$F$10*AB214+6*$F$11*AC213+4*$F$14*AB199+4*$F$15*AC198+$F$18*AB184+$F$19*AC183</f>
        <v>13874762.718256429</v>
      </c>
      <c r="AC243" s="26">
        <f>$F$5*AC244+$F$4*AD243+4*$F$9*AC229+4*$F$8*AD228+6*$F$13*AC214+6*$F$12*AD213+4*$F$17*AC199+4*$F$16*AD198+$F$21*AC184+$F$20*AD183</f>
        <v>5910020.6245590439</v>
      </c>
      <c r="AD243" s="17">
        <f>$F$2*AD244+$F$3*AE243+4*$F$6*AD229+4*$F$7*AE228+6*$F$10*AD214+6*$F$11*AE213+4*$F$14*AD199+4*$F$15*AE198+$F$18*AD184+$F$19*AE183</f>
        <v>2780766.9495496983</v>
      </c>
      <c r="AE243" s="26">
        <f>$F$5*AE244+$F$4*AF243+4*$F$9*AE229+4*$F$8*AF228+6*$F$13*AE214+6*$F$12*AF213+4*$F$17*AE199+4*$F$16*AF198+$F$21*AE184+$F$20*AF183</f>
        <v>339043.86286804441</v>
      </c>
      <c r="AF243" s="113">
        <v>0</v>
      </c>
      <c r="AJ243">
        <v>0</v>
      </c>
      <c r="AK243" s="17">
        <f>$F$2*AK244+$F$3*AL243+4*$F$6*AK229+4*$F$7*AL228+6*$F$10*AK214+6*$F$11*AL213+4*$F$14*AK199+4*$F$15*AL198+$F$18*AK184+$F$19*AL183</f>
        <v>983378.9209570227</v>
      </c>
      <c r="AL243" s="26">
        <f>$F$5*AL244+$F$4*AM243+4*$F$9*AL229+4*$F$8*AM228+6*$F$13*AL214+6*$F$12*AM213+4*$F$17*AL199+4*$F$16*AM198+$F$21*AL184+$F$20*AM183</f>
        <v>921558.1959302933</v>
      </c>
      <c r="AM243" s="17">
        <f>$F$2*AM244+$F$3*AN243+4*$F$6*AM229+4*$F$7*AN228+6*$F$10*AM214+6*$F$11*AN213+4*$F$14*AM199+4*$F$15*AN198+$F$18*AM184+$F$19*AN183</f>
        <v>604196.3126544609</v>
      </c>
      <c r="AN243" s="26">
        <f>$F$5*AN244+$F$4*AO243+4*$F$9*AN229+4*$F$8*AO228+6*$F$13*AN214+6*$F$12*AO213+4*$F$17*AN199+4*$F$16*AO198+$F$21*AN184+$F$20*AO183</f>
        <v>313287.21479282662</v>
      </c>
      <c r="AO243" s="17">
        <f>$F$2*AO244+$F$3*AP243+4*$F$6*AO229+4*$F$7*AP228+6*$F$10*AO214+6*$F$11*AP213+4*$F$14*AO199+4*$F$15*AP198+$F$18*AO184+$F$19*AP183</f>
        <v>129206.08744335076</v>
      </c>
      <c r="AP243" s="26">
        <f>$F$5*AP244+$F$4*AQ243+4*$F$9*AP229+4*$F$8*AQ228+6*$F$13*AP214+6*$F$12*AQ213+4*$F$17*AP199+4*$F$16*AQ198+$F$21*AP184+$F$20*AQ183</f>
        <v>14053.892745838133</v>
      </c>
      <c r="AQ243" s="113">
        <v>0</v>
      </c>
      <c r="AU243">
        <v>0</v>
      </c>
      <c r="AV243" s="17">
        <f>D243+O243</f>
        <v>25066881.368541412</v>
      </c>
      <c r="AW243" s="17">
        <f t="shared" ref="AW243:AW248" si="260">E243+P243</f>
        <v>16615950.512103282</v>
      </c>
      <c r="AX243" s="17">
        <f t="shared" ref="AX243:AX248" si="261">F243+Q243</f>
        <v>11630482.83741164</v>
      </c>
      <c r="AY243" s="17">
        <f t="shared" ref="AY243:AY248" si="262">G243+R243</f>
        <v>4567727.2555918042</v>
      </c>
      <c r="AZ243" s="17">
        <f t="shared" ref="AZ243:AZ248" si="263">H243+S243</f>
        <v>2156566.1779358517</v>
      </c>
      <c r="BA243" s="17">
        <f t="shared" ref="BA243:BA248" si="264">I243+T243</f>
        <v>257408.65016475582</v>
      </c>
      <c r="BB243" s="27"/>
      <c r="BF243">
        <v>0</v>
      </c>
      <c r="BG243" s="17">
        <f>Z243+AK243</f>
        <v>26830635.058676526</v>
      </c>
      <c r="BH243" s="17">
        <f t="shared" ref="BH243:BH248" si="265">AA243+AL243</f>
        <v>20306296.548076313</v>
      </c>
      <c r="BI243" s="17">
        <f t="shared" ref="BI243:BI248" si="266">AB243+AM243</f>
        <v>14478959.030910891</v>
      </c>
      <c r="BJ243" s="17">
        <f t="shared" ref="BJ243:BJ248" si="267">AC243+AN243</f>
        <v>6223307.8393518701</v>
      </c>
      <c r="BK243" s="17">
        <f t="shared" ref="BK243:BK248" si="268">AD243+AO243</f>
        <v>2909973.0369930491</v>
      </c>
      <c r="BL243" s="17">
        <f t="shared" ref="BL243:BL248" si="269">AE243+AP243</f>
        <v>353097.75561388256</v>
      </c>
      <c r="BM243" s="27"/>
      <c r="BQ243">
        <v>0</v>
      </c>
      <c r="BR243" s="17">
        <f>AV243+BG243</f>
        <v>51897516.427217938</v>
      </c>
      <c r="BS243" s="17">
        <f t="shared" ref="BS243:BS248" si="270">AW243+BH243</f>
        <v>36922247.060179591</v>
      </c>
      <c r="BT243" s="17">
        <f t="shared" ref="BT243:BT248" si="271">AX243+BI243</f>
        <v>26109441.868322529</v>
      </c>
      <c r="BU243" s="17">
        <f t="shared" ref="BU243:BU248" si="272">AY243+BJ243</f>
        <v>10791035.094943674</v>
      </c>
      <c r="BV243" s="17">
        <f t="shared" ref="BV243:BV248" si="273">AZ243+BK243</f>
        <v>5066539.2149289008</v>
      </c>
      <c r="BW243" s="17">
        <f t="shared" ref="BW243:BW248" si="274">BA243+BL243</f>
        <v>610506.40577863832</v>
      </c>
      <c r="BX243" s="27"/>
      <c r="CB243">
        <v>0</v>
      </c>
      <c r="CC243" s="17">
        <f>BR243</f>
        <v>51897516.427217938</v>
      </c>
      <c r="CD243" s="17">
        <f t="shared" ref="CD243:CH248" si="275">BS243</f>
        <v>36922247.060179591</v>
      </c>
      <c r="CE243" s="17">
        <f t="shared" si="275"/>
        <v>26109441.868322529</v>
      </c>
      <c r="CF243" s="17">
        <f t="shared" si="275"/>
        <v>10791035.094943674</v>
      </c>
      <c r="CG243" s="17">
        <f t="shared" si="275"/>
        <v>5066539.2149289008</v>
      </c>
      <c r="CH243" s="17">
        <f t="shared" si="275"/>
        <v>610506.40577863832</v>
      </c>
      <c r="CI243" s="27"/>
      <c r="CM243">
        <v>0</v>
      </c>
      <c r="CN243" s="28">
        <f t="shared" ref="CN243:CS248" si="276">(CC243-4*CC228*CC198-3*CC213^2+12*CC213*CC198^2-6*CC198^4)/(CN213^2)</f>
        <v>7.054851619276822</v>
      </c>
      <c r="CO243" s="28">
        <f t="shared" si="276"/>
        <v>7.6752698667358796</v>
      </c>
      <c r="CP243" s="28">
        <f t="shared" si="276"/>
        <v>8.2719844233851063</v>
      </c>
      <c r="CQ243" s="28">
        <f t="shared" si="276"/>
        <v>11.95063293933214</v>
      </c>
      <c r="CR243" s="28">
        <f t="shared" si="276"/>
        <v>16.820812181178148</v>
      </c>
      <c r="CS243" s="28">
        <f t="shared" si="276"/>
        <v>40.769298615561759</v>
      </c>
      <c r="CT243" s="27"/>
    </row>
    <row r="244" spans="2:98" x14ac:dyDescent="0.35">
      <c r="C244">
        <v>1</v>
      </c>
      <c r="D244" s="26">
        <f>$F$5*D245+$F$4*E244+4*$F$9*D230+4*$F$8*E229+6*$F$13*D215+6*$F$12*E214+4*$F$17*D200+4*$F$16*E199+$F$21*D185+$F$20*E184</f>
        <v>18891840.306041259</v>
      </c>
      <c r="E244" s="17">
        <f>$F$2*E245+$F$3*F244+4*$F$6*E230+4*$F$7*F229+6*$F$10*E215+6*$F$11*F214+4*$F$14*E200+4*$F$15*F199+$F$18*E185+$F$19*F184</f>
        <v>15914512.63580511</v>
      </c>
      <c r="F244" s="26">
        <f>$F$5*F245+$F$4*G244+4*$F$9*F230+4*$F$8*G229+6*$F$13*F215+6*$F$12*G214+4*$F$17*F200+4*$F$16*G199+$F$21*F185+$F$20*G184</f>
        <v>10731106.156413915</v>
      </c>
      <c r="G244" s="17">
        <f>$F$2*G245+$F$3*H244+4*$F$6*G230+4*$F$7*H229+6*$F$10*G215+6*$F$11*H214+4*$F$14*G200+4*$F$15*H199+$F$18*G185+$F$19*H184</f>
        <v>7340765.4943838948</v>
      </c>
      <c r="H244" s="26">
        <f>$F$5*H245+$F$4*I244+4*$F$9*H230+4*$F$8*I229+6*$F$13*H215+6*$F$12*I214+4*$F$17*H200+4*$F$16*I199+$F$21*H185+$F$20*I184</f>
        <v>2255000.6175704338</v>
      </c>
      <c r="I244" s="17">
        <f>$F$2*I245+$F$3*J244+4*$F$6*I230+4*$F$7*J229+6*$F$10*I215+6*$F$11*J214+4*$F$14*I200+4*$F$15*J199+$F$18*I185+$F$19*J184</f>
        <v>733417.6583053217</v>
      </c>
      <c r="J244" s="113">
        <v>0</v>
      </c>
      <c r="N244">
        <v>1</v>
      </c>
      <c r="O244" s="26">
        <f>$F$5*O245+$F$4*P244+4*$F$9*O230+4*$F$8*P229+6*$F$13*O215+6*$F$12*P214+4*$F$17*O200+4*$F$16*P199+$F$21*O185+$F$20*P184</f>
        <v>1788800.3726669904</v>
      </c>
      <c r="P244" s="17">
        <f>$F$2*P245+$F$3*Q244+4*$F$6*P230+4*$F$7*Q229+6*$F$10*P215+6*$F$11*Q214+4*$F$14*P200+4*$F$15*Q199+$F$18*P185+$F$19*Q184</f>
        <v>875470.03054452653</v>
      </c>
      <c r="Q244" s="26">
        <f>$F$5*Q245+$F$4*R244+4*$F$9*Q230+4*$F$8*R229+6*$F$13*Q215+6*$F$12*R214+4*$F$17*Q200+4*$F$16*R199+$F$21*Q185+$F$20*R184</f>
        <v>186073.94837874523</v>
      </c>
      <c r="R244" s="17">
        <f>$F$2*R245+$F$3*S244+4*$F$6*R230+4*$F$7*S229+6*$F$10*R215+6*$F$11*S214+4*$F$14*R200+4*$F$15*S199+$F$18*R185+$F$19*S184</f>
        <v>39143.355486579327</v>
      </c>
      <c r="S244" s="26">
        <f>$F$5*S245+$F$4*T244+4*$F$9*S230+4*$F$8*T229+6*$F$13*S215+6*$F$12*T214+4*$F$17*S200+4*$F$16*T199+$F$21*S185+$F$20*T184</f>
        <v>0</v>
      </c>
      <c r="T244" s="17">
        <f>$F$2*T245+$F$3*U244+4*$F$6*T230+4*$F$7*U229+6*$F$10*T215+6*$F$11*U214+4*$F$14*T200+4*$F$15*U199+$F$18*T185+$F$19*U184</f>
        <v>0</v>
      </c>
      <c r="U244" s="113">
        <v>0</v>
      </c>
      <c r="Y244">
        <v>1</v>
      </c>
      <c r="Z244" s="26">
        <f>$F$5*Z245+$F$4*AA244+4*$F$9*Z230+4*$F$8*AA229+6*$F$13*Z215+6*$F$12*AA214+4*$F$17*Z200+4*$F$16*AA199+$F$21*Z185+$F$20*AA184</f>
        <v>20549034.449253574</v>
      </c>
      <c r="AA244" s="17">
        <f>$F$2*AA245+$F$3*AB244+4*$F$6*AA230+4*$F$7*AB229+6*$F$10*AA215+6*$F$11*AB214+4*$F$14*AA200+4*$F$15*AB199+$F$18*AA185+$F$19*AB184</f>
        <v>17437278.501625229</v>
      </c>
      <c r="AB244" s="26">
        <f>$F$5*AB245+$F$4*AC244+4*$F$9*AB230+4*$F$8*AC229+6*$F$13*AB215+6*$F$12*AC214+4*$F$17*AB200+4*$F$16*AC199+$F$21*AB185+$F$20*AC184</f>
        <v>12285397.247001683</v>
      </c>
      <c r="AC244" s="17">
        <f>$F$2*AC245+$F$3*AD244+4*$F$6*AC230+4*$F$7*AD229+6*$F$10*AC215+6*$F$11*AD214+4*$F$14*AC200+4*$F$15*AD199+$F$18*AC185+$F$19*AD184</f>
        <v>8346462.9587137681</v>
      </c>
      <c r="AD244" s="26">
        <f>$F$5*AD245+$F$4*AE244+4*$F$9*AD230+4*$F$8*AE229+6*$F$13*AD215+6*$F$12*AE214+4*$F$17*AD200+4*$F$16*AE199+$F$21*AD185+$F$20*AE184</f>
        <v>2639214.2133403844</v>
      </c>
      <c r="AE244" s="17">
        <f>$F$2*AE245+$F$3*AF244+4*$F$6*AE230+4*$F$7*AF229+6*$F$10*AE215+6*$F$11*AF214+4*$F$14*AE200+4*$F$15*AF199+$F$18*AE185+$F$19*AF184</f>
        <v>844045.52003300353</v>
      </c>
      <c r="AF244" s="113">
        <v>0</v>
      </c>
      <c r="AJ244">
        <v>1</v>
      </c>
      <c r="AK244" s="26">
        <f>$F$5*AK245+$F$4*AL244+4*$F$9*AK230+4*$F$8*AL229+6*$F$13*AK215+6*$F$12*AL214+4*$F$17*AK200+4*$F$16*AL199+$F$21*AK185+$F$20*AL184</f>
        <v>492436.83749574592</v>
      </c>
      <c r="AL244" s="17">
        <f>$F$2*AL245+$F$3*AM244+4*$F$6*AL230+4*$F$7*AM229+6*$F$10*AL215+6*$F$11*AM214+4*$F$14*AL200+4*$F$15*AM199+$F$18*AL185+$F$19*AM184</f>
        <v>364016.59335840185</v>
      </c>
      <c r="AM244" s="26">
        <f>$F$5*AM245+$F$4*AN244+4*$F$9*AM230+4*$F$8*AN229+6*$F$13*AM215+6*$F$12*AN214+4*$F$17*AM200+4*$F$16*AN199+$F$21*AM185+$F$20*AN184</f>
        <v>326607.92482653982</v>
      </c>
      <c r="AN244" s="17">
        <f>$F$2*AN245+$F$3*AO244+4*$F$6*AN230+4*$F$7*AO229+6*$F$10*AN215+6*$F$11*AO214+4*$F$14*AN200+4*$F$15*AO199+$F$18*AN185+$F$19*AO184</f>
        <v>184310.02356120589</v>
      </c>
      <c r="AO244" s="26">
        <f>$F$5*AO245+$F$4*AP244+4*$F$9*AO230+4*$F$8*AP229+6*$F$13*AO215+6*$F$12*AP214+4*$F$17*AO200+4*$F$16*AP199+$F$21*AO185+$F$20*AP184</f>
        <v>63734.103634719213</v>
      </c>
      <c r="AP244" s="17">
        <f>$F$2*AP245+$F$3*AQ244+4*$F$6*AP230+4*$F$7*AQ229+6*$F$10*AP215+6*$F$11*AQ214+4*$F$14*AP200+4*$F$15*AQ199+$F$18*AP185+$F$19*AQ184</f>
        <v>13787.863292201455</v>
      </c>
      <c r="AQ244" s="113">
        <v>0</v>
      </c>
      <c r="AU244">
        <v>1</v>
      </c>
      <c r="AV244" s="17">
        <f t="shared" ref="AV244:AV248" si="277">D244+O244</f>
        <v>20680640.678708248</v>
      </c>
      <c r="AW244" s="17">
        <f t="shared" si="260"/>
        <v>16789982.666349635</v>
      </c>
      <c r="AX244" s="17">
        <f t="shared" si="261"/>
        <v>10917180.10479266</v>
      </c>
      <c r="AY244" s="17">
        <f t="shared" si="262"/>
        <v>7379908.8498704741</v>
      </c>
      <c r="AZ244" s="17">
        <f t="shared" si="263"/>
        <v>2255000.6175704338</v>
      </c>
      <c r="BA244" s="17">
        <f t="shared" si="264"/>
        <v>733417.6583053217</v>
      </c>
      <c r="BB244" s="27"/>
      <c r="BF244">
        <v>1</v>
      </c>
      <c r="BG244" s="17">
        <f t="shared" ref="BG244:BG248" si="278">Z244+AK244</f>
        <v>21041471.286749318</v>
      </c>
      <c r="BH244" s="17">
        <f t="shared" si="265"/>
        <v>17801295.09498363</v>
      </c>
      <c r="BI244" s="17">
        <f t="shared" si="266"/>
        <v>12612005.171828223</v>
      </c>
      <c r="BJ244" s="17">
        <f t="shared" si="267"/>
        <v>8530772.9822749738</v>
      </c>
      <c r="BK244" s="17">
        <f t="shared" si="268"/>
        <v>2702948.3169751037</v>
      </c>
      <c r="BL244" s="17">
        <f t="shared" si="269"/>
        <v>857833.38332520495</v>
      </c>
      <c r="BM244" s="27"/>
      <c r="BQ244">
        <v>1</v>
      </c>
      <c r="BR244" s="17">
        <f t="shared" ref="BR244:BR248" si="279">AV244+BG244</f>
        <v>41722111.965457566</v>
      </c>
      <c r="BS244" s="17">
        <f t="shared" si="270"/>
        <v>34591277.761333264</v>
      </c>
      <c r="BT244" s="17">
        <f t="shared" si="271"/>
        <v>23529185.276620883</v>
      </c>
      <c r="BU244" s="17">
        <f t="shared" si="272"/>
        <v>15910681.832145449</v>
      </c>
      <c r="BV244" s="17">
        <f t="shared" si="273"/>
        <v>4957948.9345455375</v>
      </c>
      <c r="BW244" s="17">
        <f t="shared" si="274"/>
        <v>1591251.0416305265</v>
      </c>
      <c r="BX244" s="27"/>
      <c r="CB244">
        <v>1</v>
      </c>
      <c r="CC244" s="17">
        <f t="shared" ref="CC244:CC248" si="280">BR244</f>
        <v>41722111.965457566</v>
      </c>
      <c r="CD244" s="17">
        <f t="shared" si="275"/>
        <v>34591277.761333264</v>
      </c>
      <c r="CE244" s="17">
        <f t="shared" si="275"/>
        <v>23529185.276620883</v>
      </c>
      <c r="CF244" s="17">
        <f t="shared" si="275"/>
        <v>15910681.832145449</v>
      </c>
      <c r="CG244" s="17">
        <f t="shared" si="275"/>
        <v>4957948.9345455375</v>
      </c>
      <c r="CH244" s="17">
        <f t="shared" si="275"/>
        <v>1591251.0416305265</v>
      </c>
      <c r="CI244" s="27"/>
      <c r="CM244">
        <v>1</v>
      </c>
      <c r="CN244" s="28">
        <f t="shared" si="276"/>
        <v>7.0596061286612555</v>
      </c>
      <c r="CO244" s="28">
        <f t="shared" si="276"/>
        <v>7.2974017774568631</v>
      </c>
      <c r="CP244" s="28">
        <f t="shared" si="276"/>
        <v>8.3016642290111999</v>
      </c>
      <c r="CQ244" s="28">
        <f t="shared" si="276"/>
        <v>9.3459703279479509</v>
      </c>
      <c r="CR244" s="28">
        <f t="shared" si="276"/>
        <v>18.322845083797585</v>
      </c>
      <c r="CS244" s="28">
        <f t="shared" si="276"/>
        <v>36.042752404994808</v>
      </c>
      <c r="CT244" s="27"/>
    </row>
    <row r="245" spans="2:98" x14ac:dyDescent="0.35">
      <c r="C245">
        <v>2</v>
      </c>
      <c r="D245" s="17">
        <f>$F$2*D246+$F$3*E245+4*$F$6*D231+4*$F$7*E230+6*$F$10*D216+6*$F$11*E215+4*$F$14*D201+4*$F$15*E200+$F$18*D186+$F$19*E185</f>
        <v>12273433.743095137</v>
      </c>
      <c r="E245" s="26">
        <f>$F$5*E246+$F$4*F245+4*$F$9*E231+4*$F$8*F230+6*$F$13*E216+6*$F$12*F215+4*$F$17*E201+4*$F$16*F200+$F$21*E186+$F$20*F185</f>
        <v>13205747.358041003</v>
      </c>
      <c r="F245" s="17">
        <f>$F$2*F246+$F$3*G245+4*$F$6*F231+4*$F$7*G230+6*$F$10*F216+6*$F$11*G215+4*$F$14*F201+4*$F$15*G200+$F$18*F186+$F$19*G185</f>
        <v>11280699.131766122</v>
      </c>
      <c r="G245" s="26">
        <f>$F$5*G246+$F$4*H245+4*$F$9*G231+4*$F$8*H230+6*$F$13*G216+6*$F$12*H215+4*$F$17*G201+4*$F$16*H200+$F$21*G186+$F$20*H185</f>
        <v>7106555.3995306613</v>
      </c>
      <c r="H245" s="17">
        <f>$F$2*H246+$F$3*I245+4*$F$6*H231+4*$F$7*I230+6*$F$10*H216+6*$F$11*I215+4*$F$14*H201+4*$F$15*I200+$F$18*H186+$F$19*I185</f>
        <v>4468746.5238408046</v>
      </c>
      <c r="I245" s="26">
        <f>$F$5*I246+$F$4*J245+4*$F$9*I231+4*$F$8*J230+6*$F$13*I216+6*$F$12*J215+4*$F$17*I201+4*$F$16*J200+$F$21*I186+$F$20*J185</f>
        <v>795679.44226810127</v>
      </c>
      <c r="J245" s="113">
        <v>0</v>
      </c>
      <c r="N245">
        <v>2</v>
      </c>
      <c r="O245" s="17">
        <f>$F$2*O246+$F$3*P245+4*$F$6*O231+4*$F$7*P230+6*$F$10*O216+6*$F$11*P215+4*$F$14*O201+4*$F$15*P200+$F$18*O186+$F$19*P185</f>
        <v>1496773.3613113156</v>
      </c>
      <c r="P245" s="26">
        <f>$F$5*P246+$F$4*Q245+4*$F$9*P231+4*$F$8*Q230+6*$F$13*P216+6*$F$12*Q215+4*$F$17*P201+4*$F$16*Q200+$F$21*P186+$F$20*Q185</f>
        <v>596199.84748703055</v>
      </c>
      <c r="Q245" s="17">
        <f>$F$2*Q246+$F$3*R245+4*$F$6*Q231+4*$F$7*R230+6*$F$10*Q216+6*$F$11*R215+4*$F$14*Q201+4*$F$15*R200+$F$18*Q186+$F$19*R185</f>
        <v>231403.7840226444</v>
      </c>
      <c r="R245" s="26">
        <f>$F$5*R246+$F$4*S245+4*$F$9*R231+4*$F$8*S230+6*$F$13*R216+6*$F$12*S215+4*$F$17*R201+4*$F$16*S200+$F$21*R186+$F$20*S185</f>
        <v>23935.374995443308</v>
      </c>
      <c r="S245" s="17">
        <f>$F$2*S246+$F$3*T245+4*$F$6*S231+4*$F$7*T230+6*$F$10*S216+6*$F$11*T215+4*$F$14*S201+4*$F$15*T200+$F$18*S186+$F$19*T185</f>
        <v>0</v>
      </c>
      <c r="T245" s="26">
        <f>$F$5*T246+$F$4*U245+4*$F$9*T231+4*$F$8*U230+6*$F$13*T216+6*$F$12*U215+4*$F$17*T201+4*$F$16*U200+$F$21*T186+$F$20*U185</f>
        <v>0</v>
      </c>
      <c r="U245" s="113">
        <v>0</v>
      </c>
      <c r="Y245">
        <v>2</v>
      </c>
      <c r="Z245" s="17">
        <f>$F$2*Z246+$F$3*AA245+4*$F$6*Z231+4*$F$7*AA230+6*$F$10*Z216+6*$F$11*AA215+4*$F$14*Z201+4*$F$15*AA200+$F$18*Z186+$F$19*AA185</f>
        <v>12499672.072820775</v>
      </c>
      <c r="AA245" s="26">
        <f>$F$5*AA246+$F$4*AB245+4*$F$9*AA231+4*$F$8*AB230+6*$F$13*AA216+6*$F$12*AB215+4*$F$17*AA201+4*$F$16*AB200+$F$21*AA186+$F$20*AB185</f>
        <v>13996277.020369576</v>
      </c>
      <c r="AB245" s="17">
        <f>$F$2*AB246+$F$3*AC245+4*$F$6*AB231+4*$F$7*AC230+6*$F$10*AB216+6*$F$11*AC215+4*$F$14*AB201+4*$F$15*AC200+$F$18*AB186+$F$19*AC185</f>
        <v>11983685.53229253</v>
      </c>
      <c r="AC245" s="26">
        <f>$F$5*AC246+$F$4*AD245+4*$F$9*AC231+4*$F$8*AD230+6*$F$13*AC216+6*$F$12*AD215+4*$F$17*AC201+4*$F$16*AD200+$F$21*AC186+$F$20*AD185</f>
        <v>7727093.6706183869</v>
      </c>
      <c r="AD245" s="17">
        <f>$F$2*AD246+$F$3*AE245+4*$F$6*AD231+4*$F$7*AE230+6*$F$10*AD216+6*$F$11*AE215+4*$F$14*AD201+4*$F$15*AE200+$F$18*AD186+$F$19*AE185</f>
        <v>4818335.4758210704</v>
      </c>
      <c r="AE245" s="26">
        <f>$F$5*AE246+$F$4*AF245+4*$F$9*AE231+4*$F$8*AF230+6*$F$13*AE216+6*$F$12*AF215+4*$F$17*AE201+4*$F$16*AF200+$F$21*AE186+$F$20*AF185</f>
        <v>857446.29715828225</v>
      </c>
      <c r="AF245" s="113">
        <v>0</v>
      </c>
      <c r="AJ245">
        <v>2</v>
      </c>
      <c r="AK245" s="17">
        <f>$F$2*AK246+$F$3*AL245+4*$F$6*AK231+4*$F$7*AL230+6*$F$10*AK216+6*$F$11*AL215+4*$F$14*AK201+4*$F$15*AL200+$F$18*AK186+$F$19*AL185</f>
        <v>107828.80699832612</v>
      </c>
      <c r="AL245" s="26">
        <f>$F$5*AL246+$F$4*AM245+4*$F$9*AL231+4*$F$8*AM230+6*$F$13*AL216+6*$F$12*AM215+4*$F$17*AL201+4*$F$16*AM200+$F$21*AL186+$F$20*AM185</f>
        <v>148722.59957257015</v>
      </c>
      <c r="AM245" s="17">
        <f>$F$2*AM246+$F$3*AN245+4*$F$6*AM231+4*$F$7*AN230+6*$F$10*AM216+6*$F$11*AN215+4*$F$14*AM201+4*$F$15*AN200+$F$18*AM186+$F$19*AN185</f>
        <v>97227.296719563106</v>
      </c>
      <c r="AN245" s="26">
        <f>$F$5*AN246+$F$4*AO245+4*$F$9*AN231+4*$F$8*AO230+6*$F$13*AN216+6*$F$12*AO215+4*$F$17*AN201+4*$F$16*AO200+$F$21*AN186+$F$20*AO185</f>
        <v>82765.208356882737</v>
      </c>
      <c r="AO245" s="17">
        <f>$F$2*AO246+$F$3*AP245+4*$F$6*AO231+4*$F$7*AP230+6*$F$10*AO216+6*$F$11*AP215+4*$F$14*AO201+4*$F$15*AP200+$F$18*AO186+$F$19*AP185</f>
        <v>35285.343966238004</v>
      </c>
      <c r="AP245" s="26">
        <f>$F$5*AP246+$F$4*AQ245+4*$F$9*AP231+4*$F$8*AQ230+6*$F$13*AP216+6*$F$12*AQ215+4*$F$17*AP201+4*$F$16*AQ200+$F$21*AP186+$F$20*AQ185</f>
        <v>4239.8435848208201</v>
      </c>
      <c r="AQ245" s="113">
        <v>0</v>
      </c>
      <c r="AU245">
        <v>2</v>
      </c>
      <c r="AV245" s="17">
        <f t="shared" si="277"/>
        <v>13770207.104406454</v>
      </c>
      <c r="AW245" s="17">
        <f t="shared" si="260"/>
        <v>13801947.205528034</v>
      </c>
      <c r="AX245" s="17">
        <f t="shared" si="261"/>
        <v>11512102.915788766</v>
      </c>
      <c r="AY245" s="17">
        <f t="shared" si="262"/>
        <v>7130490.7745261043</v>
      </c>
      <c r="AZ245" s="17">
        <f t="shared" si="263"/>
        <v>4468746.5238408046</v>
      </c>
      <c r="BA245" s="17">
        <f t="shared" si="264"/>
        <v>795679.44226810127</v>
      </c>
      <c r="BB245" s="27"/>
      <c r="BF245">
        <v>2</v>
      </c>
      <c r="BG245" s="17">
        <f t="shared" si="278"/>
        <v>12607500.879819101</v>
      </c>
      <c r="BH245" s="17">
        <f t="shared" si="265"/>
        <v>14144999.619942147</v>
      </c>
      <c r="BI245" s="17">
        <f t="shared" si="266"/>
        <v>12080912.829012092</v>
      </c>
      <c r="BJ245" s="17">
        <f t="shared" si="267"/>
        <v>7809858.8789752694</v>
      </c>
      <c r="BK245" s="17">
        <f t="shared" si="268"/>
        <v>4853620.8197873086</v>
      </c>
      <c r="BL245" s="17">
        <f t="shared" si="269"/>
        <v>861686.14074310311</v>
      </c>
      <c r="BM245" s="27"/>
      <c r="BQ245">
        <v>2</v>
      </c>
      <c r="BR245" s="17">
        <f t="shared" si="279"/>
        <v>26377707.984225556</v>
      </c>
      <c r="BS245" s="17">
        <f t="shared" si="270"/>
        <v>27946946.825470179</v>
      </c>
      <c r="BT245" s="17">
        <f t="shared" si="271"/>
        <v>23593015.744800858</v>
      </c>
      <c r="BU245" s="17">
        <f t="shared" si="272"/>
        <v>14940349.653501373</v>
      </c>
      <c r="BV245" s="17">
        <f t="shared" si="273"/>
        <v>9322367.3436281122</v>
      </c>
      <c r="BW245" s="17">
        <f t="shared" si="274"/>
        <v>1657365.5830112044</v>
      </c>
      <c r="BX245" s="27"/>
      <c r="CB245">
        <v>2</v>
      </c>
      <c r="CC245" s="17">
        <f t="shared" si="280"/>
        <v>26377707.984225556</v>
      </c>
      <c r="CD245" s="17">
        <f t="shared" si="275"/>
        <v>27946946.825470179</v>
      </c>
      <c r="CE245" s="17">
        <f t="shared" si="275"/>
        <v>23593015.744800858</v>
      </c>
      <c r="CF245" s="17">
        <f t="shared" si="275"/>
        <v>14940349.653501373</v>
      </c>
      <c r="CG245" s="17">
        <f t="shared" si="275"/>
        <v>9322367.3436281122</v>
      </c>
      <c r="CH245" s="17">
        <f t="shared" si="275"/>
        <v>1657365.5830112044</v>
      </c>
      <c r="CI245" s="27"/>
      <c r="CM245">
        <v>2</v>
      </c>
      <c r="CN245" s="28">
        <f t="shared" si="276"/>
        <v>7.5674324939175222</v>
      </c>
      <c r="CO245" s="28">
        <f t="shared" si="276"/>
        <v>7.1932613339769702</v>
      </c>
      <c r="CP245" s="28">
        <f t="shared" si="276"/>
        <v>7.3264923792479522</v>
      </c>
      <c r="CQ245" s="28">
        <f t="shared" si="276"/>
        <v>8.9275740926896994</v>
      </c>
      <c r="CR245" s="28">
        <f t="shared" si="276"/>
        <v>10.984895792698683</v>
      </c>
      <c r="CS245" s="28">
        <f t="shared" si="276"/>
        <v>36.275508355656001</v>
      </c>
      <c r="CT245" s="27"/>
    </row>
    <row r="246" spans="2:98" x14ac:dyDescent="0.35">
      <c r="B246" t="s">
        <v>1</v>
      </c>
      <c r="C246">
        <v>3</v>
      </c>
      <c r="D246" s="26">
        <f>$F$5*D247+$F$4*E246+4*$F$9*D232+4*$F$8*E231+6*$F$13*D217+6*$F$12*E216+4*$F$17*D202+4*$F$16*E201+$F$21*D187+$F$20*E186</f>
        <v>8140490.2073594732</v>
      </c>
      <c r="E246" s="17">
        <f>$F$2*E247+$F$3*F246+4*$F$6*E232+4*$F$7*F231+6*$F$10*E217+6*$F$11*F216+4*$F$14*E202+4*$F$15*F201+$F$18*E187+$F$19*F186</f>
        <v>7774873.5436825426</v>
      </c>
      <c r="F246" s="26">
        <f>$F$5*F247+$F$4*G246+4*$F$9*F232+4*$F$8*G231+6*$F$13*F217+6*$F$12*G216+4*$F$17*F202+4*$F$16*G201+$F$21*F187+$F$20*G186</f>
        <v>9442687.9330917336</v>
      </c>
      <c r="G246" s="17">
        <f>$F$2*G247+$F$3*H246+4*$F$6*G232+4*$F$7*H231+6*$F$10*G217+6*$F$11*H216+4*$F$14*G202+4*$F$15*H201+$F$18*G187+$F$19*H186</f>
        <v>8334467.5077982973</v>
      </c>
      <c r="H246" s="26">
        <f>$F$5*H247+$F$4*I246+4*$F$9*H232+4*$F$8*I231+6*$F$13*H217+6*$F$12*I216+4*$F$17*H202+4*$F$16*I201+$F$21*H187+$F$20*I186</f>
        <v>4520233.3173001297</v>
      </c>
      <c r="I246" s="17">
        <f>$F$2*I247+$F$3*J246+4*$F$6*I232+4*$F$7*J231+6*$F$10*I217+6*$F$11*J216+4*$F$14*I202+4*$F$15*J201+$F$18*I187+$F$19*J186</f>
        <v>2246340.9494181252</v>
      </c>
      <c r="J246" s="113">
        <v>0</v>
      </c>
      <c r="M246" t="s">
        <v>1</v>
      </c>
      <c r="N246">
        <v>3</v>
      </c>
      <c r="O246" s="26">
        <f>$F$5*O247+$F$4*P246+4*$F$9*O232+4*$F$8*P231+6*$F$13*O217+6*$F$12*P216+4*$F$17*O202+4*$F$16*P201+$F$21*O187+$F$20*P186</f>
        <v>877555.37314131437</v>
      </c>
      <c r="P246" s="17">
        <f>$F$2*P247+$F$3*Q246+4*$F$6*P232+4*$F$7*Q231+6*$F$10*P217+6*$F$11*Q216+4*$F$14*P202+4*$F$15*Q201+$F$18*P187+$F$19*Q186</f>
        <v>452132.19128233765</v>
      </c>
      <c r="Q246" s="26">
        <f>$F$5*Q247+$F$4*R246+4*$F$9*Q232+4*$F$8*R231+6*$F$13*Q217+6*$F$12*R216+4*$F$17*Q202+4*$F$16*R201+$F$21*Q187+$F$20*R186</f>
        <v>130523.71219355837</v>
      </c>
      <c r="R246" s="17">
        <f>$F$2*R247+$F$3*S246+4*$F$6*R232+4*$F$7*S231+6*$F$10*R217+6*$F$11*S216+4*$F$14*R202+4*$F$15*S201+$F$18*R187+$F$19*S186</f>
        <v>29206.331610928035</v>
      </c>
      <c r="S246" s="26">
        <f>$F$5*S247+$F$4*T246+4*$F$9*S232+4*$F$8*T231+6*$F$13*S217+6*$F$12*T216+4*$F$17*S202+4*$F$16*T201+$F$21*S187+$F$20*T186</f>
        <v>0</v>
      </c>
      <c r="T246" s="17">
        <f>$F$2*T247+$F$3*U246+4*$F$6*T232+4*$F$7*U231+6*$F$10*T217+6*$F$11*U216+4*$F$14*T202+4*$F$15*U201+$F$18*T187+$F$19*U186</f>
        <v>0</v>
      </c>
      <c r="U246" s="113">
        <v>0</v>
      </c>
      <c r="X246" t="s">
        <v>1</v>
      </c>
      <c r="Y246">
        <v>3</v>
      </c>
      <c r="Z246" s="26">
        <f>$F$5*Z247+$F$4*AA246+4*$F$9*Z232+4*$F$8*AA231+6*$F$13*Z217+6*$F$12*AA216+4*$F$17*Z202+4*$F$16*AA201+$F$21*Z187+$F$20*AA186</f>
        <v>8172872.384086851</v>
      </c>
      <c r="AA246" s="17">
        <f>$F$2*AA247+$F$3*AB246+4*$F$6*AA232+4*$F$7*AB231+6*$F$10*AA217+6*$F$11*AB216+4*$F$14*AA202+4*$F$15*AB201+$F$18*AA187+$F$19*AB186</f>
        <v>7935741.5152882645</v>
      </c>
      <c r="AB246" s="26">
        <f>$F$5*AB247+$F$4*AC246+4*$F$9*AB232+4*$F$8*AC231+6*$F$13*AB217+6*$F$12*AC216+4*$F$17*AB202+4*$F$16*AC201+$F$21*AB187+$F$20*AC186</f>
        <v>9842328.1769465413</v>
      </c>
      <c r="AC246" s="17">
        <f>$F$2*AC247+$F$3*AD246+4*$F$6*AC232+4*$F$7*AD231+6*$F$10*AC217+6*$F$11*AD216+4*$F$14*AC202+4*$F$15*AD201+$F$18*AC187+$F$19*AD186</f>
        <v>8689954.8361309618</v>
      </c>
      <c r="AD246" s="26">
        <f>$F$5*AD247+$F$4*AE246+4*$F$9*AD232+4*$F$8*AE231+6*$F$13*AD217+6*$F$12*AE216+4*$F$17*AD202+4*$F$16*AE201+$F$21*AD187+$F$20*AE186</f>
        <v>4757349.1342079956</v>
      </c>
      <c r="AE246" s="17">
        <f>$F$2*AE247+$F$3*AF246+4*$F$6*AE232+4*$F$7*AF231+6*$F$10*AE217+6*$F$11*AF216+4*$F$14*AE202+4*$F$15*AF201+$F$18*AE187+$F$19*AF186</f>
        <v>2351636.2378447023</v>
      </c>
      <c r="AF246" s="113">
        <v>0</v>
      </c>
      <c r="AI246" t="s">
        <v>1</v>
      </c>
      <c r="AJ246">
        <v>3</v>
      </c>
      <c r="AK246" s="26">
        <f>$F$5*AK247+$F$4*AL246+4*$F$9*AK232+4*$F$8*AL231+6*$F$13*AK217+6*$F$12*AL216+4*$F$17*AK202+4*$F$16*AL201+$F$21*AK187+$F$20*AL186</f>
        <v>24252.613047063671</v>
      </c>
      <c r="AL246" s="17">
        <f>$F$2*AL247+$F$3*AM246+4*$F$6*AL232+4*$F$7*AM231+6*$F$10*AL217+6*$F$11*AM216+4*$F$14*AL202+4*$F$15*AM201+$F$18*AL187+$F$19*AM186</f>
        <v>17018.802975152852</v>
      </c>
      <c r="AM246" s="26">
        <f>$F$5*AM247+$F$4*AN246+4*$F$9*AM232+4*$F$8*AN231+6*$F$13*AM217+6*$F$12*AN216+4*$F$17*AM202+4*$F$16*AN201+$F$21*AM187+$F$20*AN186</f>
        <v>25630.386260405958</v>
      </c>
      <c r="AN246" s="17">
        <f>$F$2*AN247+$F$3*AO246+4*$F$6*AN232+4*$F$7*AO231+6*$F$10*AN217+6*$F$11*AO216+4*$F$14*AN202+4*$F$15*AO201+$F$18*AN187+$F$19*AO186</f>
        <v>12608.34232139861</v>
      </c>
      <c r="AO246" s="26">
        <f>$F$5*AO247+$F$4*AP246+4*$F$9*AO232+4*$F$8*AP231+6*$F$13*AO217+6*$F$12*AP216+4*$F$17*AO202+4*$F$16*AP201+$F$21*AO187+$F$20*AP186</f>
        <v>10176.608822233626</v>
      </c>
      <c r="AP246" s="17">
        <f>$F$2*AP247+$F$3*AQ246+4*$F$6*AP232+4*$F$7*AQ231+6*$F$10*AP217+6*$F$11*AQ216+4*$F$14*AP202+4*$F$15*AQ201+$F$18*AP187+$F$19*AQ186</f>
        <v>1596.2492232816858</v>
      </c>
      <c r="AQ246" s="113">
        <v>0</v>
      </c>
      <c r="AT246" t="s">
        <v>1</v>
      </c>
      <c r="AU246">
        <v>3</v>
      </c>
      <c r="AV246" s="17">
        <f t="shared" si="277"/>
        <v>9018045.5805007871</v>
      </c>
      <c r="AW246" s="17">
        <f t="shared" si="260"/>
        <v>8227005.7349648802</v>
      </c>
      <c r="AX246" s="17">
        <f t="shared" si="261"/>
        <v>9573211.6452852916</v>
      </c>
      <c r="AY246" s="17">
        <f t="shared" si="262"/>
        <v>8363673.8394092256</v>
      </c>
      <c r="AZ246" s="17">
        <f t="shared" si="263"/>
        <v>4520233.3173001297</v>
      </c>
      <c r="BA246" s="17">
        <f t="shared" si="264"/>
        <v>2246340.9494181252</v>
      </c>
      <c r="BB246" s="27"/>
      <c r="BE246" t="s">
        <v>1</v>
      </c>
      <c r="BF246">
        <v>3</v>
      </c>
      <c r="BG246" s="17">
        <f t="shared" si="278"/>
        <v>8197124.9971339144</v>
      </c>
      <c r="BH246" s="17">
        <f t="shared" si="265"/>
        <v>7952760.3182634171</v>
      </c>
      <c r="BI246" s="17">
        <f t="shared" si="266"/>
        <v>9867958.5632069465</v>
      </c>
      <c r="BJ246" s="17">
        <f t="shared" si="267"/>
        <v>8702563.1784523595</v>
      </c>
      <c r="BK246" s="17">
        <f t="shared" si="268"/>
        <v>4767525.7430302296</v>
      </c>
      <c r="BL246" s="17">
        <f t="shared" si="269"/>
        <v>2353232.487067984</v>
      </c>
      <c r="BM246" s="27"/>
      <c r="BP246" t="s">
        <v>1</v>
      </c>
      <c r="BQ246">
        <v>3</v>
      </c>
      <c r="BR246" s="17">
        <f t="shared" si="279"/>
        <v>17215170.5776347</v>
      </c>
      <c r="BS246" s="17">
        <f t="shared" si="270"/>
        <v>16179766.053228296</v>
      </c>
      <c r="BT246" s="17">
        <f t="shared" si="271"/>
        <v>19441170.208492238</v>
      </c>
      <c r="BU246" s="17">
        <f t="shared" si="272"/>
        <v>17066237.017861586</v>
      </c>
      <c r="BV246" s="17">
        <f t="shared" si="273"/>
        <v>9287759.0603303593</v>
      </c>
      <c r="BW246" s="17">
        <f t="shared" si="274"/>
        <v>4599573.4364861092</v>
      </c>
      <c r="BX246" s="27"/>
      <c r="CA246" t="s">
        <v>1</v>
      </c>
      <c r="CB246">
        <v>3</v>
      </c>
      <c r="CC246" s="17">
        <f t="shared" si="280"/>
        <v>17215170.5776347</v>
      </c>
      <c r="CD246" s="17">
        <f t="shared" si="275"/>
        <v>16179766.053228296</v>
      </c>
      <c r="CE246" s="17">
        <f t="shared" si="275"/>
        <v>19441170.208492238</v>
      </c>
      <c r="CF246" s="17">
        <f t="shared" si="275"/>
        <v>17066237.017861586</v>
      </c>
      <c r="CG246" s="17">
        <f t="shared" si="275"/>
        <v>9287759.0603303593</v>
      </c>
      <c r="CH246" s="17">
        <f t="shared" si="275"/>
        <v>4599573.4364861092</v>
      </c>
      <c r="CI246" s="27"/>
      <c r="CL246" t="s">
        <v>1</v>
      </c>
      <c r="CM246">
        <v>3</v>
      </c>
      <c r="CN246" s="28">
        <f t="shared" si="276"/>
        <v>8.7001133158088937</v>
      </c>
      <c r="CO246" s="28">
        <f t="shared" si="276"/>
        <v>8.4010856704314794</v>
      </c>
      <c r="CP246" s="28">
        <f t="shared" si="276"/>
        <v>7.0699863126015492</v>
      </c>
      <c r="CQ246" s="28">
        <f t="shared" si="276"/>
        <v>6.9255746585308842</v>
      </c>
      <c r="CR246" s="28">
        <f t="shared" si="276"/>
        <v>10.400019043227333</v>
      </c>
      <c r="CS246" s="28">
        <f t="shared" si="276"/>
        <v>16.877897329952077</v>
      </c>
      <c r="CT246" s="27"/>
    </row>
    <row r="247" spans="2:98" x14ac:dyDescent="0.35">
      <c r="C247">
        <v>4</v>
      </c>
      <c r="D247" s="17">
        <f>$F$2*D248+$F$3*E247+4*$F$6*D233+4*$F$7*E232+6*$F$10*D218+6*$F$11*E217+4*$F$14*D203+4*$F$15*E202+$F$18*D188+$F$19*E187</f>
        <v>2434057.897188887</v>
      </c>
      <c r="E247" s="26">
        <f>$F$5*E248+$F$4*F247+4*$F$9*E233+4*$F$8*F232+6*$F$13*E218+6*$F$12*F217+4*$F$17*E203+4*$F$16*F202+$F$21*E188+$F$20*F187</f>
        <v>4672052.1319606341</v>
      </c>
      <c r="F247" s="17">
        <f>$F$2*F248+$F$3*G247+4*$F$6*F233+4*$F$7*G232+6*$F$10*F218+6*$F$11*G217+4*$F$14*F203+4*$F$15*G202+$F$18*F188+$F$19*G187</f>
        <v>4669983.0702614151</v>
      </c>
      <c r="G247" s="26">
        <f>$F$5*G248+$F$4*H247+4*$F$9*G233+4*$F$8*H232+6*$F$13*G218+6*$F$12*H217+4*$F$17*G203+4*$F$16*H202+$F$21*G188+$F$20*H187</f>
        <v>7214330.4028475005</v>
      </c>
      <c r="H247" s="17">
        <f>$F$2*H248+$F$3*I247+4*$F$6*H233+4*$F$7*I232+6*$F$10*H218+6*$F$11*I217+4*$F$14*H203+4*$F$15*I202+$F$18*H188+$F$19*I187</f>
        <v>6814285.5568892667</v>
      </c>
      <c r="I247" s="26">
        <f>$F$5*I248+$F$4*J247+4*$F$9*I233+4*$F$8*J232+6*$F$13*I218+6*$F$12*J217+4*$F$17*I203+4*$F$16*J202+$F$21*I188+$F$20*J187</f>
        <v>2422432.5598356626</v>
      </c>
      <c r="J247" s="113">
        <v>0</v>
      </c>
      <c r="N247">
        <v>4</v>
      </c>
      <c r="O247" s="17">
        <f>$F$2*O248+$F$3*P247+4*$F$6*O233+4*$F$7*P232+6*$F$10*O218+6*$F$11*P217+4*$F$14*O203+4*$F$15*P202+$F$18*O188+$F$19*P187</f>
        <v>323986.15185121458</v>
      </c>
      <c r="P247" s="26">
        <f>$F$5*P248+$F$4*Q247+4*$F$9*P233+4*$F$8*Q232+6*$F$13*P218+6*$F$12*Q217+4*$F$17*P203+4*$F$16*Q202+$F$21*P188+$F$20*Q187</f>
        <v>211436.66366645921</v>
      </c>
      <c r="Q247" s="17">
        <f>$F$2*Q248+$F$3*R247+4*$F$6*Q233+4*$F$7*R232+6*$F$10*Q218+6*$F$11*R217+4*$F$14*Q203+4*$F$15*R202+$F$18*Q188+$F$19*R187</f>
        <v>84440.489233177839</v>
      </c>
      <c r="R247" s="26">
        <f>$F$5*R248+$F$4*S247+4*$F$9*R233+4*$F$8*S232+6*$F$13*R218+6*$F$12*S217+4*$F$17*R203+4*$F$16*S202+$F$21*R188+$F$20*S187</f>
        <v>9851.6860582760091</v>
      </c>
      <c r="S247" s="17">
        <f>$F$2*S248+$F$3*T247+4*$F$6*S233+4*$F$7*T232+6*$F$10*S218+6*$F$11*T217+4*$F$14*S203+4*$F$15*T202+$F$18*S188+$F$19*T187</f>
        <v>0</v>
      </c>
      <c r="T247" s="26">
        <f>$F$5*T248+$F$4*U247+4*$F$9*T233+4*$F$8*U232+6*$F$13*T218+6*$F$12*U217+4*$F$17*T203+4*$F$16*U202+$F$21*T188+$F$20*U187</f>
        <v>0</v>
      </c>
      <c r="U247" s="113">
        <v>0</v>
      </c>
      <c r="Y247">
        <v>4</v>
      </c>
      <c r="Z247" s="17">
        <f>$F$2*Z248+$F$3*AA247+4*$F$6*Z233+4*$F$7*AA232+6*$F$10*Z218+6*$F$11*AA217+4*$F$14*Z203+4*$F$15*AA202+$F$18*Z188+$F$19*AA187</f>
        <v>2400825.7903389502</v>
      </c>
      <c r="AA247" s="26">
        <f>$F$5*AA248+$F$4*AB247+4*$F$9*AA233+4*$F$8*AB232+6*$F$13*AA218+6*$F$12*AB217+4*$F$17*AA203+4*$F$16*AB202+$F$21*AA188+$F$20*AB187</f>
        <v>4750743.8579861382</v>
      </c>
      <c r="AB247" s="17">
        <f>$F$2*AB248+$F$3*AC247+4*$F$6*AB233+4*$F$7*AC232+6*$F$10*AB218+6*$F$11*AC217+4*$F$14*AB203+4*$F$15*AC202+$F$18*AB188+$F$19*AC187</f>
        <v>4799854.0255846512</v>
      </c>
      <c r="AC247" s="26">
        <f>$F$5*AC248+$F$4*AD247+4*$F$9*AC233+4*$F$8*AD232+6*$F$13*AC218+6*$F$12*AD217+4*$F$17*AC203+4*$F$16*AD202+$F$21*AC188+$F$20*AD187</f>
        <v>7471620.0261906255</v>
      </c>
      <c r="AD247" s="17">
        <f>$F$2*AD248+$F$3*AE247+4*$F$6*AD233+4*$F$7*AE232+6*$F$10*AD218+6*$F$11*AE217+4*$F$14*AD203+4*$F$15*AE202+$F$18*AD188+$F$19*AE187</f>
        <v>7062131.3588058539</v>
      </c>
      <c r="AE247" s="26">
        <f>$F$5*AE248+$F$4*AF247+4*$F$9*AE233+4*$F$8*AF232+6*$F$13*AE218+6*$F$12*AF217+4*$F$17*AE203+4*$F$16*AF202+$F$21*AE188+$F$20*AF187</f>
        <v>2513976.8931656973</v>
      </c>
      <c r="AF247" s="113">
        <v>0</v>
      </c>
      <c r="AJ247">
        <v>4</v>
      </c>
      <c r="AK247" s="17">
        <f>$F$2*AK248+$F$3*AL247+4*$F$6*AK233+4*$F$7*AL232+6*$F$10*AK218+6*$F$11*AL217+4*$F$14*AK203+4*$F$15*AL202+$F$18*AK188+$F$19*AL187</f>
        <v>0</v>
      </c>
      <c r="AL247" s="26">
        <f>$F$5*AL248+$F$4*AM247+4*$F$9*AL233+4*$F$8*AM232+6*$F$13*AL218+6*$F$12*AM217+4*$F$17*AL203+4*$F$16*AM202+$F$21*AL188+$F$20*AM187</f>
        <v>0</v>
      </c>
      <c r="AM247" s="17">
        <f>$F$2*AM248+$F$3*AN247+4*$F$6*AM233+4*$F$7*AN232+6*$F$10*AM218+6*$F$11*AN217+4*$F$14*AM203+4*$F$15*AN202+$F$18*AM188+$F$19*AN187</f>
        <v>0</v>
      </c>
      <c r="AN247" s="26">
        <f>$F$5*AN248+$F$4*AO247+4*$F$9*AN233+4*$F$8*AO232+6*$F$13*AN218+6*$F$12*AO217+4*$F$17*AN203+4*$F$16*AO202+$F$21*AN188+$F$20*AO187</f>
        <v>0</v>
      </c>
      <c r="AO247" s="17">
        <f>$F$2*AO248+$F$3*AP247+4*$F$6*AO233+4*$F$7*AP232+6*$F$10*AO218+6*$F$11*AP217+4*$F$14*AO203+4*$F$15*AP202+$F$18*AO188+$F$19*AP187</f>
        <v>0</v>
      </c>
      <c r="AP247" s="26">
        <f>$F$5*AP248+$F$4*AQ247+4*$F$9*AP233+4*$F$8*AQ232+6*$F$13*AP218+6*$F$12*AQ217+4*$F$17*AP203+4*$F$16*AQ202+$F$21*AP188+$F$20*AQ187</f>
        <v>0</v>
      </c>
      <c r="AQ247" s="113">
        <v>0</v>
      </c>
      <c r="AU247">
        <v>4</v>
      </c>
      <c r="AV247" s="17">
        <f t="shared" si="277"/>
        <v>2758044.0490401015</v>
      </c>
      <c r="AW247" s="17">
        <f t="shared" si="260"/>
        <v>4883488.7956270929</v>
      </c>
      <c r="AX247" s="17">
        <f t="shared" si="261"/>
        <v>4754423.5594945932</v>
      </c>
      <c r="AY247" s="17">
        <f t="shared" si="262"/>
        <v>7224182.0889057769</v>
      </c>
      <c r="AZ247" s="17">
        <f t="shared" si="263"/>
        <v>6814285.5568892667</v>
      </c>
      <c r="BA247" s="17">
        <f t="shared" si="264"/>
        <v>2422432.5598356626</v>
      </c>
      <c r="BB247" s="27"/>
      <c r="BF247">
        <v>4</v>
      </c>
      <c r="BG247" s="17">
        <f t="shared" si="278"/>
        <v>2400825.7903389502</v>
      </c>
      <c r="BH247" s="17">
        <f t="shared" si="265"/>
        <v>4750743.8579861382</v>
      </c>
      <c r="BI247" s="17">
        <f t="shared" si="266"/>
        <v>4799854.0255846512</v>
      </c>
      <c r="BJ247" s="17">
        <f t="shared" si="267"/>
        <v>7471620.0261906255</v>
      </c>
      <c r="BK247" s="17">
        <f t="shared" si="268"/>
        <v>7062131.3588058539</v>
      </c>
      <c r="BL247" s="17">
        <f t="shared" si="269"/>
        <v>2513976.8931656973</v>
      </c>
      <c r="BM247" s="27"/>
      <c r="BQ247">
        <v>4</v>
      </c>
      <c r="BR247" s="17">
        <f t="shared" si="279"/>
        <v>5158869.8393790517</v>
      </c>
      <c r="BS247" s="17">
        <f t="shared" si="270"/>
        <v>9634232.6536132321</v>
      </c>
      <c r="BT247" s="17">
        <f t="shared" si="271"/>
        <v>9554277.5850792453</v>
      </c>
      <c r="BU247" s="17">
        <f t="shared" si="272"/>
        <v>14695802.115096401</v>
      </c>
      <c r="BV247" s="17">
        <f t="shared" si="273"/>
        <v>13876416.91569512</v>
      </c>
      <c r="BW247" s="17">
        <f t="shared" si="274"/>
        <v>4936409.4530013595</v>
      </c>
      <c r="BX247" s="27"/>
      <c r="CB247">
        <v>4</v>
      </c>
      <c r="CC247" s="17">
        <f t="shared" si="280"/>
        <v>5158869.8393790517</v>
      </c>
      <c r="CD247" s="17">
        <f t="shared" si="275"/>
        <v>9634232.6536132321</v>
      </c>
      <c r="CE247" s="17">
        <f t="shared" si="275"/>
        <v>9554277.5850792453</v>
      </c>
      <c r="CF247" s="17">
        <f t="shared" si="275"/>
        <v>14695802.115096401</v>
      </c>
      <c r="CG247" s="17">
        <f t="shared" si="275"/>
        <v>13876416.91569512</v>
      </c>
      <c r="CH247" s="17">
        <f t="shared" si="275"/>
        <v>4936409.4530013595</v>
      </c>
      <c r="CI247" s="27"/>
      <c r="CM247">
        <v>4</v>
      </c>
      <c r="CN247" s="28">
        <f t="shared" si="276"/>
        <v>17.792799422985837</v>
      </c>
      <c r="CO247" s="28">
        <f t="shared" si="276"/>
        <v>10.729110878885733</v>
      </c>
      <c r="CP247" s="28">
        <f t="shared" si="276"/>
        <v>10.214194955035449</v>
      </c>
      <c r="CQ247" s="28">
        <f t="shared" si="276"/>
        <v>6.2952889894008308</v>
      </c>
      <c r="CR247" s="28">
        <f t="shared" si="276"/>
        <v>6.1452444415286616</v>
      </c>
      <c r="CS247" s="28">
        <f t="shared" si="276"/>
        <v>13.842422310132561</v>
      </c>
      <c r="CT247" s="27"/>
    </row>
    <row r="248" spans="2:98" x14ac:dyDescent="0.35">
      <c r="C248">
        <v>5</v>
      </c>
      <c r="D248" s="26">
        <f>$F$5*D249+$F$4*E248+4*$F$9*D234+4*$F$8*E233+6*$F$13*D219+6*$F$12*E218+4*$F$17*D204+4*$F$16*E203+$F$21*D189+$F$20*E188</f>
        <v>759828.07029937545</v>
      </c>
      <c r="E248" s="17">
        <f>$F$2*E249+$F$3*F248+4*$F$6*E234+4*$F$7*F233+6*$F$10*E219+6*$F$11*F218+4*$F$14*E204+4*$F$15*F203+$F$18*E189+$F$19*F188</f>
        <v>802169.10005074623</v>
      </c>
      <c r="F248" s="26">
        <f>$F$5*F249+$F$4*G248+4*$F$9*F234+4*$F$8*G233+6*$F$13*F219+6*$F$12*G218+4*$F$17*F204+4*$F$16*G203+$F$21*F189+$F$20*G188</f>
        <v>2187937.2483158493</v>
      </c>
      <c r="G248" s="17">
        <f>$F$2*G249+$F$3*H248+4*$F$6*G234+4*$F$7*H233+6*$F$10*G219+6*$F$11*H218+4*$F$14*G204+4*$F$15*H203+$F$18*G189+$F$19*H188</f>
        <v>2332295.1868159343</v>
      </c>
      <c r="H248" s="26">
        <f>$F$5*H249+$F$4*I248+4*$F$9*H234+4*$F$8*I233+6*$F$13*H219+6*$F$12*I218+4*$F$17*H204+4*$F$16*I203+$F$21*H189+$F$20*I188</f>
        <v>6386300.9020976229</v>
      </c>
      <c r="I248" s="16">
        <f>(X7*Y3+4*X6*Y4+6*X5*Y5+4*X4*Y6+X3*Y7)/(1-W3)</f>
        <v>6814285.5568892639</v>
      </c>
      <c r="J248" s="25">
        <f t="shared" ref="J248:K250" si="281">I247</f>
        <v>2422432.5598356626</v>
      </c>
      <c r="K248" s="25">
        <f t="shared" si="281"/>
        <v>0</v>
      </c>
      <c r="N248">
        <v>5</v>
      </c>
      <c r="O248" s="26">
        <f>$F$5*O249+$F$4*P248+4*$F$9*O234+4*$F$8*P233+6*$F$13*O219+6*$F$12*P218+4*$F$17*O204+4*$F$16*P203+$F$21*O189+$F$20*P188</f>
        <v>86034.28539977489</v>
      </c>
      <c r="P248" s="17">
        <f>$F$2*P249+$F$3*Q248+4*$F$6*P234+4*$F$7*Q233+6*$F$10*P219+6*$F$11*Q218+4*$F$14*P204+4*$F$15*Q203+$F$18*P189+$F$19*Q188</f>
        <v>33649.603112201876</v>
      </c>
      <c r="Q248" s="26">
        <f>$F$5*Q249+$F$4*R248+4*$F$9*Q234+4*$F$8*R233+6*$F$13*Q219+6*$F$12*R218+4*$F$17*Q204+4*$F$16*R203+$F$21*Q189+$F$20*R188</f>
        <v>23580.894613588935</v>
      </c>
      <c r="R248" s="17">
        <f>$F$2*R249+$F$3*S248+4*$F$6*R234+4*$F$7*S233+6*$F$10*R219+6*$F$11*S218+4*$F$14*R204+4*$F$15*S203+$F$18*R189+$F$19*S188</f>
        <v>3446.4553212010583</v>
      </c>
      <c r="S248" s="26">
        <f>$F$5*S249+$F$4*T248+4*$F$9*S234+4*$F$8*T233+6*$F$13*S219+6*$F$12*T218+4*$F$17*S204+4*$F$16*T203+$F$21*S189+$F$20*T188</f>
        <v>0</v>
      </c>
      <c r="T248" s="8">
        <v>0</v>
      </c>
      <c r="U248" s="25">
        <f t="shared" ref="U248:V250" si="282">T247</f>
        <v>0</v>
      </c>
      <c r="V248" s="25">
        <f t="shared" si="282"/>
        <v>0</v>
      </c>
      <c r="Y248">
        <v>5</v>
      </c>
      <c r="Z248" s="26">
        <f>$F$5*Z249+$F$4*AA248+4*$F$9*Z234+4*$F$8*AA233+6*$F$13*Z219+6*$F$12*AA218+4*$F$17*Z204+4*$F$16*AA203+$F$21*Z189+$F$20*AA188</f>
        <v>756006.16637150745</v>
      </c>
      <c r="AA248" s="17">
        <f>$F$2*AA249+$F$3*AB248+4*$F$6*AA234+4*$F$7*AB233+6*$F$10*AA219+6*$F$11*AB218+4*$F$14*AA204+4*$F$15*AB203+$F$18*AA189+$F$19*AB188</f>
        <v>816443.67214435898</v>
      </c>
      <c r="AB248" s="26">
        <f>$F$5*AB249+$F$4*AC248+4*$F$9*AB234+4*$F$8*AC233+6*$F$13*AB219+6*$F$12*AC218+4*$F$17*AB204+4*$F$16*AC203+$F$21*AB189+$F$20*AC188</f>
        <v>2253228.376085462</v>
      </c>
      <c r="AC248" s="17">
        <f>$F$2*AC249+$F$3*AD248+4*$F$6*AC234+4*$F$7*AD233+6*$F$10*AC219+6*$F$11*AD218+4*$F$14*AC204+4*$F$15*AD203+$F$18*AC189+$F$19*AD188</f>
        <v>2412742.2059225286</v>
      </c>
      <c r="AD248" s="26">
        <f>$F$5*AD249+$F$4*AE248+4*$F$9*AD234+4*$F$8*AE233+6*$F$13*AD219+6*$F$12*AE218+4*$F$17*AD204+4*$F$16*AE203+$F$21*AD189+$F$20*AE188</f>
        <v>6616987.1631766334</v>
      </c>
      <c r="AE248" s="16">
        <f>(X7*Z3+4*X6*Z4+6*X5*Z5+4*X4*Z6+X3*Z7)/(1-W3)</f>
        <v>7062131.3588058539</v>
      </c>
      <c r="AF248" s="25">
        <f t="shared" ref="AF248:AG250" si="283">AE247</f>
        <v>2513976.8931656973</v>
      </c>
      <c r="AG248" s="25">
        <f t="shared" si="283"/>
        <v>0</v>
      </c>
      <c r="AJ248">
        <v>5</v>
      </c>
      <c r="AK248" s="26">
        <f>$F$5*AK249+$F$4*AL248+4*$F$9*AK234+4*$F$8*AL233+6*$F$13*AK219+6*$F$12*AL218+4*$F$17*AK204+4*$F$16*AL203+$F$21*AK189+$F$20*AL188</f>
        <v>0</v>
      </c>
      <c r="AL248" s="17">
        <f>$F$2*AL249+$F$3*AM248+4*$F$6*AL234+4*$F$7*AM233+6*$F$10*AL219+6*$F$11*AM218+4*$F$14*AL204+4*$F$15*AM203+$F$18*AL189+$F$19*AM188</f>
        <v>0</v>
      </c>
      <c r="AM248" s="26">
        <f>$F$5*AM249+$F$4*AN248+4*$F$9*AM234+4*$F$8*AN233+6*$F$13*AM219+6*$F$12*AN218+4*$F$17*AM204+4*$F$16*AN203+$F$21*AM189+$F$20*AN188</f>
        <v>0</v>
      </c>
      <c r="AN248" s="17">
        <f>$F$2*AN249+$F$3*AO248+4*$F$6*AN234+4*$F$7*AO233+6*$F$10*AN219+6*$F$11*AO218+4*$F$14*AN204+4*$F$15*AO203+$F$18*AN189+$F$19*AO188</f>
        <v>0</v>
      </c>
      <c r="AO248" s="26">
        <f>$F$5*AO249+$F$4*AP248+4*$F$9*AO234+4*$F$8*AP233+6*$F$13*AO219+6*$F$12*AP218+4*$F$17*AO204+4*$F$16*AP203+$F$21*AO189+$F$20*AP188</f>
        <v>0</v>
      </c>
      <c r="AP248" s="8">
        <v>0</v>
      </c>
      <c r="AQ248" s="25">
        <f t="shared" ref="AQ248:AR250" si="284">AP247</f>
        <v>0</v>
      </c>
      <c r="AR248" s="25">
        <f t="shared" si="284"/>
        <v>0</v>
      </c>
      <c r="AU248">
        <v>5</v>
      </c>
      <c r="AV248" s="17">
        <f t="shared" si="277"/>
        <v>845862.35569915036</v>
      </c>
      <c r="AW248" s="17">
        <f t="shared" si="260"/>
        <v>835818.70316294814</v>
      </c>
      <c r="AX248" s="17">
        <f t="shared" si="261"/>
        <v>2211518.1429294385</v>
      </c>
      <c r="AY248" s="17">
        <f t="shared" si="262"/>
        <v>2335741.6421371354</v>
      </c>
      <c r="AZ248" s="17">
        <f t="shared" si="263"/>
        <v>6386300.9020976229</v>
      </c>
      <c r="BA248" s="17">
        <f t="shared" si="264"/>
        <v>6814285.5568892639</v>
      </c>
      <c r="BB248" s="25"/>
      <c r="BC248" s="27"/>
      <c r="BF248">
        <v>5</v>
      </c>
      <c r="BG248" s="17">
        <f t="shared" si="278"/>
        <v>756006.16637150745</v>
      </c>
      <c r="BH248" s="17">
        <f t="shared" si="265"/>
        <v>816443.67214435898</v>
      </c>
      <c r="BI248" s="17">
        <f t="shared" si="266"/>
        <v>2253228.376085462</v>
      </c>
      <c r="BJ248" s="17">
        <f t="shared" si="267"/>
        <v>2412742.2059225286</v>
      </c>
      <c r="BK248" s="17">
        <f t="shared" si="268"/>
        <v>6616987.1631766334</v>
      </c>
      <c r="BL248" s="17">
        <f t="shared" si="269"/>
        <v>7062131.3588058539</v>
      </c>
      <c r="BM248" s="25"/>
      <c r="BN248" s="27"/>
      <c r="BQ248">
        <v>5</v>
      </c>
      <c r="BR248" s="17">
        <f t="shared" si="279"/>
        <v>1601868.5220706579</v>
      </c>
      <c r="BS248" s="17">
        <f t="shared" si="270"/>
        <v>1652262.3753073071</v>
      </c>
      <c r="BT248" s="17">
        <f t="shared" si="271"/>
        <v>4464746.5190149006</v>
      </c>
      <c r="BU248" s="17">
        <f t="shared" si="272"/>
        <v>4748483.8480596635</v>
      </c>
      <c r="BV248" s="17">
        <f t="shared" si="273"/>
        <v>13003288.065274257</v>
      </c>
      <c r="BW248" s="17">
        <f t="shared" si="274"/>
        <v>13876416.915695118</v>
      </c>
      <c r="BX248" s="25"/>
      <c r="CB248">
        <v>5</v>
      </c>
      <c r="CC248" s="17">
        <f t="shared" si="280"/>
        <v>1601868.5220706579</v>
      </c>
      <c r="CD248" s="17">
        <f t="shared" si="275"/>
        <v>1652262.3753073071</v>
      </c>
      <c r="CE248" s="17">
        <f t="shared" si="275"/>
        <v>4464746.5190149006</v>
      </c>
      <c r="CF248" s="17">
        <f t="shared" si="275"/>
        <v>4748483.8480596635</v>
      </c>
      <c r="CG248" s="17">
        <f t="shared" si="275"/>
        <v>13003288.065274257</v>
      </c>
      <c r="CH248" s="130">
        <f t="shared" si="275"/>
        <v>13876416.915695118</v>
      </c>
      <c r="CI248" s="25"/>
      <c r="CM248">
        <v>5</v>
      </c>
      <c r="CN248" s="28">
        <f t="shared" si="276"/>
        <v>35.799723667999885</v>
      </c>
      <c r="CO248" s="28">
        <f t="shared" si="276"/>
        <v>36.359065646804424</v>
      </c>
      <c r="CP248" s="28">
        <f t="shared" si="276"/>
        <v>17.625015008619645</v>
      </c>
      <c r="CQ248" s="28">
        <f t="shared" si="276"/>
        <v>14.583201631563332</v>
      </c>
      <c r="CR248" s="28">
        <f t="shared" si="276"/>
        <v>5.5888221226941059</v>
      </c>
      <c r="CS248" s="28">
        <f t="shared" si="276"/>
        <v>6.1452444415286704</v>
      </c>
      <c r="CT248" s="5"/>
    </row>
    <row r="249" spans="2:98" x14ac:dyDescent="0.35">
      <c r="C249">
        <v>6</v>
      </c>
      <c r="D249" s="113">
        <v>0</v>
      </c>
      <c r="E249" s="113">
        <v>0</v>
      </c>
      <c r="F249" s="113">
        <v>0</v>
      </c>
      <c r="G249" s="113">
        <v>0</v>
      </c>
      <c r="H249" s="113">
        <v>0</v>
      </c>
      <c r="I249" s="25">
        <f>H248</f>
        <v>6386300.9020976229</v>
      </c>
      <c r="J249" s="25">
        <f t="shared" si="281"/>
        <v>6814285.5568892639</v>
      </c>
      <c r="K249" s="25">
        <f t="shared" si="281"/>
        <v>2422432.5598356626</v>
      </c>
      <c r="N249">
        <v>6</v>
      </c>
      <c r="O249" s="113">
        <v>0</v>
      </c>
      <c r="P249" s="113">
        <v>0</v>
      </c>
      <c r="Q249" s="113">
        <v>0</v>
      </c>
      <c r="R249" s="113">
        <v>0</v>
      </c>
      <c r="S249" s="113">
        <v>0</v>
      </c>
      <c r="T249" s="25">
        <f>S248</f>
        <v>0</v>
      </c>
      <c r="U249" s="25">
        <f t="shared" si="282"/>
        <v>0</v>
      </c>
      <c r="V249" s="25">
        <f t="shared" si="282"/>
        <v>0</v>
      </c>
      <c r="Y249">
        <v>6</v>
      </c>
      <c r="Z249" s="113">
        <v>0</v>
      </c>
      <c r="AA249" s="113">
        <v>0</v>
      </c>
      <c r="AB249" s="113">
        <v>0</v>
      </c>
      <c r="AC249" s="113">
        <v>0</v>
      </c>
      <c r="AD249" s="113">
        <v>0</v>
      </c>
      <c r="AE249" s="25">
        <f>AD248</f>
        <v>6616987.1631766334</v>
      </c>
      <c r="AF249" s="25">
        <f t="shared" si="283"/>
        <v>7062131.3588058539</v>
      </c>
      <c r="AG249" s="25">
        <f t="shared" si="283"/>
        <v>2513976.8931656973</v>
      </c>
      <c r="AJ249">
        <v>6</v>
      </c>
      <c r="AK249" s="113">
        <v>0</v>
      </c>
      <c r="AL249" s="113">
        <v>0</v>
      </c>
      <c r="AM249" s="113">
        <v>0</v>
      </c>
      <c r="AN249" s="113">
        <v>0</v>
      </c>
      <c r="AO249" s="113">
        <v>0</v>
      </c>
      <c r="AP249" s="25">
        <f>AO248</f>
        <v>0</v>
      </c>
      <c r="AQ249" s="25">
        <f t="shared" si="284"/>
        <v>0</v>
      </c>
      <c r="AR249" s="25">
        <f t="shared" si="284"/>
        <v>0</v>
      </c>
      <c r="AV249" s="27"/>
      <c r="AW249" s="27"/>
      <c r="AX249" s="27"/>
      <c r="AY249" s="27"/>
      <c r="AZ249" s="27"/>
      <c r="BA249" s="25"/>
      <c r="BB249" s="25"/>
      <c r="BG249" s="27"/>
      <c r="BH249" s="27"/>
      <c r="BI249" s="27"/>
      <c r="BJ249" s="27"/>
      <c r="BK249" s="27"/>
      <c r="BL249" s="25"/>
      <c r="BM249" s="25"/>
      <c r="BR249" s="27"/>
      <c r="BS249" s="27"/>
      <c r="BT249" s="27"/>
      <c r="BU249" s="27"/>
      <c r="BV249" s="27"/>
      <c r="BW249" s="25"/>
      <c r="BX249" s="25"/>
      <c r="CC249" s="27"/>
      <c r="CD249" s="27"/>
      <c r="CE249" s="27"/>
      <c r="CF249" s="27"/>
      <c r="CG249" s="27"/>
      <c r="CH249" s="25"/>
      <c r="CI249" s="25"/>
      <c r="CN249" s="27"/>
      <c r="CO249" s="27"/>
      <c r="CP249" s="27"/>
      <c r="CQ249" s="27"/>
      <c r="CR249" s="27"/>
      <c r="CS249" s="5"/>
      <c r="CT249" s="5"/>
    </row>
    <row r="250" spans="2:98" x14ac:dyDescent="0.35">
      <c r="C250">
        <v>7</v>
      </c>
      <c r="I250" s="25">
        <f>H249</f>
        <v>0</v>
      </c>
      <c r="J250" s="25">
        <f t="shared" si="281"/>
        <v>6386300.9020976229</v>
      </c>
      <c r="K250" s="25">
        <f t="shared" si="281"/>
        <v>6814285.5568892639</v>
      </c>
      <c r="N250">
        <v>7</v>
      </c>
      <c r="T250" s="25">
        <f>S249</f>
        <v>0</v>
      </c>
      <c r="U250" s="25">
        <f t="shared" si="282"/>
        <v>0</v>
      </c>
      <c r="V250" s="25">
        <f t="shared" si="282"/>
        <v>0</v>
      </c>
      <c r="Y250">
        <v>7</v>
      </c>
      <c r="AE250" s="25">
        <f>AD249</f>
        <v>0</v>
      </c>
      <c r="AF250" s="25">
        <f t="shared" si="283"/>
        <v>6616987.1631766334</v>
      </c>
      <c r="AG250" s="25">
        <f t="shared" si="283"/>
        <v>7062131.3588058539</v>
      </c>
      <c r="AJ250">
        <v>7</v>
      </c>
      <c r="AP250" s="25">
        <f>AO249</f>
        <v>0</v>
      </c>
      <c r="AQ250" s="25">
        <f t="shared" si="284"/>
        <v>0</v>
      </c>
      <c r="AR250" s="25">
        <f t="shared" si="284"/>
        <v>0</v>
      </c>
      <c r="BA250" s="27"/>
      <c r="BL250" s="27"/>
    </row>
    <row r="252" spans="2:98" x14ac:dyDescent="0.35">
      <c r="D252" s="115" t="s">
        <v>268</v>
      </c>
      <c r="E252" s="116"/>
      <c r="F252" s="116"/>
      <c r="G252" s="12">
        <f>INDEX(D258:J264,VLOOKUP($E$24,C257:J264,1,FALSE)+1,HLOOKUP($E$25,C257:J264,1,FALSE)+1)</f>
        <v>0.22509082480513284</v>
      </c>
      <c r="O252" s="115" t="s">
        <v>269</v>
      </c>
      <c r="P252" s="116"/>
      <c r="Q252" s="116"/>
      <c r="R252" s="12">
        <f>INDEX(O258:U264,VLOOKUP($E$24,N257:U264,1,FALSE)+1,HLOOKUP($E$25,N257:U264,1,FALSE)+1)</f>
        <v>0.28728117609075304</v>
      </c>
      <c r="Z252" s="115" t="s">
        <v>270</v>
      </c>
      <c r="AA252" s="116"/>
      <c r="AB252" s="116"/>
      <c r="AC252" s="12">
        <f>INDEX(Z258:AF264,VLOOKUP($E$24,Y257:AF264,1,FALSE)+1,HLOOKUP($E$25,Y257:AF264,1,FALSE)+1)</f>
        <v>8.0278180230277038E-2</v>
      </c>
      <c r="AK252" s="115" t="s">
        <v>271</v>
      </c>
      <c r="AL252" s="116"/>
      <c r="AM252" s="116"/>
      <c r="AN252" s="120">
        <f>INDEX(AK258:AQ264,VLOOKUP($E$24,AJ257:AQ264,1,FALSE)+1,HLOOKUP($E$25,AJ257:AQ264,1,FALSE)+1)</f>
        <v>0.40734981887383764</v>
      </c>
      <c r="AV252" s="115" t="s">
        <v>272</v>
      </c>
      <c r="AW252" s="116"/>
      <c r="AX252" s="116"/>
      <c r="AY252" s="120">
        <f>INDEX(AV258:BA263,VLOOKUP($E$24,AU257:BA263,1,FALSE)+1,HLOOKUP($E$25,AU257:BA263,1,FALSE)+1)</f>
        <v>0.51237200089588586</v>
      </c>
      <c r="BG252" s="115" t="s">
        <v>273</v>
      </c>
      <c r="BH252" s="116"/>
      <c r="BI252" s="116"/>
      <c r="BJ252" s="12">
        <f>INDEX(BG258:BL263,VLOOKUP($E$24,BF257:BL263,1,FALSE)+1,HLOOKUP($E$25,BF257:BL263,1,FALSE)+1)</f>
        <v>0.4876279991041147</v>
      </c>
      <c r="BS252" s="4"/>
    </row>
    <row r="253" spans="2:98" x14ac:dyDescent="0.35">
      <c r="D253" s="4" t="s">
        <v>483</v>
      </c>
      <c r="G253" s="1">
        <f>INDEX(D258:K265,VLOOKUP($E$24+1,C257:K265,1,FALSE)+1,HLOOKUP($E$25,C257:K265,1,FALSE)+1)</f>
        <v>9.7097156443995414E-2</v>
      </c>
      <c r="O253" s="4" t="s">
        <v>485</v>
      </c>
      <c r="R253" s="1">
        <f>INDEX(O258:V265,VLOOKUP($E$24+1,N257:V265,1,FALSE)+1,HLOOKUP($E$25,N257:V265,1,FALSE)+1)</f>
        <v>0.2167030987407545</v>
      </c>
      <c r="Z253" s="4" t="s">
        <v>487</v>
      </c>
      <c r="AC253" s="1">
        <f>INDEX(Z258:AG265,VLOOKUP($E$24+1,Y257:AG265,1,FALSE)+1,HLOOKUP($E$25,Y257:AG265,1,FALSE)+1)</f>
        <v>0.13752094407113535</v>
      </c>
      <c r="AK253" s="4" t="s">
        <v>489</v>
      </c>
      <c r="AN253" s="1">
        <f>INDEX(AK258:AR265,VLOOKUP($E$24+1,AJ257:AR265,1,FALSE)+1,HLOOKUP($E$25,AJ257:AR265,1,FALSE)+1)</f>
        <v>0.54867880074411524</v>
      </c>
      <c r="AV253" s="4" t="s">
        <v>563</v>
      </c>
      <c r="AY253" s="25">
        <f>G255+R255</f>
        <v>0.51237200089588586</v>
      </c>
      <c r="BG253" s="4" t="s">
        <v>564</v>
      </c>
      <c r="BJ253" s="1">
        <f>AC255+AN255</f>
        <v>0.4876279991041147</v>
      </c>
    </row>
    <row r="254" spans="2:98" x14ac:dyDescent="0.35">
      <c r="D254" s="4" t="s">
        <v>484</v>
      </c>
      <c r="G254" s="1">
        <f>INDEX(D258:K265,VLOOKUP($E$24,C257:K265,1,FALSE)+1,HLOOKUP($E$25+1,C257:K265,1,FALSE)+1)</f>
        <v>0.27283756375386381</v>
      </c>
      <c r="O254" s="4" t="s">
        <v>486</v>
      </c>
      <c r="R254" s="1">
        <f>INDEX(O258:V265,VLOOKUP($E$24,N257:V265,1,FALSE)+1,HLOOKUP($E$25+1,N257:V265,1,FALSE)+1)</f>
        <v>0.31360961153511846</v>
      </c>
      <c r="Z254" s="4" t="s">
        <v>488</v>
      </c>
      <c r="AC254" s="1">
        <f>INDEX(Z258:AG265,VLOOKUP($E$24,Y257:AG265,1,FALSE)+1,HLOOKUP($E$25+1,Y257:AG265,1,FALSE)+1)</f>
        <v>5.8924348147727061E-2</v>
      </c>
      <c r="AK254" s="4" t="s">
        <v>490</v>
      </c>
      <c r="AN254" s="1">
        <f>INDEX(AK258:AR265,VLOOKUP($E$24,AJ257:AR265,1,FALSE)+1,HLOOKUP($E$25+1,AJ257:AR265,1,FALSE)+1)</f>
        <v>0.35462847656329122</v>
      </c>
    </row>
    <row r="255" spans="2:98" x14ac:dyDescent="0.35">
      <c r="D255" s="4" t="s">
        <v>768</v>
      </c>
      <c r="G255" s="1">
        <f>IF(MOD($E$24+$E$25,2)=0,$K$5*G253+$K$4*G254,$K$2*G253+$K$3*G254)</f>
        <v>0.22509082480513284</v>
      </c>
      <c r="O255" s="4" t="s">
        <v>770</v>
      </c>
      <c r="R255" s="1">
        <f>IF(MOD($E$24+$E$25,2)=0,$K$5*R253+$K$4*R254,$K$2*R253+$K$3*R254)</f>
        <v>0.28728117609075304</v>
      </c>
      <c r="Z255" s="4" t="s">
        <v>767</v>
      </c>
      <c r="AC255" s="1">
        <f>IF(MOD($E$24+$E$25,2)=0,$K$5*AC253+$K$4*AC254,$K$2*AC253+$K$3*AC254)</f>
        <v>8.0278180230277038E-2</v>
      </c>
      <c r="AK255" s="4" t="s">
        <v>769</v>
      </c>
      <c r="AN255" s="1">
        <f>IF(MOD($E$24+$E$25,2)=0,$K$5*AN253+$K$4*AN254,$K$2*AN253+$K$3*AN254)</f>
        <v>0.40734981887383764</v>
      </c>
    </row>
    <row r="256" spans="2:98" x14ac:dyDescent="0.35">
      <c r="G256" t="s">
        <v>0</v>
      </c>
      <c r="R256" t="s">
        <v>0</v>
      </c>
      <c r="AC256" t="s">
        <v>0</v>
      </c>
      <c r="AN256" t="s">
        <v>0</v>
      </c>
      <c r="AY256" t="s">
        <v>0</v>
      </c>
      <c r="BJ256" t="s">
        <v>0</v>
      </c>
    </row>
    <row r="257" spans="2:97" x14ac:dyDescent="0.35">
      <c r="D257">
        <v>0</v>
      </c>
      <c r="E257">
        <v>1</v>
      </c>
      <c r="F257">
        <v>2</v>
      </c>
      <c r="G257">
        <v>3</v>
      </c>
      <c r="H257">
        <v>4</v>
      </c>
      <c r="I257">
        <v>5</v>
      </c>
      <c r="J257">
        <v>6</v>
      </c>
      <c r="K257">
        <v>7</v>
      </c>
      <c r="O257">
        <v>0</v>
      </c>
      <c r="P257">
        <v>1</v>
      </c>
      <c r="Q257">
        <v>2</v>
      </c>
      <c r="R257">
        <v>3</v>
      </c>
      <c r="S257">
        <v>4</v>
      </c>
      <c r="T257">
        <v>5</v>
      </c>
      <c r="U257">
        <v>6</v>
      </c>
      <c r="V257">
        <v>7</v>
      </c>
      <c r="Z257">
        <v>0</v>
      </c>
      <c r="AA257">
        <v>1</v>
      </c>
      <c r="AB257">
        <v>2</v>
      </c>
      <c r="AC257">
        <v>3</v>
      </c>
      <c r="AD257">
        <v>4</v>
      </c>
      <c r="AE257">
        <v>5</v>
      </c>
      <c r="AF257">
        <v>6</v>
      </c>
      <c r="AG257">
        <v>7</v>
      </c>
      <c r="AK257">
        <v>0</v>
      </c>
      <c r="AL257">
        <v>1</v>
      </c>
      <c r="AM257">
        <v>2</v>
      </c>
      <c r="AN257">
        <v>3</v>
      </c>
      <c r="AO257">
        <v>4</v>
      </c>
      <c r="AP257">
        <v>5</v>
      </c>
      <c r="AQ257">
        <v>6</v>
      </c>
      <c r="AR257">
        <v>7</v>
      </c>
      <c r="AV257">
        <v>0</v>
      </c>
      <c r="AW257">
        <v>1</v>
      </c>
      <c r="AX257">
        <v>2</v>
      </c>
      <c r="AY257">
        <v>3</v>
      </c>
      <c r="AZ257">
        <v>4</v>
      </c>
      <c r="BA257">
        <v>5</v>
      </c>
      <c r="BG257">
        <v>0</v>
      </c>
      <c r="BH257">
        <v>1</v>
      </c>
      <c r="BI257">
        <v>2</v>
      </c>
      <c r="BJ257">
        <v>3</v>
      </c>
      <c r="BK257">
        <v>4</v>
      </c>
      <c r="BL257">
        <v>5</v>
      </c>
    </row>
    <row r="258" spans="2:97" x14ac:dyDescent="0.35">
      <c r="C258">
        <v>0</v>
      </c>
      <c r="D258" s="3">
        <f>$F$5*D259+$F$4*E258</f>
        <v>0.22509082480513284</v>
      </c>
      <c r="E258" s="7">
        <f>$F$2*E259+$F$3*F258</f>
        <v>0.27283756375386381</v>
      </c>
      <c r="F258" s="3">
        <f>$F$5*F259+$F$4*G258</f>
        <v>0.44039823161325292</v>
      </c>
      <c r="G258" s="7">
        <f>$F$2*G259+$F$3*H258</f>
        <v>0.50805580041525444</v>
      </c>
      <c r="H258" s="3">
        <f>$F$5*H259+$F$4*I258</f>
        <v>0.60915954219522528</v>
      </c>
      <c r="I258" s="7">
        <f>$F$2*I259+$F$3*J258</f>
        <v>0.62804236506880384</v>
      </c>
      <c r="J258" s="113">
        <v>0</v>
      </c>
      <c r="N258">
        <v>0</v>
      </c>
      <c r="O258" s="3">
        <f>$F$5*O259+$F$4*P258</f>
        <v>0.28728117609075304</v>
      </c>
      <c r="P258" s="7">
        <f>$F$2*P259+$F$3*Q258</f>
        <v>0.31360961153511846</v>
      </c>
      <c r="Q258" s="3">
        <f>$F$5*Q259+$F$4*R258</f>
        <v>0.33969664460580867</v>
      </c>
      <c r="R258" s="7">
        <f>$F$2*R259+$F$3*S258</f>
        <v>0.34164789246880412</v>
      </c>
      <c r="S258" s="3">
        <f>$F$5*S259+$F$4*T258</f>
        <v>0.34935436605858555</v>
      </c>
      <c r="T258" s="7">
        <f>$F$2*T259+$F$3*U258</f>
        <v>0.35837191827161785</v>
      </c>
      <c r="U258" s="114">
        <v>1</v>
      </c>
      <c r="Y258">
        <v>0</v>
      </c>
      <c r="Z258" s="3">
        <f>$F$5*Z259+$F$4*AA258</f>
        <v>8.0278180230277038E-2</v>
      </c>
      <c r="AA258" s="7">
        <f>$F$2*AA259+$F$3*AB258</f>
        <v>5.8924348147727061E-2</v>
      </c>
      <c r="AB258" s="3">
        <f>$F$5*AB259+$F$4*AC258</f>
        <v>1.8798427768283076E-2</v>
      </c>
      <c r="AC258" s="7">
        <f>$F$2*AC259+$F$3*AD258</f>
        <v>7.5186805277231124E-3</v>
      </c>
      <c r="AD258" s="3">
        <f>$F$5*AD259+$F$4*AE258</f>
        <v>0</v>
      </c>
      <c r="AE258" s="7">
        <f>$F$2*AE259+$F$3*AF258</f>
        <v>0</v>
      </c>
      <c r="AF258" s="113">
        <v>0</v>
      </c>
      <c r="AJ258">
        <v>0</v>
      </c>
      <c r="AK258" s="3">
        <f>$F$5*AK259+$F$4*AL258</f>
        <v>0.40734981887383764</v>
      </c>
      <c r="AL258" s="7">
        <f>$F$2*AL259+$F$3*AM258</f>
        <v>0.35462847656329122</v>
      </c>
      <c r="AM258" s="3">
        <f>$F$5*AM259+$F$4*AN258</f>
        <v>0.20110669601265579</v>
      </c>
      <c r="AN258" s="7">
        <f>$F$2*AN259+$F$3*AO258</f>
        <v>0.14277762658821874</v>
      </c>
      <c r="AO258" s="3">
        <f>$F$5*AO259+$F$4*AP258</f>
        <v>4.1486091746189412E-2</v>
      </c>
      <c r="AP258" s="7">
        <f>$F$2*AP259+$F$3*AQ258</f>
        <v>1.3585716659578485E-2</v>
      </c>
      <c r="AQ258" s="113">
        <v>0</v>
      </c>
      <c r="AU258">
        <v>0</v>
      </c>
      <c r="AV258" s="3">
        <f>D258+O258</f>
        <v>0.51237200089588586</v>
      </c>
      <c r="AW258" s="3">
        <f t="shared" ref="AW258:AW263" si="285">E258+P258</f>
        <v>0.58644717528898227</v>
      </c>
      <c r="AX258" s="3">
        <f t="shared" ref="AX258:AX263" si="286">F258+Q258</f>
        <v>0.78009487621906159</v>
      </c>
      <c r="AY258" s="3">
        <f t="shared" ref="AY258:AY263" si="287">G258+R258</f>
        <v>0.84970369288405856</v>
      </c>
      <c r="AZ258" s="3">
        <f t="shared" ref="AZ258:AZ263" si="288">H258+S258</f>
        <v>0.95851390825381078</v>
      </c>
      <c r="BA258" s="3">
        <f t="shared" ref="BA258:BA263" si="289">I258+T258</f>
        <v>0.98641428334042169</v>
      </c>
      <c r="BB258" s="27"/>
      <c r="BF258">
        <v>0</v>
      </c>
      <c r="BG258" s="3">
        <f>Z258+AK258</f>
        <v>0.4876279991041147</v>
      </c>
      <c r="BH258" s="3">
        <f t="shared" ref="BH258:BH263" si="290">AA258+AL258</f>
        <v>0.41355282471101829</v>
      </c>
      <c r="BI258" s="3">
        <f t="shared" ref="BI258:BI263" si="291">AB258+AM258</f>
        <v>0.21990512378093888</v>
      </c>
      <c r="BJ258" s="3">
        <f t="shared" ref="BJ258:BJ263" si="292">AC258+AN258</f>
        <v>0.15029630711594186</v>
      </c>
      <c r="BK258" s="3">
        <f t="shared" ref="BK258:BK263" si="293">AD258+AO258</f>
        <v>4.1486091746189412E-2</v>
      </c>
      <c r="BL258" s="3">
        <f t="shared" ref="BL258:BL263" si="294">AE258+AP258</f>
        <v>1.3585716659578485E-2</v>
      </c>
      <c r="BM258" s="27"/>
      <c r="BS258" s="1"/>
      <c r="BT258" s="1"/>
      <c r="BU258" s="1"/>
      <c r="BV258" s="1"/>
      <c r="BW258" s="1"/>
      <c r="BX258" s="1"/>
      <c r="BY258" s="27"/>
    </row>
    <row r="259" spans="2:97" x14ac:dyDescent="0.35">
      <c r="C259">
        <v>1</v>
      </c>
      <c r="D259" s="7">
        <f>$F$2*D260+$F$3*E259</f>
        <v>9.7097156443995414E-2</v>
      </c>
      <c r="E259" s="3">
        <f>$F$5*E260+$F$4*F259</f>
        <v>0.20801918876795675</v>
      </c>
      <c r="F259" s="7">
        <f>$F$2*F260+$F$3*G259</f>
        <v>0.25903002481984666</v>
      </c>
      <c r="G259" s="3">
        <f>$F$5*G260+$F$4*H259</f>
        <v>0.46894530789399141</v>
      </c>
      <c r="H259" s="7">
        <f>$F$2*H260+$F$3*I259</f>
        <v>0.55854076022567334</v>
      </c>
      <c r="I259" s="3">
        <f>$F$5*I260+$F$4*J259</f>
        <v>0.87099129840814138</v>
      </c>
      <c r="J259" s="114">
        <v>1</v>
      </c>
      <c r="N259">
        <v>1</v>
      </c>
      <c r="O259" s="7">
        <f>$F$2*O260+$F$3*P259</f>
        <v>0.2167030987407545</v>
      </c>
      <c r="P259" s="3">
        <f>$F$5*P260+$F$4*Q259</f>
        <v>0.30351822724161159</v>
      </c>
      <c r="Q259" s="7">
        <f>$F$2*Q260+$F$3*R259</f>
        <v>0.33446597592841915</v>
      </c>
      <c r="R259" s="3">
        <f>$F$5*R260+$F$4*S259</f>
        <v>0.33866675673245916</v>
      </c>
      <c r="S259" s="7">
        <f>$F$2*S260+$F$3*T259</f>
        <v>0.32518120548685664</v>
      </c>
      <c r="T259" s="3">
        <f>$F$5*T260+$F$4*U259</f>
        <v>0.11016755065798015</v>
      </c>
      <c r="U259" s="113">
        <v>0</v>
      </c>
      <c r="Y259">
        <v>1</v>
      </c>
      <c r="Z259" s="7">
        <f>$F$2*Z260+$F$3*AA259</f>
        <v>0.13752094407113535</v>
      </c>
      <c r="AA259" s="3">
        <f>$F$5*AA260+$F$4*AB259</f>
        <v>7.444646910269978E-2</v>
      </c>
      <c r="AB259" s="7">
        <f>$F$2*AB260+$F$3*AC259</f>
        <v>4.9035806472950805E-2</v>
      </c>
      <c r="AC259" s="3">
        <f>$F$5*AC260+$F$4*AD259</f>
        <v>1.0427171285555131E-2</v>
      </c>
      <c r="AD259" s="7">
        <f>$F$2*AD260+$F$3*AE259</f>
        <v>0</v>
      </c>
      <c r="AE259" s="3">
        <f>$F$5*AE260+$F$4*AF259</f>
        <v>0</v>
      </c>
      <c r="AF259" s="113">
        <v>0</v>
      </c>
      <c r="AJ259">
        <v>1</v>
      </c>
      <c r="AK259" s="7">
        <f>$F$2*AK260+$F$3*AL259</f>
        <v>0.54867880074411524</v>
      </c>
      <c r="AL259" s="3">
        <f>$F$5*AL260+$F$4*AM259</f>
        <v>0.41401611488773238</v>
      </c>
      <c r="AM259" s="7">
        <f>$F$2*AM260+$F$3*AN259</f>
        <v>0.35746819277878383</v>
      </c>
      <c r="AN259" s="3">
        <f>$F$5*AN260+$F$4*AO259</f>
        <v>0.18196076408799461</v>
      </c>
      <c r="AO259" s="7">
        <f>$F$2*AO260+$F$3*AP259</f>
        <v>0.1162780342874702</v>
      </c>
      <c r="AP259" s="3">
        <f>$F$5*AP260+$F$4*AQ259</f>
        <v>1.8841150933878545E-2</v>
      </c>
      <c r="AQ259" s="113">
        <v>0</v>
      </c>
      <c r="AU259">
        <v>1</v>
      </c>
      <c r="AV259" s="3">
        <f t="shared" ref="AV259:AV263" si="295">D259+O259</f>
        <v>0.31380025518474991</v>
      </c>
      <c r="AW259" s="3">
        <f t="shared" si="285"/>
        <v>0.51153741600956837</v>
      </c>
      <c r="AX259" s="3">
        <f t="shared" si="286"/>
        <v>0.59349600074826581</v>
      </c>
      <c r="AY259" s="3">
        <f t="shared" si="287"/>
        <v>0.80761206462645063</v>
      </c>
      <c r="AZ259" s="3">
        <f t="shared" si="288"/>
        <v>0.88372196571252992</v>
      </c>
      <c r="BA259" s="3">
        <f t="shared" si="289"/>
        <v>0.9811588490661215</v>
      </c>
      <c r="BB259" s="27"/>
      <c r="BF259">
        <v>1</v>
      </c>
      <c r="BG259" s="3">
        <f t="shared" ref="BG259:BG263" si="296">Z259+AK259</f>
        <v>0.68619974481525059</v>
      </c>
      <c r="BH259" s="3">
        <f t="shared" si="290"/>
        <v>0.48846258399043219</v>
      </c>
      <c r="BI259" s="3">
        <f t="shared" si="291"/>
        <v>0.40650399925173464</v>
      </c>
      <c r="BJ259" s="3">
        <f t="shared" si="292"/>
        <v>0.19238793537354973</v>
      </c>
      <c r="BK259" s="3">
        <f t="shared" si="293"/>
        <v>0.1162780342874702</v>
      </c>
      <c r="BL259" s="3">
        <f t="shared" si="294"/>
        <v>1.8841150933878545E-2</v>
      </c>
      <c r="BM259" s="27"/>
      <c r="BS259" s="1"/>
      <c r="BT259" s="1"/>
      <c r="BU259" s="1"/>
      <c r="BV259" s="1"/>
      <c r="BW259" s="1"/>
      <c r="BX259" s="1"/>
      <c r="BY259" s="27"/>
    </row>
    <row r="260" spans="2:97" x14ac:dyDescent="0.35">
      <c r="C260">
        <v>2</v>
      </c>
      <c r="D260" s="3">
        <f>$F$5*D261+$F$4*E260</f>
        <v>5.4188602919925957E-2</v>
      </c>
      <c r="E260" s="7">
        <f>$F$2*E261+$F$3*F260</f>
        <v>7.127552467268386E-2</v>
      </c>
      <c r="F260" s="3">
        <f>$F$5*F261+$F$4*G260</f>
        <v>0.17782739112665377</v>
      </c>
      <c r="G260" s="7">
        <f>$F$2*G261+$F$3*H260</f>
        <v>0.22876868295797165</v>
      </c>
      <c r="H260" s="3">
        <f>$F$5*H261+$F$4*I260</f>
        <v>0.43767387417664627</v>
      </c>
      <c r="I260" s="7">
        <f>$F$2*I261+$F$3*J260</f>
        <v>0.52516041381140033</v>
      </c>
      <c r="J260" s="113">
        <v>0</v>
      </c>
      <c r="N260">
        <v>2</v>
      </c>
      <c r="O260" s="3">
        <f>$F$5*O261+$F$4*P260</f>
        <v>0.18311994569232895</v>
      </c>
      <c r="P260" s="7">
        <f>$F$2*P261+$F$3*Q260</f>
        <v>0.22055725505466486</v>
      </c>
      <c r="Q260" s="3">
        <f>$F$5*Q261+$F$4*R260</f>
        <v>0.33284096578213374</v>
      </c>
      <c r="R260" s="7">
        <f>$F$2*R261+$F$3*S260</f>
        <v>0.37481718735454128</v>
      </c>
      <c r="S260" s="3">
        <f>$F$5*S261+$F$4*T260</f>
        <v>0.40835606915763034</v>
      </c>
      <c r="T260" s="7">
        <f>$F$2*T261+$F$3*U260</f>
        <v>0.40549136236828953</v>
      </c>
      <c r="U260" s="114">
        <v>1</v>
      </c>
      <c r="Y260">
        <v>2</v>
      </c>
      <c r="Z260" s="3">
        <f>$F$5*Z261+$F$4*AA260</f>
        <v>0.16192037517136279</v>
      </c>
      <c r="AA260" s="7">
        <f>$F$2*AA261+$F$3*AB260</f>
        <v>0.14256429237354498</v>
      </c>
      <c r="AB260" s="3">
        <f>$F$5*AB261+$F$4*AC260</f>
        <v>6.3970988011918792E-2</v>
      </c>
      <c r="AC260" s="7">
        <f>$F$2*AC261+$F$3*AD260</f>
        <v>3.8379067747032536E-2</v>
      </c>
      <c r="AD260" s="3">
        <f>$F$5*AD261+$F$4*AE260</f>
        <v>0</v>
      </c>
      <c r="AE260" s="7">
        <f>$F$2*AE261+$F$3*AF260</f>
        <v>0</v>
      </c>
      <c r="AF260" s="113">
        <v>0</v>
      </c>
      <c r="AJ260">
        <v>2</v>
      </c>
      <c r="AK260" s="3">
        <f>$F$5*AK261+$F$4*AL260</f>
        <v>0.6007710762163827</v>
      </c>
      <c r="AL260" s="7">
        <f>$F$2*AL261+$F$3*AM260</f>
        <v>0.56560292789910671</v>
      </c>
      <c r="AM260" s="3">
        <f>$F$5*AM261+$F$4*AN260</f>
        <v>0.4253606550792941</v>
      </c>
      <c r="AN260" s="7">
        <f>$F$2*AN261+$F$3*AO260</f>
        <v>0.35803506194045487</v>
      </c>
      <c r="AO260" s="3">
        <f>$F$5*AO261+$F$4*AP260</f>
        <v>0.15397005666572361</v>
      </c>
      <c r="AP260" s="7">
        <f>$F$2*AP261+$F$3*AQ260</f>
        <v>6.9348223820310306E-2</v>
      </c>
      <c r="AQ260" s="113">
        <v>0</v>
      </c>
      <c r="AU260">
        <v>2</v>
      </c>
      <c r="AV260" s="3">
        <f t="shared" si="295"/>
        <v>0.23730854861225492</v>
      </c>
      <c r="AW260" s="3">
        <f t="shared" si="285"/>
        <v>0.29183277972734872</v>
      </c>
      <c r="AX260" s="3">
        <f t="shared" si="286"/>
        <v>0.51066835690878754</v>
      </c>
      <c r="AY260" s="3">
        <f t="shared" si="287"/>
        <v>0.60358587031251298</v>
      </c>
      <c r="AZ260" s="3">
        <f t="shared" si="288"/>
        <v>0.84602994333427661</v>
      </c>
      <c r="BA260" s="3">
        <f t="shared" si="289"/>
        <v>0.93065177617968986</v>
      </c>
      <c r="BB260" s="27"/>
      <c r="BF260">
        <v>2</v>
      </c>
      <c r="BG260" s="3">
        <f t="shared" si="296"/>
        <v>0.76269145138774552</v>
      </c>
      <c r="BH260" s="3">
        <f t="shared" si="290"/>
        <v>0.70816722027265167</v>
      </c>
      <c r="BI260" s="3">
        <f t="shared" si="291"/>
        <v>0.48933164309121291</v>
      </c>
      <c r="BJ260" s="3">
        <f t="shared" si="292"/>
        <v>0.3964141296874874</v>
      </c>
      <c r="BK260" s="3">
        <f t="shared" si="293"/>
        <v>0.15397005666572361</v>
      </c>
      <c r="BL260" s="3">
        <f t="shared" si="294"/>
        <v>6.9348223820310306E-2</v>
      </c>
      <c r="BM260" s="27"/>
      <c r="BS260" s="1"/>
      <c r="BT260" s="1"/>
      <c r="BU260" s="1"/>
      <c r="BV260" s="1"/>
      <c r="BW260" s="1"/>
      <c r="BX260" s="1"/>
      <c r="BY260" s="27"/>
    </row>
    <row r="261" spans="2:97" x14ac:dyDescent="0.35">
      <c r="B261" t="s">
        <v>1</v>
      </c>
      <c r="C261">
        <v>3</v>
      </c>
      <c r="D261" s="7">
        <f>$F$2*D262+$F$3*E261</f>
        <v>8.3840549175261455E-3</v>
      </c>
      <c r="E261" s="3">
        <f>$F$5*E262+$F$4*F261</f>
        <v>3.0057505411401078E-2</v>
      </c>
      <c r="F261" s="7">
        <f>$F$2*F262+$F$3*G261</f>
        <v>4.1270152745478017E-2</v>
      </c>
      <c r="G261" s="3">
        <f>$F$5*G262+$F$4*H261</f>
        <v>0.14795678841313911</v>
      </c>
      <c r="H261" s="7">
        <f>$F$2*H262+$F$3*I261</f>
        <v>0.20315056668756309</v>
      </c>
      <c r="I261" s="3">
        <f>$F$5*I262+$F$4*J261</f>
        <v>0.72831098049896337</v>
      </c>
      <c r="J261" s="114">
        <v>1</v>
      </c>
      <c r="M261" t="s">
        <v>1</v>
      </c>
      <c r="N261">
        <v>3</v>
      </c>
      <c r="O261" s="7">
        <f>$F$2*O262+$F$3*P261</f>
        <v>8.276254612203876E-2</v>
      </c>
      <c r="P261" s="3">
        <f>$F$5*P262+$F$4*Q261</f>
        <v>0.17712195630752889</v>
      </c>
      <c r="Q261" s="7">
        <f>$F$2*Q262+$F$3*R261</f>
        <v>0.22031620071364616</v>
      </c>
      <c r="R261" s="3">
        <f>$F$5*R262+$F$4*S261</f>
        <v>0.36184316519830995</v>
      </c>
      <c r="S261" s="7">
        <f>$F$2*S262+$F$3*T261</f>
        <v>0.41603542776556574</v>
      </c>
      <c r="T261" s="3">
        <f>$F$5*T262+$F$4*U261</f>
        <v>0.17551445729465867</v>
      </c>
      <c r="U261" s="113">
        <v>0</v>
      </c>
      <c r="X261" t="s">
        <v>1</v>
      </c>
      <c r="Y261">
        <v>3</v>
      </c>
      <c r="Z261" s="7">
        <f>$F$2*Z262+$F$3*AA261</f>
        <v>0.21380781496185461</v>
      </c>
      <c r="AA261" s="3">
        <f>$F$5*AA262+$F$4*AB261</f>
        <v>0.17296695392039649</v>
      </c>
      <c r="AB261" s="7">
        <f>$F$2*AB262+$F$3*AC261</f>
        <v>0.13257470477309424</v>
      </c>
      <c r="AC261" s="3">
        <f>$F$5*AC262+$F$4*AD261</f>
        <v>5.3225444504877907E-2</v>
      </c>
      <c r="AD261" s="7">
        <f>$F$2*AD262+$F$3*AE261</f>
        <v>0</v>
      </c>
      <c r="AE261" s="3">
        <f>$F$5*AE262+$F$4*AF261</f>
        <v>0</v>
      </c>
      <c r="AF261" s="113">
        <v>0</v>
      </c>
      <c r="AI261" t="s">
        <v>1</v>
      </c>
      <c r="AJ261">
        <v>3</v>
      </c>
      <c r="AK261" s="7">
        <f>$F$2*AK262+$F$3*AL261</f>
        <v>0.69504558399858085</v>
      </c>
      <c r="AL261" s="3">
        <f>$F$5*AL262+$F$4*AM261</f>
        <v>0.61985358436067395</v>
      </c>
      <c r="AM261" s="7">
        <f>$F$2*AM262+$F$3*AN261</f>
        <v>0.60583894176778197</v>
      </c>
      <c r="AN261" s="3">
        <f>$F$5*AN262+$F$4*AO261</f>
        <v>0.43697460188367332</v>
      </c>
      <c r="AO261" s="7">
        <f>$F$2*AO262+$F$3*AP261</f>
        <v>0.38081400554687139</v>
      </c>
      <c r="AP261" s="3">
        <f>$F$5*AP262+$F$4*AQ261</f>
        <v>9.6174562206378073E-2</v>
      </c>
      <c r="AQ261" s="113">
        <v>0</v>
      </c>
      <c r="AT261" t="s">
        <v>1</v>
      </c>
      <c r="AU261">
        <v>3</v>
      </c>
      <c r="AV261" s="3">
        <f t="shared" si="295"/>
        <v>9.1146601039564901E-2</v>
      </c>
      <c r="AW261" s="3">
        <f t="shared" si="285"/>
        <v>0.20717946171892998</v>
      </c>
      <c r="AX261" s="3">
        <f t="shared" si="286"/>
        <v>0.26158635345912418</v>
      </c>
      <c r="AY261" s="3">
        <f t="shared" si="287"/>
        <v>0.50979995361144903</v>
      </c>
      <c r="AZ261" s="3">
        <f t="shared" si="288"/>
        <v>0.61918599445312883</v>
      </c>
      <c r="BA261" s="3">
        <f t="shared" si="289"/>
        <v>0.90382543779362201</v>
      </c>
      <c r="BB261" s="27"/>
      <c r="BE261" t="s">
        <v>1</v>
      </c>
      <c r="BF261">
        <v>3</v>
      </c>
      <c r="BG261" s="3">
        <f t="shared" si="296"/>
        <v>0.90885339896043549</v>
      </c>
      <c r="BH261" s="3">
        <f t="shared" si="290"/>
        <v>0.79282053828107046</v>
      </c>
      <c r="BI261" s="3">
        <f t="shared" si="291"/>
        <v>0.73841364654087616</v>
      </c>
      <c r="BJ261" s="3">
        <f t="shared" si="292"/>
        <v>0.49020004638855125</v>
      </c>
      <c r="BK261" s="3">
        <f t="shared" si="293"/>
        <v>0.38081400554687139</v>
      </c>
      <c r="BL261" s="3">
        <f t="shared" si="294"/>
        <v>9.6174562206378073E-2</v>
      </c>
      <c r="BM261" s="27"/>
      <c r="BS261" s="1"/>
      <c r="BT261" s="1"/>
      <c r="BU261" s="1"/>
      <c r="BV261" s="1"/>
      <c r="BW261" s="1"/>
      <c r="BX261" s="1"/>
      <c r="BY261" s="27"/>
    </row>
    <row r="262" spans="2:97" x14ac:dyDescent="0.35">
      <c r="C262">
        <v>4</v>
      </c>
      <c r="D262" s="3">
        <f>$F$5*D263+$F$4*E262</f>
        <v>0</v>
      </c>
      <c r="E262" s="7">
        <f>$F$2*E263+$F$3*F262</f>
        <v>0</v>
      </c>
      <c r="F262" s="3">
        <f>$F$5*F263+$F$4*G262</f>
        <v>0</v>
      </c>
      <c r="G262" s="7">
        <f>$F$2*G263+$F$3*H262</f>
        <v>0</v>
      </c>
      <c r="H262" s="3">
        <f>$F$5*H263+$F$4*I262</f>
        <v>0</v>
      </c>
      <c r="I262" s="7">
        <f>$F$2*I263+$F$3*J262</f>
        <v>0</v>
      </c>
      <c r="J262" s="113">
        <v>0</v>
      </c>
      <c r="N262">
        <v>4</v>
      </c>
      <c r="O262" s="3">
        <f>$F$5*O263+$F$4*P262</f>
        <v>4.6260998885520065E-2</v>
      </c>
      <c r="P262" s="7">
        <f>$F$2*P263+$F$3*Q262</f>
        <v>6.1332063314775434E-2</v>
      </c>
      <c r="Q262" s="3">
        <f>$F$5*Q263+$F$4*R262</f>
        <v>0.16556858021429247</v>
      </c>
      <c r="R262" s="7">
        <f>$F$2*R263+$F$3*S262</f>
        <v>0.21657111865663975</v>
      </c>
      <c r="S262" s="3">
        <f>$F$5*S263+$F$4*T262</f>
        <v>0.50907742058598249</v>
      </c>
      <c r="T262" s="7">
        <f>$F$2*T263+$F$3*U262</f>
        <v>0.64601233283919657</v>
      </c>
      <c r="U262" s="114">
        <v>1</v>
      </c>
      <c r="Y262">
        <v>4</v>
      </c>
      <c r="Z262" s="3">
        <f>$F$5*Z263+$F$4*AA262</f>
        <v>0.22960650017570217</v>
      </c>
      <c r="AA262" s="7">
        <f>$F$2*AA263+$F$3*AB262</f>
        <v>0.2812455977723165</v>
      </c>
      <c r="AB262" s="3">
        <f>$F$5*AB263+$F$4*AC262</f>
        <v>0.16326979672173483</v>
      </c>
      <c r="AC262" s="7">
        <f>$F$2*AC263+$F$3*AD262</f>
        <v>0.19590576241405594</v>
      </c>
      <c r="AD262" s="3">
        <f>$F$5*AD263+$F$4*AE262</f>
        <v>0</v>
      </c>
      <c r="AE262" s="7">
        <f>$F$2*AE263+$F$3*AF262</f>
        <v>0</v>
      </c>
      <c r="AF262" s="113">
        <v>0</v>
      </c>
      <c r="AJ262">
        <v>4</v>
      </c>
      <c r="AK262" s="3">
        <f>$F$5*AK263+$F$4*AL262</f>
        <v>0.72413250093877801</v>
      </c>
      <c r="AL262" s="7">
        <f>$F$2*AL263+$F$3*AM262</f>
        <v>0.65742233891290836</v>
      </c>
      <c r="AM262" s="3">
        <f>$F$5*AM263+$F$4*AN262</f>
        <v>0.67116162306397298</v>
      </c>
      <c r="AN262" s="7">
        <f>$F$2*AN263+$F$3*AO262</f>
        <v>0.58752311892930453</v>
      </c>
      <c r="AO262" s="3">
        <f>$F$5*AO263+$F$4*AP262</f>
        <v>0.49092257941401779</v>
      </c>
      <c r="AP262" s="7">
        <f>$F$2*AP263+$F$3*AQ262</f>
        <v>0.35398766716080365</v>
      </c>
      <c r="AQ262" s="113">
        <v>0</v>
      </c>
      <c r="AU262">
        <v>4</v>
      </c>
      <c r="AV262" s="3">
        <f t="shared" si="295"/>
        <v>4.6260998885520065E-2</v>
      </c>
      <c r="AW262" s="3">
        <f t="shared" si="285"/>
        <v>6.1332063314775434E-2</v>
      </c>
      <c r="AX262" s="3">
        <f t="shared" si="286"/>
        <v>0.16556858021429247</v>
      </c>
      <c r="AY262" s="3">
        <f t="shared" si="287"/>
        <v>0.21657111865663975</v>
      </c>
      <c r="AZ262" s="3">
        <f t="shared" si="288"/>
        <v>0.50907742058598249</v>
      </c>
      <c r="BA262" s="3">
        <f t="shared" si="289"/>
        <v>0.64601233283919657</v>
      </c>
      <c r="BB262" s="27"/>
      <c r="BF262">
        <v>4</v>
      </c>
      <c r="BG262" s="3">
        <f t="shared" si="296"/>
        <v>0.95373900111448018</v>
      </c>
      <c r="BH262" s="3">
        <f t="shared" si="290"/>
        <v>0.93866793668522486</v>
      </c>
      <c r="BI262" s="3">
        <f t="shared" si="291"/>
        <v>0.83443141978570778</v>
      </c>
      <c r="BJ262" s="3">
        <f t="shared" si="292"/>
        <v>0.78342888134336053</v>
      </c>
      <c r="BK262" s="3">
        <f t="shared" si="293"/>
        <v>0.49092257941401779</v>
      </c>
      <c r="BL262" s="3">
        <f t="shared" si="294"/>
        <v>0.35398766716080365</v>
      </c>
      <c r="BM262" s="27"/>
      <c r="BS262" s="1"/>
      <c r="BT262" s="1"/>
      <c r="BU262" s="1"/>
      <c r="BV262" s="1"/>
      <c r="BW262" s="1"/>
      <c r="BX262" s="1"/>
      <c r="BY262" s="27"/>
    </row>
    <row r="263" spans="2:97" x14ac:dyDescent="0.35">
      <c r="C263">
        <v>5</v>
      </c>
      <c r="D263" s="7">
        <f>$F$2*D264+$F$3*E263</f>
        <v>0</v>
      </c>
      <c r="E263" s="3">
        <f>$F$5*E264+$F$4*F263</f>
        <v>0</v>
      </c>
      <c r="F263" s="7">
        <f>$F$2*F264+$F$3*G263</f>
        <v>0</v>
      </c>
      <c r="G263" s="3">
        <f>$F$5*G264+$F$4*H263</f>
        <v>0</v>
      </c>
      <c r="H263" s="7">
        <f>$F$2*H264+$F$3*I263</f>
        <v>0</v>
      </c>
      <c r="I263" s="8">
        <v>0</v>
      </c>
      <c r="J263" s="25">
        <f t="shared" ref="J263:K265" si="297">I262</f>
        <v>0</v>
      </c>
      <c r="K263" s="25">
        <f t="shared" si="297"/>
        <v>0</v>
      </c>
      <c r="N263">
        <v>5</v>
      </c>
      <c r="O263" s="7">
        <f>$F$2*O264+$F$3*P263</f>
        <v>5.8603167681768979E-3</v>
      </c>
      <c r="P263" s="3">
        <f>$F$5*P264+$F$4*Q263</f>
        <v>2.1009702906857452E-2</v>
      </c>
      <c r="Q263" s="7">
        <f>$F$2*Q264+$F$3*R263</f>
        <v>2.8847159344575275E-2</v>
      </c>
      <c r="R263" s="3">
        <f>$F$5*R264+$F$4*S263</f>
        <v>0.10341936647988524</v>
      </c>
      <c r="S263" s="7">
        <f>$F$2*S264+$F$3*T263</f>
        <v>0.14199891152132979</v>
      </c>
      <c r="T263" s="2">
        <f>X3*Z3/(1-W3)</f>
        <v>0.50907742058598249</v>
      </c>
      <c r="U263" s="25">
        <f t="shared" ref="U263:V265" si="298">T262</f>
        <v>0.64601233283919657</v>
      </c>
      <c r="V263" s="25">
        <f t="shared" si="298"/>
        <v>1</v>
      </c>
      <c r="Y263">
        <v>5</v>
      </c>
      <c r="Z263" s="7">
        <f>$F$2*Z264+$F$3*AA263</f>
        <v>9.1178668709630206E-2</v>
      </c>
      <c r="AA263" s="3">
        <f>$F$5*AA264+$F$4*AB263</f>
        <v>0.3268827977754607</v>
      </c>
      <c r="AB263" s="7">
        <f>$F$2*AB264+$F$3*AC263</f>
        <v>7.5783257086980776E-2</v>
      </c>
      <c r="AC263" s="3">
        <f>$F$5*AC264+$F$4*AD263</f>
        <v>0.27168901950103669</v>
      </c>
      <c r="AD263" s="7">
        <f>$F$2*AD264+$F$3*AE263</f>
        <v>0</v>
      </c>
      <c r="AE263" s="8">
        <v>0</v>
      </c>
      <c r="AF263" s="25">
        <f t="shared" ref="AF263:AG265" si="299">AE262</f>
        <v>0</v>
      </c>
      <c r="AG263" s="25">
        <f t="shared" si="299"/>
        <v>0</v>
      </c>
      <c r="AJ263">
        <v>5</v>
      </c>
      <c r="AK263" s="7">
        <f>$F$2*AK264+$F$3*AL263</f>
        <v>0.90296101452219302</v>
      </c>
      <c r="AL263" s="3">
        <f>$F$5*AL264+$F$4*AM263</f>
        <v>0.65210749931768208</v>
      </c>
      <c r="AM263" s="7">
        <f>$F$2*AM264+$F$3*AN263</f>
        <v>0.89536958356844409</v>
      </c>
      <c r="AN263" s="3">
        <f>$F$5*AN264+$F$4*AO263</f>
        <v>0.62489161401907822</v>
      </c>
      <c r="AO263" s="7">
        <f>$F$2*AO264+$F$3*AP263</f>
        <v>0.8580010884786704</v>
      </c>
      <c r="AP263" s="2">
        <f>X3*Y3/(1-W3)</f>
        <v>0.49092257941401779</v>
      </c>
      <c r="AQ263" s="25">
        <f t="shared" ref="AQ263:AR265" si="300">AP262</f>
        <v>0.35398766716080365</v>
      </c>
      <c r="AR263" s="25">
        <f t="shared" si="300"/>
        <v>0</v>
      </c>
      <c r="AU263">
        <v>5</v>
      </c>
      <c r="AV263" s="3">
        <f t="shared" si="295"/>
        <v>5.8603167681768979E-3</v>
      </c>
      <c r="AW263" s="3">
        <f t="shared" si="285"/>
        <v>2.1009702906857452E-2</v>
      </c>
      <c r="AX263" s="3">
        <f t="shared" si="286"/>
        <v>2.8847159344575275E-2</v>
      </c>
      <c r="AY263" s="3">
        <f t="shared" si="287"/>
        <v>0.10341936647988524</v>
      </c>
      <c r="AZ263" s="3">
        <f t="shared" si="288"/>
        <v>0.14199891152132979</v>
      </c>
      <c r="BA263" s="3">
        <f t="shared" si="289"/>
        <v>0.50907742058598249</v>
      </c>
      <c r="BB263" s="1"/>
      <c r="BC263" s="27"/>
      <c r="BF263">
        <v>5</v>
      </c>
      <c r="BG263" s="3">
        <f t="shared" si="296"/>
        <v>0.99413968323182322</v>
      </c>
      <c r="BH263" s="3">
        <f t="shared" si="290"/>
        <v>0.97899029709314278</v>
      </c>
      <c r="BI263" s="3">
        <f t="shared" si="291"/>
        <v>0.97115284065542484</v>
      </c>
      <c r="BJ263" s="3">
        <f t="shared" si="292"/>
        <v>0.89658063352011497</v>
      </c>
      <c r="BK263" s="3">
        <f t="shared" si="293"/>
        <v>0.8580010884786704</v>
      </c>
      <c r="BL263" s="3">
        <f t="shared" si="294"/>
        <v>0.49092257941401779</v>
      </c>
      <c r="BM263" s="1"/>
      <c r="BN263" s="27"/>
      <c r="BS263" s="1"/>
      <c r="BT263" s="1"/>
      <c r="BU263" s="1"/>
      <c r="BV263" s="1"/>
      <c r="BW263" s="1"/>
      <c r="BX263" s="1"/>
      <c r="BY263" s="1"/>
    </row>
    <row r="264" spans="2:97" x14ac:dyDescent="0.35">
      <c r="C264">
        <v>6</v>
      </c>
      <c r="D264" s="113">
        <v>0</v>
      </c>
      <c r="E264" s="113">
        <v>0</v>
      </c>
      <c r="F264" s="113">
        <v>0</v>
      </c>
      <c r="G264" s="113">
        <v>0</v>
      </c>
      <c r="H264" s="113">
        <v>0</v>
      </c>
      <c r="I264" s="25">
        <f>H263</f>
        <v>0</v>
      </c>
      <c r="J264" s="25">
        <f t="shared" si="297"/>
        <v>0</v>
      </c>
      <c r="K264" s="25">
        <f t="shared" si="297"/>
        <v>0</v>
      </c>
      <c r="N264">
        <v>6</v>
      </c>
      <c r="O264" s="113">
        <v>0</v>
      </c>
      <c r="P264" s="113">
        <v>0</v>
      </c>
      <c r="Q264" s="113">
        <v>0</v>
      </c>
      <c r="R264" s="113">
        <v>0</v>
      </c>
      <c r="S264" s="113">
        <v>0</v>
      </c>
      <c r="T264" s="25">
        <f>S263</f>
        <v>0.14199891152132979</v>
      </c>
      <c r="U264" s="25">
        <f t="shared" si="298"/>
        <v>0.50907742058598249</v>
      </c>
      <c r="V264" s="25">
        <f t="shared" si="298"/>
        <v>0.64601233283919657</v>
      </c>
      <c r="Y264">
        <v>6</v>
      </c>
      <c r="Z264" s="113">
        <v>0</v>
      </c>
      <c r="AA264" s="114">
        <v>1</v>
      </c>
      <c r="AB264" s="113">
        <v>0</v>
      </c>
      <c r="AC264" s="114">
        <v>1</v>
      </c>
      <c r="AD264" s="113">
        <v>0</v>
      </c>
      <c r="AE264" s="25">
        <f>AD263</f>
        <v>0</v>
      </c>
      <c r="AF264" s="25">
        <f t="shared" si="299"/>
        <v>0</v>
      </c>
      <c r="AG264" s="25">
        <f t="shared" si="299"/>
        <v>0</v>
      </c>
      <c r="AJ264">
        <v>6</v>
      </c>
      <c r="AK264" s="114">
        <v>1</v>
      </c>
      <c r="AL264" s="113">
        <v>0</v>
      </c>
      <c r="AM264" s="114">
        <v>1</v>
      </c>
      <c r="AN264" s="113">
        <v>0</v>
      </c>
      <c r="AO264" s="114">
        <v>1</v>
      </c>
      <c r="AP264" s="25">
        <f>AO263</f>
        <v>0.8580010884786704</v>
      </c>
      <c r="AQ264" s="25">
        <f t="shared" si="300"/>
        <v>0.49092257941401779</v>
      </c>
      <c r="AR264" s="25">
        <f t="shared" si="300"/>
        <v>0.35398766716080365</v>
      </c>
      <c r="AV264" s="27"/>
      <c r="AW264" s="27"/>
      <c r="AX264" s="27"/>
      <c r="AY264" s="27"/>
      <c r="AZ264" s="27"/>
      <c r="BA264" s="1"/>
      <c r="BB264" s="1"/>
      <c r="BG264" s="27"/>
      <c r="BH264" s="27"/>
      <c r="BI264" s="27"/>
      <c r="BJ264" s="27"/>
      <c r="BK264" s="27"/>
      <c r="BL264" s="1"/>
      <c r="BM264" s="1"/>
      <c r="BS264" s="27"/>
      <c r="BT264" s="27"/>
      <c r="BU264" s="27"/>
      <c r="BV264" s="27"/>
      <c r="BW264" s="27"/>
      <c r="BX264" s="1"/>
      <c r="BY264" s="1"/>
    </row>
    <row r="265" spans="2:97" x14ac:dyDescent="0.35">
      <c r="C265">
        <v>7</v>
      </c>
      <c r="I265" s="25">
        <f>H264</f>
        <v>0</v>
      </c>
      <c r="J265" s="25">
        <f t="shared" si="297"/>
        <v>0</v>
      </c>
      <c r="K265" s="25">
        <f t="shared" si="297"/>
        <v>0</v>
      </c>
      <c r="N265">
        <v>7</v>
      </c>
      <c r="T265" s="25">
        <f>S264</f>
        <v>0</v>
      </c>
      <c r="U265" s="25">
        <f t="shared" si="298"/>
        <v>0.14199891152132979</v>
      </c>
      <c r="V265" s="25">
        <f t="shared" si="298"/>
        <v>0.50907742058598249</v>
      </c>
      <c r="Y265">
        <v>7</v>
      </c>
      <c r="AE265" s="25">
        <f>AD264</f>
        <v>0</v>
      </c>
      <c r="AF265" s="25">
        <f t="shared" si="299"/>
        <v>0</v>
      </c>
      <c r="AG265" s="25">
        <f t="shared" si="299"/>
        <v>0</v>
      </c>
      <c r="AJ265">
        <v>7</v>
      </c>
      <c r="AP265" s="25">
        <f>AO264</f>
        <v>1</v>
      </c>
      <c r="AQ265" s="25">
        <f t="shared" si="300"/>
        <v>0.8580010884786704</v>
      </c>
      <c r="AR265" s="25">
        <f t="shared" si="300"/>
        <v>0.49092257941401779</v>
      </c>
      <c r="BA265" s="27"/>
      <c r="BL265" s="27"/>
      <c r="BX265" s="27"/>
    </row>
    <row r="267" spans="2:97" x14ac:dyDescent="0.35">
      <c r="D267" s="115" t="s">
        <v>1146</v>
      </c>
      <c r="E267" s="116"/>
      <c r="F267" s="116"/>
      <c r="G267" s="120">
        <f>INDEX(D273:J279,VLOOKUP($E$24,C272:J279,1,FALSE)+1,HLOOKUP($E$25,C272:J279,1,FALSE)+1)</f>
        <v>12.460722199880113</v>
      </c>
      <c r="O267" s="115" t="s">
        <v>1178</v>
      </c>
      <c r="P267" s="116"/>
      <c r="Q267" s="116"/>
      <c r="R267" s="120">
        <f>INDEX(O273:U279,VLOOKUP($E$24,N272:U279,1,FALSE)+1,HLOOKUP($E$25,N272:U279,1,FALSE)+1)</f>
        <v>22.424826644779941</v>
      </c>
      <c r="Z267" s="115" t="s">
        <v>1210</v>
      </c>
      <c r="AA267" s="116"/>
      <c r="AB267" s="116"/>
      <c r="AC267" s="120">
        <f>INDEX(Z273:AF279,VLOOKUP($E$24,Y272:AF279,1,FALSE)+1,HLOOKUP($E$25,Y272:AF279,1,FALSE)+1)</f>
        <v>4.4868118903611451</v>
      </c>
      <c r="AK267" s="115" t="s">
        <v>1242</v>
      </c>
      <c r="AL267" s="116"/>
      <c r="AM267" s="116"/>
      <c r="AN267" s="120">
        <f>INDEX(AK273:AQ279,VLOOKUP($E$24,AJ272:AQ279,1,FALSE)+1,HLOOKUP($E$25,AJ272:AQ279,1,FALSE)+1)</f>
        <v>29.703645553217669</v>
      </c>
      <c r="AV267" s="115" t="s">
        <v>1266</v>
      </c>
      <c r="AW267" s="116"/>
      <c r="AX267" s="116"/>
      <c r="AY267" s="120">
        <f>INDEX(AV273:BA278,VLOOKUP($E$24,AU272:BA278,1,FALSE)+1,HLOOKUP($E$25,AU272:BA278,1,FALSE)+1)</f>
        <v>34.88554884466005</v>
      </c>
      <c r="BG267" s="115" t="s">
        <v>1282</v>
      </c>
      <c r="BH267" s="116"/>
      <c r="BI267" s="116"/>
      <c r="BJ267" s="120">
        <f>INDEX(BG273:BL278,VLOOKUP($E$24,BF272:BL278,1,FALSE)+1,HLOOKUP($E$25,BF272:BL278,1,FALSE)+1)</f>
        <v>34.190457443578815</v>
      </c>
      <c r="BR267" s="115" t="s">
        <v>1298</v>
      </c>
      <c r="BS267" s="116"/>
      <c r="BT267" s="116"/>
      <c r="BU267" s="120">
        <f>AY267+BJ267</f>
        <v>69.076006288238858</v>
      </c>
      <c r="CC267" s="115" t="s">
        <v>274</v>
      </c>
      <c r="CD267" s="116"/>
      <c r="CE267" s="116"/>
      <c r="CF267" s="120">
        <f>BU267</f>
        <v>69.076006288238858</v>
      </c>
      <c r="CN267" s="115" t="s">
        <v>275</v>
      </c>
      <c r="CO267" s="116"/>
      <c r="CP267" s="116"/>
      <c r="CQ267" s="120">
        <f>CF267</f>
        <v>69.076006288238858</v>
      </c>
    </row>
    <row r="268" spans="2:97" x14ac:dyDescent="0.35">
      <c r="D268" s="4" t="s">
        <v>1147</v>
      </c>
      <c r="G268" s="1">
        <f>INDEX(D273:K280,VLOOKUP($E$24+1,C272:K280,1,FALSE)+1,HLOOKUP($E$25,C272:K280,1,FALSE)+1)</f>
        <v>4.9612074210144828</v>
      </c>
      <c r="O268" s="4" t="s">
        <v>1179</v>
      </c>
      <c r="R268" s="1">
        <f>INDEX(O273:V280,VLOOKUP($E$24+1,N272:V280,1,FALSE)+1,HLOOKUP($E$25,N272:V280,1,FALSE)+1)</f>
        <v>16.707959625951975</v>
      </c>
      <c r="Z268" s="4" t="s">
        <v>1211</v>
      </c>
      <c r="AC268" s="1">
        <f>INDEX(Z273:AG280,VLOOKUP($E$24+1,Y272:AG280,1,FALSE)+1,HLOOKUP($E$25,Y272:AG280,1,FALSE)+1)</f>
        <v>6.5550452264772705</v>
      </c>
      <c r="AK268" s="4" t="s">
        <v>1243</v>
      </c>
      <c r="AN268" s="1">
        <f>INDEX(AK273:AR280,VLOOKUP($E$24+1,AJ272:AR280,1,FALSE)+1,HLOOKUP($E$25,AJ272:AR280,1,FALSE)+1)</f>
        <v>33.257572209794695</v>
      </c>
      <c r="AV268" s="4" t="s">
        <v>1267</v>
      </c>
      <c r="AY268" s="25">
        <f>G270+R270</f>
        <v>34.88554884466005</v>
      </c>
      <c r="BG268" s="4" t="s">
        <v>1283</v>
      </c>
      <c r="BJ268" s="1">
        <f>AC270+AN270</f>
        <v>34.190457443578815</v>
      </c>
      <c r="BR268" s="4" t="s">
        <v>1299</v>
      </c>
      <c r="BU268" s="25">
        <f>AY268+BJ268</f>
        <v>69.076006288238858</v>
      </c>
      <c r="CC268" s="4" t="s">
        <v>504</v>
      </c>
      <c r="CF268" s="25">
        <f>BU268</f>
        <v>69.076006288238858</v>
      </c>
      <c r="CN268" s="4" t="s">
        <v>519</v>
      </c>
      <c r="CQ268" s="25">
        <f>CF268</f>
        <v>69.076006288238858</v>
      </c>
    </row>
    <row r="269" spans="2:97" x14ac:dyDescent="0.35">
      <c r="D269" s="4" t="s">
        <v>1148</v>
      </c>
      <c r="G269" s="1">
        <f>INDEX(D273:K280,VLOOKUP($E$24,C272:K280,1,FALSE)+1,HLOOKUP($E$25+1,C272:K280,1,FALSE)+1)</f>
        <v>13.269444882470159</v>
      </c>
      <c r="O269" s="4" t="s">
        <v>1180</v>
      </c>
      <c r="R269" s="1">
        <f>INDEX(O273:V280,VLOOKUP($E$24,N272:V280,1,FALSE)+1,HLOOKUP($E$25+1,N272:V280,1,FALSE)+1)</f>
        <v>22.004157302315825</v>
      </c>
      <c r="Z269" s="4" t="s">
        <v>1212</v>
      </c>
      <c r="AC269" s="1">
        <f>INDEX(Z273:AG280,VLOOKUP($E$24,Y272:AG280,1,FALSE)+1,HLOOKUP($E$25+1,Y272:AG280,1,FALSE)+1)</f>
        <v>2.9894395881804514</v>
      </c>
      <c r="AK269" s="4" t="s">
        <v>1244</v>
      </c>
      <c r="AN269" s="1">
        <f>INDEX(AK273:AR280,VLOOKUP($E$24,AJ272:AR280,1,FALSE)+1,HLOOKUP($E$25+1,AJ272:AR280,1,FALSE)+1)</f>
        <v>24.718737823655779</v>
      </c>
      <c r="CN269" s="4" t="s">
        <v>548</v>
      </c>
      <c r="CQ269" s="25">
        <f>IF(MOD($E$24+$E$25,2)=0,CQ268,CQ193)</f>
        <v>69.076006288238858</v>
      </c>
    </row>
    <row r="270" spans="2:97" x14ac:dyDescent="0.35">
      <c r="D270" s="4" t="s">
        <v>1149</v>
      </c>
      <c r="G270" s="25">
        <f>IF(MOD($E$24+$E$25,2)=0,$K$5*G268+$K$4*G269+$K$9*G253+$K$8*G254,$K$2*G268+$K$3*G269+$K$6*G253+$K$7*G254)</f>
        <v>12.460722199880113</v>
      </c>
      <c r="O270" s="4" t="s">
        <v>1181</v>
      </c>
      <c r="R270" s="25">
        <f>IF(MOD($E$24+$E$25,2)=0,$K$5*R268+$K$4*R269+$K$9*R253+$K$8*R254,$K$2*R268+$K$3*R269+$K$6*R253+$K$7*R254)</f>
        <v>22.424826644779941</v>
      </c>
      <c r="Z270" s="4" t="s">
        <v>1213</v>
      </c>
      <c r="AC270" s="25">
        <f>IF(MOD($E$24+$E$25,2)=0,$K$5*AC268+$K$4*AC269+$K$9*AC253+$K$8*AC254,$K$2*AC268+$K$3*AC269+$K$6*AC253+$K$7*AC254)</f>
        <v>4.4868118903611451</v>
      </c>
      <c r="AK270" s="4" t="s">
        <v>1245</v>
      </c>
      <c r="AN270" s="25">
        <f>IF(MOD($E$24+$E$25,2)=0,$K$5*AN268+$K$4*AN269+$K$9*AN253+$K$8*AN254,$K$2*AN268+$K$3*AN269+$K$6*AN253+$K$7*AN254)</f>
        <v>29.703645553217669</v>
      </c>
    </row>
    <row r="271" spans="2:97" x14ac:dyDescent="0.35">
      <c r="G271" t="s">
        <v>0</v>
      </c>
      <c r="R271" t="s">
        <v>0</v>
      </c>
      <c r="AC271" t="s">
        <v>0</v>
      </c>
      <c r="AN271" t="s">
        <v>0</v>
      </c>
      <c r="AY271" t="s">
        <v>0</v>
      </c>
      <c r="BJ271" t="s">
        <v>0</v>
      </c>
      <c r="BU271" t="s">
        <v>0</v>
      </c>
      <c r="CF271" t="s">
        <v>0</v>
      </c>
      <c r="CQ271" t="s">
        <v>0</v>
      </c>
    </row>
    <row r="272" spans="2:97" x14ac:dyDescent="0.35">
      <c r="D272">
        <v>0</v>
      </c>
      <c r="E272">
        <v>1</v>
      </c>
      <c r="F272">
        <v>2</v>
      </c>
      <c r="G272">
        <v>3</v>
      </c>
      <c r="H272">
        <v>4</v>
      </c>
      <c r="I272">
        <v>5</v>
      </c>
      <c r="J272">
        <v>6</v>
      </c>
      <c r="K272">
        <v>7</v>
      </c>
      <c r="O272">
        <v>0</v>
      </c>
      <c r="P272">
        <v>1</v>
      </c>
      <c r="Q272">
        <v>2</v>
      </c>
      <c r="R272">
        <v>3</v>
      </c>
      <c r="S272">
        <v>4</v>
      </c>
      <c r="T272">
        <v>5</v>
      </c>
      <c r="U272">
        <v>6</v>
      </c>
      <c r="V272">
        <v>7</v>
      </c>
      <c r="Z272">
        <v>0</v>
      </c>
      <c r="AA272">
        <v>1</v>
      </c>
      <c r="AB272">
        <v>2</v>
      </c>
      <c r="AC272">
        <v>3</v>
      </c>
      <c r="AD272">
        <v>4</v>
      </c>
      <c r="AE272">
        <v>5</v>
      </c>
      <c r="AF272">
        <v>6</v>
      </c>
      <c r="AG272">
        <v>7</v>
      </c>
      <c r="AK272">
        <v>0</v>
      </c>
      <c r="AL272">
        <v>1</v>
      </c>
      <c r="AM272">
        <v>2</v>
      </c>
      <c r="AN272">
        <v>3</v>
      </c>
      <c r="AO272">
        <v>4</v>
      </c>
      <c r="AP272">
        <v>5</v>
      </c>
      <c r="AQ272">
        <v>6</v>
      </c>
      <c r="AR272">
        <v>7</v>
      </c>
      <c r="AV272">
        <v>0</v>
      </c>
      <c r="AW272">
        <v>1</v>
      </c>
      <c r="AX272">
        <v>2</v>
      </c>
      <c r="AY272">
        <v>3</v>
      </c>
      <c r="AZ272">
        <v>4</v>
      </c>
      <c r="BA272">
        <v>5</v>
      </c>
      <c r="BG272">
        <v>0</v>
      </c>
      <c r="BH272">
        <v>1</v>
      </c>
      <c r="BI272">
        <v>2</v>
      </c>
      <c r="BJ272">
        <v>3</v>
      </c>
      <c r="BK272">
        <v>4</v>
      </c>
      <c r="BL272">
        <v>5</v>
      </c>
      <c r="BR272">
        <v>0</v>
      </c>
      <c r="BS272">
        <v>1</v>
      </c>
      <c r="BT272">
        <v>2</v>
      </c>
      <c r="BU272">
        <v>3</v>
      </c>
      <c r="BV272">
        <v>4</v>
      </c>
      <c r="BW272">
        <v>5</v>
      </c>
      <c r="CC272">
        <v>0</v>
      </c>
      <c r="CD272">
        <v>1</v>
      </c>
      <c r="CE272">
        <v>2</v>
      </c>
      <c r="CF272">
        <v>3</v>
      </c>
      <c r="CG272">
        <v>4</v>
      </c>
      <c r="CH272">
        <v>5</v>
      </c>
      <c r="CN272">
        <v>0</v>
      </c>
      <c r="CO272">
        <v>1</v>
      </c>
      <c r="CP272">
        <v>2</v>
      </c>
      <c r="CQ272">
        <v>3</v>
      </c>
      <c r="CR272">
        <v>4</v>
      </c>
      <c r="CS272">
        <v>5</v>
      </c>
    </row>
    <row r="273" spans="2:106" x14ac:dyDescent="0.35">
      <c r="C273">
        <v>0</v>
      </c>
      <c r="D273" s="17">
        <f>$F$5*D274+$F$4*E273+$F$9*D259+$F$8*E258</f>
        <v>12.460722199880113</v>
      </c>
      <c r="E273" s="26">
        <f>$F$2*E274+$F$3*F273+$F$6*E259+$F$7*F258</f>
        <v>13.269444882470159</v>
      </c>
      <c r="F273" s="17">
        <f>$F$5*F274+$F$4*G273+$F$9*F259+$F$8*G258</f>
        <v>17.675347964228109</v>
      </c>
      <c r="G273" s="26">
        <f>$F$2*G274+$F$3*H273+$F$6*G259+$F$7*H258</f>
        <v>16.793998416281308</v>
      </c>
      <c r="H273" s="17">
        <f>$F$5*H274+$F$4*I273+$F$9*H259+$F$8*I258</f>
        <v>14.010514720023417</v>
      </c>
      <c r="I273" s="26">
        <f>$F$2*I274+$F$3*J273+$F$6*I259+$F$7*J258</f>
        <v>9.3908544538511585</v>
      </c>
      <c r="J273" s="113">
        <v>0</v>
      </c>
      <c r="N273">
        <v>0</v>
      </c>
      <c r="O273" s="17">
        <f>$F$5*O274+$F$4*P273+$F$9*O259+$F$8*P258</f>
        <v>22.424826644779941</v>
      </c>
      <c r="P273" s="26">
        <f>$F$2*P274+$F$3*Q273+$F$6*P259+$F$7*Q258</f>
        <v>22.004157302315825</v>
      </c>
      <c r="Q273" s="17">
        <f>$F$5*Q274+$F$4*R273+$F$9*Q259+$F$8*R258</f>
        <v>19.018850326289979</v>
      </c>
      <c r="R273" s="26">
        <f>$F$2*R274+$F$3*S273+$F$6*R259+$F$7*S258</f>
        <v>15.701081557564926</v>
      </c>
      <c r="S273" s="17">
        <f>$F$5*S274+$F$4*T273+$F$9*S259+$F$8*T258</f>
        <v>8.4940928289050781</v>
      </c>
      <c r="T273" s="26">
        <f>$F$2*T274+$F$3*U273+$F$6*T259+$F$7*U258</f>
        <v>4.2745725153252394</v>
      </c>
      <c r="U273" s="113">
        <v>0</v>
      </c>
      <c r="Y273">
        <v>0</v>
      </c>
      <c r="Z273" s="17">
        <f>$F$5*Z274+$F$4*AA273+$F$9*Z259+$F$8*AA258</f>
        <v>4.4868118903611451</v>
      </c>
      <c r="AA273" s="26">
        <f>$F$2*AA274+$F$3*AB273+$F$6*AA259+$F$7*AB258</f>
        <v>2.9894395881804514</v>
      </c>
      <c r="AB273" s="17">
        <f>$F$5*AB274+$F$4*AC273+$F$9*AB259+$F$8*AC258</f>
        <v>0.86742726466861186</v>
      </c>
      <c r="AC273" s="26">
        <f>$F$2*AC274+$F$3*AD273+$F$6*AC259+$F$7*AD258</f>
        <v>0.29813149237321146</v>
      </c>
      <c r="AD273" s="17">
        <f>$F$5*AD274+$F$4*AE273+$F$9*AD259+$F$8*AE258</f>
        <v>0</v>
      </c>
      <c r="AE273" s="26">
        <f>$F$2*AE274+$F$3*AF273+$F$6*AE259+$F$7*AF258</f>
        <v>0</v>
      </c>
      <c r="AF273" s="113">
        <v>0</v>
      </c>
      <c r="AJ273">
        <v>0</v>
      </c>
      <c r="AK273" s="17">
        <f>$F$5*AK274+$F$4*AL273+$F$9*AK259+$F$8*AL258</f>
        <v>29.703645553217669</v>
      </c>
      <c r="AL273" s="26">
        <f>$F$2*AL274+$F$3*AM273+$F$6*AL259+$F$7*AM258</f>
        <v>24.718737823655779</v>
      </c>
      <c r="AM273" s="17">
        <f>$F$5*AM274+$F$4*AN273+$F$9*AM259+$F$8*AN258</f>
        <v>14.013703584922018</v>
      </c>
      <c r="AN273" s="26">
        <f>$F$2*AN274+$F$3*AO273+$F$6*AN259+$F$7*AO258</f>
        <v>9.5428765231309018</v>
      </c>
      <c r="AO273" s="17">
        <f>$F$5*AO274+$F$4*AP273+$F$9*AO259+$F$8*AP258</f>
        <v>2.7425360819705649</v>
      </c>
      <c r="AP273" s="26">
        <f>$F$2*AP274+$F$3*AQ273+$F$6*AP259+$F$7*AQ258</f>
        <v>0.88948029876887758</v>
      </c>
      <c r="AQ273" s="113">
        <v>0</v>
      </c>
      <c r="AU273">
        <v>0</v>
      </c>
      <c r="AV273" s="17">
        <f>D273+O273</f>
        <v>34.88554884466005</v>
      </c>
      <c r="AW273" s="17">
        <f t="shared" ref="AW273:AW278" si="301">E273+P273</f>
        <v>35.273602184785986</v>
      </c>
      <c r="AX273" s="17">
        <f t="shared" ref="AX273:AX278" si="302">F273+Q273</f>
        <v>36.694198290518088</v>
      </c>
      <c r="AY273" s="17">
        <f t="shared" ref="AY273:AY278" si="303">G273+R273</f>
        <v>32.495079973846231</v>
      </c>
      <c r="AZ273" s="17">
        <f t="shared" ref="AZ273:AZ278" si="304">H273+S273</f>
        <v>22.504607548928497</v>
      </c>
      <c r="BA273" s="17">
        <f t="shared" ref="BA273:BA278" si="305">I273+T273</f>
        <v>13.665426969176398</v>
      </c>
      <c r="BB273" s="27"/>
      <c r="BF273">
        <v>0</v>
      </c>
      <c r="BG273" s="3">
        <f>Z273+AK273</f>
        <v>34.190457443578815</v>
      </c>
      <c r="BH273" s="3">
        <f t="shared" ref="BH273:BH278" si="306">AA273+AL273</f>
        <v>27.708177411836232</v>
      </c>
      <c r="BI273" s="3">
        <f t="shared" ref="BI273:BI278" si="307">AB273+AM273</f>
        <v>14.88113084959063</v>
      </c>
      <c r="BJ273" s="3">
        <f t="shared" ref="BJ273:BJ278" si="308">AC273+AN273</f>
        <v>9.841008015504114</v>
      </c>
      <c r="BK273" s="3">
        <f t="shared" ref="BK273:BK278" si="309">AD273+AO273</f>
        <v>2.7425360819705649</v>
      </c>
      <c r="BL273" s="3">
        <f t="shared" ref="BL273:BL278" si="310">AE273+AP273</f>
        <v>0.88948029876887758</v>
      </c>
      <c r="BM273" s="27"/>
      <c r="BQ273">
        <v>0</v>
      </c>
      <c r="BR273" s="17">
        <f t="shared" ref="BR273:BR278" si="311">AV273+BG273</f>
        <v>69.076006288238858</v>
      </c>
      <c r="BS273" s="17">
        <f t="shared" ref="BS273:BS278" si="312">AW273+BH273</f>
        <v>62.981779596622218</v>
      </c>
      <c r="BT273" s="17">
        <f t="shared" ref="BT273:BT278" si="313">AX273+BI273</f>
        <v>51.575329140108721</v>
      </c>
      <c r="BU273" s="17">
        <f t="shared" ref="BU273:BU278" si="314">AY273+BJ273</f>
        <v>42.336087989350347</v>
      </c>
      <c r="BV273" s="17">
        <f t="shared" ref="BV273:BV278" si="315">AZ273+BK273</f>
        <v>25.24714363089906</v>
      </c>
      <c r="BW273" s="17">
        <f t="shared" ref="BW273:BW278" si="316">BA273+BL273</f>
        <v>14.554907267945275</v>
      </c>
      <c r="BX273" s="27"/>
      <c r="CB273">
        <v>0</v>
      </c>
      <c r="CC273" s="17">
        <f>BR273</f>
        <v>69.076006288238858</v>
      </c>
      <c r="CD273" s="17">
        <f t="shared" ref="CD273:CD278" si="317">BS273</f>
        <v>62.981779596622218</v>
      </c>
      <c r="CE273" s="17">
        <f t="shared" ref="CE273:CE278" si="318">BT273</f>
        <v>51.575329140108721</v>
      </c>
      <c r="CF273" s="17">
        <f t="shared" ref="CF273:CF278" si="319">BU273</f>
        <v>42.336087989350347</v>
      </c>
      <c r="CG273" s="17">
        <f t="shared" ref="CG273:CG278" si="320">BV273</f>
        <v>25.24714363089906</v>
      </c>
      <c r="CH273" s="17">
        <f t="shared" ref="CH273:CH278" si="321">BW273</f>
        <v>14.554907267945275</v>
      </c>
      <c r="CI273" s="27"/>
      <c r="CM273">
        <v>0</v>
      </c>
      <c r="CN273" s="17">
        <f>CC273</f>
        <v>69.076006288238858</v>
      </c>
      <c r="CO273" s="17">
        <f t="shared" ref="CO273:CO278" si="322">CD273</f>
        <v>62.981779596622218</v>
      </c>
      <c r="CP273" s="17">
        <f t="shared" ref="CP273:CP278" si="323">CE273</f>
        <v>51.575329140108721</v>
      </c>
      <c r="CQ273" s="17">
        <f t="shared" ref="CQ273:CQ278" si="324">CF273</f>
        <v>42.336087989350347</v>
      </c>
      <c r="CR273" s="17">
        <f t="shared" ref="CR273:CR278" si="325">CG273</f>
        <v>25.24714363089906</v>
      </c>
      <c r="CS273" s="17">
        <f t="shared" ref="CS273:CS278" si="326">CH273</f>
        <v>14.554907267945275</v>
      </c>
      <c r="CT273" s="27"/>
      <c r="CW273" s="25"/>
      <c r="CX273" s="25"/>
      <c r="CY273" s="25"/>
      <c r="CZ273" s="25"/>
      <c r="DA273" s="25"/>
      <c r="DB273" s="25"/>
    </row>
    <row r="274" spans="2:106" x14ac:dyDescent="0.35">
      <c r="C274">
        <v>1</v>
      </c>
      <c r="D274" s="26">
        <f>$F$2*D275+$F$3*E274+$F$6*D260+$F$7*E259</f>
        <v>4.9612074210144828</v>
      </c>
      <c r="E274" s="17">
        <f>$F$5*E275+$F$4*F274+$F$9*E260+$F$8*F259</f>
        <v>9.0718105676151257</v>
      </c>
      <c r="F274" s="26">
        <f>$F$2*F275+$F$3*G274+$F$6*F260+$F$7*G259</f>
        <v>9.5768265151311613</v>
      </c>
      <c r="G274" s="17">
        <f>$F$5*G275+$F$4*H274+$F$9*G260+$F$8*H259</f>
        <v>13.261838185696496</v>
      </c>
      <c r="H274" s="26">
        <f>$F$2*H275+$F$3*I274+$F$6*H260+$F$7*I259</f>
        <v>11.8383770705353</v>
      </c>
      <c r="I274" s="17">
        <f>$F$5*I275+$F$4*J274+$F$9*I260+$F$8*J259</f>
        <v>7.4470854806726674</v>
      </c>
      <c r="J274" s="113">
        <v>0</v>
      </c>
      <c r="N274">
        <v>1</v>
      </c>
      <c r="O274" s="26">
        <f>$F$2*O275+$F$3*P274+$F$6*O260+$F$7*P259</f>
        <v>16.707959625951975</v>
      </c>
      <c r="P274" s="17">
        <f>$F$5*P275+$F$4*Q274+$F$9*P260+$F$8*Q259</f>
        <v>20.319851067559743</v>
      </c>
      <c r="Q274" s="26">
        <f>$F$2*Q275+$F$3*R274+$F$6*Q260+$F$7*R259</f>
        <v>19.785729995175032</v>
      </c>
      <c r="R274" s="17">
        <f>$F$5*R275+$F$4*S274+$F$9*R260+$F$8*S259</f>
        <v>15.399363945874814</v>
      </c>
      <c r="S274" s="26">
        <f>$F$2*S275+$F$3*T274+$F$6*S260+$F$7*T259</f>
        <v>11.45530561969767</v>
      </c>
      <c r="T274" s="17">
        <f>$F$5*T275+$F$4*U274+$F$9*T260+$F$8*U259</f>
        <v>2.585530794922227</v>
      </c>
      <c r="U274" s="113">
        <v>0</v>
      </c>
      <c r="Y274">
        <v>1</v>
      </c>
      <c r="Z274" s="26">
        <f>$F$2*Z275+$F$3*AA274+$F$6*Z260+$F$7*AA259</f>
        <v>6.5550452264772705</v>
      </c>
      <c r="AA274" s="17">
        <f>$F$5*AA275+$F$4*AB274+$F$9*AA260+$F$8*AB259</f>
        <v>3.2840923773629402</v>
      </c>
      <c r="AB274" s="26">
        <f>$F$2*AB275+$F$3*AC274+$F$6*AB260+$F$7*AC259</f>
        <v>1.9306620758225499</v>
      </c>
      <c r="AC274" s="17">
        <f>$F$5*AC275+$F$4*AD274+$F$9*AC260+$F$8*AD259</f>
        <v>0.34669977127808072</v>
      </c>
      <c r="AD274" s="26">
        <f>$F$2*AD275+$F$3*AE274+$F$6*AD260+$F$7*AE259</f>
        <v>0</v>
      </c>
      <c r="AE274" s="17">
        <f>$F$5*AE275+$F$4*AF274+$F$9*AE260+$F$8*AF259</f>
        <v>0</v>
      </c>
      <c r="AF274" s="113">
        <v>0</v>
      </c>
      <c r="AJ274">
        <v>1</v>
      </c>
      <c r="AK274" s="26">
        <f>$F$2*AK275+$F$3*AL274+$F$6*AK260+$F$7*AL259</f>
        <v>33.257572209794695</v>
      </c>
      <c r="AL274" s="17">
        <f>$F$5*AL275+$F$4*AM274+$F$9*AL260+$F$8*AM259</f>
        <v>25.678733495916305</v>
      </c>
      <c r="AM274" s="26">
        <f>$F$2*AM275+$F$3*AN274+$F$6*AM260+$F$7*AN259</f>
        <v>21.118662170104773</v>
      </c>
      <c r="AN274" s="17">
        <f>$F$5*AN275+$F$4*AO274+$F$9*AN260+$F$8*AO259</f>
        <v>10.899083020234002</v>
      </c>
      <c r="AO274" s="26">
        <f>$F$2*AO275+$F$3*AP274+$F$6*AO260+$F$7*AP259</f>
        <v>6.6850259423072389</v>
      </c>
      <c r="AP274" s="17">
        <f>$F$5*AP275+$F$4*AQ274+$F$9*AP260+$F$8*AQ259</f>
        <v>1.1129330222389959</v>
      </c>
      <c r="AQ274" s="113">
        <v>0</v>
      </c>
      <c r="AU274">
        <v>1</v>
      </c>
      <c r="AV274" s="17">
        <f t="shared" ref="AV274:AV278" si="327">D274+O274</f>
        <v>21.669167046966457</v>
      </c>
      <c r="AW274" s="17">
        <f t="shared" si="301"/>
        <v>29.39166163517487</v>
      </c>
      <c r="AX274" s="17">
        <f t="shared" si="302"/>
        <v>29.362556510306192</v>
      </c>
      <c r="AY274" s="17">
        <f t="shared" si="303"/>
        <v>28.661202131571308</v>
      </c>
      <c r="AZ274" s="17">
        <f t="shared" si="304"/>
        <v>23.29368269023297</v>
      </c>
      <c r="BA274" s="17">
        <f t="shared" si="305"/>
        <v>10.032616275594894</v>
      </c>
      <c r="BB274" s="27"/>
      <c r="BF274">
        <v>1</v>
      </c>
      <c r="BG274" s="3">
        <f t="shared" ref="BG274:BG278" si="328">Z274+AK274</f>
        <v>39.812617436271964</v>
      </c>
      <c r="BH274" s="3">
        <f t="shared" si="306"/>
        <v>28.962825873279243</v>
      </c>
      <c r="BI274" s="3">
        <f t="shared" si="307"/>
        <v>23.049324245927323</v>
      </c>
      <c r="BJ274" s="3">
        <f t="shared" si="308"/>
        <v>11.245782791512083</v>
      </c>
      <c r="BK274" s="3">
        <f t="shared" si="309"/>
        <v>6.6850259423072389</v>
      </c>
      <c r="BL274" s="3">
        <f t="shared" si="310"/>
        <v>1.1129330222389959</v>
      </c>
      <c r="BM274" s="27"/>
      <c r="BQ274">
        <v>1</v>
      </c>
      <c r="BR274" s="17">
        <f t="shared" si="311"/>
        <v>61.481784483238421</v>
      </c>
      <c r="BS274" s="17">
        <f t="shared" si="312"/>
        <v>58.354487508454113</v>
      </c>
      <c r="BT274" s="17">
        <f t="shared" si="313"/>
        <v>52.411880756233515</v>
      </c>
      <c r="BU274" s="17">
        <f t="shared" si="314"/>
        <v>39.906984923083392</v>
      </c>
      <c r="BV274" s="17">
        <f t="shared" si="315"/>
        <v>29.978708632540208</v>
      </c>
      <c r="BW274" s="17">
        <f t="shared" si="316"/>
        <v>11.14554929783389</v>
      </c>
      <c r="BX274" s="27"/>
      <c r="CB274">
        <v>1</v>
      </c>
      <c r="CC274" s="17">
        <f t="shared" ref="CC274:CC278" si="329">BR274</f>
        <v>61.481784483238421</v>
      </c>
      <c r="CD274" s="17">
        <f t="shared" si="317"/>
        <v>58.354487508454113</v>
      </c>
      <c r="CE274" s="17">
        <f t="shared" si="318"/>
        <v>52.411880756233515</v>
      </c>
      <c r="CF274" s="17">
        <f t="shared" si="319"/>
        <v>39.906984923083392</v>
      </c>
      <c r="CG274" s="17">
        <f t="shared" si="320"/>
        <v>29.978708632540208</v>
      </c>
      <c r="CH274" s="17">
        <f t="shared" si="321"/>
        <v>11.14554929783389</v>
      </c>
      <c r="CI274" s="27"/>
      <c r="CM274">
        <v>1</v>
      </c>
      <c r="CN274" s="17">
        <f t="shared" ref="CN274:CN278" si="330">CC274</f>
        <v>61.481784483238421</v>
      </c>
      <c r="CO274" s="17">
        <f t="shared" si="322"/>
        <v>58.354487508454113</v>
      </c>
      <c r="CP274" s="17">
        <f t="shared" si="323"/>
        <v>52.411880756233515</v>
      </c>
      <c r="CQ274" s="17">
        <f t="shared" si="324"/>
        <v>39.906984923083392</v>
      </c>
      <c r="CR274" s="17">
        <f t="shared" si="325"/>
        <v>29.978708632540208</v>
      </c>
      <c r="CS274" s="17">
        <f t="shared" si="326"/>
        <v>11.14554929783389</v>
      </c>
      <c r="CT274" s="27"/>
      <c r="CW274" s="25"/>
      <c r="CX274" s="25"/>
      <c r="CY274" s="25"/>
      <c r="CZ274" s="25"/>
      <c r="DA274" s="25"/>
      <c r="DB274" s="25"/>
    </row>
    <row r="275" spans="2:106" x14ac:dyDescent="0.35">
      <c r="C275">
        <v>2</v>
      </c>
      <c r="D275" s="17">
        <f>$F$5*D276+$F$4*E275+$F$9*D261+$F$8*E260</f>
        <v>2.4755415761163193</v>
      </c>
      <c r="E275" s="26">
        <f>$F$2*E276+$F$3*F275+$F$6*E261+$F$7*F260</f>
        <v>2.7987376078472885</v>
      </c>
      <c r="F275" s="17">
        <f>$F$5*F276+$F$4*G275+$F$9*F261+$F$8*G260</f>
        <v>5.7760741455357589</v>
      </c>
      <c r="G275" s="26">
        <f>$F$2*G276+$F$3*H275+$F$6*G261+$F$7*H260</f>
        <v>5.958672869668451</v>
      </c>
      <c r="H275" s="17">
        <f>$F$5*H276+$F$4*I275+$F$9*H261+$F$8*I260</f>
        <v>8.4378706488073441</v>
      </c>
      <c r="I275" s="26">
        <f>$F$2*I276+$F$3*J275+$F$6*I261+$F$7*J260</f>
        <v>6.7154337246959717</v>
      </c>
      <c r="J275" s="113">
        <v>0</v>
      </c>
      <c r="N275">
        <v>2</v>
      </c>
      <c r="O275" s="17">
        <f>$F$5*O276+$F$4*P275+$F$9*O261+$F$8*P260</f>
        <v>13.337880678708856</v>
      </c>
      <c r="P275" s="26">
        <f>$F$2*P276+$F$3*Q275+$F$6*P261+$F$7*Q260</f>
        <v>14.523868976771791</v>
      </c>
      <c r="Q275" s="17">
        <f>$F$5*Q276+$F$4*R275+$F$9*Q261+$F$8*R260</f>
        <v>18.458381376458306</v>
      </c>
      <c r="R275" s="26">
        <f>$F$2*R276+$F$3*S275+$F$6*R261+$F$7*S260</f>
        <v>17.851978118825013</v>
      </c>
      <c r="S275" s="17">
        <f>$F$5*S276+$F$4*T275+$F$9*S261+$F$8*T260</f>
        <v>11.981426075877671</v>
      </c>
      <c r="T275" s="26">
        <f>$F$2*T276+$F$3*U275+$F$6*T261+$F$7*U260</f>
        <v>6.7531200822796906</v>
      </c>
      <c r="U275" s="113">
        <v>0</v>
      </c>
      <c r="Y275">
        <v>2</v>
      </c>
      <c r="Z275" s="17">
        <f>$F$5*Z276+$F$4*AA275+$F$9*Z261+$F$8*AA260</f>
        <v>6.5873429384622728</v>
      </c>
      <c r="AA275" s="26">
        <f>$F$2*AA276+$F$3*AB275+$F$6*AA261+$F$7*AB260</f>
        <v>5.1013454887612983</v>
      </c>
      <c r="AB275" s="17">
        <f>$F$5*AB276+$F$4*AC275+$F$9*AB261+$F$8*AC260</f>
        <v>2.1063240734379662</v>
      </c>
      <c r="AC275" s="26">
        <f>$F$2*AC276+$F$3*AD275+$F$6*AC261+$F$7*AD260</f>
        <v>1.0145404902829307</v>
      </c>
      <c r="AD275" s="17">
        <f>$F$5*AD276+$F$4*AE275+$F$9*AD261+$F$8*AE260</f>
        <v>0</v>
      </c>
      <c r="AE275" s="26">
        <f>$F$2*AE276+$F$3*AF275+$F$6*AE261+$F$7*AF260</f>
        <v>0</v>
      </c>
      <c r="AF275" s="113">
        <v>0</v>
      </c>
      <c r="AJ275">
        <v>2</v>
      </c>
      <c r="AK275" s="17">
        <f>$F$5*AK276+$F$4*AL275+$F$9*AK261+$F$8*AL260</f>
        <v>31.251058688937537</v>
      </c>
      <c r="AL275" s="26">
        <f>$F$2*AL276+$F$3*AM275+$F$6*AL261+$F$7*AM260</f>
        <v>27.92986928084072</v>
      </c>
      <c r="AM275" s="17">
        <f>$F$5*AM276+$F$4*AN275+$F$9*AM261+$F$8*AN260</f>
        <v>21.86872647857329</v>
      </c>
      <c r="AN275" s="26">
        <f>$F$2*AN276+$F$3*AO275+$F$6*AN261+$F$7*AO260</f>
        <v>17.765426915916969</v>
      </c>
      <c r="AO275" s="17">
        <f>$F$5*AO276+$F$4*AP275+$F$9*AO261+$F$8*AP260</f>
        <v>7.8050327003031468</v>
      </c>
      <c r="AP275" s="26">
        <f>$F$2*AP276+$F$3*AQ275+$F$6*AP261+$F$7*AQ260</f>
        <v>3.6237468429883513</v>
      </c>
      <c r="AQ275" s="113">
        <v>0</v>
      </c>
      <c r="AU275">
        <v>2</v>
      </c>
      <c r="AV275" s="17">
        <f t="shared" si="327"/>
        <v>15.813422254825175</v>
      </c>
      <c r="AW275" s="17">
        <f t="shared" si="301"/>
        <v>17.322606584619081</v>
      </c>
      <c r="AX275" s="17">
        <f t="shared" si="302"/>
        <v>24.234455521994064</v>
      </c>
      <c r="AY275" s="17">
        <f t="shared" si="303"/>
        <v>23.810650988493464</v>
      </c>
      <c r="AZ275" s="17">
        <f t="shared" si="304"/>
        <v>20.419296724685015</v>
      </c>
      <c r="BA275" s="17">
        <f t="shared" si="305"/>
        <v>13.468553806975663</v>
      </c>
      <c r="BB275" s="27"/>
      <c r="BF275">
        <v>2</v>
      </c>
      <c r="BG275" s="3">
        <f t="shared" si="328"/>
        <v>37.838401627399811</v>
      </c>
      <c r="BH275" s="3">
        <f t="shared" si="306"/>
        <v>33.031214769602016</v>
      </c>
      <c r="BI275" s="3">
        <f t="shared" si="307"/>
        <v>23.975050552011258</v>
      </c>
      <c r="BJ275" s="3">
        <f t="shared" si="308"/>
        <v>18.779967406199898</v>
      </c>
      <c r="BK275" s="3">
        <f t="shared" si="309"/>
        <v>7.8050327003031468</v>
      </c>
      <c r="BL275" s="3">
        <f t="shared" si="310"/>
        <v>3.6237468429883513</v>
      </c>
      <c r="BM275" s="27"/>
      <c r="BQ275">
        <v>2</v>
      </c>
      <c r="BR275" s="17">
        <f t="shared" si="311"/>
        <v>53.651823882224988</v>
      </c>
      <c r="BS275" s="17">
        <f t="shared" si="312"/>
        <v>50.353821354221097</v>
      </c>
      <c r="BT275" s="17">
        <f t="shared" si="313"/>
        <v>48.209506074005319</v>
      </c>
      <c r="BU275" s="17">
        <f t="shared" si="314"/>
        <v>42.590618394693365</v>
      </c>
      <c r="BV275" s="17">
        <f t="shared" si="315"/>
        <v>28.224329424988163</v>
      </c>
      <c r="BW275" s="17">
        <f t="shared" si="316"/>
        <v>17.092300649964013</v>
      </c>
      <c r="BX275" s="27"/>
      <c r="CB275">
        <v>2</v>
      </c>
      <c r="CC275" s="17">
        <f t="shared" si="329"/>
        <v>53.651823882224988</v>
      </c>
      <c r="CD275" s="17">
        <f t="shared" si="317"/>
        <v>50.353821354221097</v>
      </c>
      <c r="CE275" s="17">
        <f t="shared" si="318"/>
        <v>48.209506074005319</v>
      </c>
      <c r="CF275" s="17">
        <f t="shared" si="319"/>
        <v>42.590618394693365</v>
      </c>
      <c r="CG275" s="17">
        <f t="shared" si="320"/>
        <v>28.224329424988163</v>
      </c>
      <c r="CH275" s="17">
        <f t="shared" si="321"/>
        <v>17.092300649964013</v>
      </c>
      <c r="CI275" s="27"/>
      <c r="CM275">
        <v>2</v>
      </c>
      <c r="CN275" s="17">
        <f t="shared" si="330"/>
        <v>53.651823882224988</v>
      </c>
      <c r="CO275" s="17">
        <f t="shared" si="322"/>
        <v>50.353821354221097</v>
      </c>
      <c r="CP275" s="17">
        <f t="shared" si="323"/>
        <v>48.209506074005319</v>
      </c>
      <c r="CQ275" s="17">
        <f t="shared" si="324"/>
        <v>42.590618394693365</v>
      </c>
      <c r="CR275" s="17">
        <f t="shared" si="325"/>
        <v>28.224329424988163</v>
      </c>
      <c r="CS275" s="17">
        <f t="shared" si="326"/>
        <v>17.092300649964013</v>
      </c>
      <c r="CT275" s="27"/>
      <c r="CW275" s="25"/>
      <c r="CX275" s="25"/>
      <c r="CY275" s="25"/>
      <c r="CZ275" s="25"/>
      <c r="DA275" s="25"/>
      <c r="DB275" s="25"/>
    </row>
    <row r="276" spans="2:106" x14ac:dyDescent="0.35">
      <c r="B276" t="s">
        <v>1</v>
      </c>
      <c r="C276">
        <v>3</v>
      </c>
      <c r="D276" s="26">
        <f>$F$2*D277+$F$3*E276+$F$6*D262+$F$7*E261</f>
        <v>0.33207026792920602</v>
      </c>
      <c r="E276" s="17">
        <f>$F$5*E277+$F$4*F276+$F$9*E262+$F$8*F261</f>
        <v>0.98558096472200707</v>
      </c>
      <c r="F276" s="26">
        <f>$F$2*F277+$F$3*G276+$F$6*F262+$F$7*G261</f>
        <v>1.0897344872285979</v>
      </c>
      <c r="G276" s="17">
        <f>$F$5*G277+$F$4*H276+$F$9*G262+$F$8*H261</f>
        <v>2.8980877478376867</v>
      </c>
      <c r="H276" s="26">
        <f>$F$2*H277+$F$3*I276+$F$6*H262+$F$7*I261</f>
        <v>2.6820857677068735</v>
      </c>
      <c r="I276" s="17">
        <f>$F$5*I277+$F$4*J276+$F$9*I262+$F$8*J261</f>
        <v>4.6502219904199427</v>
      </c>
      <c r="J276" s="113">
        <v>0</v>
      </c>
      <c r="M276" t="s">
        <v>1</v>
      </c>
      <c r="N276">
        <v>3</v>
      </c>
      <c r="O276" s="26">
        <f>$F$2*O277+$F$3*P276+$F$6*O262+$F$7*P261</f>
        <v>5.819555463022656</v>
      </c>
      <c r="P276" s="17">
        <f>$F$5*P277+$F$4*Q276+$F$9*P262+$F$8*Q261</f>
        <v>10.99005920506659</v>
      </c>
      <c r="Q276" s="26">
        <f>$F$2*Q277+$F$3*R276+$F$6*Q262+$F$7*R261</f>
        <v>12.167157112313602</v>
      </c>
      <c r="R276" s="17">
        <f>$F$5*R277+$F$4*S276+$F$9*R262+$F$8*S261</f>
        <v>16.729291261542986</v>
      </c>
      <c r="S276" s="26">
        <f>$F$2*S277+$F$3*T276+$F$6*S262+$F$7*T261</f>
        <v>16.221210477424357</v>
      </c>
      <c r="T276" s="17">
        <f>$F$5*T277+$F$4*U276+$F$9*T262+$F$8*U261</f>
        <v>5.6044873298934377</v>
      </c>
      <c r="U276" s="113">
        <v>0</v>
      </c>
      <c r="X276" t="s">
        <v>1</v>
      </c>
      <c r="Y276">
        <v>3</v>
      </c>
      <c r="Z276" s="26">
        <f>$F$2*Z277+$F$3*AA276+$F$6*Z262+$F$7*AA261</f>
        <v>6.6736165490002524</v>
      </c>
      <c r="AA276" s="17">
        <f>$F$5*AA277+$F$4*AB276+$F$9*AA262+$F$8*AB261</f>
        <v>4.9838044760039883</v>
      </c>
      <c r="AB276" s="26">
        <f>$F$2*AB277+$F$3*AC276+$F$6*AB262+$F$7*AC261</f>
        <v>3.4726650081827821</v>
      </c>
      <c r="AC276" s="17">
        <f>$F$5*AC277+$F$4*AD276+$F$9*AC262+$F$8*AD261</f>
        <v>1.0662270123125213</v>
      </c>
      <c r="AD276" s="26">
        <f>$F$2*AD277+$F$3*AE276+$F$6*AD262+$F$7*AE261</f>
        <v>0</v>
      </c>
      <c r="AE276" s="17">
        <f>$F$5*AE277+$F$4*AF276+$F$9*AE262+$F$8*AF261</f>
        <v>0</v>
      </c>
      <c r="AF276" s="113">
        <v>0</v>
      </c>
      <c r="AI276" t="s">
        <v>1</v>
      </c>
      <c r="AJ276">
        <v>3</v>
      </c>
      <c r="AK276" s="26">
        <f>$F$2*AK277+$F$3*AL276+$F$6*AK262+$F$7*AL261</f>
        <v>25.736581108697429</v>
      </c>
      <c r="AL276" s="17">
        <f>$F$5*AL277+$F$4*AM276+$F$9*AL262+$F$8*AM261</f>
        <v>25.184164125271568</v>
      </c>
      <c r="AM276" s="26">
        <f>$F$2*AM277+$F$3*AN276+$F$6*AM262+$F$7*AN261</f>
        <v>22.611496473148577</v>
      </c>
      <c r="AN276" s="17">
        <f>$F$5*AN277+$F$4*AO276+$F$9*AN262+$F$8*AO261</f>
        <v>18.414690193920663</v>
      </c>
      <c r="AO276" s="26">
        <f>$F$2*AO277+$F$3*AP276+$F$6*AO262+$F$7*AP261</f>
        <v>15.231540353836207</v>
      </c>
      <c r="AP276" s="17">
        <f>$F$5*AP277+$F$4*AQ276+$F$9*AP262+$F$8*AQ261</f>
        <v>4.4097865952930384</v>
      </c>
      <c r="AQ276" s="113">
        <v>0</v>
      </c>
      <c r="AT276" t="s">
        <v>1</v>
      </c>
      <c r="AU276">
        <v>3</v>
      </c>
      <c r="AV276" s="17">
        <f t="shared" si="327"/>
        <v>6.1516257309518618</v>
      </c>
      <c r="AW276" s="17">
        <f t="shared" si="301"/>
        <v>11.975640169788598</v>
      </c>
      <c r="AX276" s="17">
        <f t="shared" si="302"/>
        <v>13.2568915995422</v>
      </c>
      <c r="AY276" s="17">
        <f t="shared" si="303"/>
        <v>19.627379009380672</v>
      </c>
      <c r="AZ276" s="17">
        <f t="shared" si="304"/>
        <v>18.90329624513123</v>
      </c>
      <c r="BA276" s="17">
        <f t="shared" si="305"/>
        <v>10.254709320313381</v>
      </c>
      <c r="BB276" s="27"/>
      <c r="BE276" t="s">
        <v>1</v>
      </c>
      <c r="BF276">
        <v>3</v>
      </c>
      <c r="BG276" s="3">
        <f t="shared" si="328"/>
        <v>32.41019765769768</v>
      </c>
      <c r="BH276" s="3">
        <f t="shared" si="306"/>
        <v>30.167968601275557</v>
      </c>
      <c r="BI276" s="3">
        <f t="shared" si="307"/>
        <v>26.08416148133136</v>
      </c>
      <c r="BJ276" s="3">
        <f t="shared" si="308"/>
        <v>19.480917206233183</v>
      </c>
      <c r="BK276" s="3">
        <f t="shared" si="309"/>
        <v>15.231540353836207</v>
      </c>
      <c r="BL276" s="3">
        <f t="shared" si="310"/>
        <v>4.4097865952930384</v>
      </c>
      <c r="BM276" s="27"/>
      <c r="BP276" t="s">
        <v>1</v>
      </c>
      <c r="BQ276">
        <v>3</v>
      </c>
      <c r="BR276" s="17">
        <f t="shared" si="311"/>
        <v>38.561823388649543</v>
      </c>
      <c r="BS276" s="17">
        <f t="shared" si="312"/>
        <v>42.143608771064152</v>
      </c>
      <c r="BT276" s="17">
        <f t="shared" si="313"/>
        <v>39.341053080873564</v>
      </c>
      <c r="BU276" s="17">
        <f t="shared" si="314"/>
        <v>39.108296215613855</v>
      </c>
      <c r="BV276" s="17">
        <f t="shared" si="315"/>
        <v>34.134836598967439</v>
      </c>
      <c r="BW276" s="17">
        <f t="shared" si="316"/>
        <v>14.66449591560642</v>
      </c>
      <c r="BX276" s="27"/>
      <c r="CA276" t="s">
        <v>1</v>
      </c>
      <c r="CB276">
        <v>3</v>
      </c>
      <c r="CC276" s="17">
        <f t="shared" si="329"/>
        <v>38.561823388649543</v>
      </c>
      <c r="CD276" s="17">
        <f t="shared" si="317"/>
        <v>42.143608771064152</v>
      </c>
      <c r="CE276" s="17">
        <f t="shared" si="318"/>
        <v>39.341053080873564</v>
      </c>
      <c r="CF276" s="17">
        <f t="shared" si="319"/>
        <v>39.108296215613855</v>
      </c>
      <c r="CG276" s="17">
        <f t="shared" si="320"/>
        <v>34.134836598967439</v>
      </c>
      <c r="CH276" s="17">
        <f t="shared" si="321"/>
        <v>14.66449591560642</v>
      </c>
      <c r="CI276" s="27"/>
      <c r="CL276" t="s">
        <v>1</v>
      </c>
      <c r="CM276">
        <v>3</v>
      </c>
      <c r="CN276" s="17">
        <f t="shared" si="330"/>
        <v>38.561823388649543</v>
      </c>
      <c r="CO276" s="17">
        <f t="shared" si="322"/>
        <v>42.143608771064152</v>
      </c>
      <c r="CP276" s="17">
        <f t="shared" si="323"/>
        <v>39.341053080873564</v>
      </c>
      <c r="CQ276" s="17">
        <f t="shared" si="324"/>
        <v>39.108296215613855</v>
      </c>
      <c r="CR276" s="17">
        <f t="shared" si="325"/>
        <v>34.134836598967439</v>
      </c>
      <c r="CS276" s="17">
        <f t="shared" si="326"/>
        <v>14.66449591560642</v>
      </c>
      <c r="CT276" s="27"/>
      <c r="CW276" s="25"/>
      <c r="CX276" s="25"/>
      <c r="CY276" s="25"/>
      <c r="CZ276" s="25"/>
      <c r="DA276" s="25"/>
      <c r="DB276" s="25"/>
    </row>
    <row r="277" spans="2:106" x14ac:dyDescent="0.35">
      <c r="C277">
        <v>4</v>
      </c>
      <c r="D277" s="17">
        <f>$F$5*D278+$F$4*E277+$F$9*D263+$F$8*E262</f>
        <v>0</v>
      </c>
      <c r="E277" s="26">
        <f>$F$2*E278+$F$3*F277+$F$6*E263+$F$7*F262</f>
        <v>0</v>
      </c>
      <c r="F277" s="17">
        <f>$F$5*F278+$F$4*G277+$F$9*F263+$F$8*G262</f>
        <v>0</v>
      </c>
      <c r="G277" s="26">
        <f>$F$2*G278+$F$3*H277+$F$6*G263+$F$7*H262</f>
        <v>0</v>
      </c>
      <c r="H277" s="17">
        <f>$F$5*H278+$F$4*I277+$F$9*H263+$F$8*I262</f>
        <v>0</v>
      </c>
      <c r="I277" s="26">
        <f>$F$2*I278+$F$3*J277+$F$6*I263+$F$7*J262</f>
        <v>0</v>
      </c>
      <c r="J277" s="113">
        <v>0</v>
      </c>
      <c r="N277">
        <v>4</v>
      </c>
      <c r="O277" s="17">
        <f>$F$5*O278+$F$4*P277+$F$9*O263+$F$8*P262</f>
        <v>3.0561226806871433</v>
      </c>
      <c r="P277" s="26">
        <f>$F$2*P278+$F$3*Q277+$F$6*P263+$F$7*Q262</f>
        <v>3.6457390165218007</v>
      </c>
      <c r="Q277" s="17">
        <f>$F$5*Q278+$F$4*R277+$F$9*Q263+$F$8*R262</f>
        <v>8.3880449116166034</v>
      </c>
      <c r="R277" s="26">
        <f>$F$2*R278+$F$3*S277+$F$6*R263+$F$7*S262</f>
        <v>9.4945281385422682</v>
      </c>
      <c r="S277" s="17">
        <f>$F$5*S278+$F$4*T277+$F$9*S263+$F$8*T262</f>
        <v>16.605911812179734</v>
      </c>
      <c r="T277" s="26">
        <f>$F$2*T278+$F$3*U277+$F$6*T263+$F$7*U262</f>
        <v>16.225799865112219</v>
      </c>
      <c r="U277" s="113">
        <v>0</v>
      </c>
      <c r="Y277">
        <v>4</v>
      </c>
      <c r="Z277" s="17">
        <f>$F$5*Z278+$F$4*AA277+$F$9*Z263+$F$8*AA262</f>
        <v>5.4010923079806421</v>
      </c>
      <c r="AA277" s="26">
        <f>$F$2*AA278+$F$3*AB277+$F$6*AA263+$F$7*AB262</f>
        <v>4.8488746833871312</v>
      </c>
      <c r="AB277" s="17">
        <f>$F$5*AB278+$F$4*AC277+$F$9*AB263+$F$8*AC262</f>
        <v>3.2178635175756609</v>
      </c>
      <c r="AC277" s="26">
        <f>$F$2*AC278+$F$3*AD277+$F$6*AC263+$F$7*AD262</f>
        <v>2.589358469555</v>
      </c>
      <c r="AD277" s="17">
        <f>$F$5*AD278+$F$4*AE277+$F$9*AD263+$F$8*AE262</f>
        <v>0</v>
      </c>
      <c r="AE277" s="26">
        <f>$F$2*AE278+$F$3*AF277+$F$6*AE263+$F$7*AF262</f>
        <v>0</v>
      </c>
      <c r="AF277" s="113">
        <v>0</v>
      </c>
      <c r="AJ277">
        <v>4</v>
      </c>
      <c r="AK277" s="17">
        <f>$F$5*AK278+$F$4*AL277+$F$9*AK263+$F$8*AL262</f>
        <v>19.679338162191392</v>
      </c>
      <c r="AL277" s="26">
        <f>$F$2*AL278+$F$3*AM277+$F$6*AL263+$F$7*AM262</f>
        <v>17.230860768949611</v>
      </c>
      <c r="AM277" s="17">
        <f>$F$5*AM278+$F$4*AN277+$F$9*AM263+$F$8*AN262</f>
        <v>18.785473866722093</v>
      </c>
      <c r="AN277" s="26">
        <f>$F$2*AN278+$F$3*AO277+$F$6*AN263+$F$7*AO262</f>
        <v>16.42577132377285</v>
      </c>
      <c r="AO277" s="17">
        <f>$F$5*AO278+$F$4*AP277+$F$9*AO263+$F$8*AP262</f>
        <v>16.021029793692144</v>
      </c>
      <c r="AP277" s="26">
        <f>$F$2*AP278+$F$3*AQ277+$F$6*AP263+$F$7*AQ262</f>
        <v>13.818612814388935</v>
      </c>
      <c r="AQ277" s="113">
        <v>0</v>
      </c>
      <c r="AU277">
        <v>4</v>
      </c>
      <c r="AV277" s="17">
        <f t="shared" si="327"/>
        <v>3.0561226806871433</v>
      </c>
      <c r="AW277" s="17">
        <f t="shared" si="301"/>
        <v>3.6457390165218007</v>
      </c>
      <c r="AX277" s="17">
        <f t="shared" si="302"/>
        <v>8.3880449116166034</v>
      </c>
      <c r="AY277" s="17">
        <f t="shared" si="303"/>
        <v>9.4945281385422682</v>
      </c>
      <c r="AZ277" s="17">
        <f t="shared" si="304"/>
        <v>16.605911812179734</v>
      </c>
      <c r="BA277" s="17">
        <f t="shared" si="305"/>
        <v>16.225799865112219</v>
      </c>
      <c r="BB277" s="27"/>
      <c r="BF277">
        <v>4</v>
      </c>
      <c r="BG277" s="3">
        <f t="shared" si="328"/>
        <v>25.080430470172033</v>
      </c>
      <c r="BH277" s="3">
        <f t="shared" si="306"/>
        <v>22.079735452336742</v>
      </c>
      <c r="BI277" s="3">
        <f t="shared" si="307"/>
        <v>22.003337384297755</v>
      </c>
      <c r="BJ277" s="3">
        <f t="shared" si="308"/>
        <v>19.015129793327851</v>
      </c>
      <c r="BK277" s="3">
        <f t="shared" si="309"/>
        <v>16.021029793692144</v>
      </c>
      <c r="BL277" s="3">
        <f t="shared" si="310"/>
        <v>13.818612814388935</v>
      </c>
      <c r="BM277" s="27"/>
      <c r="BQ277">
        <v>4</v>
      </c>
      <c r="BR277" s="17">
        <f t="shared" si="311"/>
        <v>28.136553150859175</v>
      </c>
      <c r="BS277" s="17">
        <f t="shared" si="312"/>
        <v>25.725474468858543</v>
      </c>
      <c r="BT277" s="17">
        <f t="shared" si="313"/>
        <v>30.391382295914358</v>
      </c>
      <c r="BU277" s="17">
        <f t="shared" si="314"/>
        <v>28.50965793187012</v>
      </c>
      <c r="BV277" s="17">
        <f t="shared" si="315"/>
        <v>32.626941605871878</v>
      </c>
      <c r="BW277" s="17">
        <f t="shared" si="316"/>
        <v>30.044412679501153</v>
      </c>
      <c r="BX277" s="27"/>
      <c r="CB277">
        <v>4</v>
      </c>
      <c r="CC277" s="17">
        <f t="shared" si="329"/>
        <v>28.136553150859175</v>
      </c>
      <c r="CD277" s="17">
        <f t="shared" si="317"/>
        <v>25.725474468858543</v>
      </c>
      <c r="CE277" s="17">
        <f t="shared" si="318"/>
        <v>30.391382295914358</v>
      </c>
      <c r="CF277" s="17">
        <f t="shared" si="319"/>
        <v>28.50965793187012</v>
      </c>
      <c r="CG277" s="17">
        <f t="shared" si="320"/>
        <v>32.626941605871878</v>
      </c>
      <c r="CH277" s="17">
        <f t="shared" si="321"/>
        <v>30.044412679501153</v>
      </c>
      <c r="CI277" s="27"/>
      <c r="CM277">
        <v>4</v>
      </c>
      <c r="CN277" s="17">
        <f t="shared" si="330"/>
        <v>28.136553150859175</v>
      </c>
      <c r="CO277" s="17">
        <f t="shared" si="322"/>
        <v>25.725474468858543</v>
      </c>
      <c r="CP277" s="17">
        <f t="shared" si="323"/>
        <v>30.391382295914358</v>
      </c>
      <c r="CQ277" s="17">
        <f t="shared" si="324"/>
        <v>28.50965793187012</v>
      </c>
      <c r="CR277" s="17">
        <f t="shared" si="325"/>
        <v>32.626941605871878</v>
      </c>
      <c r="CS277" s="17">
        <f t="shared" si="326"/>
        <v>30.044412679501153</v>
      </c>
      <c r="CT277" s="27"/>
      <c r="CW277" s="25"/>
      <c r="CX277" s="25"/>
      <c r="CY277" s="25"/>
      <c r="CZ277" s="25"/>
      <c r="DA277" s="25"/>
      <c r="DB277" s="25"/>
    </row>
    <row r="278" spans="2:106" x14ac:dyDescent="0.35">
      <c r="C278">
        <v>5</v>
      </c>
      <c r="D278" s="26">
        <f>$F$2*D279+$F$3*E278+$F$6*D264+$F$7*E263</f>
        <v>0</v>
      </c>
      <c r="E278" s="17">
        <f>$F$5*E279+$F$4*F278+$F$9*E264+$F$8*F263</f>
        <v>0</v>
      </c>
      <c r="F278" s="26">
        <f>$F$2*F279+$F$3*G278+$F$6*F264+$F$7*G263</f>
        <v>0</v>
      </c>
      <c r="G278" s="17">
        <f>$F$5*G279+$F$4*H278+$F$9*G264+$F$8*H263</f>
        <v>0</v>
      </c>
      <c r="H278" s="26">
        <f>$F$2*H279+$F$3*I278+$F$6*H264+$F$7*I263</f>
        <v>0</v>
      </c>
      <c r="I278" s="8">
        <v>0</v>
      </c>
      <c r="J278" s="25">
        <f t="shared" ref="J278:K280" si="331">I277</f>
        <v>0</v>
      </c>
      <c r="K278" s="25">
        <f t="shared" si="331"/>
        <v>0</v>
      </c>
      <c r="N278">
        <v>5</v>
      </c>
      <c r="O278" s="26">
        <f>$F$2*O279+$F$3*P278+$F$6*O264+$F$7*P263</f>
        <v>0.38585519875160584</v>
      </c>
      <c r="P278" s="17">
        <f>$F$5*P279+$F$4*Q278+$F$9*P264+$F$8*Q263</f>
        <v>1.2400877388485185</v>
      </c>
      <c r="Q278" s="26">
        <f>$F$2*Q279+$F$3*R278+$F$6*Q264+$F$7*R263</f>
        <v>1.5185024992284879</v>
      </c>
      <c r="R278" s="17">
        <f>$F$5*R279+$F$4*S278+$F$9*R264+$F$8*S263</f>
        <v>4.7388896994226011</v>
      </c>
      <c r="S278" s="26">
        <f>$F$2*S279+$F$3*T278+$F$6*S264+$F$7*T263</f>
        <v>5.6000298603986547</v>
      </c>
      <c r="T278" s="16">
        <f>(X4*Z3+X3*Z4)/(1-W3)</f>
        <v>16.605911812179734</v>
      </c>
      <c r="U278" s="25">
        <f t="shared" ref="U278:V280" si="332">T277</f>
        <v>16.225799865112219</v>
      </c>
      <c r="V278" s="25">
        <f t="shared" si="332"/>
        <v>0</v>
      </c>
      <c r="Y278">
        <v>5</v>
      </c>
      <c r="Z278" s="26">
        <f>$F$2*Z279+$F$3*AA278+$F$6*Z264+$F$7*AA263</f>
        <v>1.4462435780199776</v>
      </c>
      <c r="AA278" s="17">
        <f>$F$5*AA279+$F$4*AB278+$F$9*AA264+$F$8*AB263</f>
        <v>2.9563709263026983</v>
      </c>
      <c r="AB278" s="26">
        <f>$F$2*AB279+$F$3*AC278+$F$6*AB264+$F$7*AC263</f>
        <v>1.0331095850942629</v>
      </c>
      <c r="AC278" s="17">
        <f>$F$5*AC279+$F$4*AD278+$F$9*AC264+$F$8*AD263</f>
        <v>1.8515369028082924</v>
      </c>
      <c r="AD278" s="26">
        <f>$F$2*AD279+$F$3*AE278+$F$6*AD264+$F$7*AE263</f>
        <v>0</v>
      </c>
      <c r="AE278" s="8">
        <v>0</v>
      </c>
      <c r="AF278" s="25">
        <f t="shared" ref="AF278:AG280" si="333">AE277</f>
        <v>0</v>
      </c>
      <c r="AG278" s="25">
        <f t="shared" si="333"/>
        <v>0</v>
      </c>
      <c r="AJ278">
        <v>5</v>
      </c>
      <c r="AK278" s="26">
        <f>$F$2*AK279+$F$3*AL278+$F$6*AK264+$F$7*AL263</f>
        <v>8.8368959759017489</v>
      </c>
      <c r="AL278" s="17">
        <f>$F$5*AL279+$F$4*AM278+$F$9*AL264+$F$8*AM263</f>
        <v>10.684368775139545</v>
      </c>
      <c r="AM278" s="26">
        <f>$F$2*AM279+$F$3*AN278+$F$6*AM264+$F$7*AN263</f>
        <v>8.9531829433755199</v>
      </c>
      <c r="AN278" s="17">
        <f>$F$5*AN279+$F$4*AO278+$F$9*AN264+$F$8*AO263</f>
        <v>11.286811469495149</v>
      </c>
      <c r="AO278" s="26">
        <f>$F$2*AO279+$F$3*AP278+$F$6*AO264+$F$7*AP263</f>
        <v>10.018956373619817</v>
      </c>
      <c r="AP278" s="16">
        <f>(X4*Y3+X3*Y4)/(1-W3)</f>
        <v>16.02102979369214</v>
      </c>
      <c r="AQ278" s="25">
        <f t="shared" ref="AQ278:AR280" si="334">AP277</f>
        <v>13.818612814388935</v>
      </c>
      <c r="AR278" s="25">
        <f t="shared" si="334"/>
        <v>0</v>
      </c>
      <c r="AU278">
        <v>5</v>
      </c>
      <c r="AV278" s="17">
        <f t="shared" si="327"/>
        <v>0.38585519875160584</v>
      </c>
      <c r="AW278" s="17">
        <f t="shared" si="301"/>
        <v>1.2400877388485185</v>
      </c>
      <c r="AX278" s="17">
        <f t="shared" si="302"/>
        <v>1.5185024992284879</v>
      </c>
      <c r="AY278" s="17">
        <f t="shared" si="303"/>
        <v>4.7388896994226011</v>
      </c>
      <c r="AZ278" s="17">
        <f t="shared" si="304"/>
        <v>5.6000298603986547</v>
      </c>
      <c r="BA278" s="17">
        <f t="shared" si="305"/>
        <v>16.605911812179734</v>
      </c>
      <c r="BB278" s="25"/>
      <c r="BC278" s="27"/>
      <c r="BF278">
        <v>5</v>
      </c>
      <c r="BG278" s="3">
        <f t="shared" si="328"/>
        <v>10.283139553921727</v>
      </c>
      <c r="BH278" s="3">
        <f t="shared" si="306"/>
        <v>13.640739701442243</v>
      </c>
      <c r="BI278" s="3">
        <f t="shared" si="307"/>
        <v>9.9862925284697823</v>
      </c>
      <c r="BJ278" s="3">
        <f t="shared" si="308"/>
        <v>13.13834837230344</v>
      </c>
      <c r="BK278" s="3">
        <f t="shared" si="309"/>
        <v>10.018956373619817</v>
      </c>
      <c r="BL278" s="3">
        <f t="shared" si="310"/>
        <v>16.02102979369214</v>
      </c>
      <c r="BM278" s="1"/>
      <c r="BN278" s="27"/>
      <c r="BQ278">
        <v>5</v>
      </c>
      <c r="BR278" s="17">
        <f t="shared" si="311"/>
        <v>10.668994752673333</v>
      </c>
      <c r="BS278" s="17">
        <f t="shared" si="312"/>
        <v>14.880827440290762</v>
      </c>
      <c r="BT278" s="17">
        <f t="shared" si="313"/>
        <v>11.50479502769827</v>
      </c>
      <c r="BU278" s="17">
        <f t="shared" si="314"/>
        <v>17.87723807172604</v>
      </c>
      <c r="BV278" s="17">
        <f t="shared" si="315"/>
        <v>15.618986234018472</v>
      </c>
      <c r="BW278" s="17">
        <f t="shared" si="316"/>
        <v>32.626941605871878</v>
      </c>
      <c r="BX278" s="25"/>
      <c r="CB278">
        <v>5</v>
      </c>
      <c r="CC278" s="17">
        <f t="shared" si="329"/>
        <v>10.668994752673333</v>
      </c>
      <c r="CD278" s="17">
        <f t="shared" si="317"/>
        <v>14.880827440290762</v>
      </c>
      <c r="CE278" s="17">
        <f t="shared" si="318"/>
        <v>11.50479502769827</v>
      </c>
      <c r="CF278" s="17">
        <f t="shared" si="319"/>
        <v>17.87723807172604</v>
      </c>
      <c r="CG278" s="17">
        <f t="shared" si="320"/>
        <v>15.618986234018472</v>
      </c>
      <c r="CH278" s="17">
        <f t="shared" si="321"/>
        <v>32.626941605871878</v>
      </c>
      <c r="CI278" s="25"/>
      <c r="CM278">
        <v>5</v>
      </c>
      <c r="CN278" s="17">
        <f t="shared" si="330"/>
        <v>10.668994752673333</v>
      </c>
      <c r="CO278" s="17">
        <f t="shared" si="322"/>
        <v>14.880827440290762</v>
      </c>
      <c r="CP278" s="17">
        <f t="shared" si="323"/>
        <v>11.50479502769827</v>
      </c>
      <c r="CQ278" s="17">
        <f t="shared" si="324"/>
        <v>17.87723807172604</v>
      </c>
      <c r="CR278" s="17">
        <f t="shared" si="325"/>
        <v>15.618986234018472</v>
      </c>
      <c r="CS278" s="17">
        <f t="shared" si="326"/>
        <v>32.626941605871878</v>
      </c>
      <c r="CT278" s="25"/>
      <c r="CW278" s="25"/>
      <c r="CX278" s="25"/>
      <c r="CY278" s="25"/>
      <c r="CZ278" s="25"/>
      <c r="DA278" s="25"/>
      <c r="DB278" s="25"/>
    </row>
    <row r="279" spans="2:106" x14ac:dyDescent="0.35">
      <c r="C279">
        <v>6</v>
      </c>
      <c r="D279" s="113">
        <v>0</v>
      </c>
      <c r="E279" s="113">
        <v>0</v>
      </c>
      <c r="F279" s="113">
        <v>0</v>
      </c>
      <c r="G279" s="113">
        <v>0</v>
      </c>
      <c r="H279" s="113">
        <v>0</v>
      </c>
      <c r="I279" s="25">
        <f>H278</f>
        <v>0</v>
      </c>
      <c r="J279" s="25">
        <f t="shared" si="331"/>
        <v>0</v>
      </c>
      <c r="K279" s="25">
        <f t="shared" si="331"/>
        <v>0</v>
      </c>
      <c r="N279">
        <v>6</v>
      </c>
      <c r="O279" s="113">
        <v>0</v>
      </c>
      <c r="P279" s="113">
        <v>0</v>
      </c>
      <c r="Q279" s="113">
        <v>0</v>
      </c>
      <c r="R279" s="113">
        <v>0</v>
      </c>
      <c r="S279" s="113">
        <v>0</v>
      </c>
      <c r="T279" s="25">
        <f>S278</f>
        <v>5.6000298603986547</v>
      </c>
      <c r="U279" s="25">
        <f t="shared" si="332"/>
        <v>16.605911812179734</v>
      </c>
      <c r="V279" s="25">
        <f t="shared" si="332"/>
        <v>16.225799865112219</v>
      </c>
      <c r="Y279">
        <v>6</v>
      </c>
      <c r="Z279" s="113">
        <v>0</v>
      </c>
      <c r="AA279" s="113">
        <v>0</v>
      </c>
      <c r="AB279" s="113">
        <v>0</v>
      </c>
      <c r="AC279" s="113">
        <v>0</v>
      </c>
      <c r="AD279" s="113">
        <v>0</v>
      </c>
      <c r="AE279" s="25">
        <f>AD278</f>
        <v>0</v>
      </c>
      <c r="AF279" s="25">
        <f t="shared" si="333"/>
        <v>0</v>
      </c>
      <c r="AG279" s="25">
        <f t="shared" si="333"/>
        <v>0</v>
      </c>
      <c r="AJ279">
        <v>6</v>
      </c>
      <c r="AK279" s="113">
        <v>0</v>
      </c>
      <c r="AL279" s="113">
        <v>0</v>
      </c>
      <c r="AM279" s="113">
        <v>0</v>
      </c>
      <c r="AN279" s="113">
        <v>0</v>
      </c>
      <c r="AO279" s="113">
        <v>0</v>
      </c>
      <c r="AP279" s="25">
        <f>AO278</f>
        <v>10.018956373619817</v>
      </c>
      <c r="AQ279" s="25">
        <f t="shared" si="334"/>
        <v>16.02102979369214</v>
      </c>
      <c r="AR279" s="25">
        <f t="shared" si="334"/>
        <v>13.818612814388935</v>
      </c>
      <c r="AV279" s="27"/>
      <c r="AW279" s="27"/>
      <c r="AX279" s="27"/>
      <c r="AY279" s="27"/>
      <c r="AZ279" s="27"/>
      <c r="BA279" s="25"/>
      <c r="BB279" s="25"/>
      <c r="BG279" s="27"/>
      <c r="BH279" s="27"/>
      <c r="BI279" s="27"/>
      <c r="BJ279" s="27"/>
      <c r="BK279" s="27"/>
      <c r="BL279" s="1"/>
      <c r="BM279" s="1"/>
      <c r="BR279" s="27"/>
      <c r="BS279" s="27"/>
      <c r="BT279" s="27"/>
      <c r="BU279" s="27"/>
      <c r="BV279" s="27"/>
      <c r="BW279" s="25"/>
      <c r="BX279" s="25"/>
      <c r="CC279" s="27"/>
      <c r="CD279" s="27"/>
      <c r="CE279" s="27"/>
      <c r="CF279" s="27"/>
      <c r="CG279" s="27"/>
      <c r="CH279" s="25"/>
      <c r="CI279" s="25"/>
      <c r="CN279" s="27"/>
      <c r="CO279" s="27"/>
      <c r="CP279" s="27"/>
      <c r="CQ279" s="27"/>
      <c r="CR279" s="27"/>
      <c r="CS279" s="25"/>
      <c r="CT279" s="25"/>
    </row>
    <row r="280" spans="2:106" x14ac:dyDescent="0.35">
      <c r="C280">
        <v>7</v>
      </c>
      <c r="I280" s="25">
        <f>H279</f>
        <v>0</v>
      </c>
      <c r="J280" s="25">
        <f t="shared" si="331"/>
        <v>0</v>
      </c>
      <c r="K280" s="25">
        <f t="shared" si="331"/>
        <v>0</v>
      </c>
      <c r="N280">
        <v>7</v>
      </c>
      <c r="T280" s="25">
        <f>S279</f>
        <v>0</v>
      </c>
      <c r="U280" s="25">
        <f t="shared" si="332"/>
        <v>5.6000298603986547</v>
      </c>
      <c r="V280" s="25">
        <f t="shared" si="332"/>
        <v>16.605911812179734</v>
      </c>
      <c r="Y280">
        <v>7</v>
      </c>
      <c r="AE280" s="25">
        <f>AD279</f>
        <v>0</v>
      </c>
      <c r="AF280" s="25">
        <f t="shared" si="333"/>
        <v>0</v>
      </c>
      <c r="AG280" s="25">
        <f t="shared" si="333"/>
        <v>0</v>
      </c>
      <c r="AJ280">
        <v>7</v>
      </c>
      <c r="AP280" s="25">
        <f>AO279</f>
        <v>0</v>
      </c>
      <c r="AQ280" s="25">
        <f t="shared" si="334"/>
        <v>10.018956373619817</v>
      </c>
      <c r="AR280" s="25">
        <f t="shared" si="334"/>
        <v>16.02102979369214</v>
      </c>
      <c r="BA280" s="27"/>
      <c r="BL280" s="27"/>
      <c r="BW280" s="27"/>
    </row>
    <row r="282" spans="2:106" x14ac:dyDescent="0.35">
      <c r="D282" s="115" t="s">
        <v>1150</v>
      </c>
      <c r="E282" s="116"/>
      <c r="F282" s="116"/>
      <c r="G282" s="120">
        <f>INDEX(D288:J294,VLOOKUP($E$24,C287:J294,1,FALSE)+1,HLOOKUP($E$25,C287:J294,1,FALSE)+1)</f>
        <v>709.4874555174772</v>
      </c>
      <c r="O282" s="115" t="s">
        <v>1182</v>
      </c>
      <c r="P282" s="116"/>
      <c r="Q282" s="116"/>
      <c r="R282" s="120">
        <f>INDEX(O288:U294,VLOOKUP($E$24,N287:U294,1,FALSE)+1,HLOOKUP($E$25,N287:U294,1,FALSE)+1)</f>
        <v>1979.8983005922601</v>
      </c>
      <c r="Z282" s="115" t="s">
        <v>1214</v>
      </c>
      <c r="AA282" s="116"/>
      <c r="AB282" s="116"/>
      <c r="AC282" s="120">
        <f>INDEX(Z288:AF294,VLOOKUP($E$24,Y287:AF294,1,FALSE)+1,HLOOKUP($E$25,Y287:AF294,1,FALSE)+1)</f>
        <v>257.78375611714313</v>
      </c>
      <c r="AK282" s="115" t="s">
        <v>1246</v>
      </c>
      <c r="AL282" s="116"/>
      <c r="AM282" s="116"/>
      <c r="AN282" s="120">
        <f>INDEX(AK288:AQ294,VLOOKUP($E$24,AJ287:AQ294,1,FALSE)+1,HLOOKUP($E$25,AJ287:AQ294,1,FALSE)+1)</f>
        <v>2422.0263052122787</v>
      </c>
      <c r="AV282" s="115" t="s">
        <v>1268</v>
      </c>
      <c r="AW282" s="116"/>
      <c r="AX282" s="116"/>
      <c r="AY282" s="120">
        <f>INDEX(AV288:BA293,VLOOKUP($E$24,AU287:BA293,1,FALSE)+1,HLOOKUP($E$25,AU287:BA293,1,FALSE)+1)</f>
        <v>2689.3857561097375</v>
      </c>
      <c r="BG282" s="115" t="s">
        <v>1284</v>
      </c>
      <c r="BH282" s="116"/>
      <c r="BI282" s="116"/>
      <c r="BJ282" s="120">
        <f>INDEX(BG288:BL293,VLOOKUP($E$24,BF287:BL293,1,FALSE)+1,HLOOKUP($E$25,BF287:BL293,1,FALSE)+1)</f>
        <v>2679.8100613294218</v>
      </c>
      <c r="BR282" s="115" t="s">
        <v>1300</v>
      </c>
      <c r="BS282" s="116"/>
      <c r="BT282" s="116"/>
      <c r="BU282" s="120">
        <f>AY282+BJ282</f>
        <v>5369.1958174391593</v>
      </c>
      <c r="CC282" s="115" t="s">
        <v>276</v>
      </c>
      <c r="CD282" s="116"/>
      <c r="CE282" s="116"/>
      <c r="CF282" s="120">
        <f>BU282</f>
        <v>5369.1958174391593</v>
      </c>
      <c r="CN282" s="115" t="s">
        <v>687</v>
      </c>
      <c r="CO282" s="116"/>
      <c r="CP282" s="116"/>
      <c r="CQ282" s="120">
        <f>CF282-CF267^2</f>
        <v>597.70117270634546</v>
      </c>
    </row>
    <row r="283" spans="2:106" x14ac:dyDescent="0.35">
      <c r="D283" s="4" t="s">
        <v>1151</v>
      </c>
      <c r="G283" s="1">
        <f>INDEX(D288:K295,VLOOKUP($E$24+1,C287:K295,1,FALSE)+1,HLOOKUP($E$25,C287:K295,1,FALSE)+1)</f>
        <v>259.87494225859376</v>
      </c>
      <c r="O283" s="4" t="s">
        <v>1183</v>
      </c>
      <c r="R283" s="1">
        <f>INDEX(O288:V295,VLOOKUP($E$24+1,N287:V295,1,FALSE)+1,HLOOKUP($E$25,N287:V295,1,FALSE)+1)</f>
        <v>1455.0811241082617</v>
      </c>
      <c r="Z283" s="4" t="s">
        <v>1215</v>
      </c>
      <c r="AC283" s="1">
        <f>INDEX(Z288:AG295,VLOOKUP($E$24+1,Y287:AG295,1,FALSE)+1,HLOOKUP($E$25,Y287:AG295,1,FALSE)+1)</f>
        <v>324.53831989278228</v>
      </c>
      <c r="AK283" s="4" t="s">
        <v>1247</v>
      </c>
      <c r="AN283" s="1">
        <f>INDEX(AK288:AR295,VLOOKUP($E$24+1,AJ287:AR295,1,FALSE)+1,HLOOKUP($E$25,AJ287:AR295,1,FALSE)+1)</f>
        <v>2308.693995610322</v>
      </c>
      <c r="AV283" s="4" t="s">
        <v>1269</v>
      </c>
      <c r="AY283" s="25">
        <f>G285+R285</f>
        <v>2689.3857561097375</v>
      </c>
      <c r="BG283" s="4" t="s">
        <v>1285</v>
      </c>
      <c r="BJ283" s="1">
        <f>AC285+AN285</f>
        <v>2679.8100613294218</v>
      </c>
      <c r="BR283" s="4" t="s">
        <v>1301</v>
      </c>
      <c r="BU283" s="25">
        <f>AY283+BJ283</f>
        <v>5369.1958174391593</v>
      </c>
      <c r="CC283" s="4" t="s">
        <v>505</v>
      </c>
      <c r="CF283" s="25">
        <f>BU283</f>
        <v>5369.1958174391593</v>
      </c>
      <c r="CN283" s="4" t="s">
        <v>686</v>
      </c>
      <c r="CQ283" s="25">
        <f>CF283-CF268^2</f>
        <v>597.70117270634546</v>
      </c>
    </row>
    <row r="284" spans="2:106" x14ac:dyDescent="0.35">
      <c r="D284" s="4" t="s">
        <v>1152</v>
      </c>
      <c r="G284" s="1">
        <f>INDEX(D288:K295,VLOOKUP($E$24,C287:K295,1,FALSE)+1,HLOOKUP($E$25+1,C287:K295,1,FALSE)+1)</f>
        <v>667.6708805125869</v>
      </c>
      <c r="O284" s="4" t="s">
        <v>1184</v>
      </c>
      <c r="R284" s="1">
        <f>INDEX(O288:V295,VLOOKUP($E$24,N287:V295,1,FALSE)+1,HLOOKUP($E$25+1,N287:V295,1,FALSE)+1)</f>
        <v>1790.5497759834602</v>
      </c>
      <c r="Z284" s="4" t="s">
        <v>1216</v>
      </c>
      <c r="AC284" s="1">
        <f>INDEX(Z288:AG295,VLOOKUP($E$24,Y287:AG295,1,FALSE)+1,HLOOKUP($E$25+1,Y287:AG295,1,FALSE)+1)</f>
        <v>155.84120952272562</v>
      </c>
      <c r="AK284" s="4" t="s">
        <v>1248</v>
      </c>
      <c r="AN284" s="1">
        <f>INDEX(AK288:AR295,VLOOKUP($E$24,AJ287:AR295,1,FALSE)+1,HLOOKUP($E$25+1,AJ287:AR295,1,FALSE)+1)</f>
        <v>1951.7972707991826</v>
      </c>
      <c r="CN284" s="4" t="s">
        <v>685</v>
      </c>
      <c r="CQ284" s="25">
        <f>IF(MOD($E$24+$E$25,2)=0,CQ283,CQ208)</f>
        <v>597.70117270634546</v>
      </c>
    </row>
    <row r="285" spans="2:106" x14ac:dyDescent="0.35">
      <c r="D285" s="4" t="s">
        <v>1153</v>
      </c>
      <c r="G285" s="25">
        <f>IF(MOD($E$24+$E$25,2)=0,$K$5*G283+$K$4*G284+2*$K$9*G268+2*$K$8*G269+$K$13*G253+$K$12*G254,$K$2*G283+$K$3*G284+2*$K$6*G268+2*$K$7*G269+$K$10*G253+$K$11*G254)</f>
        <v>709.4874555174772</v>
      </c>
      <c r="O285" s="4" t="s">
        <v>1185</v>
      </c>
      <c r="R285" s="1">
        <f>IF(MOD($E$24+$E$25,2)=0,$K$5*R283+$K$4*R284+2*$K$9*R268+2*$K$8*R269+$K$13*R253+$K$12*R254,$K$2*R283+$K$3*R284+2*$K$6*R268+2*$K$7*R269+$K$10*R253+$K$11*R254)</f>
        <v>1979.8983005922601</v>
      </c>
      <c r="Z285" s="4" t="s">
        <v>1217</v>
      </c>
      <c r="AC285" s="1">
        <f>IF(MOD($E$24+$E$25,2)=0,$K$5*AC283+$K$4*AC284+2*$K$9*AC268+2*$K$8*AC269+$K$13*AC253+$K$12*AC254,$K$2*AC283+$K$3*AC284+2*$K$6*AC268+2*$K$7*AC269+$K$10*AC253+$K$11*AC254)</f>
        <v>257.78375611714313</v>
      </c>
      <c r="AK285" s="4" t="s">
        <v>1249</v>
      </c>
      <c r="AN285" s="1">
        <f>IF(MOD($E$24+$E$25,2)=0,$K$5*AN283+$K$4*AN284+2*$K$9*AN268+2*$K$8*AN269+$K$13*AN253+$K$12*AN254,$K$2*AN283+$K$3*AN284+2*$K$6*AN268+2*$K$7*AN269+$K$10*AN253+$K$11*AN254)</f>
        <v>2422.0263052122787</v>
      </c>
    </row>
    <row r="286" spans="2:106" x14ac:dyDescent="0.35">
      <c r="G286" t="s">
        <v>0</v>
      </c>
      <c r="R286" t="s">
        <v>0</v>
      </c>
      <c r="AC286" t="s">
        <v>0</v>
      </c>
      <c r="AN286" t="s">
        <v>0</v>
      </c>
      <c r="AY286" t="s">
        <v>0</v>
      </c>
      <c r="BJ286" t="s">
        <v>0</v>
      </c>
      <c r="BU286" t="s">
        <v>0</v>
      </c>
      <c r="CF286" t="s">
        <v>0</v>
      </c>
      <c r="CQ286" t="s">
        <v>0</v>
      </c>
    </row>
    <row r="287" spans="2:106" x14ac:dyDescent="0.35">
      <c r="D287">
        <v>0</v>
      </c>
      <c r="E287">
        <v>1</v>
      </c>
      <c r="F287">
        <v>2</v>
      </c>
      <c r="G287">
        <v>3</v>
      </c>
      <c r="H287">
        <v>4</v>
      </c>
      <c r="I287">
        <v>5</v>
      </c>
      <c r="J287">
        <v>6</v>
      </c>
      <c r="K287">
        <v>7</v>
      </c>
      <c r="O287">
        <v>0</v>
      </c>
      <c r="P287">
        <v>1</v>
      </c>
      <c r="Q287">
        <v>2</v>
      </c>
      <c r="R287">
        <v>3</v>
      </c>
      <c r="S287">
        <v>4</v>
      </c>
      <c r="T287">
        <v>5</v>
      </c>
      <c r="U287">
        <v>6</v>
      </c>
      <c r="V287">
        <v>7</v>
      </c>
      <c r="Z287">
        <v>0</v>
      </c>
      <c r="AA287">
        <v>1</v>
      </c>
      <c r="AB287">
        <v>2</v>
      </c>
      <c r="AC287">
        <v>3</v>
      </c>
      <c r="AD287">
        <v>4</v>
      </c>
      <c r="AE287">
        <v>5</v>
      </c>
      <c r="AF287">
        <v>6</v>
      </c>
      <c r="AG287">
        <v>7</v>
      </c>
      <c r="AK287">
        <v>0</v>
      </c>
      <c r="AL287">
        <v>1</v>
      </c>
      <c r="AM287">
        <v>2</v>
      </c>
      <c r="AN287">
        <v>3</v>
      </c>
      <c r="AO287">
        <v>4</v>
      </c>
      <c r="AP287">
        <v>5</v>
      </c>
      <c r="AQ287">
        <v>6</v>
      </c>
      <c r="AR287">
        <v>7</v>
      </c>
      <c r="AV287">
        <v>0</v>
      </c>
      <c r="AW287">
        <v>1</v>
      </c>
      <c r="AX287">
        <v>2</v>
      </c>
      <c r="AY287">
        <v>3</v>
      </c>
      <c r="AZ287">
        <v>4</v>
      </c>
      <c r="BA287">
        <v>5</v>
      </c>
      <c r="BG287">
        <v>0</v>
      </c>
      <c r="BH287">
        <v>1</v>
      </c>
      <c r="BI287">
        <v>2</v>
      </c>
      <c r="BJ287">
        <v>3</v>
      </c>
      <c r="BK287">
        <v>4</v>
      </c>
      <c r="BL287">
        <v>5</v>
      </c>
      <c r="BR287">
        <v>0</v>
      </c>
      <c r="BS287">
        <v>1</v>
      </c>
      <c r="BT287">
        <v>2</v>
      </c>
      <c r="BU287">
        <v>3</v>
      </c>
      <c r="BV287">
        <v>4</v>
      </c>
      <c r="BW287">
        <v>5</v>
      </c>
      <c r="CC287">
        <v>0</v>
      </c>
      <c r="CD287">
        <v>1</v>
      </c>
      <c r="CE287">
        <v>2</v>
      </c>
      <c r="CF287">
        <v>3</v>
      </c>
      <c r="CG287">
        <v>4</v>
      </c>
      <c r="CH287">
        <v>5</v>
      </c>
      <c r="CN287">
        <v>0</v>
      </c>
      <c r="CO287">
        <v>1</v>
      </c>
      <c r="CP287">
        <v>2</v>
      </c>
      <c r="CQ287">
        <v>3</v>
      </c>
      <c r="CR287">
        <v>4</v>
      </c>
      <c r="CS287">
        <v>5</v>
      </c>
    </row>
    <row r="288" spans="2:106" x14ac:dyDescent="0.35">
      <c r="C288">
        <v>0</v>
      </c>
      <c r="D288" s="17">
        <f>$F$5*D289+$F$4*E288+2*$F$9*D274+2*$F$8*E273+$F$13*D259+$F$12*E258</f>
        <v>709.4874555174772</v>
      </c>
      <c r="E288" s="26">
        <f>$F$2*E289+$F$3*F288+2*$F$6*E274+2*$F$7*F273+$F$10*E259+$F$11*F258</f>
        <v>667.6708805125869</v>
      </c>
      <c r="F288" s="17">
        <f>$F$5*F289+$F$4*G288+2*$F$9*F274+2*$F$8*G273+$F$13*F259+$F$12*G258</f>
        <v>745.31812998315399</v>
      </c>
      <c r="G288" s="26">
        <f>$F$2*G289+$F$3*H288+2*$F$6*G274+2*$F$7*H273+$F$10*G259+$F$11*H258</f>
        <v>593.1053480690789</v>
      </c>
      <c r="H288" s="17">
        <f>$F$5*H289+$F$4*I288+2*$F$9*H274+2*$F$8*I273+$F$13*H259+$F$12*I258</f>
        <v>358.36114190923615</v>
      </c>
      <c r="I288" s="26">
        <f>$F$2*I289+$F$3*J288+2*$F$6*I274+2*$F$7*J273+$F$10*I259+$F$11*J258</f>
        <v>165.20851272483321</v>
      </c>
      <c r="J288" s="113">
        <v>0</v>
      </c>
      <c r="N288">
        <v>0</v>
      </c>
      <c r="O288" s="17">
        <f>$F$5*O289+$F$4*P288+2*$F$9*O274+2*$F$8*P273+$F$13*O259+$F$12*P258</f>
        <v>1979.8983005922601</v>
      </c>
      <c r="P288" s="26">
        <f>$F$2*P289+$F$3*Q288+2*$F$6*P274+2*$F$7*Q273+$F$10*P259+$F$11*Q258</f>
        <v>1790.5497759834602</v>
      </c>
      <c r="Q288" s="17">
        <f>$F$5*Q289+$F$4*R288+2*$F$9*Q274+2*$F$8*R273+$F$13*Q259+$F$12*R258</f>
        <v>1319.2653179269846</v>
      </c>
      <c r="R288" s="26">
        <f>$F$2*R289+$F$3*S288+2*$F$6*R274+2*$F$7*S273+$F$10*R259+$F$11*S258</f>
        <v>957.94419186418406</v>
      </c>
      <c r="S288" s="17">
        <f>$F$5*S289+$F$4*T288+2*$F$9*S274+2*$F$8*T273+$F$13*S259+$F$12*T258</f>
        <v>348.94645129370048</v>
      </c>
      <c r="T288" s="26">
        <f>$F$2*T289+$F$3*U288+2*$F$6*T274+2*$F$7*U273+$F$10*T259+$F$11*U258</f>
        <v>120.38888953321489</v>
      </c>
      <c r="U288" s="113">
        <v>0</v>
      </c>
      <c r="Y288">
        <v>0</v>
      </c>
      <c r="Z288" s="17">
        <f>$F$5*Z289+$F$4*AA288+2*$F$9*Z274+2*$F$8*AA273+$F$13*Z259+$F$12*AA258</f>
        <v>257.78375611714313</v>
      </c>
      <c r="AA288" s="26">
        <f>$F$2*AA289+$F$3*AB288+2*$F$6*AA274+2*$F$7*AB273+$F$10*AA259+$F$11*AB258</f>
        <v>155.84120952272562</v>
      </c>
      <c r="AB288" s="17">
        <f>$F$5*AB289+$F$4*AC288+2*$F$9*AB274+2*$F$8*AC273+$F$13*AB259+$F$12*AC258</f>
        <v>40.928894902830017</v>
      </c>
      <c r="AC288" s="26">
        <f>$F$2*AC289+$F$3*AD288+2*$F$6*AC274+2*$F$7*AD273+$F$10*AC259+$F$11*AD258</f>
        <v>12.131418821483988</v>
      </c>
      <c r="AD288" s="17">
        <f>$F$5*AD289+$F$4*AE288+2*$F$9*AD274+2*$F$8*AE273+$F$13*AD259+$F$12*AE258</f>
        <v>0</v>
      </c>
      <c r="AE288" s="26">
        <f>$F$2*AE289+$F$3*AF288+2*$F$6*AE274+2*$F$7*AF273+$F$10*AE259+$F$11*AF258</f>
        <v>0</v>
      </c>
      <c r="AF288" s="113">
        <v>0</v>
      </c>
      <c r="AJ288">
        <v>0</v>
      </c>
      <c r="AK288" s="17">
        <f>$F$5*AK289+$F$4*AL288+2*$F$9*AK274+2*$F$8*AL273+$F$13*AK259+$F$12*AL258</f>
        <v>2422.0263052122787</v>
      </c>
      <c r="AL288" s="26">
        <f>$F$2*AL289+$F$3*AM288+2*$F$6*AL274+2*$F$7*AM273+$F$10*AL259+$F$11*AM258</f>
        <v>1951.7972707991826</v>
      </c>
      <c r="AM288" s="17">
        <f>$F$5*AM289+$F$4*AN288+2*$F$9*AM274+2*$F$8*AN273+$F$13*AM259+$F$12*AN258</f>
        <v>1117.8208505624411</v>
      </c>
      <c r="AN288" s="26">
        <f>$F$2*AN289+$F$3*AO288+2*$F$6*AN274+2*$F$7*AO273+$F$10*AN259+$F$11*AO258</f>
        <v>740.21624120753779</v>
      </c>
      <c r="AO288" s="17">
        <f>$F$5*AO289+$F$4*AP288+2*$F$9*AO274+2*$F$8*AP273+$F$13*AO259+$F$12*AP258</f>
        <v>211.89702830681199</v>
      </c>
      <c r="AP288" s="26">
        <f>$F$2*AP289+$F$3*AQ288+2*$F$6*AP274+2*$F$7*AQ273+$F$10*AP259+$F$11*AQ258</f>
        <v>67.685839885604381</v>
      </c>
      <c r="AQ288" s="113">
        <v>0</v>
      </c>
      <c r="AU288">
        <v>0</v>
      </c>
      <c r="AV288" s="17">
        <f>D288+O288</f>
        <v>2689.3857561097375</v>
      </c>
      <c r="AW288" s="17">
        <f t="shared" ref="AW288:AW293" si="335">E288+P288</f>
        <v>2458.220656496047</v>
      </c>
      <c r="AX288" s="17">
        <f t="shared" ref="AX288:AX293" si="336">F288+Q288</f>
        <v>2064.5834479101386</v>
      </c>
      <c r="AY288" s="17">
        <f t="shared" ref="AY288:AY293" si="337">G288+R288</f>
        <v>1551.0495399332631</v>
      </c>
      <c r="AZ288" s="17">
        <f t="shared" ref="AZ288:AZ293" si="338">H288+S288</f>
        <v>707.30759320293669</v>
      </c>
      <c r="BA288" s="17">
        <f t="shared" ref="BA288:BA293" si="339">I288+T288</f>
        <v>285.59740225804808</v>
      </c>
      <c r="BB288" s="27"/>
      <c r="BF288">
        <v>0</v>
      </c>
      <c r="BG288" s="3">
        <f>Z288+AK288</f>
        <v>2679.8100613294218</v>
      </c>
      <c r="BH288" s="3">
        <f t="shared" ref="BH288:BH293" si="340">AA288+AL288</f>
        <v>2107.638480321908</v>
      </c>
      <c r="BI288" s="3">
        <f t="shared" ref="BI288:BI293" si="341">AB288+AM288</f>
        <v>1158.7497454652712</v>
      </c>
      <c r="BJ288" s="3">
        <f t="shared" ref="BJ288:BJ293" si="342">AC288+AN288</f>
        <v>752.34766002902177</v>
      </c>
      <c r="BK288" s="3">
        <f t="shared" ref="BK288:BK293" si="343">AD288+AO288</f>
        <v>211.89702830681199</v>
      </c>
      <c r="BL288" s="3">
        <f t="shared" ref="BL288:BL293" si="344">AE288+AP288</f>
        <v>67.685839885604381</v>
      </c>
      <c r="BM288" s="27"/>
      <c r="BQ288">
        <v>0</v>
      </c>
      <c r="BR288" s="17">
        <f>AV288+BG288</f>
        <v>5369.1958174391593</v>
      </c>
      <c r="BS288" s="17">
        <f t="shared" ref="BS288:BS293" si="345">AW288+BH288</f>
        <v>4565.859136817955</v>
      </c>
      <c r="BT288" s="17">
        <f t="shared" ref="BT288:BT293" si="346">AX288+BI288</f>
        <v>3223.3331933754098</v>
      </c>
      <c r="BU288" s="17">
        <f t="shared" ref="BU288:BU293" si="347">AY288+BJ288</f>
        <v>2303.397199962285</v>
      </c>
      <c r="BV288" s="17">
        <f t="shared" ref="BV288:BV293" si="348">AZ288+BK288</f>
        <v>919.20462150974868</v>
      </c>
      <c r="BW288" s="17">
        <f t="shared" ref="BW288:BW293" si="349">BA288+BL288</f>
        <v>353.28324214365244</v>
      </c>
      <c r="BX288" s="27"/>
      <c r="CB288">
        <v>0</v>
      </c>
      <c r="CC288" s="17">
        <f>BR288</f>
        <v>5369.1958174391593</v>
      </c>
      <c r="CD288" s="17">
        <f t="shared" ref="CD288:CH293" si="350">BS288</f>
        <v>4565.859136817955</v>
      </c>
      <c r="CE288" s="17">
        <f t="shared" si="350"/>
        <v>3223.3331933754098</v>
      </c>
      <c r="CF288" s="17">
        <f t="shared" si="350"/>
        <v>2303.397199962285</v>
      </c>
      <c r="CG288" s="17">
        <f t="shared" si="350"/>
        <v>919.20462150974868</v>
      </c>
      <c r="CH288" s="17">
        <f t="shared" si="350"/>
        <v>353.28324214365244</v>
      </c>
      <c r="CI288" s="27"/>
      <c r="CM288">
        <v>0</v>
      </c>
      <c r="CN288" s="17">
        <f t="shared" ref="CN288:CS293" si="351">CC288-CC273^2</f>
        <v>597.70117270634546</v>
      </c>
      <c r="CO288" s="17">
        <f t="shared" si="351"/>
        <v>599.15457566045643</v>
      </c>
      <c r="CP288" s="17">
        <f t="shared" si="351"/>
        <v>563.3186174648622</v>
      </c>
      <c r="CQ288" s="17">
        <f t="shared" si="351"/>
        <v>511.05285372027038</v>
      </c>
      <c r="CR288" s="17">
        <f t="shared" si="351"/>
        <v>281.78635999050164</v>
      </c>
      <c r="CS288" s="17">
        <f t="shared" si="351"/>
        <v>141.43791656516626</v>
      </c>
      <c r="CT288" s="27"/>
    </row>
    <row r="289" spans="2:98" x14ac:dyDescent="0.35">
      <c r="C289">
        <v>1</v>
      </c>
      <c r="D289" s="26">
        <f>$F$2*D290+$F$3*E289+2*$F$6*D275+2*$F$7*E274+$F$10*D260+$F$11*E259</f>
        <v>259.87494225859376</v>
      </c>
      <c r="E289" s="17">
        <f>$F$5*E290+$F$4*F289+2*$F$9*E275+2*$F$8*F274+$F$13*E260+$F$12*F259</f>
        <v>409.19639343011823</v>
      </c>
      <c r="F289" s="26">
        <f>$F$2*F290+$F$3*G289+2*$F$6*F275+2*$F$7*G274+$F$10*F260+$F$11*G259</f>
        <v>369.53934818498641</v>
      </c>
      <c r="G289" s="17">
        <f>$F$5*G290+$F$4*H289+2*$F$9*G275+2*$F$8*H274+$F$13*G260+$F$12*H259</f>
        <v>405.21565752197057</v>
      </c>
      <c r="H289" s="26">
        <f>$F$2*H290+$F$3*I289+2*$F$6*H275+2*$F$7*I274+$F$10*H260+$F$11*I259</f>
        <v>283.66332436834364</v>
      </c>
      <c r="I289" s="17">
        <f>$F$5*I290+$F$4*J289+2*$F$9*I275+2*$F$8*J274+$F$13*I260+$F$12*J259</f>
        <v>92.238070717631416</v>
      </c>
      <c r="J289" s="113">
        <v>0</v>
      </c>
      <c r="N289">
        <v>1</v>
      </c>
      <c r="O289" s="26">
        <f>$F$2*O290+$F$3*P289+2*$F$6*O275+2*$F$7*P274+$F$10*O260+$F$11*P259</f>
        <v>1455.0811241082617</v>
      </c>
      <c r="P289" s="17">
        <f>$F$5*P290+$F$4*Q289+2*$F$9*P275+2*$F$8*Q274+$F$13*P260+$F$12*Q259</f>
        <v>1590.8400558184396</v>
      </c>
      <c r="Q289" s="26">
        <f>$F$2*Q290+$F$3*R289+2*$F$6*Q275+2*$F$7*R274+$F$10*Q260+$F$11*R259</f>
        <v>1419.406494024367</v>
      </c>
      <c r="R289" s="17">
        <f>$F$5*R290+$F$4*S289+2*$F$9*R275+2*$F$8*S274+$F$13*R260+$F$12*S259</f>
        <v>928.15043668946976</v>
      </c>
      <c r="S289" s="26">
        <f>$F$2*S290+$F$3*T289+2*$F$6*S275+2*$F$7*T274+$F$10*S260+$F$11*T259</f>
        <v>596.25756533367542</v>
      </c>
      <c r="T289" s="17">
        <f>$F$5*T290+$F$4*U289+2*$F$9*T275+2*$F$8*U274+$F$13*T260+$F$12*U259</f>
        <v>107.87115366761492</v>
      </c>
      <c r="U289" s="113">
        <v>0</v>
      </c>
      <c r="Y289">
        <v>1</v>
      </c>
      <c r="Z289" s="26">
        <f>$F$2*Z290+$F$3*AA289+2*$F$6*Z275+2*$F$7*AA274+$F$10*Z260+$F$11*AA259</f>
        <v>324.53831989278228</v>
      </c>
      <c r="AA289" s="17">
        <f>$F$5*AA290+$F$4*AB289+2*$F$9*AA275+2*$F$8*AB274+$F$13*AA260+$F$12*AB259</f>
        <v>149.72708584363588</v>
      </c>
      <c r="AB289" s="26">
        <f>$F$2*AB290+$F$3*AC289+2*$F$6*AB275+2*$F$7*AC274+$F$10*AB260+$F$11*AC259</f>
        <v>78.026897937554708</v>
      </c>
      <c r="AC289" s="17">
        <f>$F$5*AC290+$F$4*AD289+2*$F$9*AC275+2*$F$8*AD274+$F$13*AC260+$F$12*AD259</f>
        <v>11.887762683176451</v>
      </c>
      <c r="AD289" s="26">
        <f>$F$2*AD290+$F$3*AE289+2*$F$6*AD275+2*$F$7*AE274+$F$10*AD260+$F$11*AE259</f>
        <v>0</v>
      </c>
      <c r="AE289" s="17">
        <f>$F$5*AE290+$F$4*AF289+2*$F$9*AE275+2*$F$8*AF274+$F$13*AE260+$F$12*AF259</f>
        <v>0</v>
      </c>
      <c r="AF289" s="113">
        <v>0</v>
      </c>
      <c r="AJ289">
        <v>1</v>
      </c>
      <c r="AK289" s="26">
        <f>$F$2*AK290+$F$3*AL289+2*$F$6*AK275+2*$F$7*AL274+$F$10*AK260+$F$11*AL259</f>
        <v>2308.693995610322</v>
      </c>
      <c r="AL289" s="17">
        <f>$F$5*AL290+$F$4*AM289+2*$F$9*AL275+2*$F$8*AM274+$F$13*AL260+$F$12*AM259</f>
        <v>1847.7747728735364</v>
      </c>
      <c r="AM289" s="26">
        <f>$F$2*AM290+$F$3*AN289+2*$F$6*AM275+2*$F$7*AN274+$F$10*AM260+$F$11*AN259</f>
        <v>1478.2817291152658</v>
      </c>
      <c r="AN289" s="17">
        <f>$F$5*AN290+$F$4*AO289+2*$F$9*AN275+2*$F$8*AO274+$F$13*AN260+$F$12*AO259</f>
        <v>781.02749112545177</v>
      </c>
      <c r="AO289" s="26">
        <f>$F$2*AO290+$F$3*AP289+2*$F$6*AO275+2*$F$7*AP274+$F$10*AO260+$F$11*AP259</f>
        <v>468.9696592625375</v>
      </c>
      <c r="AP289" s="17">
        <f>$F$5*AP290+$F$4*AQ289+2*$F$9*AP275+2*$F$8*AQ274+$F$13*AP260+$F$12*AQ259</f>
        <v>78.719955316593314</v>
      </c>
      <c r="AQ289" s="113">
        <v>0</v>
      </c>
      <c r="AU289">
        <v>1</v>
      </c>
      <c r="AV289" s="17">
        <f t="shared" ref="AV289:AV293" si="352">D289+O289</f>
        <v>1714.9560663668556</v>
      </c>
      <c r="AW289" s="17">
        <f t="shared" si="335"/>
        <v>2000.0364492485578</v>
      </c>
      <c r="AX289" s="17">
        <f t="shared" si="336"/>
        <v>1788.9458422093535</v>
      </c>
      <c r="AY289" s="17">
        <f t="shared" si="337"/>
        <v>1333.3660942114402</v>
      </c>
      <c r="AZ289" s="17">
        <f t="shared" si="338"/>
        <v>879.92088970201905</v>
      </c>
      <c r="BA289" s="17">
        <f t="shared" si="339"/>
        <v>200.10922438524634</v>
      </c>
      <c r="BB289" s="27"/>
      <c r="BF289">
        <v>1</v>
      </c>
      <c r="BG289" s="3">
        <f t="shared" ref="BG289:BG293" si="353">Z289+AK289</f>
        <v>2633.2323155031045</v>
      </c>
      <c r="BH289" s="3">
        <f t="shared" si="340"/>
        <v>1997.5018587171724</v>
      </c>
      <c r="BI289" s="3">
        <f t="shared" si="341"/>
        <v>1556.3086270528204</v>
      </c>
      <c r="BJ289" s="3">
        <f t="shared" si="342"/>
        <v>792.91525380862822</v>
      </c>
      <c r="BK289" s="3">
        <f t="shared" si="343"/>
        <v>468.9696592625375</v>
      </c>
      <c r="BL289" s="3">
        <f t="shared" si="344"/>
        <v>78.719955316593314</v>
      </c>
      <c r="BM289" s="27"/>
      <c r="BQ289">
        <v>1</v>
      </c>
      <c r="BR289" s="17">
        <f t="shared" ref="BR289:BR293" si="354">AV289+BG289</f>
        <v>4348.1883818699598</v>
      </c>
      <c r="BS289" s="17">
        <f t="shared" si="345"/>
        <v>3997.5383079657304</v>
      </c>
      <c r="BT289" s="17">
        <f t="shared" si="346"/>
        <v>3345.2544692621741</v>
      </c>
      <c r="BU289" s="17">
        <f t="shared" si="347"/>
        <v>2126.2813480200684</v>
      </c>
      <c r="BV289" s="17">
        <f t="shared" si="348"/>
        <v>1348.8905489645565</v>
      </c>
      <c r="BW289" s="17">
        <f t="shared" si="349"/>
        <v>278.82917970183962</v>
      </c>
      <c r="BX289" s="27"/>
      <c r="CB289">
        <v>1</v>
      </c>
      <c r="CC289" s="17">
        <f t="shared" ref="CC289:CC293" si="355">BR289</f>
        <v>4348.1883818699598</v>
      </c>
      <c r="CD289" s="17">
        <f t="shared" si="350"/>
        <v>3997.5383079657304</v>
      </c>
      <c r="CE289" s="17">
        <f t="shared" si="350"/>
        <v>3345.2544692621741</v>
      </c>
      <c r="CF289" s="17">
        <f t="shared" si="350"/>
        <v>2126.2813480200684</v>
      </c>
      <c r="CG289" s="17">
        <f t="shared" si="350"/>
        <v>1348.8905489645565</v>
      </c>
      <c r="CH289" s="17">
        <f t="shared" si="350"/>
        <v>278.82917970183962</v>
      </c>
      <c r="CI289" s="27"/>
      <c r="CM289">
        <v>1</v>
      </c>
      <c r="CN289" s="17">
        <f t="shared" si="351"/>
        <v>568.17855862658325</v>
      </c>
      <c r="CO289" s="17">
        <f t="shared" si="351"/>
        <v>592.29209559140327</v>
      </c>
      <c r="CP289" s="17">
        <f t="shared" si="351"/>
        <v>598.24922485653315</v>
      </c>
      <c r="CQ289" s="17">
        <f t="shared" si="351"/>
        <v>533.71390236886327</v>
      </c>
      <c r="CR289" s="17">
        <f t="shared" si="351"/>
        <v>450.16757768981574</v>
      </c>
      <c r="CS289" s="17">
        <f t="shared" si="351"/>
        <v>154.60591055139412</v>
      </c>
      <c r="CT289" s="27"/>
    </row>
    <row r="290" spans="2:98" x14ac:dyDescent="0.35">
      <c r="C290">
        <v>2</v>
      </c>
      <c r="D290" s="17">
        <f>$F$5*D291+$F$4*E290+2*$F$9*D276+2*$F$8*E275+$F$13*D261+$F$12*E260</f>
        <v>115.668479144</v>
      </c>
      <c r="E290" s="26">
        <f>$F$2*E291+$F$3*F290+2*$F$6*E276+2*$F$7*F275+$F$10*E261+$F$11*F260</f>
        <v>112.80980513374222</v>
      </c>
      <c r="F290" s="17">
        <f>$F$5*F291+$F$4*G290+2*$F$9*F276+2*$F$8*G275+$F$13*F261+$F$12*G260</f>
        <v>193.62886989158736</v>
      </c>
      <c r="G290" s="26">
        <f>$F$2*G291+$F$3*H290+2*$F$6*G276+2*$F$7*H275+$F$10*G261+$F$11*H260</f>
        <v>161.40806101144869</v>
      </c>
      <c r="H290" s="17">
        <f>$F$5*H291+$F$4*I290+2*$F$9*H276+2*$F$8*I275+$F$13*H261+$F$12*I260</f>
        <v>171.46877523584863</v>
      </c>
      <c r="I290" s="26">
        <f>$F$2*I291+$F$3*J290+2*$F$6*I276+2*$F$7*J275+$F$10*I261+$F$11*J260</f>
        <v>92.853821960320303</v>
      </c>
      <c r="J290" s="113">
        <v>0</v>
      </c>
      <c r="N290">
        <v>2</v>
      </c>
      <c r="O290" s="17">
        <f>$F$5*O291+$F$4*P290+2*$F$9*O276+2*$F$8*P275+$F$13*O261+$F$12*P260</f>
        <v>1109.5762486424817</v>
      </c>
      <c r="P290" s="26">
        <f>$F$2*P291+$F$3*Q290+2*$F$6*P276+2*$F$7*Q275+$F$10*P261+$F$11*Q260</f>
        <v>1120.8531562916257</v>
      </c>
      <c r="Q290" s="17">
        <f>$F$5*Q291+$F$4*R290+2*$F$9*Q276+2*$F$8*R275+$F$13*Q261+$F$12*R260</f>
        <v>1268.9730073934563</v>
      </c>
      <c r="R290" s="26">
        <f>$F$2*R291+$F$3*S290+2*$F$6*R276+2*$F$7*S275+$F$10*R261+$F$11*S260</f>
        <v>1121.0344204902146</v>
      </c>
      <c r="S290" s="17">
        <f>$F$5*S291+$F$4*T290+2*$F$9*S276+2*$F$8*T275+$F$13*S261+$F$12*T260</f>
        <v>596.37436635318556</v>
      </c>
      <c r="T290" s="26">
        <f>$F$2*T291+$F$3*U290+2*$F$6*T276+2*$F$7*U275+$F$10*T261+$F$11*U260</f>
        <v>283.300139871402</v>
      </c>
      <c r="U290" s="113">
        <v>0</v>
      </c>
      <c r="Y290">
        <v>2</v>
      </c>
      <c r="Z290" s="17">
        <f>$F$5*Z291+$F$4*AA290+2*$F$9*Z276+2*$F$8*AA275+$F$13*Z261+$F$12*AA260</f>
        <v>281.22728729756432</v>
      </c>
      <c r="AA290" s="26">
        <f>$F$2*AA291+$F$3*AB290+2*$F$6*AA276+2*$F$7*AB275+$F$10*AA261+$F$11*AB260</f>
        <v>192.45546686311332</v>
      </c>
      <c r="AB290" s="17">
        <f>$F$5*AB291+$F$4*AC290+2*$F$9*AB276+2*$F$8*AC275+$F$13*AB261+$F$12*AC260</f>
        <v>71.546277907283525</v>
      </c>
      <c r="AC290" s="26">
        <f>$F$2*AC291+$F$3*AD290+2*$F$6*AC276+2*$F$7*AD275+$F$10*AC261+$F$11*AD260</f>
        <v>27.873623874800398</v>
      </c>
      <c r="AD290" s="17">
        <f>$F$5*AD291+$F$4*AE290+2*$F$9*AD276+2*$F$8*AE275+$F$13*AD261+$F$12*AE260</f>
        <v>0</v>
      </c>
      <c r="AE290" s="26">
        <f>$F$2*AE291+$F$3*AF290+2*$F$6*AE276+2*$F$7*AF275+$F$10*AE261+$F$11*AF260</f>
        <v>0</v>
      </c>
      <c r="AF290" s="113">
        <v>0</v>
      </c>
      <c r="AJ290">
        <v>2</v>
      </c>
      <c r="AK290" s="17">
        <f>$F$5*AK291+$F$4*AL290+2*$F$9*AK276+2*$F$8*AL275+$F$13*AK261+$F$12*AL260</f>
        <v>1914.1634308040011</v>
      </c>
      <c r="AL290" s="26">
        <f>$F$2*AL291+$F$3*AM290+2*$F$6*AL276+2*$F$7*AM275+$F$10*AL261+$F$11*AM260</f>
        <v>1658.9887033587527</v>
      </c>
      <c r="AM290" s="17">
        <f>$F$5*AM291+$F$4*AN290+2*$F$9*AM276+2*$F$8*AN275+$F$13*AM261+$F$12*AN260</f>
        <v>1386.441253929175</v>
      </c>
      <c r="AN290" s="26">
        <f>$F$2*AN291+$F$3*AO290+2*$F$6*AN276+2*$F$7*AO275+$F$10*AN261+$F$11*AO260</f>
        <v>1112.6478823363047</v>
      </c>
      <c r="AO290" s="17">
        <f>$F$5*AO291+$F$4*AP290+2*$F$9*AO276+2*$F$8*AP275+$F$13*AO261+$F$12*AP260</f>
        <v>506.38886055944903</v>
      </c>
      <c r="AP290" s="26">
        <f>$F$2*AP291+$F$3*AQ290+2*$F$6*AP276+2*$F$7*AQ275+$F$10*AP261+$F$11*AQ260</f>
        <v>236.64148047343943</v>
      </c>
      <c r="AQ290" s="113">
        <v>0</v>
      </c>
      <c r="AU290">
        <v>2</v>
      </c>
      <c r="AV290" s="17">
        <f t="shared" si="352"/>
        <v>1225.2447277864817</v>
      </c>
      <c r="AW290" s="17">
        <f t="shared" si="335"/>
        <v>1233.6629614253679</v>
      </c>
      <c r="AX290" s="17">
        <f t="shared" si="336"/>
        <v>1462.6018772850437</v>
      </c>
      <c r="AY290" s="17">
        <f t="shared" si="337"/>
        <v>1282.4424815016632</v>
      </c>
      <c r="AZ290" s="17">
        <f t="shared" si="338"/>
        <v>767.84314158903419</v>
      </c>
      <c r="BA290" s="17">
        <f t="shared" si="339"/>
        <v>376.15396183172231</v>
      </c>
      <c r="BB290" s="27"/>
      <c r="BF290">
        <v>2</v>
      </c>
      <c r="BG290" s="3">
        <f t="shared" si="353"/>
        <v>2195.3907181015657</v>
      </c>
      <c r="BH290" s="3">
        <f t="shared" si="340"/>
        <v>1851.444170221866</v>
      </c>
      <c r="BI290" s="3">
        <f t="shared" si="341"/>
        <v>1457.9875318364584</v>
      </c>
      <c r="BJ290" s="3">
        <f t="shared" si="342"/>
        <v>1140.5215062111051</v>
      </c>
      <c r="BK290" s="3">
        <f t="shared" si="343"/>
        <v>506.38886055944903</v>
      </c>
      <c r="BL290" s="3">
        <f t="shared" si="344"/>
        <v>236.64148047343943</v>
      </c>
      <c r="BM290" s="27"/>
      <c r="BQ290">
        <v>2</v>
      </c>
      <c r="BR290" s="17">
        <f t="shared" si="354"/>
        <v>3420.6354458880473</v>
      </c>
      <c r="BS290" s="17">
        <f t="shared" si="345"/>
        <v>3085.1071316472339</v>
      </c>
      <c r="BT290" s="17">
        <f t="shared" si="346"/>
        <v>2920.5894091215023</v>
      </c>
      <c r="BU290" s="17">
        <f t="shared" si="347"/>
        <v>2422.9639877127684</v>
      </c>
      <c r="BV290" s="17">
        <f t="shared" si="348"/>
        <v>1274.2320021484832</v>
      </c>
      <c r="BW290" s="17">
        <f t="shared" si="349"/>
        <v>612.79544230516171</v>
      </c>
      <c r="BX290" s="27"/>
      <c r="CB290">
        <v>2</v>
      </c>
      <c r="CC290" s="17">
        <f t="shared" si="355"/>
        <v>3420.6354458880473</v>
      </c>
      <c r="CD290" s="17">
        <f t="shared" si="350"/>
        <v>3085.1071316472339</v>
      </c>
      <c r="CE290" s="17">
        <f t="shared" si="350"/>
        <v>2920.5894091215023</v>
      </c>
      <c r="CF290" s="17">
        <f t="shared" si="350"/>
        <v>2422.9639877127684</v>
      </c>
      <c r="CG290" s="17">
        <f t="shared" si="350"/>
        <v>1274.2320021484832</v>
      </c>
      <c r="CH290" s="17">
        <f t="shared" si="350"/>
        <v>612.79544230516171</v>
      </c>
      <c r="CI290" s="27"/>
      <c r="CM290">
        <v>2</v>
      </c>
      <c r="CN290" s="17">
        <f t="shared" si="351"/>
        <v>542.11723999875949</v>
      </c>
      <c r="CO290" s="17">
        <f t="shared" si="351"/>
        <v>549.59980667442142</v>
      </c>
      <c r="CP290" s="17">
        <f t="shared" si="351"/>
        <v>596.43293322194677</v>
      </c>
      <c r="CQ290" s="17">
        <f t="shared" si="351"/>
        <v>609.0032124703755</v>
      </c>
      <c r="CR290" s="17">
        <f t="shared" si="351"/>
        <v>477.61923065823055</v>
      </c>
      <c r="CS290" s="17">
        <f t="shared" si="351"/>
        <v>320.6487007964015</v>
      </c>
      <c r="CT290" s="27"/>
    </row>
    <row r="291" spans="2:98" x14ac:dyDescent="0.35">
      <c r="B291" t="s">
        <v>1</v>
      </c>
      <c r="C291">
        <v>3</v>
      </c>
      <c r="D291" s="26">
        <f>$F$2*D292+$F$3*E291+2*$F$6*D277+2*$F$7*E276+$F$10*D262+$F$11*E261</f>
        <v>13.497597059825525</v>
      </c>
      <c r="E291" s="17">
        <f>$F$5*E292+$F$4*F291+2*$F$9*E277+2*$F$8*F276+$F$13*E262+$F$12*F261</f>
        <v>33.340852729896454</v>
      </c>
      <c r="F291" s="26">
        <f>$F$2*F292+$F$3*G291+2*$F$6*F277+2*$F$7*G276+$F$10*F262+$F$11*G261</f>
        <v>29.907062432430148</v>
      </c>
      <c r="G291" s="17">
        <f>$F$5*G292+$F$4*H291+2*$F$9*G277+2*$F$8*H276+$F$13*G262+$F$12*H261</f>
        <v>59.775162854520239</v>
      </c>
      <c r="H291" s="26">
        <f>$F$2*H292+$F$3*I291+2*$F$6*H277+2*$F$7*I276+$F$10*H262+$F$11*I261</f>
        <v>38.198008882809432</v>
      </c>
      <c r="I291" s="17">
        <f>$F$5*I292+$F$4*J291+2*$F$9*I277+2*$F$8*J276+$F$13*I262+$F$12*J261</f>
        <v>34.509109336571029</v>
      </c>
      <c r="J291" s="113">
        <v>0</v>
      </c>
      <c r="M291" t="s">
        <v>1</v>
      </c>
      <c r="N291">
        <v>3</v>
      </c>
      <c r="O291" s="26">
        <f>$F$2*O292+$F$3*P291+2*$F$6*O277+2*$F$7*P276+$F$10*O262+$F$11*P261</f>
        <v>470.4040850224041</v>
      </c>
      <c r="P291" s="17">
        <f>$F$5*P292+$F$4*Q291+2*$F$9*P277+2*$F$8*Q276+$F$13*P262+$F$12*Q261</f>
        <v>810.12670330383924</v>
      </c>
      <c r="Q291" s="26">
        <f>$F$2*Q292+$F$3*R291+2*$F$6*Q277+2*$F$7*R276+$F$10*Q262+$F$11*R261</f>
        <v>829.20889876416845</v>
      </c>
      <c r="R291" s="17">
        <f>$F$5*R292+$F$4*S291+2*$F$9*R277+2*$F$8*S276+$F$13*R262+$F$12*S261</f>
        <v>1020.864435622451</v>
      </c>
      <c r="S291" s="26">
        <f>$F$2*S292+$F$3*T291+2*$F$6*S277+2*$F$7*T276+$F$10*S262+$F$11*T261</f>
        <v>909.59759243880421</v>
      </c>
      <c r="T291" s="17">
        <f>$F$5*T292+$F$4*U291+2*$F$9*T277+2*$F$8*U276+$F$13*T262+$F$12*U261</f>
        <v>292.02970347825044</v>
      </c>
      <c r="U291" s="113">
        <v>0</v>
      </c>
      <c r="X291" t="s">
        <v>1</v>
      </c>
      <c r="Y291">
        <v>3</v>
      </c>
      <c r="Z291" s="26">
        <f>$F$2*Z292+$F$3*AA291+2*$F$6*Z277+2*$F$7*AA276+$F$10*Z262+$F$11*AA261</f>
        <v>224.05932872452752</v>
      </c>
      <c r="AA291" s="17">
        <f>$F$5*AA292+$F$4*AB291+2*$F$9*AA277+2*$F$8*AB276+$F$13*AA262+$F$12*AB261</f>
        <v>154.72910251929636</v>
      </c>
      <c r="AB291" s="26">
        <f>$F$2*AB292+$F$3*AC291+2*$F$6*AB277+2*$F$7*AC276+$F$10*AB262+$F$11*AC261</f>
        <v>94.589160766595896</v>
      </c>
      <c r="AC291" s="17">
        <f>$F$5*AC292+$F$4*AD291+2*$F$9*AC277+2*$F$8*AD276+$F$13*AC262+$F$12*AD261</f>
        <v>22.46595677086772</v>
      </c>
      <c r="AD291" s="26">
        <f>$F$2*AD292+$F$3*AE291+2*$F$6*AD277+2*$F$7*AE276+$F$10*AD262+$F$11*AE261</f>
        <v>0</v>
      </c>
      <c r="AE291" s="17">
        <f>$F$5*AE292+$F$4*AF291+2*$F$9*AE277+2*$F$8*AF276+$F$13*AE262+$F$12*AF261</f>
        <v>0</v>
      </c>
      <c r="AF291" s="113">
        <v>0</v>
      </c>
      <c r="AI291" t="s">
        <v>1</v>
      </c>
      <c r="AJ291">
        <v>3</v>
      </c>
      <c r="AK291" s="26">
        <f>$F$2*AK292+$F$3*AL291+2*$F$6*AK277+2*$F$7*AL276+$F$10*AK262+$F$11*AL261</f>
        <v>1182.2977048776702</v>
      </c>
      <c r="AL291" s="17">
        <f>$F$5*AL292+$F$4*AM291+2*$F$9*AL277+2*$F$8*AM276+$F$13*AL262+$F$12*AM261</f>
        <v>1288.2264317042918</v>
      </c>
      <c r="AM291" s="26">
        <f>$F$2*AM292+$F$3*AN291+2*$F$6*AM277+2*$F$7*AN276+$F$10*AM262+$F$11*AN261</f>
        <v>1126.1666111806292</v>
      </c>
      <c r="AN291" s="17">
        <f>$F$5*AN292+$F$4*AO291+2*$F$9*AN277+2*$F$8*AO276+$F$13*AN262+$F$12*AO261</f>
        <v>1046.1820651128883</v>
      </c>
      <c r="AO291" s="26">
        <f>$F$2*AO292+$F$3*AP291+2*$F$6*AO277+2*$F$7*AP276+$F$10*AO262+$F$11*AP261</f>
        <v>868.6606310440402</v>
      </c>
      <c r="AP291" s="17">
        <f>$F$5*AP292+$F$4*AQ291+2*$F$9*AP277+2*$F$8*AQ276+$F$13*AP262+$F$12*AQ261</f>
        <v>267.13124221712468</v>
      </c>
      <c r="AQ291" s="113">
        <v>0</v>
      </c>
      <c r="AT291" t="s">
        <v>1</v>
      </c>
      <c r="AU291">
        <v>3</v>
      </c>
      <c r="AV291" s="17">
        <f t="shared" si="352"/>
        <v>483.90168208222963</v>
      </c>
      <c r="AW291" s="17">
        <f t="shared" si="335"/>
        <v>843.46755603373572</v>
      </c>
      <c r="AX291" s="17">
        <f t="shared" si="336"/>
        <v>859.11596119659862</v>
      </c>
      <c r="AY291" s="17">
        <f t="shared" si="337"/>
        <v>1080.6395984769713</v>
      </c>
      <c r="AZ291" s="17">
        <f t="shared" si="338"/>
        <v>947.79560132161362</v>
      </c>
      <c r="BA291" s="17">
        <f t="shared" si="339"/>
        <v>326.53881281482148</v>
      </c>
      <c r="BB291" s="27"/>
      <c r="BE291" t="s">
        <v>1</v>
      </c>
      <c r="BF291">
        <v>3</v>
      </c>
      <c r="BG291" s="3">
        <f t="shared" si="353"/>
        <v>1406.3570336021976</v>
      </c>
      <c r="BH291" s="3">
        <f t="shared" si="340"/>
        <v>1442.9555342235881</v>
      </c>
      <c r="BI291" s="3">
        <f t="shared" si="341"/>
        <v>1220.755771947225</v>
      </c>
      <c r="BJ291" s="3">
        <f t="shared" si="342"/>
        <v>1068.648021883756</v>
      </c>
      <c r="BK291" s="3">
        <f t="shared" si="343"/>
        <v>868.6606310440402</v>
      </c>
      <c r="BL291" s="3">
        <f t="shared" si="344"/>
        <v>267.13124221712468</v>
      </c>
      <c r="BM291" s="27"/>
      <c r="BP291" t="s">
        <v>1</v>
      </c>
      <c r="BQ291">
        <v>3</v>
      </c>
      <c r="BR291" s="17">
        <f t="shared" si="354"/>
        <v>1890.2587156844272</v>
      </c>
      <c r="BS291" s="17">
        <f t="shared" si="345"/>
        <v>2286.4230902573236</v>
      </c>
      <c r="BT291" s="17">
        <f t="shared" si="346"/>
        <v>2079.8717331438238</v>
      </c>
      <c r="BU291" s="17">
        <f t="shared" si="347"/>
        <v>2149.2876203607275</v>
      </c>
      <c r="BV291" s="17">
        <f t="shared" si="348"/>
        <v>1816.4562323656537</v>
      </c>
      <c r="BW291" s="17">
        <f t="shared" si="349"/>
        <v>593.67005503194616</v>
      </c>
      <c r="BX291" s="27"/>
      <c r="CA291" t="s">
        <v>1</v>
      </c>
      <c r="CB291">
        <v>3</v>
      </c>
      <c r="CC291" s="17">
        <f t="shared" si="355"/>
        <v>1890.2587156844272</v>
      </c>
      <c r="CD291" s="17">
        <f t="shared" si="350"/>
        <v>2286.4230902573236</v>
      </c>
      <c r="CE291" s="17">
        <f t="shared" si="350"/>
        <v>2079.8717331438238</v>
      </c>
      <c r="CF291" s="17">
        <f t="shared" si="350"/>
        <v>2149.2876203607275</v>
      </c>
      <c r="CG291" s="17">
        <f t="shared" si="350"/>
        <v>1816.4562323656537</v>
      </c>
      <c r="CH291" s="17">
        <f t="shared" si="350"/>
        <v>593.67005503194616</v>
      </c>
      <c r="CI291" s="27"/>
      <c r="CL291" t="s">
        <v>1</v>
      </c>
      <c r="CM291">
        <v>3</v>
      </c>
      <c r="CN291" s="17">
        <f t="shared" si="351"/>
        <v>403.24449262702819</v>
      </c>
      <c r="CO291" s="17">
        <f t="shared" si="351"/>
        <v>510.33933000880825</v>
      </c>
      <c r="CP291" s="17">
        <f t="shared" si="351"/>
        <v>532.1532756317124</v>
      </c>
      <c r="CQ291" s="17">
        <f t="shared" si="351"/>
        <v>619.82878747253062</v>
      </c>
      <c r="CR291" s="17">
        <f t="shared" si="351"/>
        <v>651.26916272744666</v>
      </c>
      <c r="CS291" s="17">
        <f t="shared" si="351"/>
        <v>378.62261457310876</v>
      </c>
      <c r="CT291" s="27"/>
    </row>
    <row r="292" spans="2:98" x14ac:dyDescent="0.35">
      <c r="C292">
        <v>4</v>
      </c>
      <c r="D292" s="17">
        <f>$F$5*D293+$F$4*E292+2*$F$9*D278+2*$F$8*E277+$F$13*D263+$F$12*E262</f>
        <v>0</v>
      </c>
      <c r="E292" s="26">
        <f>$F$2*E293+$F$3*F292+2*$F$6*E278+2*$F$7*F277+$F$10*E263+$F$11*F262</f>
        <v>0</v>
      </c>
      <c r="F292" s="17">
        <f>$F$5*F293+$F$4*G292+2*$F$9*F278+2*$F$8*G277+$F$13*F263+$F$12*G262</f>
        <v>0</v>
      </c>
      <c r="G292" s="26">
        <f>$F$2*G293+$F$3*H292+2*$F$6*G278+2*$F$7*H277+$F$10*G263+$F$11*H262</f>
        <v>0</v>
      </c>
      <c r="H292" s="17">
        <f>$F$5*H293+$F$4*I292+2*$F$9*H278+2*$F$8*I277+$F$13*H263+$F$12*I262</f>
        <v>0</v>
      </c>
      <c r="I292" s="26">
        <f>$F$2*I293+$F$3*J292+2*$F$6*I278+2*$F$7*J277+$F$10*I263+$F$11*J262</f>
        <v>0</v>
      </c>
      <c r="J292" s="113">
        <v>0</v>
      </c>
      <c r="N292">
        <v>4</v>
      </c>
      <c r="O292" s="17">
        <f>$F$5*O293+$F$4*P292+2*$F$9*O278+2*$F$8*P277+$F$13*O263+$F$12*P262</f>
        <v>236.01001063840232</v>
      </c>
      <c r="P292" s="26">
        <f>$F$2*P293+$F$3*Q292+2*$F$6*P278+2*$F$7*Q277+$F$10*P263+$F$11*Q262</f>
        <v>261.51185984505565</v>
      </c>
      <c r="Q292" s="17">
        <f>$F$5*Q293+$F$4*R292+2*$F$9*Q278+2*$F$8*R277+$F$13*Q263+$F$12*R262</f>
        <v>544.02951497437562</v>
      </c>
      <c r="R292" s="26">
        <f>$F$2*R293+$F$3*S292+2*$F$6*R278+2*$F$7*S277+$F$10*R263+$F$11*S262</f>
        <v>570.01193779604489</v>
      </c>
      <c r="S292" s="17">
        <f>$F$5*S293+$F$4*T292+2*$F$9*S278+2*$F$8*T277+$F$13*S263+$F$12*T262</f>
        <v>878.39078333351631</v>
      </c>
      <c r="T292" s="26">
        <f>$F$2*T293+$F$3*U292+2*$F$6*T278+2*$F$7*U277+$F$10*T263+$F$11*U262</f>
        <v>819.14899514751892</v>
      </c>
      <c r="U292" s="113">
        <v>0</v>
      </c>
      <c r="Y292">
        <v>4</v>
      </c>
      <c r="Z292" s="17">
        <f>$F$5*Z293+$F$4*AA292+2*$F$9*Z278+2*$F$8*AA277+$F$13*Z263+$F$12*AA262</f>
        <v>140.90039044324911</v>
      </c>
      <c r="AA292" s="26">
        <f>$F$2*AA293+$F$3*AB292+2*$F$6*AA278+2*$F$7*AB277+$F$10*AA263+$F$11*AB262</f>
        <v>99.092801775750189</v>
      </c>
      <c r="AB292" s="17">
        <f>$F$5*AB293+$F$4*AC292+2*$F$9*AB278+2*$F$8*AC277+$F$13*AB263+$F$12*AC262</f>
        <v>66.774378653370718</v>
      </c>
      <c r="AC292" s="26">
        <f>$F$2*AC293+$F$3*AD292+2*$F$6*AC278+2*$F$7*AD277+$F$10*AC263+$F$11*AD262</f>
        <v>36.915885293147959</v>
      </c>
      <c r="AD292" s="17">
        <f>$F$5*AD293+$F$4*AE292+2*$F$9*AD278+2*$F$8*AE277+$F$13*AD263+$F$12*AE262</f>
        <v>0</v>
      </c>
      <c r="AE292" s="26">
        <f>$F$2*AE293+$F$3*AF292+2*$F$6*AE278+2*$F$7*AF277+$F$10*AE263+$F$11*AF262</f>
        <v>0</v>
      </c>
      <c r="AF292" s="113">
        <v>0</v>
      </c>
      <c r="AJ292">
        <v>4</v>
      </c>
      <c r="AK292" s="17">
        <f>$F$5*AK293+$F$4*AL292+2*$F$9*AK278+2*$F$8*AL277+$F$13*AK263+$F$12*AL262</f>
        <v>709.12638204431255</v>
      </c>
      <c r="AL292" s="26">
        <f>$F$2*AL293+$F$3*AM292+2*$F$6*AL278+2*$F$7*AM277+$F$10*AL263+$F$11*AM262</f>
        <v>601.64159506689725</v>
      </c>
      <c r="AM292" s="17">
        <f>$F$5*AM293+$F$4*AN292+2*$F$9*AM278+2*$F$8*AN277+$F$13*AM263+$F$12*AN262</f>
        <v>778.38064176645616</v>
      </c>
      <c r="AN292" s="26">
        <f>$F$2*AN293+$F$3*AO292+2*$F$6*AN278+2*$F$7*AO277+$F$10*AN263+$F$11*AO262</f>
        <v>696.97014927856833</v>
      </c>
      <c r="AO292" s="17">
        <f>$F$5*AO293+$F$4*AP292+2*$F$9*AO278+2*$F$8*AP277+$F$13*AO263+$F$12*AP262</f>
        <v>847.55047614244074</v>
      </c>
      <c r="AP292" s="26">
        <f>$F$2*AP293+$F$3*AQ292+2*$F$6*AP278+2*$F$7*AQ277+$F$10*AP263+$F$11*AQ262</f>
        <v>775.9395447448926</v>
      </c>
      <c r="AQ292" s="113">
        <v>0</v>
      </c>
      <c r="AU292">
        <v>4</v>
      </c>
      <c r="AV292" s="17">
        <f t="shared" si="352"/>
        <v>236.01001063840232</v>
      </c>
      <c r="AW292" s="17">
        <f t="shared" si="335"/>
        <v>261.51185984505565</v>
      </c>
      <c r="AX292" s="17">
        <f t="shared" si="336"/>
        <v>544.02951497437562</v>
      </c>
      <c r="AY292" s="17">
        <f t="shared" si="337"/>
        <v>570.01193779604489</v>
      </c>
      <c r="AZ292" s="17">
        <f t="shared" si="338"/>
        <v>878.39078333351631</v>
      </c>
      <c r="BA292" s="17">
        <f t="shared" si="339"/>
        <v>819.14899514751892</v>
      </c>
      <c r="BB292" s="27"/>
      <c r="BF292">
        <v>4</v>
      </c>
      <c r="BG292" s="3">
        <f t="shared" si="353"/>
        <v>850.02677248756163</v>
      </c>
      <c r="BH292" s="3">
        <f t="shared" si="340"/>
        <v>700.73439684264747</v>
      </c>
      <c r="BI292" s="3">
        <f t="shared" si="341"/>
        <v>845.15502041982688</v>
      </c>
      <c r="BJ292" s="3">
        <f t="shared" si="342"/>
        <v>733.88603457171632</v>
      </c>
      <c r="BK292" s="3">
        <f t="shared" si="343"/>
        <v>847.55047614244074</v>
      </c>
      <c r="BL292" s="3">
        <f t="shared" si="344"/>
        <v>775.9395447448926</v>
      </c>
      <c r="BM292" s="27"/>
      <c r="BQ292">
        <v>4</v>
      </c>
      <c r="BR292" s="17">
        <f t="shared" si="354"/>
        <v>1086.0367831259639</v>
      </c>
      <c r="BS292" s="17">
        <f t="shared" si="345"/>
        <v>962.24625668770318</v>
      </c>
      <c r="BT292" s="17">
        <f t="shared" si="346"/>
        <v>1389.1845353942026</v>
      </c>
      <c r="BU292" s="17">
        <f t="shared" si="347"/>
        <v>1303.8979723677612</v>
      </c>
      <c r="BV292" s="17">
        <f t="shared" si="348"/>
        <v>1725.9412594759569</v>
      </c>
      <c r="BW292" s="17">
        <f t="shared" si="349"/>
        <v>1595.0885398924115</v>
      </c>
      <c r="BX292" s="27"/>
      <c r="CB292">
        <v>4</v>
      </c>
      <c r="CC292" s="17">
        <f t="shared" si="355"/>
        <v>1086.0367831259639</v>
      </c>
      <c r="CD292" s="17">
        <f t="shared" si="350"/>
        <v>962.24625668770318</v>
      </c>
      <c r="CE292" s="17">
        <f t="shared" si="350"/>
        <v>1389.1845353942026</v>
      </c>
      <c r="CF292" s="17">
        <f t="shared" si="350"/>
        <v>1303.8979723677612</v>
      </c>
      <c r="CG292" s="17">
        <f t="shared" si="350"/>
        <v>1725.9412594759569</v>
      </c>
      <c r="CH292" s="17">
        <f t="shared" si="350"/>
        <v>1595.0885398924115</v>
      </c>
      <c r="CI292" s="27"/>
      <c r="CM292">
        <v>4</v>
      </c>
      <c r="CN292" s="17">
        <f t="shared" si="351"/>
        <v>294.37115991484052</v>
      </c>
      <c r="CO292" s="17">
        <f t="shared" si="351"/>
        <v>300.44622003981044</v>
      </c>
      <c r="CP292" s="17">
        <f t="shared" si="351"/>
        <v>465.54841753778589</v>
      </c>
      <c r="CQ292" s="17">
        <f t="shared" si="351"/>
        <v>491.09737697551634</v>
      </c>
      <c r="CR292" s="17">
        <f t="shared" si="351"/>
        <v>661.42394092298355</v>
      </c>
      <c r="CS292" s="17">
        <f t="shared" si="351"/>
        <v>692.42180663624185</v>
      </c>
      <c r="CT292" s="27"/>
    </row>
    <row r="293" spans="2:98" x14ac:dyDescent="0.35">
      <c r="C293">
        <v>5</v>
      </c>
      <c r="D293" s="26">
        <f>$F$2*D294+$F$3*E293+2*$F$6*D279+2*$F$7*E278+$F$10*D264+$F$11*E263</f>
        <v>0</v>
      </c>
      <c r="E293" s="17">
        <f>$F$5*E294+$F$4*F293+2*$F$9*E279+2*$F$8*F278+$F$13*E264+$F$12*F263</f>
        <v>0</v>
      </c>
      <c r="F293" s="26">
        <f>$F$2*F294+$F$3*G293+2*$F$6*F279+2*$F$7*G278+$F$10*F264+$F$11*G263</f>
        <v>0</v>
      </c>
      <c r="G293" s="17">
        <f>$F$5*G294+$F$4*H293+2*$F$9*G279+2*$F$8*H278+$F$13*G264+$F$12*H263</f>
        <v>0</v>
      </c>
      <c r="H293" s="26">
        <f>$F$2*H294+$F$3*I293+2*$F$6*H279+2*$F$7*I278+$F$10*H264+$F$11*I263</f>
        <v>0</v>
      </c>
      <c r="I293" s="8">
        <v>0</v>
      </c>
      <c r="J293" s="25">
        <f t="shared" ref="J293:K295" si="356">I292</f>
        <v>0</v>
      </c>
      <c r="K293" s="25">
        <f t="shared" si="356"/>
        <v>0</v>
      </c>
      <c r="N293">
        <v>5</v>
      </c>
      <c r="O293" s="26">
        <f>$F$2*O294+$F$3*P293+2*$F$6*O279+2*$F$7*P278+$F$10*O264+$F$11*P263</f>
        <v>29.484106698053512</v>
      </c>
      <c r="P293" s="17">
        <f>$F$5*P294+$F$4*Q293+2*$F$9*P279+2*$F$8*Q278+$F$13*P264+$F$12*Q263</f>
        <v>87.668401586017779</v>
      </c>
      <c r="Q293" s="26">
        <f>$F$2*Q294+$F$3*R293+2*$F$6*Q279+2*$F$7*R278+$F$10*Q264+$F$11*R263</f>
        <v>99.61426687759473</v>
      </c>
      <c r="R293" s="17">
        <f>$F$5*R294+$F$4*S293+2*$F$9*R279+2*$F$8*S278+$F$13*R264+$F$12*S263</f>
        <v>286.96828870340272</v>
      </c>
      <c r="S293" s="26">
        <f>$F$2*S294+$F$3*T293+2*$F$6*S279+2*$F$7*T278+$F$10*S264+$F$11*T263</f>
        <v>315.7789390663981</v>
      </c>
      <c r="T293" s="16">
        <f>(X5*Z3+2*X4*Z4+X3*Z5)/(1-W3)</f>
        <v>878.3907833335162</v>
      </c>
      <c r="U293" s="25">
        <f t="shared" ref="U293:V295" si="357">T292</f>
        <v>819.14899514751892</v>
      </c>
      <c r="V293" s="25">
        <f t="shared" si="357"/>
        <v>0</v>
      </c>
      <c r="Y293">
        <v>5</v>
      </c>
      <c r="Z293" s="26">
        <f>$F$2*Z294+$F$3*AA293+2*$F$6*Z279+2*$F$7*AA278+$F$10*Z264+$F$11*AA263</f>
        <v>26.673333656511907</v>
      </c>
      <c r="AA293" s="17">
        <f>$F$5*AA294+$F$4*AB293+2*$F$9*AA279+2*$F$8*AB278+$F$13*AA264+$F$12*AB263</f>
        <v>37.79921049388733</v>
      </c>
      <c r="AB293" s="26">
        <f>$F$2*AB294+$F$3*AC293+2*$F$6*AB279+2*$F$7*AC278+$F$10*AB264+$F$11*AC263</f>
        <v>15.157526917032326</v>
      </c>
      <c r="AC293" s="17">
        <f>$F$5*AC294+$F$4*AD293+2*$F$9*AC279+2*$F$8*AD278+$F$13*AC264+$F$12*AD263</f>
        <v>14.536226676070063</v>
      </c>
      <c r="AD293" s="26">
        <f>$F$2*AD294+$F$3*AE293+2*$F$6*AD279+2*$F$7*AE278+$F$10*AD264+$F$11*AE263</f>
        <v>0</v>
      </c>
      <c r="AE293" s="8">
        <v>0</v>
      </c>
      <c r="AF293" s="25">
        <f t="shared" ref="AF293:AG295" si="358">AE292</f>
        <v>0</v>
      </c>
      <c r="AG293" s="25">
        <f t="shared" si="358"/>
        <v>0</v>
      </c>
      <c r="AJ293">
        <v>5</v>
      </c>
      <c r="AK293" s="26">
        <f>$F$2*AK294+$F$3*AL293+2*$F$6*AK279+2*$F$7*AL278+$F$10*AK264+$F$11*AL263</f>
        <v>155.15225243334882</v>
      </c>
      <c r="AL293" s="17">
        <f>$F$5*AL294+$F$4*AM293+2*$F$9*AL279+2*$F$8*AM278+$F$13*AL264+$F$12*AM263</f>
        <v>252.37787631243711</v>
      </c>
      <c r="AM293" s="26">
        <f>$F$2*AM294+$F$3*AN293+2*$F$6*AM279+2*$F$7*AN278+$F$10*AM264+$F$11*AN263</f>
        <v>189.7690639603849</v>
      </c>
      <c r="AN293" s="17">
        <f>$F$5*AN294+$F$4*AO293+2*$F$9*AN279+2*$F$8*AO278+$F$13*AN264+$F$12*AO263</f>
        <v>369.72599852153843</v>
      </c>
      <c r="AO293" s="26">
        <f>$F$2*AO294+$F$3*AP293+2*$F$6*AO279+2*$F$7*AP278+$F$10*AO264+$F$11*AP263</f>
        <v>339.05352145017213</v>
      </c>
      <c r="AP293" s="16">
        <f>(X5*Y3+2*X4*Y4+X3*Y5)/(1-W3)</f>
        <v>847.55047614244086</v>
      </c>
      <c r="AQ293" s="25">
        <f t="shared" ref="AQ293:AR295" si="359">AP292</f>
        <v>775.9395447448926</v>
      </c>
      <c r="AR293" s="25">
        <f t="shared" si="359"/>
        <v>0</v>
      </c>
      <c r="AU293">
        <v>5</v>
      </c>
      <c r="AV293" s="17">
        <f t="shared" si="352"/>
        <v>29.484106698053512</v>
      </c>
      <c r="AW293" s="17">
        <f t="shared" si="335"/>
        <v>87.668401586017779</v>
      </c>
      <c r="AX293" s="17">
        <f t="shared" si="336"/>
        <v>99.61426687759473</v>
      </c>
      <c r="AY293" s="17">
        <f t="shared" si="337"/>
        <v>286.96828870340272</v>
      </c>
      <c r="AZ293" s="17">
        <f t="shared" si="338"/>
        <v>315.7789390663981</v>
      </c>
      <c r="BA293" s="17">
        <f t="shared" si="339"/>
        <v>878.3907833335162</v>
      </c>
      <c r="BB293" s="25"/>
      <c r="BC293" s="27"/>
      <c r="BF293">
        <v>5</v>
      </c>
      <c r="BG293" s="3">
        <f t="shared" si="353"/>
        <v>181.82558608986074</v>
      </c>
      <c r="BH293" s="3">
        <f t="shared" si="340"/>
        <v>290.17708680632444</v>
      </c>
      <c r="BI293" s="3">
        <f t="shared" si="341"/>
        <v>204.92659087741723</v>
      </c>
      <c r="BJ293" s="3">
        <f t="shared" si="342"/>
        <v>384.26222519760847</v>
      </c>
      <c r="BK293" s="3">
        <f t="shared" si="343"/>
        <v>339.05352145017213</v>
      </c>
      <c r="BL293" s="3">
        <f t="shared" si="344"/>
        <v>847.55047614244086</v>
      </c>
      <c r="BM293" s="1"/>
      <c r="BN293" s="27"/>
      <c r="BQ293">
        <v>5</v>
      </c>
      <c r="BR293" s="17">
        <f t="shared" si="354"/>
        <v>211.30969278791426</v>
      </c>
      <c r="BS293" s="17">
        <f t="shared" si="345"/>
        <v>377.84548839234219</v>
      </c>
      <c r="BT293" s="17">
        <f t="shared" si="346"/>
        <v>304.54085775501198</v>
      </c>
      <c r="BU293" s="17">
        <f t="shared" si="347"/>
        <v>671.23051390101114</v>
      </c>
      <c r="BV293" s="17">
        <f t="shared" si="348"/>
        <v>654.83246051657022</v>
      </c>
      <c r="BW293" s="17">
        <f t="shared" si="349"/>
        <v>1725.9412594759569</v>
      </c>
      <c r="BX293" s="25"/>
      <c r="CB293">
        <v>5</v>
      </c>
      <c r="CC293" s="17">
        <f t="shared" si="355"/>
        <v>211.30969278791426</v>
      </c>
      <c r="CD293" s="17">
        <f t="shared" si="350"/>
        <v>377.84548839234219</v>
      </c>
      <c r="CE293" s="17">
        <f t="shared" si="350"/>
        <v>304.54085775501198</v>
      </c>
      <c r="CF293" s="17">
        <f t="shared" si="350"/>
        <v>671.23051390101114</v>
      </c>
      <c r="CG293" s="17">
        <f t="shared" si="350"/>
        <v>654.83246051657022</v>
      </c>
      <c r="CH293" s="17">
        <f t="shared" si="350"/>
        <v>1725.9412594759569</v>
      </c>
      <c r="CI293" s="25"/>
      <c r="CM293">
        <v>5</v>
      </c>
      <c r="CN293" s="17">
        <f t="shared" si="351"/>
        <v>97.482243755343148</v>
      </c>
      <c r="CO293" s="17">
        <f t="shared" si="351"/>
        <v>156.40646308463167</v>
      </c>
      <c r="CP293" s="17">
        <f t="shared" si="351"/>
        <v>172.18054912566114</v>
      </c>
      <c r="CQ293" s="17">
        <f t="shared" si="351"/>
        <v>351.63487282784013</v>
      </c>
      <c r="CR293" s="17">
        <f t="shared" si="351"/>
        <v>410.87972953811169</v>
      </c>
      <c r="CS293" s="17">
        <f t="shared" si="351"/>
        <v>661.42394092298355</v>
      </c>
      <c r="CT293" s="25"/>
    </row>
    <row r="294" spans="2:98" x14ac:dyDescent="0.35">
      <c r="C294">
        <v>6</v>
      </c>
      <c r="D294" s="113">
        <v>0</v>
      </c>
      <c r="E294" s="113">
        <v>0</v>
      </c>
      <c r="F294" s="113">
        <v>0</v>
      </c>
      <c r="G294" s="113">
        <v>0</v>
      </c>
      <c r="H294" s="113">
        <v>0</v>
      </c>
      <c r="I294" s="25">
        <f>H293</f>
        <v>0</v>
      </c>
      <c r="J294" s="25">
        <f t="shared" si="356"/>
        <v>0</v>
      </c>
      <c r="K294" s="25">
        <f t="shared" si="356"/>
        <v>0</v>
      </c>
      <c r="N294">
        <v>6</v>
      </c>
      <c r="O294" s="113">
        <v>0</v>
      </c>
      <c r="P294" s="113">
        <v>0</v>
      </c>
      <c r="Q294" s="113">
        <v>0</v>
      </c>
      <c r="R294" s="113">
        <v>0</v>
      </c>
      <c r="S294" s="113">
        <v>0</v>
      </c>
      <c r="T294" s="25">
        <f>S293</f>
        <v>315.7789390663981</v>
      </c>
      <c r="U294" s="25">
        <f t="shared" si="357"/>
        <v>878.3907833335162</v>
      </c>
      <c r="V294" s="25">
        <f t="shared" si="357"/>
        <v>819.14899514751892</v>
      </c>
      <c r="Y294">
        <v>6</v>
      </c>
      <c r="Z294" s="113">
        <v>0</v>
      </c>
      <c r="AA294" s="113">
        <v>0</v>
      </c>
      <c r="AB294" s="113">
        <v>0</v>
      </c>
      <c r="AC294" s="113">
        <v>0</v>
      </c>
      <c r="AD294" s="113">
        <v>0</v>
      </c>
      <c r="AE294" s="25">
        <f>AD293</f>
        <v>0</v>
      </c>
      <c r="AF294" s="25">
        <f t="shared" si="358"/>
        <v>0</v>
      </c>
      <c r="AG294" s="25">
        <f t="shared" si="358"/>
        <v>0</v>
      </c>
      <c r="AJ294">
        <v>6</v>
      </c>
      <c r="AK294" s="113">
        <v>0</v>
      </c>
      <c r="AL294" s="113">
        <v>0</v>
      </c>
      <c r="AM294" s="113">
        <v>0</v>
      </c>
      <c r="AN294" s="113">
        <v>0</v>
      </c>
      <c r="AO294" s="113">
        <v>0</v>
      </c>
      <c r="AP294" s="25">
        <f>AO293</f>
        <v>339.05352145017213</v>
      </c>
      <c r="AQ294" s="25">
        <f t="shared" si="359"/>
        <v>847.55047614244086</v>
      </c>
      <c r="AR294" s="25">
        <f t="shared" si="359"/>
        <v>775.9395447448926</v>
      </c>
      <c r="AV294" s="27"/>
      <c r="AW294" s="27"/>
      <c r="AX294" s="27"/>
      <c r="AY294" s="27"/>
      <c r="AZ294" s="27"/>
      <c r="BA294" s="25"/>
      <c r="BB294" s="25"/>
      <c r="BG294" s="27"/>
      <c r="BH294" s="27"/>
      <c r="BI294" s="27"/>
      <c r="BJ294" s="27"/>
      <c r="BK294" s="27"/>
      <c r="BL294" s="1"/>
      <c r="BM294" s="1"/>
      <c r="BR294" s="27"/>
      <c r="BS294" s="27"/>
      <c r="BT294" s="27"/>
      <c r="BU294" s="27"/>
      <c r="BV294" s="27"/>
      <c r="BW294" s="25"/>
      <c r="BX294" s="25"/>
      <c r="CC294" s="27"/>
      <c r="CD294" s="27"/>
      <c r="CE294" s="27"/>
      <c r="CF294" s="27"/>
      <c r="CG294" s="27"/>
      <c r="CH294" s="25"/>
      <c r="CI294" s="25"/>
      <c r="CN294" s="27"/>
      <c r="CO294" s="27"/>
      <c r="CP294" s="27"/>
      <c r="CQ294" s="27"/>
      <c r="CR294" s="27"/>
      <c r="CS294" s="25"/>
      <c r="CT294" s="25"/>
    </row>
    <row r="295" spans="2:98" x14ac:dyDescent="0.35">
      <c r="C295">
        <v>7</v>
      </c>
      <c r="I295" s="25">
        <f>H294</f>
        <v>0</v>
      </c>
      <c r="J295" s="25">
        <f t="shared" si="356"/>
        <v>0</v>
      </c>
      <c r="K295" s="25">
        <f t="shared" si="356"/>
        <v>0</v>
      </c>
      <c r="N295">
        <v>7</v>
      </c>
      <c r="T295" s="25">
        <f>S294</f>
        <v>0</v>
      </c>
      <c r="U295" s="25">
        <f t="shared" si="357"/>
        <v>315.7789390663981</v>
      </c>
      <c r="V295" s="25">
        <f t="shared" si="357"/>
        <v>878.3907833335162</v>
      </c>
      <c r="Y295">
        <v>7</v>
      </c>
      <c r="AE295" s="25">
        <f>AD294</f>
        <v>0</v>
      </c>
      <c r="AF295" s="25">
        <f t="shared" si="358"/>
        <v>0</v>
      </c>
      <c r="AG295" s="25">
        <f t="shared" si="358"/>
        <v>0</v>
      </c>
      <c r="AJ295">
        <v>7</v>
      </c>
      <c r="AP295" s="25">
        <f>AO294</f>
        <v>0</v>
      </c>
      <c r="AQ295" s="25">
        <f t="shared" si="359"/>
        <v>339.05352145017213</v>
      </c>
      <c r="AR295" s="25">
        <f t="shared" si="359"/>
        <v>847.55047614244086</v>
      </c>
      <c r="BA295" s="27"/>
      <c r="BL295" s="27"/>
      <c r="BW295" s="27"/>
      <c r="CH295" s="27"/>
      <c r="CS295" s="27"/>
    </row>
    <row r="297" spans="2:98" x14ac:dyDescent="0.35">
      <c r="D297" s="115" t="s">
        <v>1154</v>
      </c>
      <c r="E297" s="116"/>
      <c r="F297" s="116"/>
      <c r="G297" s="120">
        <f>INDEX(D303:J309,VLOOKUP($E$24,C302:J309,1,FALSE)+1,HLOOKUP($E$25,C302:J309,1,FALSE)+1)</f>
        <v>41506.511804769711</v>
      </c>
      <c r="O297" s="115" t="s">
        <v>1186</v>
      </c>
      <c r="P297" s="116"/>
      <c r="Q297" s="116"/>
      <c r="R297" s="120">
        <f>INDEX(O303:U309,VLOOKUP($E$24,N302:U309,1,FALSE)+1,HLOOKUP($E$25,N302:U309,1,FALSE)+1)</f>
        <v>200483.88155564028</v>
      </c>
      <c r="Z297" s="115" t="s">
        <v>1218</v>
      </c>
      <c r="AA297" s="116"/>
      <c r="AB297" s="116"/>
      <c r="AC297" s="120">
        <f>INDEX(Z303:AF309,VLOOKUP($E$24,Y302:AF309,1,FALSE)+1,HLOOKUP($E$25,Y302:AF309,1,FALSE)+1)</f>
        <v>15209.891259514883</v>
      </c>
      <c r="AK297" s="115" t="s">
        <v>1250</v>
      </c>
      <c r="AL297" s="116"/>
      <c r="AM297" s="116"/>
      <c r="AN297" s="120">
        <f>INDEX(AK303:AQ309,VLOOKUP($E$24,AJ302:AQ309,1,FALSE)+1,HLOOKUP($E$25,AJ302:AQ309,1,FALSE)+1)</f>
        <v>226649.32263069248</v>
      </c>
      <c r="AV297" s="115" t="s">
        <v>1270</v>
      </c>
      <c r="AW297" s="116"/>
      <c r="AX297" s="116"/>
      <c r="AY297" s="120">
        <f>INDEX(AV303:BA308,VLOOKUP($E$24,AU302:BA308,1,FALSE)+1,HLOOKUP($E$25,AU302:BA308,1,FALSE)+1)</f>
        <v>241990.39336041</v>
      </c>
      <c r="BG297" s="115" t="s">
        <v>1286</v>
      </c>
      <c r="BH297" s="116"/>
      <c r="BI297" s="116"/>
      <c r="BJ297" s="120">
        <f>INDEX(BG303:BL308,VLOOKUP($E$24,BF302:BL308,1,FALSE)+1,HLOOKUP($E$25,BF302:BL308,1,FALSE)+1)</f>
        <v>241859.21389020735</v>
      </c>
      <c r="BR297" s="115" t="s">
        <v>1302</v>
      </c>
      <c r="BS297" s="116"/>
      <c r="BT297" s="116"/>
      <c r="BU297" s="120">
        <f>AY297+BJ297</f>
        <v>483849.60725061735</v>
      </c>
      <c r="CC297" s="115" t="s">
        <v>277</v>
      </c>
      <c r="CD297" s="116"/>
      <c r="CE297" s="116"/>
      <c r="CF297" s="120">
        <f>BU297</f>
        <v>483849.60725061735</v>
      </c>
      <c r="CN297" s="115" t="s">
        <v>684</v>
      </c>
      <c r="CO297" s="116"/>
      <c r="CP297" s="116"/>
      <c r="CQ297" s="121">
        <f>(CF297-3*CF282*CF267+2*CF267^3)/(CQ282)^(3/2)</f>
        <v>2.0799499510813471</v>
      </c>
    </row>
    <row r="298" spans="2:98" x14ac:dyDescent="0.35">
      <c r="D298" s="4" t="s">
        <v>1155</v>
      </c>
      <c r="G298" s="1">
        <f>INDEX(D303:K310,VLOOKUP($E$24+1,C302:K310,1,FALSE)+1,HLOOKUP($E$25,C302:K310,1,FALSE)+1)</f>
        <v>13951.225584038762</v>
      </c>
      <c r="O298" s="4" t="s">
        <v>1187</v>
      </c>
      <c r="R298" s="1">
        <f>INDEX(O303:V310,VLOOKUP($E$24+1,N302:V310,1,FALSE)+1,HLOOKUP($E$25,N302:V310,1,FALSE)+1)</f>
        <v>145532.5334570402</v>
      </c>
      <c r="Z298" s="4" t="s">
        <v>1219</v>
      </c>
      <c r="AC298" s="1">
        <f>INDEX(Z303:AG310,VLOOKUP($E$24+1,Y302:AG310,1,FALSE)+1,HLOOKUP($E$25,Y302:AG310,1,FALSE)+1)</f>
        <v>16657.933102541381</v>
      </c>
      <c r="AK298" s="4" t="s">
        <v>1251</v>
      </c>
      <c r="AN298" s="1">
        <f>INDEX(AK303:AR310,VLOOKUP($E$24+1,AJ302:AR310,1,FALSE)+1,HLOOKUP($E$25,AJ302:AR310,1,FALSE)+1)</f>
        <v>190185.18859622048</v>
      </c>
      <c r="AV298" s="4" t="s">
        <v>1271</v>
      </c>
      <c r="AY298" s="25">
        <f>G300+R300</f>
        <v>241990.39336041</v>
      </c>
      <c r="BG298" s="4" t="s">
        <v>1287</v>
      </c>
      <c r="BJ298" s="1">
        <f>AC300+AN300</f>
        <v>241859.21389020735</v>
      </c>
      <c r="BR298" s="4" t="s">
        <v>1303</v>
      </c>
      <c r="BU298" s="25">
        <f>AY298+BJ298</f>
        <v>483849.60725061735</v>
      </c>
      <c r="CC298" s="4" t="s">
        <v>506</v>
      </c>
      <c r="CF298" s="25">
        <f>BU298</f>
        <v>483849.60725061735</v>
      </c>
      <c r="CN298" s="4" t="s">
        <v>683</v>
      </c>
      <c r="CQ298" s="5">
        <f>(CF298-3*CF283*CF268+2*CF268^3)/(CQ283)^(3/2)</f>
        <v>2.0799499510813471</v>
      </c>
    </row>
    <row r="299" spans="2:98" x14ac:dyDescent="0.35">
      <c r="D299" s="4" t="s">
        <v>1156</v>
      </c>
      <c r="G299" s="1">
        <f>INDEX(D303:K310,VLOOKUP($E$24,C302:K310,1,FALSE)+1,HLOOKUP($E$25+1,C302:K310,1,FALSE)+1)</f>
        <v>34697.216594664307</v>
      </c>
      <c r="O299" s="4" t="s">
        <v>1188</v>
      </c>
      <c r="R299" s="1">
        <f>INDEX(O303:V310,VLOOKUP($E$24,N302:V310,1,FALSE)+1,HLOOKUP($E$25+1,N302:V310,1,FALSE)+1)</f>
        <v>171285.75295138857</v>
      </c>
      <c r="Z299" s="4" t="s">
        <v>1220</v>
      </c>
      <c r="AC299" s="1">
        <f>INDEX(Z303:AG310,VLOOKUP($E$24,Y302:AG310,1,FALSE)+1,HLOOKUP($E$25+1,Y302:AG310,1,FALSE)+1)</f>
        <v>8341.2875458924154</v>
      </c>
      <c r="AK299" s="4" t="s">
        <v>1252</v>
      </c>
      <c r="AN299" s="1">
        <f>INDEX(AK303:AR310,VLOOKUP($E$24,AJ302:AR310,1,FALSE)+1,HLOOKUP($E$25+1,AJ302:AR310,1,FALSE)+1)</f>
        <v>179499.59591136835</v>
      </c>
      <c r="CN299" s="4" t="s">
        <v>682</v>
      </c>
      <c r="CQ299" s="25">
        <f>IF(MOD($E$24+$E$25,2)=0,CQ298,CQ223)</f>
        <v>2.0799499510813471</v>
      </c>
    </row>
    <row r="300" spans="2:98" x14ac:dyDescent="0.35">
      <c r="D300" s="4" t="s">
        <v>1157</v>
      </c>
      <c r="G300" s="25">
        <f>IF(MOD($E$24+$E$25,2)=0,$K$5*G298+$K$4*G299+3*$K$9*G283+3*$K$8*G284+3*$K$13*G268+3*$K$12*G269+$K$17*G253+$K$16*G254,$K$2*G298+$K$3*G299+3*$K$6*G283+3*$K$7*G284+3*$K$10*G268+3*$K$11*G269+$K$14*G253+$K$15*G254)</f>
        <v>41506.511804769711</v>
      </c>
      <c r="O300" s="4" t="s">
        <v>1189</v>
      </c>
      <c r="R300" s="1">
        <f>IF(MOD($E$24+$E$25,2)=0,$K$5*R298+$K$4*R299+3*$K$9*R283+3*$K$8*R284+3*$K$13*R268+3*$K$12*R269+$K$17*R253+$K$16*R254,$K$2*R298+$K$3*R299+3*$K$6*R283+3*$K$7*R284+3*$K$10*R268+3*$K$11*R269+$K$14*R253+$K$15*R254)</f>
        <v>200483.88155564028</v>
      </c>
      <c r="Z300" s="4" t="s">
        <v>1221</v>
      </c>
      <c r="AC300" s="1">
        <f>IF(MOD($E$24+$E$25,2)=0,$K$5*AC298+$K$4*AC299+3*$K$9*AC283+3*$K$8*AC284+3*$K$13*AC268+3*$K$12*AC269+$K$17*AC253+$K$16*AC254,$K$2*AC298+$K$3*AC299+3*$K$6*AC283+3*$K$7*AC284+3*$K$10*AC268+3*$K$11*AC269+$K$14*AC253+$K$15*AC254)</f>
        <v>15209.891259514883</v>
      </c>
      <c r="AK300" s="4" t="s">
        <v>1253</v>
      </c>
      <c r="AN300" s="1">
        <f>IF(MOD($E$24+$E$25,2)=0,$K$5*AN298+$K$4*AN299+3*$K$9*AN283+3*$K$8*AN284+3*$K$13*AN268+3*$K$12*AN269+$K$17*AN253+$K$16*AN254,$K$2*AN298+$K$3*AN299+3*$K$6*AN283+3*$K$7*AN284+3*$K$10*AN268+3*$K$11*AN269+$K$14*AN253+$K$15*AN254)</f>
        <v>226649.32263069248</v>
      </c>
    </row>
    <row r="301" spans="2:98" x14ac:dyDescent="0.35">
      <c r="G301" t="s">
        <v>0</v>
      </c>
      <c r="R301" t="s">
        <v>0</v>
      </c>
      <c r="AC301" t="s">
        <v>0</v>
      </c>
      <c r="AN301" t="s">
        <v>0</v>
      </c>
      <c r="AY301" t="s">
        <v>0</v>
      </c>
      <c r="BJ301" t="s">
        <v>0</v>
      </c>
      <c r="BU301" t="s">
        <v>0</v>
      </c>
      <c r="CF301" t="s">
        <v>0</v>
      </c>
      <c r="CQ301" t="s">
        <v>0</v>
      </c>
    </row>
    <row r="302" spans="2:98" x14ac:dyDescent="0.35">
      <c r="D302">
        <v>0</v>
      </c>
      <c r="E302">
        <v>1</v>
      </c>
      <c r="F302">
        <v>2</v>
      </c>
      <c r="G302">
        <v>3</v>
      </c>
      <c r="H302">
        <v>4</v>
      </c>
      <c r="I302">
        <v>5</v>
      </c>
      <c r="J302">
        <v>6</v>
      </c>
      <c r="K302">
        <v>7</v>
      </c>
      <c r="O302">
        <v>0</v>
      </c>
      <c r="P302">
        <v>1</v>
      </c>
      <c r="Q302">
        <v>2</v>
      </c>
      <c r="R302">
        <v>3</v>
      </c>
      <c r="S302">
        <v>4</v>
      </c>
      <c r="T302">
        <v>5</v>
      </c>
      <c r="U302">
        <v>6</v>
      </c>
      <c r="V302">
        <v>7</v>
      </c>
      <c r="Z302">
        <v>0</v>
      </c>
      <c r="AA302">
        <v>1</v>
      </c>
      <c r="AB302">
        <v>2</v>
      </c>
      <c r="AC302">
        <v>3</v>
      </c>
      <c r="AD302">
        <v>4</v>
      </c>
      <c r="AE302">
        <v>5</v>
      </c>
      <c r="AF302">
        <v>6</v>
      </c>
      <c r="AG302">
        <v>7</v>
      </c>
      <c r="AK302">
        <v>0</v>
      </c>
      <c r="AL302">
        <v>1</v>
      </c>
      <c r="AM302">
        <v>2</v>
      </c>
      <c r="AN302">
        <v>3</v>
      </c>
      <c r="AO302">
        <v>4</v>
      </c>
      <c r="AP302">
        <v>5</v>
      </c>
      <c r="AQ302">
        <v>6</v>
      </c>
      <c r="AR302">
        <v>7</v>
      </c>
      <c r="AV302">
        <v>0</v>
      </c>
      <c r="AW302">
        <v>1</v>
      </c>
      <c r="AX302">
        <v>2</v>
      </c>
      <c r="AY302">
        <v>3</v>
      </c>
      <c r="AZ302">
        <v>4</v>
      </c>
      <c r="BA302">
        <v>5</v>
      </c>
      <c r="BG302">
        <v>0</v>
      </c>
      <c r="BH302">
        <v>1</v>
      </c>
      <c r="BI302">
        <v>2</v>
      </c>
      <c r="BJ302">
        <v>3</v>
      </c>
      <c r="BK302">
        <v>4</v>
      </c>
      <c r="BL302">
        <v>5</v>
      </c>
      <c r="BR302">
        <v>0</v>
      </c>
      <c r="BS302">
        <v>1</v>
      </c>
      <c r="BT302">
        <v>2</v>
      </c>
      <c r="BU302">
        <v>3</v>
      </c>
      <c r="BV302">
        <v>4</v>
      </c>
      <c r="BW302">
        <v>5</v>
      </c>
      <c r="CC302">
        <v>0</v>
      </c>
      <c r="CD302">
        <v>1</v>
      </c>
      <c r="CE302">
        <v>2</v>
      </c>
      <c r="CF302">
        <v>3</v>
      </c>
      <c r="CG302">
        <v>4</v>
      </c>
      <c r="CH302">
        <v>5</v>
      </c>
      <c r="CN302">
        <v>0</v>
      </c>
      <c r="CO302">
        <v>1</v>
      </c>
      <c r="CP302">
        <v>2</v>
      </c>
      <c r="CQ302">
        <v>3</v>
      </c>
      <c r="CR302">
        <v>4</v>
      </c>
      <c r="CS302">
        <v>5</v>
      </c>
    </row>
    <row r="303" spans="2:98" x14ac:dyDescent="0.35">
      <c r="C303">
        <v>0</v>
      </c>
      <c r="D303" s="17">
        <f>$F$5*D304+$F$4*E303+3*$F$9*D289+3*$F$8*E288+3*$F$13*D274+3*$F$12*E273+$F$17*D259+$F$16*E258</f>
        <v>41506.511804769711</v>
      </c>
      <c r="E303" s="26">
        <f>$F$2*E304+$F$3*F303+3*$F$6*E289+3*$F$7*F288+3*$F$10*E274+3*$F$11*F273+$F$14*E259+$F$15*F258</f>
        <v>34697.216594664307</v>
      </c>
      <c r="F303" s="17">
        <f>$F$5*F304+$F$4*G303+3*$F$9*F289+3*$F$8*G288+3*$F$13*F274+3*$F$12*G273+$F$17*F259+$F$16*G258</f>
        <v>32914.41282656596</v>
      </c>
      <c r="G303" s="26">
        <f>$F$2*G304+$F$3*H303+3*$F$6*G289+3*$F$7*H288+3*$F$10*G274+3*$F$11*H273+$F$14*G259+$F$15*H258</f>
        <v>22255.013536761027</v>
      </c>
      <c r="H303" s="17">
        <f>$F$5*H304+$F$4*I303+3*$F$9*H289+3*$F$8*I288+3*$F$13*H274+3*$F$12*I273+$F$17*H259+$F$16*I258</f>
        <v>10179.189624342966</v>
      </c>
      <c r="I303" s="26">
        <f>$F$2*I304+$F$3*J303+3*$F$6*I289+3*$F$7*J288+3*$F$10*I274+3*$F$11*J273+$F$14*I259+$F$15*J258</f>
        <v>3448.4334935143565</v>
      </c>
      <c r="J303" s="113">
        <v>0</v>
      </c>
      <c r="N303">
        <v>0</v>
      </c>
      <c r="O303" s="17">
        <f>$F$5*O304+$F$4*P303+3*$F$9*O289+3*$F$8*P288+3*$F$13*O274+3*$F$12*P273+$F$17*O259+$F$16*P258</f>
        <v>200483.88155564028</v>
      </c>
      <c r="P303" s="26">
        <f>$F$2*P304+$F$3*Q303+3*$F$6*P289+3*$F$7*Q288+3*$F$10*P274+3*$F$11*Q273+$F$14*P259+$F$15*Q258</f>
        <v>171285.75295138857</v>
      </c>
      <c r="Q303" s="17">
        <f>$F$5*Q304+$F$4*R303+3*$F$9*Q289+3*$F$8*R288+3*$F$13*Q274+3*$F$12*R273+$F$17*Q259+$F$16*R258</f>
        <v>114299.5057609059</v>
      </c>
      <c r="R303" s="26">
        <f>$F$2*R304+$F$3*S303+3*$F$6*R289+3*$F$7*S288+3*$F$10*R274+3*$F$11*S273+$F$14*R259+$F$15*S258</f>
        <v>77439.448813428826</v>
      </c>
      <c r="S303" s="17">
        <f>$F$5*S304+$F$4*T303+3*$F$9*S289+3*$F$8*T288+3*$F$13*S274+3*$F$12*T273+$F$17*S259+$F$16*T258</f>
        <v>23802.428170340288</v>
      </c>
      <c r="T303" s="26">
        <f>$F$2*T304+$F$3*U303+3*$F$6*T289+3*$F$7*U288+3*$F$10*T274+3*$F$11*U273+$F$14*T259+$F$15*U258</f>
        <v>7452.9332190878104</v>
      </c>
      <c r="U303" s="113">
        <v>0</v>
      </c>
      <c r="Y303">
        <v>0</v>
      </c>
      <c r="Z303" s="17">
        <f>$F$5*Z304+$F$4*AA303+3*$F$9*Z289+3*$F$8*AA288+3*$F$13*Z274+3*$F$12*AA273+$F$17*Z259+$F$16*AA258</f>
        <v>15209.891259514883</v>
      </c>
      <c r="AA303" s="26">
        <f>$F$2*AA304+$F$3*AB303+3*$F$6*AA289+3*$F$7*AB288+3*$F$10*AA274+3*$F$11*AB273+$F$14*AA259+$F$15*AB258</f>
        <v>8341.2875458924154</v>
      </c>
      <c r="AB303" s="17">
        <f>$F$5*AB304+$F$4*AC303+3*$F$9*AB289+3*$F$8*AC288+3*$F$13*AB274+3*$F$12*AC273+$F$17*AB259+$F$16*AC258</f>
        <v>1977.0537249583535</v>
      </c>
      <c r="AC303" s="26">
        <f>$F$2*AC304+$F$3*AD303+3*$F$6*AC289+3*$F$7*AD288+3*$F$10*AC274+3*$F$11*AD273+$F$14*AC259+$F$15*AD258</f>
        <v>507.37549125613242</v>
      </c>
      <c r="AD303" s="17">
        <f>$F$5*AD304+$F$4*AE303+3*$F$9*AD289+3*$F$8*AE288+3*$F$13*AD274+3*$F$12*AE273+$F$17*AD259+$F$16*AE258</f>
        <v>0</v>
      </c>
      <c r="AE303" s="26">
        <f>$F$2*AE304+$F$3*AF303+3*$F$6*AE289+3*$F$7*AF288+3*$F$10*AE274+3*$F$11*AF273+$F$14*AE259+$F$15*AF258</f>
        <v>0</v>
      </c>
      <c r="AF303" s="113">
        <v>0</v>
      </c>
      <c r="AJ303">
        <v>0</v>
      </c>
      <c r="AK303" s="17">
        <f>$F$5*AK304+$F$4*AL303+3*$F$9*AK289+3*$F$8*AL288+3*$F$13*AK274+3*$F$12*AL273+$F$17*AK259+$F$16*AL258</f>
        <v>226649.32263069248</v>
      </c>
      <c r="AL303" s="26">
        <f>$F$2*AL304+$F$3*AM303+3*$F$6*AL289+3*$F$7*AM288+3*$F$10*AL274+3*$F$11*AM273+$F$14*AL259+$F$15*AM258</f>
        <v>179499.59591136835</v>
      </c>
      <c r="AM303" s="17">
        <f>$F$5*AM304+$F$4*AN303+3*$F$9*AM289+3*$F$8*AN288+3*$F$13*AM274+3*$F$12*AN273+$F$17*AM259+$F$16*AN258</f>
        <v>104542.61026484934</v>
      </c>
      <c r="AN303" s="26">
        <f>$F$2*AN304+$F$3*AO303+3*$F$6*AN289+3*$F$7*AO288+3*$F$10*AN274+3*$F$11*AO273+$F$14*AN259+$F$15*AO258</f>
        <v>68171.669096310521</v>
      </c>
      <c r="AO303" s="17">
        <f>$F$5*AO304+$F$4*AP303+3*$F$9*AO289+3*$F$8*AP288+3*$F$13*AO274+3*$F$12*AP273+$F$17*AO259+$F$16*AP258</f>
        <v>19500.794315940184</v>
      </c>
      <c r="AP303" s="26">
        <f>$F$2*AP304+$F$3*AQ303+3*$F$6*AP289+3*$F$7*AQ288+3*$F$10*AP274+3*$F$11*AQ273+$F$14*AP259+$F$15*AQ258</f>
        <v>6141.8736425190546</v>
      </c>
      <c r="AQ303" s="113">
        <v>0</v>
      </c>
      <c r="AU303">
        <v>0</v>
      </c>
      <c r="AV303" s="17">
        <f>D303+O303</f>
        <v>241990.39336041</v>
      </c>
      <c r="AW303" s="17">
        <f t="shared" ref="AW303:AW308" si="360">E303+P303</f>
        <v>205982.96954605286</v>
      </c>
      <c r="AX303" s="17">
        <f t="shared" ref="AX303:AX308" si="361">F303+Q303</f>
        <v>147213.91858747185</v>
      </c>
      <c r="AY303" s="17">
        <f t="shared" ref="AY303:AY308" si="362">G303+R303</f>
        <v>99694.46235018986</v>
      </c>
      <c r="AZ303" s="17">
        <f t="shared" ref="AZ303:AZ308" si="363">H303+S303</f>
        <v>33981.617794683254</v>
      </c>
      <c r="BA303" s="17">
        <f t="shared" ref="BA303:BA308" si="364">I303+T303</f>
        <v>10901.366712602166</v>
      </c>
      <c r="BB303" s="27"/>
      <c r="BF303">
        <v>0</v>
      </c>
      <c r="BG303" s="3">
        <f>Z303+AK303</f>
        <v>241859.21389020735</v>
      </c>
      <c r="BH303" s="3">
        <f t="shared" ref="BH303:BH308" si="365">AA303+AL303</f>
        <v>187840.88345726076</v>
      </c>
      <c r="BI303" s="3">
        <f t="shared" ref="BI303:BI308" si="366">AB303+AM303</f>
        <v>106519.6639898077</v>
      </c>
      <c r="BJ303" s="3">
        <f t="shared" ref="BJ303:BJ308" si="367">AC303+AN303</f>
        <v>68679.044587566648</v>
      </c>
      <c r="BK303" s="3">
        <f t="shared" ref="BK303:BK308" si="368">AD303+AO303</f>
        <v>19500.794315940184</v>
      </c>
      <c r="BL303" s="3">
        <f t="shared" ref="BL303:BL308" si="369">AE303+AP303</f>
        <v>6141.8736425190546</v>
      </c>
      <c r="BM303" s="27"/>
      <c r="BQ303">
        <v>0</v>
      </c>
      <c r="BR303" s="17">
        <f>AV303+BG303</f>
        <v>483849.60725061735</v>
      </c>
      <c r="BS303" s="17">
        <f t="shared" ref="BS303:BS308" si="370">AW303+BH303</f>
        <v>393823.85300331365</v>
      </c>
      <c r="BT303" s="17">
        <f t="shared" ref="BT303:BT308" si="371">AX303+BI303</f>
        <v>253733.58257727954</v>
      </c>
      <c r="BU303" s="17">
        <f t="shared" ref="BU303:BU308" si="372">AY303+BJ303</f>
        <v>168373.50693775649</v>
      </c>
      <c r="BV303" s="17">
        <f t="shared" ref="BV303:BV308" si="373">AZ303+BK303</f>
        <v>53482.412110623438</v>
      </c>
      <c r="BW303" s="17">
        <f t="shared" ref="BW303:BW308" si="374">BA303+BL303</f>
        <v>17043.240355121219</v>
      </c>
      <c r="BX303" s="27"/>
      <c r="CB303">
        <v>0</v>
      </c>
      <c r="CC303" s="17">
        <f>BR303</f>
        <v>483849.60725061735</v>
      </c>
      <c r="CD303" s="17">
        <f t="shared" ref="CD303:CH308" si="375">BS303</f>
        <v>393823.85300331365</v>
      </c>
      <c r="CE303" s="17">
        <f t="shared" si="375"/>
        <v>253733.58257727954</v>
      </c>
      <c r="CF303" s="17">
        <f t="shared" si="375"/>
        <v>168373.50693775649</v>
      </c>
      <c r="CG303" s="17">
        <f t="shared" si="375"/>
        <v>53482.412110623438</v>
      </c>
      <c r="CH303" s="17">
        <f t="shared" si="375"/>
        <v>17043.240355121219</v>
      </c>
      <c r="CI303" s="27"/>
      <c r="CM303">
        <v>0</v>
      </c>
      <c r="CN303" s="28">
        <f t="shared" ref="CN303:CS308" si="376">(CC303-3*CC288*CC273+2*CC273^3)/(CN288)^(3/2)</f>
        <v>2.0799499510813471</v>
      </c>
      <c r="CO303" s="28">
        <f t="shared" si="376"/>
        <v>2.0991759525504605</v>
      </c>
      <c r="CP303" s="28">
        <f t="shared" si="376"/>
        <v>2.1976397091973379</v>
      </c>
      <c r="CQ303" s="28">
        <f t="shared" si="376"/>
        <v>2.3876458189749914</v>
      </c>
      <c r="CR303" s="28">
        <f t="shared" si="376"/>
        <v>3.3923519277146617</v>
      </c>
      <c r="CS303" s="28">
        <f t="shared" si="376"/>
        <v>4.6275836207621985</v>
      </c>
      <c r="CT303" s="27"/>
    </row>
    <row r="304" spans="2:98" x14ac:dyDescent="0.35">
      <c r="C304">
        <v>1</v>
      </c>
      <c r="D304" s="26">
        <f>$F$2*D305+$F$3*E304+3*$F$6*D290+3*$F$7*E289+3*$F$10*D275+3*$F$11*E274+$F$14*D260+$F$15*E259</f>
        <v>13951.225584038762</v>
      </c>
      <c r="E304" s="17">
        <f>$F$5*E305+$F$4*F304+3*$F$9*E290+3*$F$8*F289+3*$F$13*E275+3*$F$12*F274+$F$17*E260+$F$16*F259</f>
        <v>19059.082682510347</v>
      </c>
      <c r="F304" s="26">
        <f>$F$2*F305+$F$3*G304+3*$F$6*F290+3*$F$7*G289+3*$F$10*F275+3*$F$11*G274+$F$14*F260+$F$15*G259</f>
        <v>14833.716073415186</v>
      </c>
      <c r="G304" s="17">
        <f>$F$5*G305+$F$4*H304+3*$F$9*G290+3*$F$8*H289+3*$F$13*G275+3*$F$12*H274+$F$17*G260+$F$16*H259</f>
        <v>13220.426187930558</v>
      </c>
      <c r="H304" s="26">
        <f>$F$2*H305+$F$3*I304+3*$F$6*H290+3*$F$7*I289+3*$F$10*H275+3*$F$11*I274+$F$14*H260+$F$15*I259</f>
        <v>7465.7211644673607</v>
      </c>
      <c r="I304" s="17">
        <f>$F$5*I305+$F$4*J304+3*$F$9*I290+3*$F$8*J289+3*$F$13*I275+3*$F$12*J274+$F$17*I260+$F$16*J259</f>
        <v>1571.7657854862098</v>
      </c>
      <c r="J304" s="113">
        <v>0</v>
      </c>
      <c r="N304">
        <v>1</v>
      </c>
      <c r="O304" s="26">
        <f>$F$2*O305+$F$3*P304+3*$F$6*O290+3*$F$7*P289+3*$F$10*O275+3*$F$11*P274+$F$14*O260+$F$15*P259</f>
        <v>145532.5334570402</v>
      </c>
      <c r="P304" s="17">
        <f>$F$5*P305+$F$4*Q304+3*$F$9*P290+3*$F$8*Q289+3*$F$13*P275+3*$F$12*Q274+$F$17*P260+$F$16*Q259</f>
        <v>148051.50751717589</v>
      </c>
      <c r="Q304" s="26">
        <f>$F$2*Q305+$F$3*R304+3*$F$6*Q290+3*$F$7*R289+3*$F$10*Q275+3*$F$11*R274+$F$14*Q260+$F$15*R259</f>
        <v>125186.14254815296</v>
      </c>
      <c r="R304" s="17">
        <f>$F$5*R305+$F$4*S304+3*$F$9*R290+3*$F$8*S289+3*$F$13*R275+3*$F$12*S274+$F$17*R260+$F$16*S259</f>
        <v>74656.272600064331</v>
      </c>
      <c r="S304" s="26">
        <f>$F$2*S305+$F$3*T304+3*$F$6*S290+3*$F$7*T289+3*$F$10*S275+3*$F$11*T274+$F$14*S260+$F$15*T259</f>
        <v>45219.400347699062</v>
      </c>
      <c r="T304" s="17">
        <f>$F$5*T305+$F$4*U304+3*$F$9*T290+3*$F$8*U289+3*$F$13*T275+3*$F$12*U274+$F$17*T260+$F$16*U259</f>
        <v>7652.7293856648485</v>
      </c>
      <c r="U304" s="113">
        <v>0</v>
      </c>
      <c r="Y304">
        <v>1</v>
      </c>
      <c r="Z304" s="26">
        <f>$F$2*Z305+$F$3*AA304+3*$F$6*Z290+3*$F$7*AA289+3*$F$10*Z275+3*$F$11*AA274+$F$14*Z260+$F$15*AA259</f>
        <v>16657.933102541381</v>
      </c>
      <c r="AA304" s="17">
        <f>$F$5*AA305+$F$4*AB304+3*$F$9*AA290+3*$F$8*AB289+3*$F$13*AA275+3*$F$12*AB274+$F$17*AA260+$F$16*AB259</f>
        <v>7044.3001306382339</v>
      </c>
      <c r="AB304" s="26">
        <f>$F$2*AB305+$F$3*AC304+3*$F$6*AB290+3*$F$7*AC289+3*$F$10*AB275+3*$F$11*AC274+$F$14*AB260+$F$15*AC259</f>
        <v>3242.0258914040346</v>
      </c>
      <c r="AC304" s="17">
        <f>$F$5*AC305+$F$4*AD304+3*$F$9*AC290+3*$F$8*AD289+3*$F$13*AC275+3*$F$12*AD274+$F$17*AC260+$F$16*AD259</f>
        <v>421.25532051514352</v>
      </c>
      <c r="AD304" s="26">
        <f>$F$2*AD305+$F$3*AE304+3*$F$6*AD290+3*$F$7*AE289+3*$F$10*AD275+3*$F$11*AE274+$F$14*AD260+$F$15*AE259</f>
        <v>0</v>
      </c>
      <c r="AE304" s="17">
        <f>$F$5*AE305+$F$4*AF304+3*$F$9*AE290+3*$F$8*AF289+3*$F$13*AE275+3*$F$12*AF274+$F$17*AE260+$F$16*AF259</f>
        <v>0</v>
      </c>
      <c r="AF304" s="113">
        <v>0</v>
      </c>
      <c r="AJ304">
        <v>1</v>
      </c>
      <c r="AK304" s="26">
        <f>$F$2*AK305+$F$3*AL304+3*$F$6*AK290+3*$F$7*AL289+3*$F$10*AK275+3*$F$11*AL274+$F$14*AK260+$F$15*AL259</f>
        <v>190185.18859622048</v>
      </c>
      <c r="AL304" s="17">
        <f>$F$5*AL305+$F$4*AM304+3*$F$9*AL290+3*$F$8*AM289+3*$F$13*AL275+3*$F$12*AM274+$F$17*AL260+$F$16*AM259</f>
        <v>159400.18111219929</v>
      </c>
      <c r="AM304" s="26">
        <f>$F$2*AM305+$F$3*AN304+3*$F$6*AM290+3*$F$7*AN289+3*$F$10*AM275+3*$F$11*AN274+$F$14*AM260+$F$15*AN259</f>
        <v>126442.08484235707</v>
      </c>
      <c r="AN304" s="17">
        <f>$F$5*AN305+$F$4*AO304+3*$F$9*AN290+3*$F$8*AO289+3*$F$13*AN275+3*$F$12*AO274+$F$17*AN260+$F$16*AO259</f>
        <v>68505.915901965374</v>
      </c>
      <c r="AO304" s="26">
        <f>$F$2*AO305+$F$3*AP304+3*$F$6*AO290+3*$F$7*AP289+3*$F$10*AO275+3*$F$11*AP274+$F$14*AO260+$F$15*AP259</f>
        <v>40762.661835301631</v>
      </c>
      <c r="AP304" s="17">
        <f>$F$5*AP305+$F$4*AQ304+3*$F$9*AP290+3*$F$8*AQ289+3*$F$13*AP275+3*$F$12*AQ274+$F$17*AP260+$F$16*AQ259</f>
        <v>6838.5150994841497</v>
      </c>
      <c r="AQ304" s="113">
        <v>0</v>
      </c>
      <c r="AU304">
        <v>1</v>
      </c>
      <c r="AV304" s="17">
        <f t="shared" ref="AV304:AV308" si="377">D304+O304</f>
        <v>159483.75904107897</v>
      </c>
      <c r="AW304" s="17">
        <f t="shared" si="360"/>
        <v>167110.59019968624</v>
      </c>
      <c r="AX304" s="17">
        <f t="shared" si="361"/>
        <v>140019.85862156816</v>
      </c>
      <c r="AY304" s="17">
        <f t="shared" si="362"/>
        <v>87876.698787994887</v>
      </c>
      <c r="AZ304" s="17">
        <f t="shared" si="363"/>
        <v>52685.121512166421</v>
      </c>
      <c r="BA304" s="17">
        <f t="shared" si="364"/>
        <v>9224.4951711510585</v>
      </c>
      <c r="BB304" s="27"/>
      <c r="BF304">
        <v>1</v>
      </c>
      <c r="BG304" s="3">
        <f t="shared" ref="BG304:BG308" si="378">Z304+AK304</f>
        <v>206843.12169876185</v>
      </c>
      <c r="BH304" s="3">
        <f t="shared" si="365"/>
        <v>166444.48124283753</v>
      </c>
      <c r="BI304" s="3">
        <f t="shared" si="366"/>
        <v>129684.1107337611</v>
      </c>
      <c r="BJ304" s="3">
        <f t="shared" si="367"/>
        <v>68927.171222480523</v>
      </c>
      <c r="BK304" s="3">
        <f t="shared" si="368"/>
        <v>40762.661835301631</v>
      </c>
      <c r="BL304" s="3">
        <f t="shared" si="369"/>
        <v>6838.5150994841497</v>
      </c>
      <c r="BM304" s="27"/>
      <c r="BQ304">
        <v>1</v>
      </c>
      <c r="BR304" s="17">
        <f t="shared" ref="BR304:BR308" si="379">AV304+BG304</f>
        <v>366326.8807398408</v>
      </c>
      <c r="BS304" s="17">
        <f t="shared" si="370"/>
        <v>333555.07144252374</v>
      </c>
      <c r="BT304" s="17">
        <f t="shared" si="371"/>
        <v>269703.96935532929</v>
      </c>
      <c r="BU304" s="17">
        <f t="shared" si="372"/>
        <v>156803.8700104754</v>
      </c>
      <c r="BV304" s="17">
        <f t="shared" si="373"/>
        <v>93447.783347468052</v>
      </c>
      <c r="BW304" s="17">
        <f t="shared" si="374"/>
        <v>16063.010270635208</v>
      </c>
      <c r="BX304" s="27"/>
      <c r="CB304">
        <v>1</v>
      </c>
      <c r="CC304" s="17">
        <f t="shared" ref="CC304:CC308" si="380">BR304</f>
        <v>366326.8807398408</v>
      </c>
      <c r="CD304" s="17">
        <f t="shared" si="375"/>
        <v>333555.07144252374</v>
      </c>
      <c r="CE304" s="17">
        <f t="shared" si="375"/>
        <v>269703.96935532929</v>
      </c>
      <c r="CF304" s="17">
        <f t="shared" si="375"/>
        <v>156803.8700104754</v>
      </c>
      <c r="CG304" s="17">
        <f t="shared" si="375"/>
        <v>93447.783347468052</v>
      </c>
      <c r="CH304" s="17">
        <f t="shared" si="375"/>
        <v>16063.010270635208</v>
      </c>
      <c r="CI304" s="27"/>
      <c r="CM304">
        <v>1</v>
      </c>
      <c r="CN304" s="28">
        <f t="shared" si="376"/>
        <v>2.1506612944354417</v>
      </c>
      <c r="CO304" s="28">
        <f t="shared" si="376"/>
        <v>2.1613416143100213</v>
      </c>
      <c r="CP304" s="28">
        <f t="shared" si="376"/>
        <v>2.1638008167931666</v>
      </c>
      <c r="CQ304" s="28">
        <f t="shared" si="376"/>
        <v>2.3805829273258805</v>
      </c>
      <c r="CR304" s="28">
        <f t="shared" si="376"/>
        <v>2.7241287815738713</v>
      </c>
      <c r="CS304" s="28">
        <f t="shared" si="376"/>
        <v>4.9464582968507944</v>
      </c>
      <c r="CT304" s="27"/>
    </row>
    <row r="305" spans="2:98" x14ac:dyDescent="0.35">
      <c r="C305">
        <v>2</v>
      </c>
      <c r="D305" s="17">
        <f>$F$5*D306+$F$4*E305+3*$F$9*D291+3*$F$8*E290+3*$F$13*D276+3*$F$12*E275+$F$17*D261+$F$16*E260</f>
        <v>5534.3123910040176</v>
      </c>
      <c r="E305" s="26">
        <f>$F$2*E306+$F$3*F305+3*$F$6*E291+3*$F$7*F290+3*$F$10*E276+3*$F$11*F275+$F$14*E261+$F$15*F260</f>
        <v>4675.0879804986607</v>
      </c>
      <c r="F305" s="17">
        <f>$F$5*F306+$F$4*G305+3*$F$9*F291+3*$F$8*G290+3*$F$13*F276+3*$F$12*G275+$F$17*F261+$F$16*G260</f>
        <v>6714.5048529445849</v>
      </c>
      <c r="G305" s="26">
        <f>$F$2*G306+$F$3*H305+3*$F$6*G291+3*$F$7*H290+3*$F$10*G276+3*$F$11*H275+$F$14*G261+$F$15*H260</f>
        <v>4562.9031278198527</v>
      </c>
      <c r="H305" s="17">
        <f>$F$5*H306+$F$4*I305+3*$F$9*H291+3*$F$8*I290+3*$F$13*H276+3*$F$12*I275+$F$17*H261+$F$16*I260</f>
        <v>3695.5247939523347</v>
      </c>
      <c r="I305" s="26">
        <f>$F$2*I306+$F$3*J305+3*$F$6*I291+3*$F$7*J290+3*$F$10*I276+3*$F$11*J275+$F$14*I261+$F$15*J260</f>
        <v>1406.2695979768173</v>
      </c>
      <c r="J305" s="113">
        <v>0</v>
      </c>
      <c r="N305">
        <v>2</v>
      </c>
      <c r="O305" s="17">
        <f>$F$5*O306+$F$4*P305+3*$F$9*O291+3*$F$8*P290+3*$F$13*O276+3*$F$12*P275+$F$17*O261+$F$16*P260</f>
        <v>107351.04515943643</v>
      </c>
      <c r="P305" s="26">
        <f>$F$2*P306+$F$3*Q305+3*$F$6*P291+3*$F$7*Q290+3*$F$10*P276+3*$F$11*Q275+$F$14*P261+$F$15*Q260</f>
        <v>103184.89246101918</v>
      </c>
      <c r="Q305" s="17">
        <f>$F$5*Q306+$F$4*R305+3*$F$9*Q291+3*$F$8*R290+3*$F$13*Q276+3*$F$12*R275+$F$17*Q261+$F$16*R260</f>
        <v>109209.87171181028</v>
      </c>
      <c r="R305" s="26">
        <f>$F$2*R306+$F$3*S305+3*$F$6*R291+3*$F$7*S290+3*$F$10*R276+3*$F$11*S275+$F$14*R261+$F$15*S260</f>
        <v>92242.550433280703</v>
      </c>
      <c r="S305" s="17">
        <f>$F$5*S306+$F$4*T305+3*$F$9*S291+3*$F$8*T290+3*$F$13*S276+3*$F$12*T275+$F$17*S261+$F$16*T260</f>
        <v>45372.301053063187</v>
      </c>
      <c r="T305" s="26">
        <f>$F$2*T306+$F$3*U305+3*$F$6*T291+3*$F$7*U290+3*$F$10*T276+3*$F$11*U275+$F$14*T261+$F$15*U260</f>
        <v>21088.394172829834</v>
      </c>
      <c r="U305" s="113">
        <v>0</v>
      </c>
      <c r="Y305">
        <v>2</v>
      </c>
      <c r="Z305" s="17">
        <f>$F$5*Z306+$F$4*AA305+3*$F$9*Z291+3*$F$8*AA290+3*$F$13*Z276+3*$F$12*AA275+$F$17*Z261+$F$16*AA260</f>
        <v>12560.318295365023</v>
      </c>
      <c r="AA305" s="26">
        <f>$F$2*AA306+$F$3*AB305+3*$F$6*AA291+3*$F$7*AB290+3*$F$10*AA276+3*$F$11*AB275+$F$14*AA261+$F$15*AB260</f>
        <v>7614.0284544988608</v>
      </c>
      <c r="AB305" s="17">
        <f>$F$5*AB306+$F$4*AC305+3*$F$9*AB291+3*$F$8*AC290+3*$F$13*AB276+3*$F$12*AC275+$F$17*AB261+$F$16*AC260</f>
        <v>2512.6538833872551</v>
      </c>
      <c r="AC305" s="26">
        <f>$F$2*AC306+$F$3*AD305+3*$F$6*AC291+3*$F$7*AD290+3*$F$10*AC276+3*$F$11*AD275+$F$14*AC261+$F$15*AD260</f>
        <v>798.58834725892098</v>
      </c>
      <c r="AD305" s="17">
        <f>$F$5*AD306+$F$4*AE305+3*$F$9*AD291+3*$F$8*AE290+3*$F$13*AD276+3*$F$12*AE275+$F$17*AD261+$F$16*AE260</f>
        <v>0</v>
      </c>
      <c r="AE305" s="26">
        <f>$F$2*AE306+$F$3*AF305+3*$F$6*AE291+3*$F$7*AF290+3*$F$10*AE276+3*$F$11*AF275+$F$14*AE261+$F$15*AF260</f>
        <v>0</v>
      </c>
      <c r="AF305" s="113">
        <v>0</v>
      </c>
      <c r="AJ305">
        <v>2</v>
      </c>
      <c r="AK305" s="17">
        <f>$F$5*AK306+$F$4*AL305+3*$F$9*AK291+3*$F$8*AL290+3*$F$13*AK276+3*$F$12*AL275+$F$17*AK261+$F$16*AL260</f>
        <v>144304.25328805338</v>
      </c>
      <c r="AL305" s="26">
        <f>$F$2*AL306+$F$3*AM305+3*$F$6*AL291+3*$F$7*AM290+3*$F$10*AL276+3*$F$11*AM275+$F$14*AL261+$F$15*AM260</f>
        <v>124705.19054964</v>
      </c>
      <c r="AM305" s="17">
        <f>$F$5*AM306+$F$4*AN305+3*$F$9*AM291+3*$F$8*AN290+3*$F$13*AM276+3*$F$12*AN275+$F$17*AM261+$F$16*AN260</f>
        <v>112021.45117725378</v>
      </c>
      <c r="AN305" s="26">
        <f>$F$2*AN306+$F$3*AO305+3*$F$6*AN291+3*$F$7*AO290+3*$F$10*AN276+3*$F$11*AO275+$F$14*AN261+$F$15*AO260</f>
        <v>90337.70311915224</v>
      </c>
      <c r="AO305" s="17">
        <f>$F$5*AO306+$F$4*AP305+3*$F$9*AO291+3*$F$8*AP290+3*$F$13*AO276+3*$F$12*AP275+$F$17*AO261+$F$16*AP260</f>
        <v>42281.339065891181</v>
      </c>
      <c r="AP305" s="26">
        <f>$F$2*AP306+$F$3*AQ305+3*$F$6*AP291+3*$F$7*AQ290+3*$F$10*AP276+3*$F$11*AQ275+$F$14*AP261+$F$15*AQ260</f>
        <v>19715.956572900821</v>
      </c>
      <c r="AQ305" s="113">
        <v>0</v>
      </c>
      <c r="AU305">
        <v>2</v>
      </c>
      <c r="AV305" s="17">
        <f t="shared" si="377"/>
        <v>112885.35755044044</v>
      </c>
      <c r="AW305" s="17">
        <f t="shared" si="360"/>
        <v>107859.98044151784</v>
      </c>
      <c r="AX305" s="17">
        <f t="shared" si="361"/>
        <v>115924.37656475487</v>
      </c>
      <c r="AY305" s="17">
        <f t="shared" si="362"/>
        <v>96805.453561100556</v>
      </c>
      <c r="AZ305" s="17">
        <f t="shared" si="363"/>
        <v>49067.82584701552</v>
      </c>
      <c r="BA305" s="17">
        <f t="shared" si="364"/>
        <v>22494.663770806652</v>
      </c>
      <c r="BB305" s="27"/>
      <c r="BF305">
        <v>2</v>
      </c>
      <c r="BG305" s="3">
        <f t="shared" si="378"/>
        <v>156864.57158341841</v>
      </c>
      <c r="BH305" s="3">
        <f t="shared" si="365"/>
        <v>132319.21900413887</v>
      </c>
      <c r="BI305" s="3">
        <f t="shared" si="366"/>
        <v>114534.10506064104</v>
      </c>
      <c r="BJ305" s="3">
        <f t="shared" si="367"/>
        <v>91136.291466411159</v>
      </c>
      <c r="BK305" s="3">
        <f t="shared" si="368"/>
        <v>42281.339065891181</v>
      </c>
      <c r="BL305" s="3">
        <f t="shared" si="369"/>
        <v>19715.956572900821</v>
      </c>
      <c r="BM305" s="27"/>
      <c r="BQ305">
        <v>2</v>
      </c>
      <c r="BR305" s="17">
        <f t="shared" si="379"/>
        <v>269749.92913385888</v>
      </c>
      <c r="BS305" s="17">
        <f t="shared" si="370"/>
        <v>240179.1994456567</v>
      </c>
      <c r="BT305" s="17">
        <f t="shared" si="371"/>
        <v>230458.48162539591</v>
      </c>
      <c r="BU305" s="17">
        <f t="shared" si="372"/>
        <v>187941.74502751173</v>
      </c>
      <c r="BV305" s="17">
        <f t="shared" si="373"/>
        <v>91349.164912906708</v>
      </c>
      <c r="BW305" s="17">
        <f t="shared" si="374"/>
        <v>42210.620343707473</v>
      </c>
      <c r="BX305" s="27"/>
      <c r="CB305">
        <v>2</v>
      </c>
      <c r="CC305" s="17">
        <f t="shared" si="380"/>
        <v>269749.92913385888</v>
      </c>
      <c r="CD305" s="17">
        <f t="shared" si="375"/>
        <v>240179.1994456567</v>
      </c>
      <c r="CE305" s="17">
        <f t="shared" si="375"/>
        <v>230458.48162539591</v>
      </c>
      <c r="CF305" s="17">
        <f t="shared" si="375"/>
        <v>187941.74502751173</v>
      </c>
      <c r="CG305" s="17">
        <f t="shared" si="375"/>
        <v>91349.164912906708</v>
      </c>
      <c r="CH305" s="17">
        <f t="shared" si="375"/>
        <v>42210.620343707473</v>
      </c>
      <c r="CI305" s="27"/>
      <c r="CM305">
        <v>2</v>
      </c>
      <c r="CN305" s="28">
        <f t="shared" si="376"/>
        <v>2.2226817100456957</v>
      </c>
      <c r="CO305" s="28">
        <f t="shared" si="376"/>
        <v>2.288269614794836</v>
      </c>
      <c r="CP305" s="28">
        <f t="shared" si="376"/>
        <v>2.2072413650826102</v>
      </c>
      <c r="CQ305" s="28">
        <f t="shared" si="376"/>
        <v>2.1871460024122134</v>
      </c>
      <c r="CR305" s="28">
        <f t="shared" si="376"/>
        <v>2.7230793003197533</v>
      </c>
      <c r="CS305" s="28">
        <f t="shared" si="376"/>
        <v>3.6182855244094956</v>
      </c>
      <c r="CT305" s="27"/>
    </row>
    <row r="306" spans="2:98" x14ac:dyDescent="0.35">
      <c r="B306" t="s">
        <v>1</v>
      </c>
      <c r="C306">
        <v>3</v>
      </c>
      <c r="D306" s="26">
        <f>$F$2*D307+$F$3*E306+3*$F$6*D292+3*$F$7*E291+3*$F$10*D277+3*$F$11*E276+$F$14*D262+$F$15*E261</f>
        <v>563.91333605328873</v>
      </c>
      <c r="E306" s="17">
        <f>$F$5*E307+$F$4*F306+3*$F$9*E292+3*$F$8*F291+3*$F$13*E277+3*$F$12*F276+$F$17*E262+$F$16*F261</f>
        <v>1166.2306361806604</v>
      </c>
      <c r="F306" s="26">
        <f>$F$2*F307+$F$3*G306+3*$F$6*F292+3*$F$7*G291+3*$F$10*F277+3*$F$11*G276+$F$14*F262+$F$15*G261</f>
        <v>855.96573142725072</v>
      </c>
      <c r="G306" s="17">
        <f>$F$5*G307+$F$4*H306+3*$F$9*G292+3*$F$8*H291+3*$F$13*G277+3*$F$12*H276+$F$17*G262+$F$16*H261</f>
        <v>1305.9439046708862</v>
      </c>
      <c r="H306" s="26">
        <f>$F$2*H307+$F$3*I306+3*$F$6*H292+3*$F$7*I291+3*$F$10*H277+3*$F$11*I276+$F$14*H262+$F$15*I261</f>
        <v>593.80517486412077</v>
      </c>
      <c r="I306" s="17">
        <f>$F$5*I307+$F$4*J306+3*$F$9*I292+3*$F$8*J291+3*$F$13*I277+3*$F$12*J276+$F$17*I262+$F$16*J261</f>
        <v>309.68281728760047</v>
      </c>
      <c r="J306" s="113">
        <v>0</v>
      </c>
      <c r="M306" t="s">
        <v>1</v>
      </c>
      <c r="N306">
        <v>3</v>
      </c>
      <c r="O306" s="26">
        <f>$F$2*O307+$F$3*P306+3*$F$6*O292+3*$F$7*P291+3*$F$10*O277+3*$F$11*P276+$F$14*O262+$F$15*P261</f>
        <v>44587.154722453997</v>
      </c>
      <c r="P306" s="17">
        <f>$F$5*P307+$F$4*Q306+3*$F$9*P292+3*$F$8*Q291+3*$F$13*P277+3*$F$12*Q276+$F$17*P262+$F$16*Q261</f>
        <v>72393.727628638051</v>
      </c>
      <c r="Q306" s="26">
        <f>$F$2*Q307+$F$3*R306+3*$F$6*Q292+3*$F$7*R291+3*$F$10*Q277+3*$F$11*R276+$F$14*Q262+$F$15*R261</f>
        <v>70885.130973919964</v>
      </c>
      <c r="R306" s="17">
        <f>$F$5*R307+$F$4*S306+3*$F$9*R292+3*$F$8*S291+3*$F$13*R277+3*$F$12*S276+$F$17*R262+$F$16*S261</f>
        <v>82674.890552255791</v>
      </c>
      <c r="S306" s="26">
        <f>$F$2*S307+$F$3*T306+3*$F$6*S292+3*$F$7*T291+3*$F$10*S277+3*$F$11*T276+$F$14*S262+$F$15*T261</f>
        <v>71478.976371314915</v>
      </c>
      <c r="T306" s="17">
        <f>$F$5*T307+$F$4*U306+3*$F$9*T292+3*$F$8*U291+3*$F$13*T277+3*$F$12*U276+$F$17*T262+$F$16*U261</f>
        <v>22565.871584076962</v>
      </c>
      <c r="U306" s="113">
        <v>0</v>
      </c>
      <c r="X306" t="s">
        <v>1</v>
      </c>
      <c r="Y306">
        <v>3</v>
      </c>
      <c r="Z306" s="26">
        <f>$F$2*Z307+$F$3*AA306+3*$F$6*Z292+3*$F$7*AA291+3*$F$10*Z277+3*$F$11*AA276+$F$14*Z262+$F$15*AA261</f>
        <v>8072.1693267917581</v>
      </c>
      <c r="AA306" s="17">
        <f>$F$5*AA307+$F$4*AB306+3*$F$9*AA292+3*$F$8*AB291+3*$F$13*AA277+3*$F$12*AB276+$F$17*AA262+$F$16*AB261</f>
        <v>5119.0119044688954</v>
      </c>
      <c r="AB306" s="26">
        <f>$F$2*AB307+$F$3*AC306+3*$F$6*AB292+3*$F$7*AC291+3*$F$10*AB277+3*$F$11*AC276+$F$14*AB262+$F$15*AC261</f>
        <v>2688.3361856425163</v>
      </c>
      <c r="AC306" s="17">
        <f>$F$5*AC307+$F$4*AD306+3*$F$9*AC292+3*$F$8*AD291+3*$F$13*AC277+3*$F$12*AD276+$F$17*AC262+$F$16*AD261</f>
        <v>500.66467329221183</v>
      </c>
      <c r="AD306" s="26">
        <f>$F$2*AD307+$F$3*AE306+3*$F$6*AD292+3*$F$7*AE291+3*$F$10*AD277+3*$F$11*AE276+$F$14*AD262+$F$15*AE261</f>
        <v>0</v>
      </c>
      <c r="AE306" s="17">
        <f>$F$5*AE307+$F$4*AF306+3*$F$9*AE292+3*$F$8*AF291+3*$F$13*AE277+3*$F$12*AF276+$F$17*AE262+$F$16*AF261</f>
        <v>0</v>
      </c>
      <c r="AF306" s="113">
        <v>0</v>
      </c>
      <c r="AI306" t="s">
        <v>1</v>
      </c>
      <c r="AJ306">
        <v>3</v>
      </c>
      <c r="AK306" s="26">
        <f>$F$2*AK307+$F$3*AL306+3*$F$6*AK292+3*$F$7*AL291+3*$F$10*AK277+3*$F$11*AL276+$F$14*AK262+$F$15*AL261</f>
        <v>71719.494386161168</v>
      </c>
      <c r="AL306" s="17">
        <f>$F$5*AL307+$F$4*AM306+3*$F$9*AL292+3*$F$8*AM291+3*$F$13*AL277+3*$F$12*AM276+$F$17*AL262+$F$16*AM261</f>
        <v>88588.762862465897</v>
      </c>
      <c r="AM306" s="26">
        <f>$F$2*AM307+$F$3*AN306+3*$F$6*AM292+3*$F$7*AN291+3*$F$10*AM277+3*$F$11*AN276+$F$14*AM262+$F$15*AN261</f>
        <v>78882.122771749695</v>
      </c>
      <c r="AN306" s="17">
        <f>$F$5*AN307+$F$4*AO306+3*$F$9*AN292+3*$F$8*AO291+3*$F$13*AN277+3*$F$12*AO276+$F$17*AN262+$F$16*AO261</f>
        <v>81490.390148003455</v>
      </c>
      <c r="AO306" s="26">
        <f>$F$2*AO307+$F$3*AP306+3*$F$6*AO292+3*$F$7*AP291+3*$F$10*AO277+3*$F$11*AP276+$F$14*AO262+$F$15*AP261</f>
        <v>68766.050016732464</v>
      </c>
      <c r="AP306" s="17">
        <f>$F$5*AP307+$F$4*AQ306+3*$F$9*AP292+3*$F$8*AQ291+3*$F$13*AP277+3*$F$12*AQ276+$F$17*AP262+$F$16*AQ261</f>
        <v>21539.963706575043</v>
      </c>
      <c r="AQ306" s="113">
        <v>0</v>
      </c>
      <c r="AT306" t="s">
        <v>1</v>
      </c>
      <c r="AU306">
        <v>3</v>
      </c>
      <c r="AV306" s="17">
        <f t="shared" si="377"/>
        <v>45151.068058507284</v>
      </c>
      <c r="AW306" s="17">
        <f t="shared" si="360"/>
        <v>73559.958264818706</v>
      </c>
      <c r="AX306" s="17">
        <f t="shared" si="361"/>
        <v>71741.096705347212</v>
      </c>
      <c r="AY306" s="17">
        <f t="shared" si="362"/>
        <v>83980.834456926677</v>
      </c>
      <c r="AZ306" s="17">
        <f t="shared" si="363"/>
        <v>72072.781546179031</v>
      </c>
      <c r="BA306" s="17">
        <f t="shared" si="364"/>
        <v>22875.554401364563</v>
      </c>
      <c r="BB306" s="27"/>
      <c r="BE306" t="s">
        <v>1</v>
      </c>
      <c r="BF306">
        <v>3</v>
      </c>
      <c r="BG306" s="3">
        <f t="shared" si="378"/>
        <v>79791.663712952926</v>
      </c>
      <c r="BH306" s="3">
        <f t="shared" si="365"/>
        <v>93707.774766934788</v>
      </c>
      <c r="BI306" s="3">
        <f t="shared" si="366"/>
        <v>81570.458957392213</v>
      </c>
      <c r="BJ306" s="3">
        <f t="shared" si="367"/>
        <v>81991.054821295664</v>
      </c>
      <c r="BK306" s="3">
        <f t="shared" si="368"/>
        <v>68766.050016732464</v>
      </c>
      <c r="BL306" s="3">
        <f t="shared" si="369"/>
        <v>21539.963706575043</v>
      </c>
      <c r="BM306" s="27"/>
      <c r="BP306" t="s">
        <v>1</v>
      </c>
      <c r="BQ306">
        <v>3</v>
      </c>
      <c r="BR306" s="17">
        <f t="shared" si="379"/>
        <v>124942.73177146021</v>
      </c>
      <c r="BS306" s="17">
        <f t="shared" si="370"/>
        <v>167267.73303175351</v>
      </c>
      <c r="BT306" s="17">
        <f t="shared" si="371"/>
        <v>153311.55566273944</v>
      </c>
      <c r="BU306" s="17">
        <f t="shared" si="372"/>
        <v>165971.88927822234</v>
      </c>
      <c r="BV306" s="17">
        <f t="shared" si="373"/>
        <v>140838.83156291151</v>
      </c>
      <c r="BW306" s="17">
        <f t="shared" si="374"/>
        <v>44415.518107939606</v>
      </c>
      <c r="BX306" s="27"/>
      <c r="CA306" t="s">
        <v>1</v>
      </c>
      <c r="CB306">
        <v>3</v>
      </c>
      <c r="CC306" s="17">
        <f t="shared" si="380"/>
        <v>124942.73177146021</v>
      </c>
      <c r="CD306" s="17">
        <f t="shared" si="375"/>
        <v>167267.73303175351</v>
      </c>
      <c r="CE306" s="17">
        <f t="shared" si="375"/>
        <v>153311.55566273944</v>
      </c>
      <c r="CF306" s="17">
        <f t="shared" si="375"/>
        <v>165971.88927822234</v>
      </c>
      <c r="CG306" s="17">
        <f t="shared" si="375"/>
        <v>140838.83156291151</v>
      </c>
      <c r="CH306" s="17">
        <f t="shared" si="375"/>
        <v>44415.518107939606</v>
      </c>
      <c r="CI306" s="27"/>
      <c r="CL306" t="s">
        <v>1</v>
      </c>
      <c r="CM306">
        <v>3</v>
      </c>
      <c r="CN306" s="28">
        <f t="shared" si="376"/>
        <v>2.5873591473621058</v>
      </c>
      <c r="CO306" s="28">
        <f t="shared" si="376"/>
        <v>2.4195271542392001</v>
      </c>
      <c r="CP306" s="28">
        <f t="shared" si="376"/>
        <v>2.4125441179118443</v>
      </c>
      <c r="CQ306" s="28">
        <f t="shared" si="376"/>
        <v>2.1667405917759783</v>
      </c>
      <c r="CR306" s="28">
        <f t="shared" si="376"/>
        <v>2.0680920621626218</v>
      </c>
      <c r="CS306" s="28">
        <f t="shared" si="376"/>
        <v>3.339750402054189</v>
      </c>
      <c r="CT306" s="27"/>
    </row>
    <row r="307" spans="2:98" x14ac:dyDescent="0.35">
      <c r="C307">
        <v>4</v>
      </c>
      <c r="D307" s="17">
        <f>$F$5*D308+$F$4*E307+3*$F$9*D293+3*$F$8*E292+3*$F$13*D278+3*$F$12*E277+$F$17*D263+$F$16*E262</f>
        <v>0</v>
      </c>
      <c r="E307" s="26">
        <f>$F$2*E308+$F$3*F307+3*$F$6*E293+3*$F$7*F292+3*$F$10*E278+3*$F$11*F277+$F$14*E263+$F$15*F262</f>
        <v>0</v>
      </c>
      <c r="F307" s="17">
        <f>$F$5*F308+$F$4*G307+3*$F$9*F293+3*$F$8*G292+3*$F$13*F278+3*$F$12*G277+$F$17*F263+$F$16*G262</f>
        <v>0</v>
      </c>
      <c r="G307" s="26">
        <f>$F$2*G308+$F$3*H307+3*$F$6*G293+3*$F$7*H292+3*$F$10*G278+3*$F$11*H277+$F$14*G263+$F$15*H262</f>
        <v>0</v>
      </c>
      <c r="H307" s="17">
        <f>$F$5*H308+$F$4*I307+3*$F$9*H293+3*$F$8*I292+3*$F$13*H278+3*$F$12*I277+$F$17*H263+$F$16*I262</f>
        <v>0</v>
      </c>
      <c r="I307" s="26">
        <f>$F$2*I308+$F$3*J307+3*$F$6*I293+3*$F$7*J292+3*$F$10*I278+3*$F$11*J277+$F$14*I263+$F$15*J262</f>
        <v>0</v>
      </c>
      <c r="J307" s="113">
        <v>0</v>
      </c>
      <c r="N307">
        <v>4</v>
      </c>
      <c r="O307" s="17">
        <f>$F$5*O308+$F$4*P307+3*$F$9*O293+3*$F$8*P292+3*$F$13*O278+3*$F$12*P277+$F$17*O263+$F$16*P262</f>
        <v>21713.155694086949</v>
      </c>
      <c r="P307" s="26">
        <f>$F$2*P308+$F$3*Q307+3*$F$6*P293+3*$F$7*Q292+3*$F$10*P278+3*$F$11*Q277+$F$14*P263+$F$15*Q262</f>
        <v>23009.799684189398</v>
      </c>
      <c r="Q307" s="17">
        <f>$F$5*Q308+$F$4*R307+3*$F$9*Q293+3*$F$8*R292+3*$F$13*Q278+3*$F$12*R277+$F$17*Q263+$F$16*R262</f>
        <v>45416.912253890419</v>
      </c>
      <c r="R307" s="26">
        <f>$F$2*R308+$F$3*S307+3*$F$6*R293+3*$F$7*S292+3*$F$10*R278+3*$F$11*S277+$F$14*R263+$F$15*S262</f>
        <v>46040.196129102158</v>
      </c>
      <c r="S307" s="17">
        <f>$F$5*S308+$F$4*T307+3*$F$9*S293+3*$F$8*T292+3*$F$13*S278+3*$F$12*T277+$F$17*S263+$F$16*T262</f>
        <v>68242.239516428584</v>
      </c>
      <c r="T307" s="26">
        <f>$F$2*T308+$F$3*U307+3*$F$6*T293+3*$F$7*U292+3*$F$10*T278+3*$F$11*U277+$F$14*T263+$F$15*U262</f>
        <v>63382.778819114159</v>
      </c>
      <c r="U307" s="113">
        <v>0</v>
      </c>
      <c r="Y307">
        <v>4</v>
      </c>
      <c r="Z307" s="17">
        <f>$F$5*Z308+$F$4*AA307+3*$F$9*Z293+3*$F$8*AA292+3*$F$13*Z278+3*$F$12*AA277+$F$17*Z263+$F$16*AA262</f>
        <v>4069.5202479885647</v>
      </c>
      <c r="AA307" s="26">
        <f>$F$2*AA308+$F$3*AB307+3*$F$6*AA293+3*$F$7*AB292+3*$F$10*AA278+3*$F$11*AB277+$F$14*AA263+$F$15*AB262</f>
        <v>2358.5880828874633</v>
      </c>
      <c r="AB307" s="17">
        <f>$F$5*AB308+$F$4*AC307+3*$F$9*AB293+3*$F$8*AC292+3*$F$13*AB278+3*$F$12*AC277+$F$17*AB263+$F$16*AC262</f>
        <v>1467.3641081985584</v>
      </c>
      <c r="AC307" s="26">
        <f>$F$2*AC308+$F$3*AD307+3*$F$6*AC293+3*$F$7*AD292+3*$F$10*AC278+3*$F$11*AD277+$F$14*AC263+$F$15*AD262</f>
        <v>574.40266946729776</v>
      </c>
      <c r="AD307" s="17">
        <f>$F$5*AD308+$F$4*AE307+3*$F$9*AD293+3*$F$8*AE292+3*$F$13*AD278+3*$F$12*AE277+$F$17*AD263+$F$16*AE262</f>
        <v>0</v>
      </c>
      <c r="AE307" s="26">
        <f>$F$2*AE308+$F$3*AF307+3*$F$6*AE293+3*$F$7*AF292+3*$F$10*AE278+3*$F$11*AF277+$F$14*AE263+$F$15*AF262</f>
        <v>0</v>
      </c>
      <c r="AF307" s="113">
        <v>0</v>
      </c>
      <c r="AJ307">
        <v>4</v>
      </c>
      <c r="AK307" s="17">
        <f>$F$5*AK308+$F$4*AL307+3*$F$9*AK293+3*$F$8*AL292+3*$F$13*AK278+3*$F$12*AL277+$F$17*AK263+$F$16*AL262</f>
        <v>36569.452033101668</v>
      </c>
      <c r="AL307" s="26">
        <f>$F$2*AL308+$F$3*AM307+3*$F$6*AL293+3*$F$7*AM292+3*$F$10*AL278+3*$F$11*AM277+$F$14*AL263+$F$15*AM262</f>
        <v>32081.048164878313</v>
      </c>
      <c r="AM307" s="17">
        <f>$F$5*AM308+$F$4*AN307+3*$F$9*AM293+3*$F$8*AN292+3*$F$13*AM278+3*$F$12*AN277+$F$17*AM263+$F$16*AN262</f>
        <v>50440.62912384943</v>
      </c>
      <c r="AN307" s="26">
        <f>$F$2*AN308+$F$3*AO307+3*$F$6*AN293+3*$F$7*AO292+3*$F$10*AN278+3*$F$11*AO277+$F$14*AN263+$F$15*AO262</f>
        <v>47578.422441378701</v>
      </c>
      <c r="AO307" s="17">
        <f>$F$5*AO308+$F$4*AP307+3*$F$9*AO293+3*$F$8*AP292+3*$F$13*AO278+3*$F$12*AP277+$F$17*AO263+$F$16*AP262</f>
        <v>65847.215527243578</v>
      </c>
      <c r="AP307" s="26">
        <f>$F$2*AP308+$F$3*AQ307+3*$F$6*AP293+3*$F$7*AQ292+3*$F$10*AP278+3*$F$11*AQ277+$F$14*AP263+$F$15*AQ262</f>
        <v>61022.652380258347</v>
      </c>
      <c r="AQ307" s="113">
        <v>0</v>
      </c>
      <c r="AU307">
        <v>4</v>
      </c>
      <c r="AV307" s="17">
        <f t="shared" si="377"/>
        <v>21713.155694086949</v>
      </c>
      <c r="AW307" s="17">
        <f t="shared" si="360"/>
        <v>23009.799684189398</v>
      </c>
      <c r="AX307" s="17">
        <f t="shared" si="361"/>
        <v>45416.912253890419</v>
      </c>
      <c r="AY307" s="17">
        <f t="shared" si="362"/>
        <v>46040.196129102158</v>
      </c>
      <c r="AZ307" s="17">
        <f t="shared" si="363"/>
        <v>68242.239516428584</v>
      </c>
      <c r="BA307" s="17">
        <f t="shared" si="364"/>
        <v>63382.778819114159</v>
      </c>
      <c r="BB307" s="27"/>
      <c r="BF307">
        <v>4</v>
      </c>
      <c r="BG307" s="3">
        <f t="shared" si="378"/>
        <v>40638.972281090231</v>
      </c>
      <c r="BH307" s="3">
        <f t="shared" si="365"/>
        <v>34439.636247765775</v>
      </c>
      <c r="BI307" s="3">
        <f t="shared" si="366"/>
        <v>51907.993232047986</v>
      </c>
      <c r="BJ307" s="3">
        <f t="shared" si="367"/>
        <v>48152.825110846003</v>
      </c>
      <c r="BK307" s="3">
        <f t="shared" si="368"/>
        <v>65847.215527243578</v>
      </c>
      <c r="BL307" s="3">
        <f t="shared" si="369"/>
        <v>61022.652380258347</v>
      </c>
      <c r="BM307" s="27"/>
      <c r="BQ307">
        <v>4</v>
      </c>
      <c r="BR307" s="17">
        <f t="shared" si="379"/>
        <v>62352.12797517718</v>
      </c>
      <c r="BS307" s="17">
        <f t="shared" si="370"/>
        <v>57449.435931955173</v>
      </c>
      <c r="BT307" s="17">
        <f t="shared" si="371"/>
        <v>97324.905485938405</v>
      </c>
      <c r="BU307" s="17">
        <f t="shared" si="372"/>
        <v>94193.021239948168</v>
      </c>
      <c r="BV307" s="17">
        <f t="shared" si="373"/>
        <v>134089.45504367218</v>
      </c>
      <c r="BW307" s="17">
        <f t="shared" si="374"/>
        <v>124405.43119937251</v>
      </c>
      <c r="BX307" s="27"/>
      <c r="CB307">
        <v>4</v>
      </c>
      <c r="CC307" s="17">
        <f t="shared" si="380"/>
        <v>62352.12797517718</v>
      </c>
      <c r="CD307" s="17">
        <f t="shared" si="375"/>
        <v>57449.435931955173</v>
      </c>
      <c r="CE307" s="17">
        <f t="shared" si="375"/>
        <v>97324.905485938405</v>
      </c>
      <c r="CF307" s="17">
        <f t="shared" si="375"/>
        <v>94193.021239948168</v>
      </c>
      <c r="CG307" s="17">
        <f t="shared" si="375"/>
        <v>134089.45504367218</v>
      </c>
      <c r="CH307" s="17">
        <f t="shared" si="375"/>
        <v>124405.43119937251</v>
      </c>
      <c r="CI307" s="27"/>
      <c r="CM307">
        <v>4</v>
      </c>
      <c r="CN307" s="28">
        <f t="shared" si="376"/>
        <v>3.0154080178398597</v>
      </c>
      <c r="CO307" s="28">
        <f t="shared" si="376"/>
        <v>3.3098654370395519</v>
      </c>
      <c r="CP307" s="28">
        <f t="shared" si="376"/>
        <v>2.6688413593785634</v>
      </c>
      <c r="CQ307" s="28">
        <f t="shared" si="376"/>
        <v>2.6662788777472715</v>
      </c>
      <c r="CR307" s="28">
        <f t="shared" si="376"/>
        <v>2.035011766021797</v>
      </c>
      <c r="CS307" s="28">
        <f t="shared" si="376"/>
        <v>1.9140778756025834</v>
      </c>
      <c r="CT307" s="27"/>
    </row>
    <row r="308" spans="2:98" x14ac:dyDescent="0.35">
      <c r="C308">
        <v>5</v>
      </c>
      <c r="D308" s="26">
        <f>$F$2*D309+$F$3*E308+3*$F$6*D294+3*$F$7*E293+3*$F$10*D279+3*$F$11*E278+$F$14*D264+$F$15*E263</f>
        <v>0</v>
      </c>
      <c r="E308" s="17">
        <f>$F$5*E309+$F$4*F308+3*$F$9*E294+3*$F$8*F293+3*$F$13*E279+3*$F$12*F278+$F$17*E264+$F$16*F263</f>
        <v>0</v>
      </c>
      <c r="F308" s="26">
        <f>$F$2*F309+$F$3*G308+3*$F$6*F294+3*$F$7*G293+3*$F$10*F279+3*$F$11*G278+$F$14*F264+$F$15*G263</f>
        <v>0</v>
      </c>
      <c r="G308" s="17">
        <f>$F$5*G309+$F$4*H308+3*$F$9*G294+3*$F$8*H293+3*$F$13*G279+3*$F$12*H278+$F$17*G264+$F$16*H263</f>
        <v>0</v>
      </c>
      <c r="H308" s="26">
        <f>$F$2*H309+$F$3*I308+3*$F$6*H294+3*$F$7*I293+3*$F$10*H279+3*$F$11*I278+$F$14*H264+$F$15*I263</f>
        <v>0</v>
      </c>
      <c r="I308" s="8">
        <v>0</v>
      </c>
      <c r="J308" s="25">
        <f t="shared" ref="J308:K310" si="381">I307</f>
        <v>0</v>
      </c>
      <c r="K308" s="25">
        <f t="shared" si="381"/>
        <v>0</v>
      </c>
      <c r="N308">
        <v>5</v>
      </c>
      <c r="O308" s="26">
        <f>$F$2*O309+$F$3*P308+3*$F$6*O294+3*$F$7*P293+3*$F$10*O279+3*$F$11*P278+$F$14*O264+$F$15*P263</f>
        <v>2682.3981364885431</v>
      </c>
      <c r="P308" s="17">
        <f>$F$5*P309+$F$4*Q308+3*$F$9*P294+3*$F$8*Q293+3*$F$13*P279+3*$F$12*Q278+$F$17*P264+$F$16*Q263</f>
        <v>7613.6607887311739</v>
      </c>
      <c r="Q308" s="26">
        <f>$F$2*Q309+$F$3*R308+3*$F$6*Q294+3*$F$7*R293+3*$F$10*Q279+3*$F$11*R278+$F$14*Q264+$F$15*R263</f>
        <v>8317.649481958857</v>
      </c>
      <c r="R308" s="17">
        <f>$F$5*R309+$F$4*S308+3*$F$9*R294+3*$F$8*S293+3*$F$13*R279+3*$F$12*S278+$F$17*R264+$F$16*S263</f>
        <v>23136.438992658834</v>
      </c>
      <c r="S308" s="26">
        <f>$F$2*S309+$F$3*T308+3*$F$6*S294+3*$F$7*T293+3*$F$10*S279+3*$F$11*T278+$F$14*S264+$F$15*T263</f>
        <v>24862.156725120389</v>
      </c>
      <c r="T308" s="16">
        <f>(X6*Z3+3*X5*Z4+3*X4*Z5+X3*Z6)/(1-W3)</f>
        <v>68242.23951642857</v>
      </c>
      <c r="U308" s="25">
        <f t="shared" ref="U308:V310" si="382">T307</f>
        <v>63382.778819114159</v>
      </c>
      <c r="V308" s="25">
        <f t="shared" si="382"/>
        <v>0</v>
      </c>
      <c r="Y308">
        <v>5</v>
      </c>
      <c r="Z308" s="26">
        <f>$F$2*Z309+$F$3*AA308+3*$F$6*Z294+3*$F$7*AA293+3*$F$10*Z279+3*$F$11*AA278+$F$14*Z264+$F$15*AA263</f>
        <v>576.43612833954001</v>
      </c>
      <c r="AA308" s="17">
        <f>$F$5*AA309+$F$4*AB308+3*$F$9*AA294+3*$F$8*AB293+3*$F$13*AA279+3*$F$12*AB278+$F$17*AA264+$F$16*AB263</f>
        <v>654.03908720232198</v>
      </c>
      <c r="AB308" s="26">
        <f>$F$2*AB309+$F$3*AC308+3*$F$6*AB294+3*$F$7*AC293+3*$F$10*AB279+3*$F$11*AC278+$F$14*AB264+$F$15*AC263</f>
        <v>241.93654326754373</v>
      </c>
      <c r="AC308" s="17">
        <f>$F$5*AC309+$F$4*AD308+3*$F$9*AC294+3*$F$8*AD293+3*$F$13*AC279+3*$F$12*AD278+$F$17*AC264+$F$16*AD263</f>
        <v>135.95260374275045</v>
      </c>
      <c r="AD308" s="26">
        <f>$F$2*AD309+$F$3*AE308+3*$F$6*AD294+3*$F$7*AE293+3*$F$10*AD279+3*$F$11*AE278+$F$14*AD264+$F$15*AE263</f>
        <v>0</v>
      </c>
      <c r="AE308" s="8">
        <v>0</v>
      </c>
      <c r="AF308" s="25">
        <f t="shared" ref="AF308:AG310" si="383">AE307</f>
        <v>0</v>
      </c>
      <c r="AG308" s="25">
        <f t="shared" si="383"/>
        <v>0</v>
      </c>
      <c r="AJ308">
        <v>5</v>
      </c>
      <c r="AK308" s="26">
        <f>$F$2*AK309+$F$3*AL308+3*$F$6*AK294+3*$F$7*AL293+3*$F$10*AK279+3*$F$11*AL278+$F$14*AK264+$F$15*AL263</f>
        <v>5350.891451338548</v>
      </c>
      <c r="AL308" s="17">
        <f>$F$5*AL309+$F$4*AM308+3*$F$9*AL294+3*$F$8*AM293+3*$F$13*AL279+3*$F$12*AM278+$F$17*AL264+$F$16*AM263</f>
        <v>10866.449682160406</v>
      </c>
      <c r="AM308" s="26">
        <f>$F$2*AM309+$F$3*AN308+3*$F$6*AM294+3*$F$7*AN293+3*$F$10*AM279+3*$F$11*AN278+$F$14*AM264+$F$15*AN263</f>
        <v>9631.6894356057455</v>
      </c>
      <c r="AN308" s="17">
        <f>$F$5*AN309+$F$4*AO308+3*$F$9*AN294+3*$F$8*AO293+3*$F$13*AN279+3*$F$12*AO278+$F$17*AN264+$F$16*AO263</f>
        <v>23730.204638786236</v>
      </c>
      <c r="AO308" s="26">
        <f>$F$2*AO309+$F$3*AP308+3*$F$6*AO294+3*$F$7*AP293+3*$F$10*AO279+3*$F$11*AP278+$F$14*AO264+$F$15*AP263</f>
        <v>24299.013349226923</v>
      </c>
      <c r="AP308" s="16">
        <f>(X6*Y3+3*X5*Y4+3*X4*Y5+X3*Y6)/(1-W3)</f>
        <v>65847.215527243592</v>
      </c>
      <c r="AQ308" s="25">
        <f t="shared" ref="AQ308:AR310" si="384">AP307</f>
        <v>61022.652380258347</v>
      </c>
      <c r="AR308" s="25">
        <f t="shared" si="384"/>
        <v>0</v>
      </c>
      <c r="AU308">
        <v>5</v>
      </c>
      <c r="AV308" s="17">
        <f t="shared" si="377"/>
        <v>2682.3981364885431</v>
      </c>
      <c r="AW308" s="17">
        <f t="shared" si="360"/>
        <v>7613.6607887311739</v>
      </c>
      <c r="AX308" s="17">
        <f t="shared" si="361"/>
        <v>8317.649481958857</v>
      </c>
      <c r="AY308" s="17">
        <f t="shared" si="362"/>
        <v>23136.438992658834</v>
      </c>
      <c r="AZ308" s="17">
        <f t="shared" si="363"/>
        <v>24862.156725120389</v>
      </c>
      <c r="BA308" s="17">
        <f t="shared" si="364"/>
        <v>68242.23951642857</v>
      </c>
      <c r="BB308" s="25"/>
      <c r="BC308" s="27"/>
      <c r="BF308">
        <v>5</v>
      </c>
      <c r="BG308" s="3">
        <f t="shared" si="378"/>
        <v>5927.3275796780881</v>
      </c>
      <c r="BH308" s="3">
        <f t="shared" si="365"/>
        <v>11520.488769362728</v>
      </c>
      <c r="BI308" s="3">
        <f t="shared" si="366"/>
        <v>9873.6259788732896</v>
      </c>
      <c r="BJ308" s="3">
        <f t="shared" si="367"/>
        <v>23866.157242528985</v>
      </c>
      <c r="BK308" s="3">
        <f t="shared" si="368"/>
        <v>24299.013349226923</v>
      </c>
      <c r="BL308" s="3">
        <f t="shared" si="369"/>
        <v>65847.215527243592</v>
      </c>
      <c r="BM308" s="1"/>
      <c r="BN308" s="27"/>
      <c r="BQ308">
        <v>5</v>
      </c>
      <c r="BR308" s="17">
        <f t="shared" si="379"/>
        <v>8609.7257161666312</v>
      </c>
      <c r="BS308" s="17">
        <f t="shared" si="370"/>
        <v>19134.149558093901</v>
      </c>
      <c r="BT308" s="17">
        <f t="shared" si="371"/>
        <v>18191.275460832148</v>
      </c>
      <c r="BU308" s="17">
        <f t="shared" si="372"/>
        <v>47002.596235187819</v>
      </c>
      <c r="BV308" s="17">
        <f t="shared" si="373"/>
        <v>49161.170074347312</v>
      </c>
      <c r="BW308" s="17">
        <f t="shared" si="374"/>
        <v>134089.45504367218</v>
      </c>
      <c r="BX308" s="25"/>
      <c r="CB308">
        <v>5</v>
      </c>
      <c r="CC308" s="17">
        <f t="shared" si="380"/>
        <v>8609.7257161666312</v>
      </c>
      <c r="CD308" s="17">
        <f t="shared" si="375"/>
        <v>19134.149558093901</v>
      </c>
      <c r="CE308" s="17">
        <f t="shared" si="375"/>
        <v>18191.275460832148</v>
      </c>
      <c r="CF308" s="17">
        <f t="shared" si="375"/>
        <v>47002.596235187819</v>
      </c>
      <c r="CG308" s="17">
        <f t="shared" si="375"/>
        <v>49161.170074347312</v>
      </c>
      <c r="CH308" s="17">
        <f t="shared" si="375"/>
        <v>134089.45504367218</v>
      </c>
      <c r="CI308" s="25"/>
      <c r="CM308">
        <v>5</v>
      </c>
      <c r="CN308" s="28">
        <f t="shared" si="376"/>
        <v>4.4418818757237153</v>
      </c>
      <c r="CO308" s="28">
        <f t="shared" si="376"/>
        <v>4.5277667913528346</v>
      </c>
      <c r="CP308" s="28">
        <f t="shared" si="376"/>
        <v>4.7473714765665767</v>
      </c>
      <c r="CQ308" s="28">
        <f t="shared" si="376"/>
        <v>3.4017133408651912</v>
      </c>
      <c r="CR308" s="28">
        <f t="shared" si="376"/>
        <v>3.1335755136042343</v>
      </c>
      <c r="CS308" s="28">
        <f t="shared" si="376"/>
        <v>2.035011766021797</v>
      </c>
      <c r="CT308" s="5"/>
    </row>
    <row r="309" spans="2:98" x14ac:dyDescent="0.35">
      <c r="C309">
        <v>6</v>
      </c>
      <c r="D309" s="113">
        <v>0</v>
      </c>
      <c r="E309" s="113">
        <v>0</v>
      </c>
      <c r="F309" s="113">
        <v>0</v>
      </c>
      <c r="G309" s="113">
        <v>0</v>
      </c>
      <c r="H309" s="113">
        <v>0</v>
      </c>
      <c r="I309" s="25">
        <f>H308</f>
        <v>0</v>
      </c>
      <c r="J309" s="25">
        <f t="shared" si="381"/>
        <v>0</v>
      </c>
      <c r="K309" s="25">
        <f t="shared" si="381"/>
        <v>0</v>
      </c>
      <c r="N309">
        <v>6</v>
      </c>
      <c r="O309" s="113">
        <v>0</v>
      </c>
      <c r="P309" s="113">
        <v>0</v>
      </c>
      <c r="Q309" s="113">
        <v>0</v>
      </c>
      <c r="R309" s="113">
        <v>0</v>
      </c>
      <c r="S309" s="113">
        <v>0</v>
      </c>
      <c r="T309" s="25">
        <f>S308</f>
        <v>24862.156725120389</v>
      </c>
      <c r="U309" s="25">
        <f t="shared" si="382"/>
        <v>68242.23951642857</v>
      </c>
      <c r="V309" s="25">
        <f t="shared" si="382"/>
        <v>63382.778819114159</v>
      </c>
      <c r="Y309">
        <v>6</v>
      </c>
      <c r="Z309" s="113">
        <v>0</v>
      </c>
      <c r="AA309" s="113">
        <v>0</v>
      </c>
      <c r="AB309" s="113">
        <v>0</v>
      </c>
      <c r="AC309" s="113">
        <v>0</v>
      </c>
      <c r="AD309" s="113">
        <v>0</v>
      </c>
      <c r="AE309" s="25">
        <f>AD308</f>
        <v>0</v>
      </c>
      <c r="AF309" s="25">
        <f t="shared" si="383"/>
        <v>0</v>
      </c>
      <c r="AG309" s="25">
        <f t="shared" si="383"/>
        <v>0</v>
      </c>
      <c r="AJ309">
        <v>6</v>
      </c>
      <c r="AK309" s="113">
        <v>0</v>
      </c>
      <c r="AL309" s="113">
        <v>0</v>
      </c>
      <c r="AM309" s="113">
        <v>0</v>
      </c>
      <c r="AN309" s="113">
        <v>0</v>
      </c>
      <c r="AO309" s="113">
        <v>0</v>
      </c>
      <c r="AP309" s="25">
        <f>AO308</f>
        <v>24299.013349226923</v>
      </c>
      <c r="AQ309" s="25">
        <f t="shared" si="384"/>
        <v>65847.215527243592</v>
      </c>
      <c r="AR309" s="25">
        <f t="shared" si="384"/>
        <v>61022.652380258347</v>
      </c>
      <c r="AV309" s="27"/>
      <c r="AW309" s="27"/>
      <c r="AX309" s="27"/>
      <c r="AY309" s="27"/>
      <c r="AZ309" s="27"/>
      <c r="BA309" s="25"/>
      <c r="BB309" s="25"/>
      <c r="BG309" s="27"/>
      <c r="BH309" s="27"/>
      <c r="BI309" s="27"/>
      <c r="BJ309" s="27"/>
      <c r="BK309" s="27"/>
      <c r="BL309" s="1"/>
      <c r="BM309" s="1"/>
      <c r="BR309" s="27"/>
      <c r="BS309" s="27"/>
      <c r="BT309" s="27"/>
      <c r="BU309" s="27"/>
      <c r="BV309" s="27"/>
      <c r="BW309" s="25"/>
      <c r="BX309" s="25"/>
      <c r="CC309" s="27"/>
      <c r="CD309" s="27"/>
      <c r="CE309" s="27"/>
      <c r="CF309" s="27"/>
      <c r="CG309" s="27"/>
      <c r="CH309" s="25"/>
      <c r="CI309" s="25"/>
      <c r="CN309" s="27"/>
      <c r="CO309" s="27"/>
      <c r="CP309" s="27"/>
      <c r="CQ309" s="27"/>
      <c r="CR309" s="27"/>
      <c r="CS309" s="5"/>
      <c r="CT309" s="5"/>
    </row>
    <row r="310" spans="2:98" x14ac:dyDescent="0.35">
      <c r="C310">
        <v>7</v>
      </c>
      <c r="I310" s="25">
        <f>H309</f>
        <v>0</v>
      </c>
      <c r="J310" s="25">
        <f t="shared" si="381"/>
        <v>0</v>
      </c>
      <c r="K310" s="25">
        <f t="shared" si="381"/>
        <v>0</v>
      </c>
      <c r="N310">
        <v>7</v>
      </c>
      <c r="T310" s="25">
        <f>S309</f>
        <v>0</v>
      </c>
      <c r="U310" s="25">
        <f t="shared" si="382"/>
        <v>24862.156725120389</v>
      </c>
      <c r="V310" s="25">
        <f t="shared" si="382"/>
        <v>68242.23951642857</v>
      </c>
      <c r="Y310">
        <v>7</v>
      </c>
      <c r="AE310" s="25">
        <f>AD309</f>
        <v>0</v>
      </c>
      <c r="AF310" s="25">
        <f t="shared" si="383"/>
        <v>0</v>
      </c>
      <c r="AG310" s="25">
        <f t="shared" si="383"/>
        <v>0</v>
      </c>
      <c r="AJ310">
        <v>7</v>
      </c>
      <c r="AP310" s="25">
        <f>AO309</f>
        <v>0</v>
      </c>
      <c r="AQ310" s="25">
        <f t="shared" si="384"/>
        <v>24299.013349226923</v>
      </c>
      <c r="AR310" s="25">
        <f t="shared" si="384"/>
        <v>65847.215527243592</v>
      </c>
      <c r="BA310" s="27"/>
      <c r="BL310" s="27"/>
      <c r="BW310" s="27"/>
      <c r="CH310" s="27"/>
      <c r="CS310" s="27"/>
    </row>
    <row r="312" spans="2:98" x14ac:dyDescent="0.35">
      <c r="D312" s="115" t="s">
        <v>1158</v>
      </c>
      <c r="E312" s="116"/>
      <c r="F312" s="116"/>
      <c r="G312" s="120">
        <f>INDEX(D318:J324,VLOOKUP($E$24,C317:J324,1,FALSE)+1,HLOOKUP($E$25,C317:J324,1,FALSE)+1)</f>
        <v>2492810.6638497412</v>
      </c>
      <c r="O312" s="115" t="s">
        <v>1190</v>
      </c>
      <c r="P312" s="116"/>
      <c r="Q312" s="116"/>
      <c r="R312" s="120">
        <f>INDEX(O318:U324,VLOOKUP($E$24,N317:U324,1,FALSE)+1,HLOOKUP($E$25,N317:U324,1,FALSE)+1)</f>
        <v>23535172.338168066</v>
      </c>
      <c r="Z312" s="115" t="s">
        <v>1222</v>
      </c>
      <c r="AA312" s="116"/>
      <c r="AB312" s="116"/>
      <c r="AC312" s="120">
        <f>INDEX(Z318:AF324,VLOOKUP($E$24,Y317:AF324,1,FALSE)+1,HLOOKUP($E$25,Y317:AF324,1,FALSE)+1)</f>
        <v>920878.39540785633</v>
      </c>
      <c r="AK312" s="115" t="s">
        <v>1254</v>
      </c>
      <c r="AL312" s="116"/>
      <c r="AM312" s="116"/>
      <c r="AN312" s="120">
        <f>INDEX(AK318:AQ324,VLOOKUP($E$24,AJ317:AQ324,1,FALSE)+1,HLOOKUP($E$25,AJ317:AQ324,1,FALSE)+1)</f>
        <v>24912849.995328531</v>
      </c>
      <c r="AV312" s="115" t="s">
        <v>1272</v>
      </c>
      <c r="AW312" s="116"/>
      <c r="AX312" s="116"/>
      <c r="AY312" s="120">
        <f>INDEX(AV318:BA323,VLOOKUP($E$24,AU317:BA323,1,FALSE)+1,HLOOKUP($E$25,AU317:BA323,1,FALSE)+1)</f>
        <v>26027983.002017807</v>
      </c>
      <c r="BG312" s="115" t="s">
        <v>1288</v>
      </c>
      <c r="BH312" s="116"/>
      <c r="BI312" s="116"/>
      <c r="BJ312" s="120">
        <f>INDEX(BG318:BL323,VLOOKUP($E$24,BF317:BL323,1,FALSE)+1,HLOOKUP($E$25,BF317:BL323,1,FALSE)+1)</f>
        <v>25833728.390736386</v>
      </c>
      <c r="BR312" s="115" t="s">
        <v>1304</v>
      </c>
      <c r="BS312" s="116"/>
      <c r="BT312" s="116"/>
      <c r="BU312" s="120">
        <f>AY312+BJ312</f>
        <v>51861711.392754197</v>
      </c>
      <c r="CC312" s="115" t="s">
        <v>278</v>
      </c>
      <c r="CD312" s="116"/>
      <c r="CE312" s="116"/>
      <c r="CF312" s="120">
        <f>BU312</f>
        <v>51861711.392754197</v>
      </c>
      <c r="CN312" s="115" t="s">
        <v>681</v>
      </c>
      <c r="CO312" s="116"/>
      <c r="CP312" s="116"/>
      <c r="CQ312" s="121">
        <f>(CF312-4*CF297*CF267-3*CF282^2+12*CF282*CF267^2-6*CF267^4)/(CQ282)^2</f>
        <v>7.0355539321456533</v>
      </c>
    </row>
    <row r="313" spans="2:98" x14ac:dyDescent="0.35">
      <c r="D313" s="4" t="s">
        <v>1159</v>
      </c>
      <c r="G313" s="1">
        <f>INDEX(D318:K325,VLOOKUP($E$24+1,C317:K325,1,FALSE)+1,HLOOKUP($E$25,C317:K325,1,FALSE)+1)</f>
        <v>767569.93284980697</v>
      </c>
      <c r="O313" s="4" t="s">
        <v>1191</v>
      </c>
      <c r="R313" s="1">
        <f>INDEX(O318:V325,VLOOKUP($E$24+1,N317:V325,1,FALSE)+1,HLOOKUP($E$25,N317:V325,1,FALSE)+1)</f>
        <v>16925950.873737648</v>
      </c>
      <c r="Z313" s="4" t="s">
        <v>1223</v>
      </c>
      <c r="AC313" s="1">
        <f>INDEX(Z318:AG325,VLOOKUP($E$24+1,Y317:AG325,1,FALSE)+1,HLOOKUP($E$25,Y317:AG325,1,FALSE)+1)</f>
        <v>884802.55544469133</v>
      </c>
      <c r="AK313" s="4" t="s">
        <v>1255</v>
      </c>
      <c r="AN313" s="1">
        <f>INDEX(AK318:AR325,VLOOKUP($E$24+1,AJ317:AR325,1,FALSE)+1,HLOOKUP($E$25,AJ317:AR325,1,FALSE)+1)</f>
        <v>19173586.383906215</v>
      </c>
      <c r="AV313" s="4" t="s">
        <v>1273</v>
      </c>
      <c r="AY313" s="25">
        <f>G315+R315</f>
        <v>26027983.002017807</v>
      </c>
      <c r="BG313" s="4" t="s">
        <v>1289</v>
      </c>
      <c r="BJ313" s="1">
        <f>AC315+AN315</f>
        <v>25833728.390736386</v>
      </c>
      <c r="BR313" s="4" t="s">
        <v>1305</v>
      </c>
      <c r="BU313" s="25">
        <f>AY313+BJ313</f>
        <v>51861711.392754197</v>
      </c>
      <c r="CC313" s="4" t="s">
        <v>507</v>
      </c>
      <c r="CF313" s="25">
        <f>BU313</f>
        <v>51861711.392754197</v>
      </c>
      <c r="CN313" s="4" t="s">
        <v>680</v>
      </c>
      <c r="CQ313" s="5">
        <f>(CF313-4*CF298*CF268-3*CF283^2+12*CF283*CF268^2-6*CF268^4)/(CQ283)^2</f>
        <v>7.0355539321456533</v>
      </c>
    </row>
    <row r="314" spans="2:98" x14ac:dyDescent="0.35">
      <c r="D314" s="4" t="s">
        <v>1160</v>
      </c>
      <c r="G314" s="1">
        <f>INDEX(D318:K325,VLOOKUP($E$24,C317:K325,1,FALSE)+1,HLOOKUP($E$25+1,C317:K325,1,FALSE)+1)</f>
        <v>1859665.0692439324</v>
      </c>
      <c r="O314" s="4" t="s">
        <v>1192</v>
      </c>
      <c r="R314" s="1">
        <f>INDEX(O318:V325,VLOOKUP($E$24,N317:V325,1,FALSE)+1,HLOOKUP($E$25+1,N317:V325,1,FALSE)+1)</f>
        <v>19411035.23416353</v>
      </c>
      <c r="Z314" s="4" t="s">
        <v>1224</v>
      </c>
      <c r="AC314" s="1">
        <f>INDEX(Z318:AG325,VLOOKUP($E$24,Y317:AG325,1,FALSE)+1,HLOOKUP($E$25+1,Y317:AG325,1,FALSE)+1)</f>
        <v>458190.56272201205</v>
      </c>
      <c r="AK314" s="4" t="s">
        <v>1256</v>
      </c>
      <c r="AN314" s="1">
        <f>INDEX(AK318:AR325,VLOOKUP($E$24,AJ317:AR325,1,FALSE)+1,HLOOKUP($E$25+1,AJ317:AR325,1,FALSE)+1)</f>
        <v>19634398.386712857</v>
      </c>
      <c r="CN314" s="4" t="s">
        <v>679</v>
      </c>
      <c r="CQ314" s="5">
        <f>IF(MOD($E$24+$E$25,2)=0,CQ313,CQ238)</f>
        <v>7.0355539321456533</v>
      </c>
    </row>
    <row r="315" spans="2:98" x14ac:dyDescent="0.35">
      <c r="D315" s="4" t="s">
        <v>1161</v>
      </c>
      <c r="G315" s="5">
        <f>IF(MOD($E$24+$E$25,2)=0,$K$5*G313+$K$4*G314+4*$K$9*G298+4*$K$8*G299+6*$K$13*G283+6*$K$12*G284+4*$K$17*G268+4*$K$16*G269+$K$21*G253+$K$20*G254,$K$2*G313+$K$3*G314+4*$K$6*G298+4*$K$7*G299+6*$K$10*G283+6*$K$11*G284+4*$K$14*G268+4*$K$15*G269+$K$18*G253+$K$19*G254)</f>
        <v>2492810.6638497412</v>
      </c>
      <c r="O315" s="4" t="s">
        <v>1193</v>
      </c>
      <c r="R315" s="5">
        <f>IF(MOD($E$24+$E$25,2)=0,$K$5*R313+$K$4*R314+4*$K$9*R298+4*$K$8*R299+6*$K$13*R283+6*$K$12*R284+4*$K$17*R268+4*$K$16*R269+$K$21*R253+$K$20*R254,$K$2*R313+$K$3*R314+4*$K$6*R298+4*$K$7*R299+6*$K$10*R283+6*$K$11*R284+4*$K$14*R268+4*$K$15*R269+$K$18*R253+$K$19*R254)</f>
        <v>23535172.338168066</v>
      </c>
      <c r="Z315" s="4" t="s">
        <v>1225</v>
      </c>
      <c r="AC315" s="5">
        <f>IF(MOD($E$24+$E$25,2)=0,$K$5*AC313+$K$4*AC314+4*$K$9*AC298+4*$K$8*AC299+6*$K$13*AC283+6*$K$12*AC284+4*$K$17*AC268+4*$K$16*AC269+$K$21*AC253+$K$20*AC254,$K$2*AC313+$K$3*AC314+4*$K$6*AC298+4*$K$7*AC299+6*$K$10*AC283+6*$K$11*AC284+4*$K$14*AC268+4*$K$15*AC269+$K$18*AC253+$K$19*AC254)</f>
        <v>920878.39540785633</v>
      </c>
      <c r="AK315" s="4" t="s">
        <v>1257</v>
      </c>
      <c r="AN315" s="25">
        <f>IF(MOD($E$24+$E$25,2)=0,$K$5*AN313+$K$4*AN314+4*$K$9*AN298+4*$K$8*AN299+6*$K$13*AN283+6*$K$12*AN284+4*$K$17*AN268+4*$K$16*AN269+$K$21*AN253+$K$20*AN254,$K$2*AN313+$K$3*AN314+4*$K$6*AN298+4*$K$7*AN299+6*$K$10*AN283+6*$K$11*AN284+4*$K$14*AN268+4*$K$15*AN269+$K$18*AN253+$K$19*AN254)</f>
        <v>24912849.995328531</v>
      </c>
    </row>
    <row r="316" spans="2:98" x14ac:dyDescent="0.35">
      <c r="G316" t="s">
        <v>0</v>
      </c>
      <c r="R316" t="s">
        <v>0</v>
      </c>
      <c r="AC316" t="s">
        <v>0</v>
      </c>
      <c r="AN316" t="s">
        <v>0</v>
      </c>
      <c r="AY316" t="s">
        <v>0</v>
      </c>
      <c r="BJ316" t="s">
        <v>0</v>
      </c>
      <c r="BU316" t="s">
        <v>0</v>
      </c>
      <c r="CF316" t="s">
        <v>0</v>
      </c>
      <c r="CQ316" t="s">
        <v>0</v>
      </c>
    </row>
    <row r="317" spans="2:98" x14ac:dyDescent="0.35">
      <c r="D317">
        <v>0</v>
      </c>
      <c r="E317">
        <v>1</v>
      </c>
      <c r="F317">
        <v>2</v>
      </c>
      <c r="G317">
        <v>3</v>
      </c>
      <c r="H317">
        <v>4</v>
      </c>
      <c r="I317">
        <v>5</v>
      </c>
      <c r="J317">
        <v>6</v>
      </c>
      <c r="K317">
        <v>7</v>
      </c>
      <c r="O317">
        <v>0</v>
      </c>
      <c r="P317">
        <v>1</v>
      </c>
      <c r="Q317">
        <v>2</v>
      </c>
      <c r="R317">
        <v>3</v>
      </c>
      <c r="S317">
        <v>4</v>
      </c>
      <c r="T317">
        <v>5</v>
      </c>
      <c r="U317">
        <v>6</v>
      </c>
      <c r="V317">
        <v>7</v>
      </c>
      <c r="Z317">
        <v>0</v>
      </c>
      <c r="AA317">
        <v>1</v>
      </c>
      <c r="AB317">
        <v>2</v>
      </c>
      <c r="AC317">
        <v>3</v>
      </c>
      <c r="AD317">
        <v>4</v>
      </c>
      <c r="AE317">
        <v>5</v>
      </c>
      <c r="AF317">
        <v>6</v>
      </c>
      <c r="AG317">
        <v>7</v>
      </c>
      <c r="AK317">
        <v>0</v>
      </c>
      <c r="AL317">
        <v>1</v>
      </c>
      <c r="AM317">
        <v>2</v>
      </c>
      <c r="AN317">
        <v>3</v>
      </c>
      <c r="AO317">
        <v>4</v>
      </c>
      <c r="AP317">
        <v>5</v>
      </c>
      <c r="AQ317">
        <v>6</v>
      </c>
      <c r="AR317">
        <v>7</v>
      </c>
      <c r="AV317">
        <v>0</v>
      </c>
      <c r="AW317">
        <v>1</v>
      </c>
      <c r="AX317">
        <v>2</v>
      </c>
      <c r="AY317">
        <v>3</v>
      </c>
      <c r="AZ317">
        <v>4</v>
      </c>
      <c r="BA317">
        <v>5</v>
      </c>
      <c r="BG317">
        <v>0</v>
      </c>
      <c r="BH317">
        <v>1</v>
      </c>
      <c r="BI317">
        <v>2</v>
      </c>
      <c r="BJ317">
        <v>3</v>
      </c>
      <c r="BK317">
        <v>4</v>
      </c>
      <c r="BL317">
        <v>5</v>
      </c>
      <c r="BR317">
        <v>0</v>
      </c>
      <c r="BS317">
        <v>1</v>
      </c>
      <c r="BT317">
        <v>2</v>
      </c>
      <c r="BU317">
        <v>3</v>
      </c>
      <c r="BV317">
        <v>4</v>
      </c>
      <c r="BW317">
        <v>5</v>
      </c>
      <c r="CC317">
        <v>0</v>
      </c>
      <c r="CD317">
        <v>1</v>
      </c>
      <c r="CE317">
        <v>2</v>
      </c>
      <c r="CF317">
        <v>3</v>
      </c>
      <c r="CG317">
        <v>4</v>
      </c>
      <c r="CH317">
        <v>5</v>
      </c>
      <c r="CN317">
        <v>0</v>
      </c>
      <c r="CO317">
        <v>1</v>
      </c>
      <c r="CP317">
        <v>2</v>
      </c>
      <c r="CQ317">
        <v>3</v>
      </c>
      <c r="CR317">
        <v>4</v>
      </c>
      <c r="CS317">
        <v>5</v>
      </c>
    </row>
    <row r="318" spans="2:98" x14ac:dyDescent="0.35">
      <c r="C318">
        <v>0</v>
      </c>
      <c r="D318" s="17">
        <f>$F$5*D319+$F$4*E318+4*$F$9*D304+4*$F$8*E303+6*$F$13*D289+6*$F$12*E288+4*$F$17*D274+4*$F$16*E273+$F$21*D259+$F$20*E258</f>
        <v>2492810.6638497412</v>
      </c>
      <c r="E318" s="26">
        <f>$F$2*E319+$F$3*F318+4*$F$6*E304+4*$F$7*F303+6*$F$10*E289+6*$F$11*F288+4*$F$14*E274+4*$F$15*F273+$F$18*E259+$F$19*F258</f>
        <v>1859665.0692439324</v>
      </c>
      <c r="F318" s="17">
        <f>$F$5*F319+$F$4*G318+4*$F$9*F304+4*$F$8*G303+6*$F$13*F289+6*$F$12*G288+4*$F$17*F274+4*$F$16*G273+$F$21*F259+$F$20*G258</f>
        <v>1517409.8110997917</v>
      </c>
      <c r="G318" s="26">
        <f>$F$2*G319+$F$3*H318+4*$F$6*G304+4*$F$7*H303+6*$F$10*G289+6*$F$11*H288+4*$F$14*G274+4*$F$15*H273+$F$18*G259+$F$19*H258</f>
        <v>882094.35130547639</v>
      </c>
      <c r="H318" s="17">
        <f>$F$5*H319+$F$4*I318+4*$F$9*H304+4*$F$8*I303+6*$F$13*H289+6*$F$12*I288+4*$F$17*H274+4*$F$16*I273+$F$21*H259+$F$20*I258</f>
        <v>318138.03215521917</v>
      </c>
      <c r="I318" s="26">
        <f>$F$2*I319+$F$3*J318+4*$F$6*I304+4*$F$7*J303+6*$F$10*I289+6*$F$11*J288+4*$F$14*I274+4*$F$15*J273+$F$18*I259+$F$19*J258</f>
        <v>83935.726129859468</v>
      </c>
      <c r="J318" s="113">
        <v>0</v>
      </c>
      <c r="N318">
        <v>0</v>
      </c>
      <c r="O318" s="17">
        <f>$F$5*O319+$F$4*P318+4*$F$9*O304+4*$F$8*P303+6*$F$13*O289+6*$F$12*P288+4*$F$17*O274+4*$F$16*P273+$F$21*O259+$F$20*P258</f>
        <v>23535172.338168066</v>
      </c>
      <c r="P318" s="26">
        <f>$F$2*P319+$F$3*Q318+4*$F$6*P304+4*$F$7*Q303+6*$F$10*P289+6*$F$11*Q288+4*$F$14*P274+4*$F$15*Q273+$F$18*P259+$F$19*Q258</f>
        <v>19411035.23416353</v>
      </c>
      <c r="Q318" s="17">
        <f>$F$5*Q319+$F$4*R318+4*$F$9*Q304+4*$F$8*R303+6*$F$13*Q289+6*$F$12*R288+4*$F$17*Q274+4*$F$16*R273+$F$21*Q259+$F$20*R258</f>
        <v>12285440.513281316</v>
      </c>
      <c r="R318" s="26">
        <f>$F$2*R319+$F$3*S318+4*$F$6*R304+4*$F$7*S303+6*$F$10*R289+6*$F$11*S288+4*$F$14*R274+4*$F$15*S273+$F$18*R259+$F$19*S258</f>
        <v>8071972.060170739</v>
      </c>
      <c r="S318" s="17">
        <f>$F$5*S319+$F$4*T318+4*$F$9*S304+4*$F$8*T303+6*$F$13*S289+6*$F$12*T288+4*$F$17*S274+4*$F$16*T273+$F$21*S259+$F$20*T258</f>
        <v>2351140.7739073336</v>
      </c>
      <c r="T318" s="26">
        <f>$F$2*T319+$F$3*U318+4*$F$6*T304+4*$F$7*U303+6*$F$10*T289+6*$F$11*U288+4*$F$14*T274+4*$F$15*U273+$F$18*T259+$F$19*U258</f>
        <v>726966.50914249348</v>
      </c>
      <c r="U318" s="113">
        <v>0</v>
      </c>
      <c r="Y318">
        <v>0</v>
      </c>
      <c r="Z318" s="17">
        <f>$F$5*Z319+$F$4*AA318+4*$F$9*Z304+4*$F$8*AA303+6*$F$13*Z289+6*$F$12*AA288+4*$F$17*Z274+4*$F$16*AA273+$F$21*Z259+$F$20*AA258</f>
        <v>920878.39540785633</v>
      </c>
      <c r="AA318" s="26">
        <f>$F$2*AA319+$F$3*AB318+4*$F$6*AA304+4*$F$7*AB303+6*$F$10*AA289+6*$F$11*AB288+4*$F$14*AA274+4*$F$15*AB273+$F$18*AA259+$F$19*AB258</f>
        <v>458190.56272201205</v>
      </c>
      <c r="AB318" s="17">
        <f>$F$5*AB319+$F$4*AC318+4*$F$9*AB304+4*$F$8*AC303+6*$F$13*AB289+6*$F$12*AC288+4*$F$17*AB274+4*$F$16*AC273+$F$21*AB259+$F$20*AC258</f>
        <v>97879.960401401753</v>
      </c>
      <c r="AC318" s="26">
        <f>$F$2*AC319+$F$3*AD318+4*$F$6*AC304+4*$F$7*AD303+6*$F$10*AC289+6*$F$11*AD288+4*$F$14*AC274+4*$F$15*AD273+$F$18*AC259+$F$19*AD258</f>
        <v>21843.398490056585</v>
      </c>
      <c r="AD318" s="17">
        <f>$F$5*AD319+$F$4*AE318+4*$F$9*AD304+4*$F$8*AE303+6*$F$13*AD289+6*$F$12*AE288+4*$F$17*AD274+4*$F$16*AE273+$F$21*AD259+$F$20*AE258</f>
        <v>0</v>
      </c>
      <c r="AE318" s="26">
        <f>$F$2*AE319+$F$3*AF318+4*$F$6*AE304+4*$F$7*AF303+6*$F$10*AE289+6*$F$11*AF288+4*$F$14*AE274+4*$F$15*AF273+$F$18*AE259+$F$19*AF258</f>
        <v>0</v>
      </c>
      <c r="AF318" s="113">
        <v>0</v>
      </c>
      <c r="AJ318">
        <v>0</v>
      </c>
      <c r="AK318" s="17">
        <f>$F$5*AK319+$F$4*AL318+4*$F$9*AK304+4*$F$8*AL303+6*$F$13*AK289+6*$F$12*AL288+4*$F$17*AK274+4*$F$16*AL273+$F$21*AK259+$F$20*AL258</f>
        <v>24912849.995328531</v>
      </c>
      <c r="AL318" s="26">
        <f>$F$2*AL319+$F$3*AM318+4*$F$6*AL304+4*$F$7*AM303+6*$F$10*AL289+6*$F$11*AM288+4*$F$14*AL274+4*$F$15*AM273+$F$18*AL259+$F$19*AM258</f>
        <v>19634398.386712857</v>
      </c>
      <c r="AM318" s="17">
        <f>$F$5*AM319+$F$4*AN318+4*$F$9*AM304+4*$F$8*AN303+6*$F$13*AM289+6*$F$12*AN288+4*$F$17*AM274+4*$F$16*AN273+$F$21*AM259+$F$20*AN258</f>
        <v>11635935.330377519</v>
      </c>
      <c r="AN318" s="26">
        <f>$F$2*AN319+$F$3*AO318+4*$F$6*AN304+4*$F$7*AO303+6*$F$10*AN289+6*$F$11*AO288+4*$F$14*AN274+4*$F$15*AO273+$F$18*AN259+$F$19*AO258</f>
        <v>7538071.2538479157</v>
      </c>
      <c r="AO318" s="17">
        <f>$F$5*AO319+$F$4*AP318+4*$F$9*AO304+4*$F$8*AP303+6*$F$13*AO289+6*$F$12*AP288+4*$F$17*AO274+4*$F$16*AP273+$F$21*AO259+$F$20*AP258</f>
        <v>2156566.1779358517</v>
      </c>
      <c r="AP318" s="26">
        <f>$F$2*AP319+$F$3*AQ318+4*$F$6*AP304+4*$F$7*AQ303+6*$F$10*AP289+6*$F$11*AQ288+4*$F$14*AP274+4*$F$15*AQ273+$F$18*AP259+$F$19*AQ258</f>
        <v>672803.49588741106</v>
      </c>
      <c r="AQ318" s="113">
        <v>0</v>
      </c>
      <c r="AU318">
        <v>0</v>
      </c>
      <c r="AV318" s="17">
        <f>D318+O318</f>
        <v>26027983.002017807</v>
      </c>
      <c r="AW318" s="17">
        <f t="shared" ref="AW318:AW323" si="385">E318+P318</f>
        <v>21270700.303407464</v>
      </c>
      <c r="AX318" s="17">
        <f t="shared" ref="AX318:AX323" si="386">F318+Q318</f>
        <v>13802850.324381107</v>
      </c>
      <c r="AY318" s="17">
        <f t="shared" ref="AY318:AY323" si="387">G318+R318</f>
        <v>8954066.4114762153</v>
      </c>
      <c r="AZ318" s="17">
        <f t="shared" ref="AZ318:AZ323" si="388">H318+S318</f>
        <v>2669278.8060625526</v>
      </c>
      <c r="BA318" s="17">
        <f t="shared" ref="BA318:BA323" si="389">I318+T318</f>
        <v>810902.23527235293</v>
      </c>
      <c r="BB318" s="27"/>
      <c r="BF318">
        <v>0</v>
      </c>
      <c r="BG318" s="17">
        <f>Z318+AK318</f>
        <v>25833728.390736386</v>
      </c>
      <c r="BH318" s="17">
        <f t="shared" ref="BH318:BH323" si="390">AA318+AL318</f>
        <v>20092588.949434869</v>
      </c>
      <c r="BI318" s="17">
        <f t="shared" ref="BI318:BI323" si="391">AB318+AM318</f>
        <v>11733815.29077892</v>
      </c>
      <c r="BJ318" s="17">
        <f t="shared" ref="BJ318:BJ323" si="392">AC318+AN318</f>
        <v>7559914.6523379721</v>
      </c>
      <c r="BK318" s="17">
        <f t="shared" ref="BK318:BK323" si="393">AD318+AO318</f>
        <v>2156566.1779358517</v>
      </c>
      <c r="BL318" s="17">
        <f t="shared" ref="BL318:BL323" si="394">AE318+AP318</f>
        <v>672803.49588741106</v>
      </c>
      <c r="BM318" s="27"/>
      <c r="BQ318">
        <v>0</v>
      </c>
      <c r="BR318" s="17">
        <f>AV318+BG318</f>
        <v>51861711.392754197</v>
      </c>
      <c r="BS318" s="17">
        <f t="shared" ref="BS318:BS323" si="395">AW318+BH318</f>
        <v>41363289.252842337</v>
      </c>
      <c r="BT318" s="17">
        <f t="shared" ref="BT318:BT323" si="396">AX318+BI318</f>
        <v>25536665.615160026</v>
      </c>
      <c r="BU318" s="17">
        <f t="shared" ref="BU318:BU323" si="397">AY318+BJ318</f>
        <v>16513981.063814187</v>
      </c>
      <c r="BV318" s="17">
        <f t="shared" ref="BV318:BV323" si="398">AZ318+BK318</f>
        <v>4825844.9839984048</v>
      </c>
      <c r="BW318" s="17">
        <f t="shared" ref="BW318:BW323" si="399">BA318+BL318</f>
        <v>1483705.7311597639</v>
      </c>
      <c r="BX318" s="27"/>
      <c r="CB318">
        <v>0</v>
      </c>
      <c r="CC318" s="17">
        <f>BR318</f>
        <v>51861711.392754197</v>
      </c>
      <c r="CD318" s="17">
        <f t="shared" ref="CD318:CH323" si="400">BS318</f>
        <v>41363289.252842337</v>
      </c>
      <c r="CE318" s="17">
        <f t="shared" si="400"/>
        <v>25536665.615160026</v>
      </c>
      <c r="CF318" s="17">
        <f t="shared" si="400"/>
        <v>16513981.063814187</v>
      </c>
      <c r="CG318" s="17">
        <f t="shared" si="400"/>
        <v>4825844.9839984048</v>
      </c>
      <c r="CH318" s="17">
        <f t="shared" si="400"/>
        <v>1483705.7311597639</v>
      </c>
      <c r="CI318" s="27"/>
      <c r="CM318">
        <v>0</v>
      </c>
      <c r="CN318" s="28">
        <f t="shared" ref="CN318:CS323" si="401">(CC318-4*CC303*CC273-3*CC288^2+12*CC288*CC273^2-6*CC273^4)/(CN288^2)</f>
        <v>7.0355539321456533</v>
      </c>
      <c r="CO318" s="28">
        <f t="shared" si="401"/>
        <v>7.0634261521503801</v>
      </c>
      <c r="CP318" s="28">
        <f t="shared" si="401"/>
        <v>7.7420144411432448</v>
      </c>
      <c r="CQ318" s="28">
        <f t="shared" si="401"/>
        <v>9.0006483682591476</v>
      </c>
      <c r="CR318" s="28">
        <f t="shared" si="401"/>
        <v>18.678289137215803</v>
      </c>
      <c r="CS318" s="28">
        <f t="shared" si="401"/>
        <v>37.283949726699298</v>
      </c>
      <c r="CT318" s="27"/>
    </row>
    <row r="319" spans="2:98" x14ac:dyDescent="0.35">
      <c r="C319">
        <v>1</v>
      </c>
      <c r="D319" s="26">
        <f>$F$2*D320+$F$3*E319+4*$F$6*D305+4*$F$7*E304+6*$F$10*D290+6*$F$11*E289+4*$F$14*D275+4*$F$15*E274+$F$18*D260+$F$19*E259</f>
        <v>767569.93284980697</v>
      </c>
      <c r="E319" s="17">
        <f>$F$5*E320+$F$4*F319+4*$F$9*E305+4*$F$8*F304+6*$F$13*E290+6*$F$12*F289+4*$F$17*E275+4*$F$16*F274+$F$21*E260+$F$20*F259</f>
        <v>915723.85912629135</v>
      </c>
      <c r="F319" s="26">
        <f>$F$2*F320+$F$3*G319+4*$F$6*F305+4*$F$7*G304+6*$F$10*F290+6*$F$11*G289+4*$F$14*F275+4*$F$15*G274+$F$18*F260+$F$19*G259</f>
        <v>618191.63933907996</v>
      </c>
      <c r="G319" s="17">
        <f>$F$5*G320+$F$4*H319+4*$F$9*G305+4*$F$8*H304+6*$F$13*G290+6*$F$12*H289+4*$F$17*G275+4*$F$16*H274+$F$21*G260+$F$20*H259</f>
        <v>456573.39410666027</v>
      </c>
      <c r="H319" s="26">
        <f>$F$2*H320+$F$3*I319+4*$F$6*H305+4*$F$7*I304+6*$F$10*H290+6*$F$11*I289+4*$F$14*H275+4*$F$15*I274+$F$18*H260+$F$19*I259</f>
        <v>211761.58643041682</v>
      </c>
      <c r="I319" s="17">
        <f>$F$5*I320+$F$4*J319+4*$F$9*I305+4*$F$8*J304+6*$F$13*I290+6*$F$12*J289+4*$F$17*I275+4*$F$16*J274+$F$21*I260+$F$20*J259</f>
        <v>32816.796796101306</v>
      </c>
      <c r="J319" s="113">
        <v>0</v>
      </c>
      <c r="N319">
        <v>1</v>
      </c>
      <c r="O319" s="26">
        <f>$F$2*O320+$F$3*P319+4*$F$6*O305+4*$F$7*P304+6*$F$10*O290+6*$F$11*P289+4*$F$14*O275+4*$F$15*P274+$F$18*O260+$F$19*P259</f>
        <v>16925950.873737648</v>
      </c>
      <c r="P319" s="17">
        <f>$F$5*P320+$F$4*Q319+4*$F$9*P305+4*$F$8*Q304+6*$F$13*P290+6*$F$12*Q289+4*$F$17*P275+4*$F$16*Q274+$F$21*P260+$F$20*Q259</f>
        <v>16499171.628311593</v>
      </c>
      <c r="Q319" s="26">
        <f>$F$2*Q320+$F$3*R319+4*$F$6*Q305+4*$F$7*R304+6*$F$10*Q290+6*$F$11*R289+4*$F$14*Q275+4*$F$15*R274+$F$18*Q260+$F$19*R259</f>
        <v>13562942.6467798</v>
      </c>
      <c r="R319" s="17">
        <f>$F$5*R320+$F$4*S319+4*$F$9*R305+4*$F$8*S304+6*$F$13*R290+6*$F$12*S289+4*$F$17*R275+4*$F$16*S274+$F$21*R260+$F$20*S259</f>
        <v>7777655.8222011188</v>
      </c>
      <c r="S319" s="26">
        <f>$F$2*S320+$F$3*T319+4*$F$6*S305+4*$F$7*T304+6*$F$10*S290+6*$F$11*T289+4*$F$14*S275+4*$F$15*T274+$F$18*S260+$F$19*T259</f>
        <v>4630153.7872040495</v>
      </c>
      <c r="T319" s="17">
        <f>$F$5*T320+$F$4*U319+4*$F$9*T305+4*$F$8*U304+6*$F$13*T290+6*$F$12*U289+4*$F$17*T275+4*$F$16*U274+$F$21*T260+$F$20*U259</f>
        <v>774163.68664898234</v>
      </c>
      <c r="U319" s="113">
        <v>0</v>
      </c>
      <c r="Y319">
        <v>1</v>
      </c>
      <c r="Z319" s="26">
        <f>$F$2*Z320+$F$3*AA319+4*$F$6*Z305+4*$F$7*AA304+6*$F$10*Z290+6*$F$11*AA289+4*$F$14*Z275+4*$F$15*AA274+$F$18*Z260+$F$19*AA259</f>
        <v>884802.55544469133</v>
      </c>
      <c r="AA319" s="17">
        <f>$F$5*AA320+$F$4*AB319+4*$F$9*AA305+4*$F$8*AB304+6*$F$13*AA290+6*$F$12*AB289+4*$F$17*AA275+4*$F$16*AB274+$F$21*AA260+$F$20*AB259</f>
        <v>341684.9613846796</v>
      </c>
      <c r="AB319" s="26">
        <f>$F$2*AB320+$F$3*AC319+4*$F$6*AB305+4*$F$7*AC304+6*$F$10*AB290+6*$F$11*AC289+4*$F$14*AB275+4*$F$15*AC274+$F$18*AB260+$F$19*AC259</f>
        <v>138705.17879777</v>
      </c>
      <c r="AC319" s="17">
        <f>$F$5*AC320+$F$4*AD319+4*$F$9*AC305+4*$F$8*AD304+6*$F$13*AC290+6*$F$12*AD289+4*$F$17*AC275+4*$F$16*AD274+$F$21*AC260+$F$20*AD259</f>
        <v>15459.503891236085</v>
      </c>
      <c r="AD319" s="26">
        <f>$F$2*AD320+$F$3*AE319+4*$F$6*AD305+4*$F$7*AE304+6*$F$10*AD290+6*$F$11*AE289+4*$F$14*AD275+4*$F$15*AE274+$F$18*AD260+$F$19*AE259</f>
        <v>0</v>
      </c>
      <c r="AE319" s="17">
        <f>$F$5*AE320+$F$4*AF319+4*$F$9*AE305+4*$F$8*AF304+6*$F$13*AE290+6*$F$12*AF289+4*$F$17*AE275+4*$F$16*AF274+$F$21*AE260+$F$20*AF259</f>
        <v>0</v>
      </c>
      <c r="AF319" s="113">
        <v>0</v>
      </c>
      <c r="AJ319">
        <v>1</v>
      </c>
      <c r="AK319" s="26">
        <f>$F$2*AK320+$F$3*AL319+4*$F$6*AK305+4*$F$7*AL304+6*$F$10*AK290+6*$F$11*AL289+4*$F$14*AK275+4*$F$15*AL274+$F$18*AK260+$F$19*AL259</f>
        <v>19173586.383906215</v>
      </c>
      <c r="AL319" s="17">
        <f>$F$5*AL320+$F$4*AM319+4*$F$9*AL305+4*$F$8*AM304+6*$F$13*AL290+6*$F$12*AM289+4*$F$17*AL275+4*$F$16*AM274+$F$21*AL260+$F$20*AM259</f>
        <v>16818510.453027401</v>
      </c>
      <c r="AM319" s="26">
        <f>$F$2*AM320+$F$3*AN319+4*$F$6*AM305+4*$F$7*AN304+6*$F$10*AM290+6*$F$11*AN289+4*$F$14*AM275+4*$F$15*AN274+$F$18*AM260+$F$19*AN259</f>
        <v>13378633.818362286</v>
      </c>
      <c r="AN319" s="17">
        <f>$F$5*AN320+$F$4*AO319+4*$F$9*AN305+4*$F$8*AO304+6*$F$13*AN290+6*$F$12*AO289+4*$F$17*AN275+4*$F$16*AO274+$F$21*AN260+$F$20*AO259</f>
        <v>7388134.26396487</v>
      </c>
      <c r="AO319" s="26">
        <f>$F$2*AO320+$F$3*AP319+4*$F$6*AO305+4*$F$7*AP304+6*$F$10*AO290+6*$F$11*AP289+4*$F$14*AO275+4*$F$15*AP274+$F$18*AO260+$F$19*AP259</f>
        <v>4381984.1659848168</v>
      </c>
      <c r="AP319" s="17">
        <f>$F$5*AP320+$F$4*AQ319+4*$F$9*AP305+4*$F$8*AQ304+6*$F$13*AP290+6*$F$12*AQ289+4*$F$17*AP275+4*$F$16*AQ274+$F$21*AP260+$F$20*AQ259</f>
        <v>733417.65830532159</v>
      </c>
      <c r="AQ319" s="113">
        <v>0</v>
      </c>
      <c r="AU319">
        <v>1</v>
      </c>
      <c r="AV319" s="17">
        <f t="shared" ref="AV319:AV323" si="402">D319+O319</f>
        <v>17693520.806587454</v>
      </c>
      <c r="AW319" s="17">
        <f t="shared" si="385"/>
        <v>17414895.487437885</v>
      </c>
      <c r="AX319" s="17">
        <f t="shared" si="386"/>
        <v>14181134.28611888</v>
      </c>
      <c r="AY319" s="17">
        <f t="shared" si="387"/>
        <v>8234229.2163077788</v>
      </c>
      <c r="AZ319" s="17">
        <f t="shared" si="388"/>
        <v>4841915.373634466</v>
      </c>
      <c r="BA319" s="17">
        <f t="shared" si="389"/>
        <v>806980.48344508361</v>
      </c>
      <c r="BB319" s="27"/>
      <c r="BF319">
        <v>1</v>
      </c>
      <c r="BG319" s="17">
        <f t="shared" ref="BG319:BG323" si="403">Z319+AK319</f>
        <v>20058388.939350907</v>
      </c>
      <c r="BH319" s="17">
        <f t="shared" si="390"/>
        <v>17160195.414412081</v>
      </c>
      <c r="BI319" s="17">
        <f t="shared" si="391"/>
        <v>13517338.997160057</v>
      </c>
      <c r="BJ319" s="17">
        <f t="shared" si="392"/>
        <v>7403593.7678561062</v>
      </c>
      <c r="BK319" s="17">
        <f t="shared" si="393"/>
        <v>4381984.1659848168</v>
      </c>
      <c r="BL319" s="17">
        <f t="shared" si="394"/>
        <v>733417.65830532159</v>
      </c>
      <c r="BM319" s="27"/>
      <c r="BQ319">
        <v>1</v>
      </c>
      <c r="BR319" s="17">
        <f t="shared" ref="BR319:BR323" si="404">AV319+BG319</f>
        <v>37751909.745938361</v>
      </c>
      <c r="BS319" s="17">
        <f t="shared" si="395"/>
        <v>34575090.90184997</v>
      </c>
      <c r="BT319" s="17">
        <f t="shared" si="396"/>
        <v>27698473.283278935</v>
      </c>
      <c r="BU319" s="17">
        <f t="shared" si="397"/>
        <v>15637822.984163884</v>
      </c>
      <c r="BV319" s="17">
        <f t="shared" si="398"/>
        <v>9223899.5396192819</v>
      </c>
      <c r="BW319" s="17">
        <f t="shared" si="399"/>
        <v>1540398.1417504051</v>
      </c>
      <c r="BX319" s="27"/>
      <c r="CB319">
        <v>1</v>
      </c>
      <c r="CC319" s="17">
        <f t="shared" ref="CC319:CC323" si="405">BR319</f>
        <v>37751909.745938361</v>
      </c>
      <c r="CD319" s="17">
        <f t="shared" si="400"/>
        <v>34575090.90184997</v>
      </c>
      <c r="CE319" s="17">
        <f t="shared" si="400"/>
        <v>27698473.283278935</v>
      </c>
      <c r="CF319" s="17">
        <f t="shared" si="400"/>
        <v>15637822.984163884</v>
      </c>
      <c r="CG319" s="17">
        <f t="shared" si="400"/>
        <v>9223899.5396192819</v>
      </c>
      <c r="CH319" s="17">
        <f t="shared" si="400"/>
        <v>1540398.1417504051</v>
      </c>
      <c r="CI319" s="27"/>
      <c r="CM319">
        <v>1</v>
      </c>
      <c r="CN319" s="28">
        <f t="shared" si="401"/>
        <v>7.5751245536423726</v>
      </c>
      <c r="CO319" s="28">
        <f t="shared" si="401"/>
        <v>7.2786649448264686</v>
      </c>
      <c r="CP319" s="28">
        <f t="shared" si="401"/>
        <v>7.2099981738013978</v>
      </c>
      <c r="CQ319" s="28">
        <f t="shared" si="401"/>
        <v>8.6419295675685479</v>
      </c>
      <c r="CR319" s="28">
        <f t="shared" si="401"/>
        <v>11.15581866946629</v>
      </c>
      <c r="CS319" s="28">
        <f t="shared" si="401"/>
        <v>38.241791169938459</v>
      </c>
      <c r="CT319" s="27"/>
    </row>
    <row r="320" spans="2:98" x14ac:dyDescent="0.35">
      <c r="C320">
        <v>2</v>
      </c>
      <c r="D320" s="17">
        <f>$F$5*D321+$F$4*E320+4*$F$9*D306+4*$F$8*E305+6*$F$13*D291+6*$F$12*E290+4*$F$17*D276+4*$F$16*E275+$F$21*D261+$F$20*E260</f>
        <v>271472.8018472871</v>
      </c>
      <c r="E320" s="26">
        <f>$F$2*E321+$F$3*F320+4*$F$6*E306+4*$F$7*F305+6*$F$10*E291+6*$F$11*F290+4*$F$14*E276+4*$F$15*F275+$F$18*E261+$F$19*F260</f>
        <v>199511.27997679534</v>
      </c>
      <c r="F320" s="17">
        <f>$F$5*F321+$F$4*G320+4*$F$9*F306+4*$F$8*G305+6*$F$13*F291+6*$F$12*G290+4*$F$17*F276+4*$F$16*G275+$F$21*F261+$F$20*G260</f>
        <v>241396.33308784934</v>
      </c>
      <c r="G320" s="26">
        <f>$F$2*G321+$F$3*H320+4*$F$6*G306+4*$F$7*H305+6*$F$10*G291+6*$F$11*H290+4*$F$14*G276+4*$F$15*H275+$F$18*G261+$F$19*H260</f>
        <v>135062.6903577203</v>
      </c>
      <c r="H320" s="17">
        <f>$F$5*H321+$F$4*I320+4*$F$9*H306+4*$F$8*I305+6*$F$13*H291+6*$F$12*I290+4*$F$17*H276+4*$F$16*I275+$F$21*H261+$F$20*I260</f>
        <v>84946.221799637526</v>
      </c>
      <c r="I320" s="26">
        <f>$F$2*I321+$F$3*J320+4*$F$6*I306+4*$F$7*J305+6*$F$10*I291+6*$F$11*J290+4*$F$14*I276+4*$F$15*J275+$F$18*I261+$F$19*J260</f>
        <v>23580.894613588935</v>
      </c>
      <c r="J320" s="113">
        <v>0</v>
      </c>
      <c r="N320">
        <v>2</v>
      </c>
      <c r="O320" s="17">
        <f>$F$5*O321+$F$4*P320+4*$F$9*O306+4*$F$8*P305+6*$F$13*O291+6*$F$12*P290+4*$F$17*O276+4*$F$16*P275+$F$21*O261+$F$20*P260</f>
        <v>12224538.977466715</v>
      </c>
      <c r="P320" s="26">
        <f>$F$2*P321+$F$3*Q320+4*$F$6*P306+4*$F$7*Q305+6*$F$10*P291+6*$F$11*Q290+4*$F$14*P276+4*$F$15*Q275+$F$18*P261+$F$19*Q260</f>
        <v>11420434.052001145</v>
      </c>
      <c r="Q320" s="17">
        <f>$F$5*Q321+$F$4*R320+4*$F$9*Q306+4*$F$8*R305+6*$F$13*Q291+6*$F$12*R290+4*$F$17*Q276+4*$F$16*R275+$F$21*Q261+$F$20*R260</f>
        <v>11692101.817779992</v>
      </c>
      <c r="R320" s="26">
        <f>$F$2*R321+$F$3*S320+4*$F$6*R306+4*$F$7*S305+6*$F$10*R291+6*$F$11*S290+4*$F$14*R276+4*$F$15*S275+$F$18*R261+$F$19*S260</f>
        <v>9696217.6401073821</v>
      </c>
      <c r="S320" s="17">
        <f>$F$5*S321+$F$4*T320+4*$F$9*S306+4*$F$8*T305+6*$F$13*S291+6*$F$12*T290+4*$F$17*S276+4*$F$16*T275+$F$21*S261+$F$20*T260</f>
        <v>4670307.9930253737</v>
      </c>
      <c r="T320" s="26">
        <f>$F$2*T321+$F$3*U320+4*$F$6*T306+4*$F$7*U305+6*$F$10*T291+6*$F$11*U290+4*$F$14*T276+4*$F$15*U275+$F$18*T261+$F$19*U260</f>
        <v>2167818.5431072838</v>
      </c>
      <c r="U320" s="113">
        <v>0</v>
      </c>
      <c r="Y320">
        <v>2</v>
      </c>
      <c r="Z320" s="17">
        <f>$F$5*Z321+$F$4*AA320+4*$F$9*Z306+4*$F$8*AA305+6*$F$13*Z291+6*$F$12*AA290+4*$F$17*Z276+4*$F$16*AA275+$F$21*Z261+$F$20*AA260</f>
        <v>585058.41496565065</v>
      </c>
      <c r="AA320" s="26">
        <f>$F$2*AA321+$F$3*AB320+4*$F$6*AA306+4*$F$7*AB305+6*$F$10*AA291+6*$F$11*AB290+4*$F$14*AA276+4*$F$15*AB275+$F$18*AA261+$F$19*AB260</f>
        <v>314601.15464036289</v>
      </c>
      <c r="AB320" s="17">
        <f>$F$5*AB321+$F$4*AC320+4*$F$9*AB306+4*$F$8*AC305+6*$F$13*AB291+6*$F$12*AC290+4*$F$17*AB276+4*$F$16*AC275+$F$21*AB261+$F$20*AC260</f>
        <v>91430.493694194345</v>
      </c>
      <c r="AC320" s="26">
        <f>$F$2*AC321+$F$3*AD320+4*$F$6*AC306+4*$F$7*AD305+6*$F$10*AC291+6*$F$11*AD290+4*$F$14*AC276+4*$F$15*AD275+$F$18*AC261+$F$19*AD260</f>
        <v>23935.374995443311</v>
      </c>
      <c r="AD320" s="17">
        <f>$F$5*AD321+$F$4*AE320+4*$F$9*AD306+4*$F$8*AE305+6*$F$13*AD291+6*$F$12*AE290+4*$F$17*AD276+4*$F$16*AE275+$F$21*AD261+$F$20*AE260</f>
        <v>0</v>
      </c>
      <c r="AE320" s="26">
        <f>$F$2*AE321+$F$3*AF320+4*$F$6*AE306+4*$F$7*AF305+6*$F$10*AE291+6*$F$11*AF290+4*$F$14*AE276+4*$F$15*AF275+$F$18*AE261+$F$19*AF260</f>
        <v>0</v>
      </c>
      <c r="AF320" s="113">
        <v>0</v>
      </c>
      <c r="AJ320">
        <v>2</v>
      </c>
      <c r="AK320" s="17">
        <f>$F$5*AK321+$F$4*AL320+4*$F$9*AK306+4*$F$8*AL305+6*$F$13*AK291+6*$F$12*AL290+4*$F$17*AK276+4*$F$16*AL275+$F$21*AK261+$F$20*AL260</f>
        <v>13852770.926404379</v>
      </c>
      <c r="AL320" s="26">
        <f>$F$2*AL321+$F$3*AM320+4*$F$6*AL306+4*$F$7*AM305+6*$F$10*AL291+6*$F$11*AM290+4*$F$14*AL276+4*$F$15*AM275+$F$18*AL261+$F$19*AM260</f>
        <v>12164484.227464035</v>
      </c>
      <c r="AM320" s="17">
        <f>$F$5*AM321+$F$4*AN320+4*$F$9*AM306+4*$F$8*AN305+6*$F$13*AM291+6*$F$12*AN290+4*$F$17*AM276+4*$F$16*AN275+$F$21*AM261+$F$20*AN260</f>
        <v>11562297.824612789</v>
      </c>
      <c r="AN320" s="26">
        <f>$F$2*AN321+$F$3*AO320+4*$F$6*AN306+4*$F$7*AO305+6*$F$10*AN291+6*$F$11*AO290+4*$F$14*AN276+4*$F$15*AO275+$F$18*AN261+$F$19*AO260</f>
        <v>9409184.8435413409</v>
      </c>
      <c r="AO320" s="17">
        <f>$F$5*AO321+$F$4*AP320+4*$F$9*AO306+4*$F$8*AP305+6*$F$13*AO291+6*$F$12*AP290+4*$F$17*AO276+4*$F$16*AP275+$F$21*AO261+$F$20*AP260</f>
        <v>4468746.5238408064</v>
      </c>
      <c r="AP320" s="26">
        <f>$F$2*AP321+$F$3*AQ320+4*$F$6*AP306+4*$F$7*AQ305+6*$F$10*AP291+6*$F$11*AQ290+4*$F$14*AP276+4*$F$15*AQ275+$F$18*AP261+$F$19*AQ260</f>
        <v>2078410.7596308715</v>
      </c>
      <c r="AQ320" s="113">
        <v>0</v>
      </c>
      <c r="AU320">
        <v>2</v>
      </c>
      <c r="AV320" s="17">
        <f t="shared" si="402"/>
        <v>12496011.779314002</v>
      </c>
      <c r="AW320" s="17">
        <f t="shared" si="385"/>
        <v>11619945.331977939</v>
      </c>
      <c r="AX320" s="17">
        <f t="shared" si="386"/>
        <v>11933498.15086784</v>
      </c>
      <c r="AY320" s="17">
        <f t="shared" si="387"/>
        <v>9831280.3304651026</v>
      </c>
      <c r="AZ320" s="17">
        <f t="shared" si="388"/>
        <v>4755254.2148250109</v>
      </c>
      <c r="BA320" s="17">
        <f t="shared" si="389"/>
        <v>2191399.4377208729</v>
      </c>
      <c r="BB320" s="27"/>
      <c r="BF320">
        <v>2</v>
      </c>
      <c r="BG320" s="17">
        <f t="shared" si="403"/>
        <v>14437829.341370029</v>
      </c>
      <c r="BH320" s="17">
        <f t="shared" si="390"/>
        <v>12479085.382104399</v>
      </c>
      <c r="BI320" s="17">
        <f t="shared" si="391"/>
        <v>11653728.318306983</v>
      </c>
      <c r="BJ320" s="17">
        <f t="shared" si="392"/>
        <v>9433120.2185367849</v>
      </c>
      <c r="BK320" s="17">
        <f t="shared" si="393"/>
        <v>4468746.5238408064</v>
      </c>
      <c r="BL320" s="17">
        <f t="shared" si="394"/>
        <v>2078410.7596308715</v>
      </c>
      <c r="BM320" s="27"/>
      <c r="BQ320">
        <v>2</v>
      </c>
      <c r="BR320" s="17">
        <f t="shared" si="404"/>
        <v>26933841.120684031</v>
      </c>
      <c r="BS320" s="17">
        <f t="shared" si="395"/>
        <v>24099030.714082338</v>
      </c>
      <c r="BT320" s="17">
        <f t="shared" si="396"/>
        <v>23587226.469174825</v>
      </c>
      <c r="BU320" s="17">
        <f t="shared" si="397"/>
        <v>19264400.549001887</v>
      </c>
      <c r="BV320" s="17">
        <f t="shared" si="398"/>
        <v>9224000.7386658173</v>
      </c>
      <c r="BW320" s="17">
        <f t="shared" si="399"/>
        <v>4269810.1973517444</v>
      </c>
      <c r="BX320" s="27"/>
      <c r="CB320">
        <v>2</v>
      </c>
      <c r="CC320" s="17">
        <f t="shared" si="405"/>
        <v>26933841.120684031</v>
      </c>
      <c r="CD320" s="17">
        <f t="shared" si="400"/>
        <v>24099030.714082338</v>
      </c>
      <c r="CE320" s="17">
        <f t="shared" si="400"/>
        <v>23587226.469174825</v>
      </c>
      <c r="CF320" s="17">
        <f t="shared" si="400"/>
        <v>19264400.549001887</v>
      </c>
      <c r="CG320" s="17">
        <f t="shared" si="400"/>
        <v>9224000.7386658173</v>
      </c>
      <c r="CH320" s="17">
        <f t="shared" si="400"/>
        <v>4269810.1973517444</v>
      </c>
      <c r="CI320" s="27"/>
      <c r="CM320">
        <v>2</v>
      </c>
      <c r="CN320" s="28">
        <f t="shared" si="401"/>
        <v>8.106513924015788</v>
      </c>
      <c r="CO320" s="28">
        <f t="shared" si="401"/>
        <v>8.1591984743596218</v>
      </c>
      <c r="CP320" s="28">
        <f t="shared" si="401"/>
        <v>7.3122475187562701</v>
      </c>
      <c r="CQ320" s="28">
        <f t="shared" si="401"/>
        <v>7.0995984657176621</v>
      </c>
      <c r="CR320" s="28">
        <f t="shared" si="401"/>
        <v>10.578662479920276</v>
      </c>
      <c r="CS320" s="28">
        <f t="shared" si="401"/>
        <v>18.417099800542623</v>
      </c>
      <c r="CT320" s="27"/>
    </row>
    <row r="321" spans="2:98" x14ac:dyDescent="0.35">
      <c r="B321" t="s">
        <v>1</v>
      </c>
      <c r="C321">
        <v>3</v>
      </c>
      <c r="D321" s="26">
        <f>$F$2*D322+$F$3*E321+4*$F$6*D307+4*$F$7*E306+6*$F$10*D292+6*$F$11*E291+4*$F$14*D277+4*$F$15*E276+$F$18*D262+$F$19*E261</f>
        <v>24252.613047063678</v>
      </c>
      <c r="E321" s="17">
        <f>$F$5*E322+$F$4*F321+4*$F$9*E307+4*$F$8*F306+6*$F$13*E292+6*$F$12*F291+4*$F$17*E277+4*$F$16*F276+$F$21*E262+$F$20*F261</f>
        <v>42272.601517066592</v>
      </c>
      <c r="F321" s="26">
        <f>$F$2*F322+$F$3*G321+4*$F$6*F307+4*$F$7*G306+6*$F$10*F292+6*$F$11*G291+4*$F$14*F277+4*$F$15*G276+$F$18*F262+$F$19*G261</f>
        <v>25630.386260405958</v>
      </c>
      <c r="G321" s="17">
        <f>$F$5*G322+$F$4*H321+4*$F$9*G307+4*$F$8*H306+6*$F$13*G292+6*$F$12*H291+4*$F$17*G277+4*$F$16*H276+$F$21*G262+$F$20*H261</f>
        <v>30386.022550875488</v>
      </c>
      <c r="H321" s="26">
        <f>$F$2*H322+$F$3*I321+4*$F$6*H307+4*$F$7*I306+6*$F$10*H292+6*$F$11*I291+4*$F$14*H277+4*$F$15*I276+$F$18*H262+$F$19*I261</f>
        <v>10176.608822233626</v>
      </c>
      <c r="I321" s="17">
        <f>$F$5*I322+$F$4*J321+4*$F$9*I307+4*$F$8*J306+6*$F$13*I292+6*$F$12*J291+4*$F$17*I277+4*$F$16*J276+$F$21*I262+$F$20*J261</f>
        <v>3433.5320211084727</v>
      </c>
      <c r="J321" s="113">
        <v>0</v>
      </c>
      <c r="M321" t="s">
        <v>1</v>
      </c>
      <c r="N321">
        <v>3</v>
      </c>
      <c r="O321" s="26">
        <f>$F$2*O322+$F$3*P321+4*$F$6*O307+4*$F$7*P306+6*$F$10*O292+6*$F$11*P291+4*$F$14*O277+4*$F$15*P276+$F$18*O262+$F$19*P261</f>
        <v>5013877.5784500279</v>
      </c>
      <c r="P321" s="17">
        <f>$F$5*P322+$F$4*Q321+4*$F$9*P307+4*$F$8*Q306+6*$F$13*P292+6*$F$12*Q291+4*$F$17*P277+4*$F$16*Q276+$F$21*P262+$F$20*Q261</f>
        <v>7884952.8348840373</v>
      </c>
      <c r="Q321" s="26">
        <f>$F$2*Q322+$F$3*R321+4*$F$6*Q307+4*$F$7*R306+6*$F$10*Q292+6*$F$11*R291+4*$F$14*Q277+4*$F$15*R276+$F$18*Q262+$F$19*R261</f>
        <v>7562567.1924469573</v>
      </c>
      <c r="R321" s="17">
        <f>$F$5*R322+$F$4*S321+4*$F$9*R307+4*$F$8*S306+6*$F$13*R292+6*$F$12*S291+4*$F$17*R277+4*$F$16*S276+$F$21*R262+$F$20*S261</f>
        <v>8637657.3541301228</v>
      </c>
      <c r="S321" s="26">
        <f>$F$2*S322+$F$3*T321+4*$F$6*S307+4*$F$7*T306+6*$F$10*S292+6*$F$11*T291+4*$F$14*S277+4*$F$15*T276+$F$18*S262+$F$19*T261</f>
        <v>7407743.1761078527</v>
      </c>
      <c r="T321" s="17">
        <f>$F$5*T322+$F$4*U321+4*$F$9*T307+4*$F$8*U306+6*$F$13*T292+6*$F$12*U291+4*$F$17*T277+4*$F$16*U276+$F$21*T262+$F$20*U261</f>
        <v>2332295.1868159343</v>
      </c>
      <c r="U321" s="113">
        <v>0</v>
      </c>
      <c r="X321" t="s">
        <v>1</v>
      </c>
      <c r="Y321">
        <v>3</v>
      </c>
      <c r="Z321" s="26">
        <f>$F$2*Z322+$F$3*AA321+4*$F$6*Z307+4*$F$7*AA306+6*$F$10*Z292+6*$F$11*AA291+4*$F$14*Z277+4*$F$15*AA276+$F$18*Z262+$F$19*AA261</f>
        <v>310504.93627424911</v>
      </c>
      <c r="AA321" s="17">
        <f>$F$5*AA322+$F$4*AB321+4*$F$9*AA307+4*$F$8*AB306+6*$F$13*AA292+6*$F$12*AB291+4*$F$17*AA277+4*$F$16*AB276+$F$21*AA262+$F$20*AB261</f>
        <v>179009.43530518259</v>
      </c>
      <c r="AB321" s="26">
        <f>$F$2*AB322+$F$3*AC321+4*$F$6*AB307+4*$F$7*AC306+6*$F$10*AB292+6*$F$11*AC291+4*$F$14*AB277+4*$F$15*AC276+$F$18*AB262+$F$19*AC261</f>
        <v>79982.929838305165</v>
      </c>
      <c r="AC321" s="17">
        <f>$F$5*AC322+$F$4*AD321+4*$F$9*AC307+4*$F$8*AD306+6*$F$13*AC292+6*$F$12*AD291+4*$F$17*AC277+4*$F$16*AD276+$F$21*AC262+$F$20*AD261</f>
        <v>11861.129436913176</v>
      </c>
      <c r="AD321" s="26">
        <f>$F$2*AD322+$F$3*AE321+4*$F$6*AD307+4*$F$7*AE306+6*$F$10*AD292+6*$F$11*AE291+4*$F$14*AD277+4*$F$15*AE276+$F$18*AD262+$F$19*AE261</f>
        <v>0</v>
      </c>
      <c r="AE321" s="17">
        <f>$F$5*AE322+$F$4*AF321+4*$F$9*AE307+4*$F$8*AF306+6*$F$13*AE292+6*$F$12*AF291+4*$F$17*AE277+4*$F$16*AF276+$F$21*AE262+$F$20*AF261</f>
        <v>0</v>
      </c>
      <c r="AF321" s="113">
        <v>0</v>
      </c>
      <c r="AI321" t="s">
        <v>1</v>
      </c>
      <c r="AJ321">
        <v>3</v>
      </c>
      <c r="AK321" s="26">
        <f>$F$2*AK322+$F$3*AL321+4*$F$6*AK307+4*$F$7*AL306+6*$F$10*AK292+6*$F$11*AL291+4*$F$14*AK277+4*$F$15*AL276+$F$18*AK262+$F$19*AL261</f>
        <v>6051859.6725290185</v>
      </c>
      <c r="AL321" s="17">
        <f>$F$5*AL322+$F$4*AM321+4*$F$9*AL307+4*$F$8*AM306+6*$F$13*AL292+6*$F$12*AM291+4*$F$17*AL277+4*$F$16*AM276+$F$21*AL262+$F$20*AM261</f>
        <v>8341923.9805496065</v>
      </c>
      <c r="AM321" s="26">
        <f>$F$2*AM322+$F$3*AN321+4*$F$6*AM307+4*$F$7*AN306+6*$F$10*AM292+6*$F$11*AN291+4*$F$14*AM277+4*$F$15*AN276+$F$18*AM262+$F$19*AN261</f>
        <v>7655233.1097011799</v>
      </c>
      <c r="AN321" s="17">
        <f>$F$5*AN322+$F$4*AO321+4*$F$9*AN307+4*$F$8*AO306+6*$F$13*AN292+6*$F$12*AO291+4*$F$17*AN277+4*$F$16*AO276+$F$21*AN262+$F$20*AO261</f>
        <v>8385008.2901535491</v>
      </c>
      <c r="AO321" s="26">
        <f>$F$2*AO322+$F$3*AP321+4*$F$6*AO307+4*$F$7*AP306+6*$F$10*AO292+6*$F$11*AP291+4*$F$14*AO277+4*$F$15*AP276+$F$18*AO262+$F$19*AP261</f>
        <v>7142846.9556496628</v>
      </c>
      <c r="AP321" s="17">
        <f>$F$5*AP322+$F$4*AQ321+4*$F$9*AP307+4*$F$8*AQ306+6*$F$13*AP292+6*$F$12*AQ291+4*$F$17*AP277+4*$F$16*AQ276+$F$21*AP262+$F$20*AQ261</f>
        <v>2246340.9494181247</v>
      </c>
      <c r="AQ321" s="113">
        <v>0</v>
      </c>
      <c r="AT321" t="s">
        <v>1</v>
      </c>
      <c r="AU321">
        <v>3</v>
      </c>
      <c r="AV321" s="17">
        <f t="shared" si="402"/>
        <v>5038130.1914970912</v>
      </c>
      <c r="AW321" s="17">
        <f t="shared" si="385"/>
        <v>7927225.4364011036</v>
      </c>
      <c r="AX321" s="17">
        <f t="shared" si="386"/>
        <v>7588197.5787073635</v>
      </c>
      <c r="AY321" s="17">
        <f t="shared" si="387"/>
        <v>8668043.3766809981</v>
      </c>
      <c r="AZ321" s="17">
        <f t="shared" si="388"/>
        <v>7417919.7849300867</v>
      </c>
      <c r="BA321" s="17">
        <f t="shared" si="389"/>
        <v>2335728.7188370428</v>
      </c>
      <c r="BB321" s="27"/>
      <c r="BE321" t="s">
        <v>1</v>
      </c>
      <c r="BF321">
        <v>3</v>
      </c>
      <c r="BG321" s="17">
        <f t="shared" si="403"/>
        <v>6362364.6088032676</v>
      </c>
      <c r="BH321" s="17">
        <f t="shared" si="390"/>
        <v>8520933.4158547893</v>
      </c>
      <c r="BI321" s="17">
        <f t="shared" si="391"/>
        <v>7735216.0395394852</v>
      </c>
      <c r="BJ321" s="17">
        <f t="shared" si="392"/>
        <v>8396869.419590462</v>
      </c>
      <c r="BK321" s="17">
        <f t="shared" si="393"/>
        <v>7142846.9556496628</v>
      </c>
      <c r="BL321" s="17">
        <f t="shared" si="394"/>
        <v>2246340.9494181247</v>
      </c>
      <c r="BM321" s="27"/>
      <c r="BP321" t="s">
        <v>1</v>
      </c>
      <c r="BQ321">
        <v>3</v>
      </c>
      <c r="BR321" s="17">
        <f t="shared" si="404"/>
        <v>11400494.80030036</v>
      </c>
      <c r="BS321" s="17">
        <f t="shared" si="395"/>
        <v>16448158.852255892</v>
      </c>
      <c r="BT321" s="17">
        <f t="shared" si="396"/>
        <v>15323413.61824685</v>
      </c>
      <c r="BU321" s="17">
        <f t="shared" si="397"/>
        <v>17064912.796271458</v>
      </c>
      <c r="BV321" s="17">
        <f t="shared" si="398"/>
        <v>14560766.74057975</v>
      </c>
      <c r="BW321" s="17">
        <f t="shared" si="399"/>
        <v>4582069.6682551671</v>
      </c>
      <c r="BX321" s="27"/>
      <c r="CA321" t="s">
        <v>1</v>
      </c>
      <c r="CB321">
        <v>3</v>
      </c>
      <c r="CC321" s="17">
        <f t="shared" si="405"/>
        <v>11400494.80030036</v>
      </c>
      <c r="CD321" s="17">
        <f t="shared" si="400"/>
        <v>16448158.852255892</v>
      </c>
      <c r="CE321" s="17">
        <f t="shared" si="400"/>
        <v>15323413.61824685</v>
      </c>
      <c r="CF321" s="17">
        <f t="shared" si="400"/>
        <v>17064912.796271458</v>
      </c>
      <c r="CG321" s="17">
        <f t="shared" si="400"/>
        <v>14560766.74057975</v>
      </c>
      <c r="CH321" s="17">
        <f t="shared" si="400"/>
        <v>4582069.6682551671</v>
      </c>
      <c r="CI321" s="27"/>
      <c r="CL321" t="s">
        <v>1</v>
      </c>
      <c r="CM321">
        <v>3</v>
      </c>
      <c r="CN321" s="28">
        <f t="shared" si="401"/>
        <v>11.512567161010564</v>
      </c>
      <c r="CO321" s="28">
        <f t="shared" si="401"/>
        <v>9.1059466865615128</v>
      </c>
      <c r="CP321" s="28">
        <f t="shared" si="401"/>
        <v>8.7438233275615502</v>
      </c>
      <c r="CQ321" s="28">
        <f t="shared" si="401"/>
        <v>6.9096091601644947</v>
      </c>
      <c r="CR321" s="28">
        <f t="shared" si="401"/>
        <v>6.3287650496283643</v>
      </c>
      <c r="CS321" s="28">
        <f t="shared" si="401"/>
        <v>15.164769641604083</v>
      </c>
      <c r="CT321" s="27"/>
    </row>
    <row r="322" spans="2:98" x14ac:dyDescent="0.35">
      <c r="C322">
        <v>4</v>
      </c>
      <c r="D322" s="17">
        <f>$F$5*D323+$F$4*E322+4*$F$9*D308+4*$F$8*E307+6*$F$13*D293+6*$F$12*E292+4*$F$17*D278+4*$F$16*E277+$F$21*D263+$F$20*E262</f>
        <v>0</v>
      </c>
      <c r="E322" s="26">
        <f>$F$2*E323+$F$3*F322+4*$F$6*E308+4*$F$7*F307+6*$F$10*E293+6*$F$11*F292+4*$F$14*E278+4*$F$15*F277+$F$18*E263+$F$19*F262</f>
        <v>0</v>
      </c>
      <c r="F322" s="17">
        <f>$F$5*F323+$F$4*G322+4*$F$9*F308+4*$F$8*G307+6*$F$13*F293+6*$F$12*G292+4*$F$17*F278+4*$F$16*G277+$F$21*F263+$F$20*G262</f>
        <v>0</v>
      </c>
      <c r="G322" s="26">
        <f>$F$2*G323+$F$3*H322+4*$F$6*G308+4*$F$7*H307+6*$F$10*G293+6*$F$11*H292+4*$F$14*G278+4*$F$15*H277+$F$18*G263+$F$19*H262</f>
        <v>0</v>
      </c>
      <c r="H322" s="17">
        <f>$F$5*H323+$F$4*I322+4*$F$9*H308+4*$F$8*I307+6*$F$13*H293+6*$F$12*I292+4*$F$17*H278+4*$F$16*I277+$F$21*H263+$F$20*I262</f>
        <v>0</v>
      </c>
      <c r="I322" s="26">
        <f>$F$2*I323+$F$3*J322+4*$F$6*I308+4*$F$7*J307+6*$F$10*I293+6*$F$11*J292+4*$F$14*I278+4*$F$15*J277+$F$18*I263+$F$19*J262</f>
        <v>0</v>
      </c>
      <c r="J322" s="113">
        <v>0</v>
      </c>
      <c r="N322">
        <v>4</v>
      </c>
      <c r="O322" s="17">
        <f>$F$5*O323+$F$4*P322+4*$F$9*O308+4*$F$8*P307+6*$F$13*O293+6*$F$12*P292+4*$F$17*O278+4*$F$16*P277+$F$21*O263+$F$20*P262</f>
        <v>2400825.7903389498</v>
      </c>
      <c r="P322" s="26">
        <f>$F$2*P323+$F$3*Q322+4*$F$6*P308+4*$F$7*Q307+6*$F$10*P293+6*$F$11*Q292+4*$F$14*P278+4*$F$15*Q277+$F$18*P263+$F$19*Q262</f>
        <v>2487057.4229549547</v>
      </c>
      <c r="Q322" s="17">
        <f>$F$5*Q323+$F$4*R322+4*$F$9*Q308+4*$F$8*R307+6*$F$13*Q293+6*$F$12*R292+4*$F$17*Q278+4*$F$16*R277+$F$21*Q263+$F$20*R262</f>
        <v>4799854.0255846521</v>
      </c>
      <c r="R322" s="26">
        <f>$F$2*R323+$F$3*S322+4*$F$6*R308+4*$F$7*S307+6*$F$10*R293+6*$F$11*S292+4*$F$14*R278+4*$F$15*S277+$F$18*R263+$F$19*S262</f>
        <v>4810251.2784912726</v>
      </c>
      <c r="S322" s="17">
        <f>$F$5*S323+$F$4*T322+4*$F$9*S308+4*$F$8*T307+6*$F$13*S293+6*$F$12*T292+4*$F$17*S278+4*$F$16*T277+$F$21*S263+$F$20*T262</f>
        <v>7062131.3588058539</v>
      </c>
      <c r="T322" s="26">
        <f>$F$2*T323+$F$3*U322+4*$F$6*T308+4*$F$7*U307+6*$F$10*T293+6*$F$11*U292+4*$F$14*T278+4*$F$15*U277+$F$18*T263+$F$19*U262</f>
        <v>6557524.3608958591</v>
      </c>
      <c r="U322" s="113">
        <v>0</v>
      </c>
      <c r="Y322">
        <v>4</v>
      </c>
      <c r="Z322" s="17">
        <f>$F$5*Z323+$F$4*AA322+4*$F$9*Z308+4*$F$8*AA307+6*$F$13*Z293+6*$F$12*AA292+4*$F$17*Z278+4*$F$16*AA277+$F$21*Z263+$F$20*AA262</f>
        <v>128977.21397876633</v>
      </c>
      <c r="AA322" s="26">
        <f>$F$2*AA323+$F$3*AB322+4*$F$6*AA308+4*$F$7*AB307+6*$F$10*AA293+6*$F$11*AB292+4*$F$14*AA278+4*$F$15*AB277+$F$18*AA263+$F$19*AB262</f>
        <v>63409.180870761586</v>
      </c>
      <c r="AB322" s="17">
        <f>$F$5*AB323+$F$4*AC322+4*$F$9*AB308+4*$F$8*AC307+6*$F$13*AB293+6*$F$12*AC292+4*$F$17*AB278+4*$F$16*AC277+$F$21*AB263+$F$20*AC262</f>
        <v>34327.872049014535</v>
      </c>
      <c r="AC322" s="26">
        <f>$F$2*AC323+$F$3*AD322+4*$F$6*AC308+4*$F$7*AD307+6*$F$10*AC293+6*$F$11*AD292+4*$F$14*AC278+4*$F$15*AD277+$F$18*AC263+$F$19*AD262</f>
        <v>9851.6860582760091</v>
      </c>
      <c r="AD322" s="17">
        <f>$F$5*AD323+$F$4*AE322+4*$F$9*AD308+4*$F$8*AE307+6*$F$13*AD293+6*$F$12*AE292+4*$F$17*AD278+4*$F$16*AE277+$F$21*AD263+$F$20*AE262</f>
        <v>0</v>
      </c>
      <c r="AE322" s="26">
        <f>$F$2*AE323+$F$3*AF322+4*$F$6*AE308+4*$F$7*AF307+6*$F$10*AE293+6*$F$11*AF292+4*$F$14*AE278+4*$F$15*AF277+$F$18*AE263+$F$19*AF262</f>
        <v>0</v>
      </c>
      <c r="AF322" s="113">
        <v>0</v>
      </c>
      <c r="AJ322">
        <v>4</v>
      </c>
      <c r="AK322" s="17">
        <f>$F$5*AK323+$F$4*AL322+4*$F$9*AK308+4*$F$8*AL307+6*$F$13*AK293+6*$F$12*AL292+4*$F$17*AK278+4*$F$16*AL277+$F$21*AK263+$F$20*AL262</f>
        <v>2873669.0944971242</v>
      </c>
      <c r="AL322" s="26">
        <f>$F$2*AL323+$F$3*AM322+4*$F$6*AL308+4*$F$7*AM307+6*$F$10*AL293+6*$F$11*AM292+4*$F$14*AL278+4*$F$15*AM277+$F$18*AL263+$F$19*AM262</f>
        <v>2707256.9810502343</v>
      </c>
      <c r="AM322" s="17">
        <f>$F$5*AM323+$F$4*AN322+4*$F$9*AM308+4*$F$8*AN307+6*$F$13*AM293+6*$F$12*AN292+4*$F$17*AM278+4*$F$16*AN277+$F$21*AM263+$F$20*AN262</f>
        <v>4818010.5530571127</v>
      </c>
      <c r="AN322" s="26">
        <f>$F$2*AN323+$F$3*AO322+4*$F$6*AN308+4*$F$7*AO307+6*$F$10*AN293+6*$F$11*AO292+4*$F$14*AN278+4*$F$15*AO277+$F$18*AN263+$F$19*AO262</f>
        <v>4713655.9521459704</v>
      </c>
      <c r="AO322" s="17">
        <f>$F$5*AO323+$F$4*AP322+4*$F$9*AO308+4*$F$8*AP307+6*$F$13*AO293+6*$F$12*AP292+4*$F$17*AO278+4*$F$16*AP277+$F$21*AO263+$F$20*AP262</f>
        <v>6814285.5568892658</v>
      </c>
      <c r="AP322" s="26">
        <f>$F$2*AP323+$F$3*AQ322+4*$F$6*AP308+4*$F$7*AQ307+6*$F$10*AP293+6*$F$11*AQ292+4*$F$14*AP278+4*$F$15*AQ277+$F$18*AP263+$F$19*AQ262</f>
        <v>6325840.1292919638</v>
      </c>
      <c r="AQ322" s="113">
        <v>0</v>
      </c>
      <c r="AU322">
        <v>4</v>
      </c>
      <c r="AV322" s="17">
        <f t="shared" si="402"/>
        <v>2400825.7903389498</v>
      </c>
      <c r="AW322" s="17">
        <f t="shared" si="385"/>
        <v>2487057.4229549547</v>
      </c>
      <c r="AX322" s="17">
        <f t="shared" si="386"/>
        <v>4799854.0255846521</v>
      </c>
      <c r="AY322" s="17">
        <f t="shared" si="387"/>
        <v>4810251.2784912726</v>
      </c>
      <c r="AZ322" s="17">
        <f t="shared" si="388"/>
        <v>7062131.3588058539</v>
      </c>
      <c r="BA322" s="17">
        <f t="shared" si="389"/>
        <v>6557524.3608958591</v>
      </c>
      <c r="BB322" s="27"/>
      <c r="BF322">
        <v>4</v>
      </c>
      <c r="BG322" s="17">
        <f t="shared" si="403"/>
        <v>3002646.3084758907</v>
      </c>
      <c r="BH322" s="17">
        <f t="shared" si="390"/>
        <v>2770666.1619209959</v>
      </c>
      <c r="BI322" s="17">
        <f t="shared" si="391"/>
        <v>4852338.4251061268</v>
      </c>
      <c r="BJ322" s="17">
        <f t="shared" si="392"/>
        <v>4723507.6382042468</v>
      </c>
      <c r="BK322" s="17">
        <f t="shared" si="393"/>
        <v>6814285.5568892658</v>
      </c>
      <c r="BL322" s="17">
        <f t="shared" si="394"/>
        <v>6325840.1292919638</v>
      </c>
      <c r="BM322" s="27"/>
      <c r="BQ322">
        <v>4</v>
      </c>
      <c r="BR322" s="17">
        <f t="shared" si="404"/>
        <v>5403472.0988148404</v>
      </c>
      <c r="BS322" s="17">
        <f t="shared" si="395"/>
        <v>5257723.5848759506</v>
      </c>
      <c r="BT322" s="17">
        <f t="shared" si="396"/>
        <v>9652192.4506907798</v>
      </c>
      <c r="BU322" s="17">
        <f t="shared" si="397"/>
        <v>9533758.9166955203</v>
      </c>
      <c r="BV322" s="17">
        <f t="shared" si="398"/>
        <v>13876416.91569512</v>
      </c>
      <c r="BW322" s="17">
        <f t="shared" si="399"/>
        <v>12883364.490187824</v>
      </c>
      <c r="BX322" s="27"/>
      <c r="CB322">
        <v>4</v>
      </c>
      <c r="CC322" s="17">
        <f t="shared" si="405"/>
        <v>5403472.0988148404</v>
      </c>
      <c r="CD322" s="17">
        <f t="shared" si="400"/>
        <v>5257723.5848759506</v>
      </c>
      <c r="CE322" s="17">
        <f t="shared" si="400"/>
        <v>9652192.4506907798</v>
      </c>
      <c r="CF322" s="17">
        <f t="shared" si="400"/>
        <v>9533758.9166955203</v>
      </c>
      <c r="CG322" s="17">
        <f t="shared" si="400"/>
        <v>13876416.91569512</v>
      </c>
      <c r="CH322" s="17">
        <f t="shared" si="400"/>
        <v>12883364.490187824</v>
      </c>
      <c r="CI322" s="27"/>
      <c r="CM322">
        <v>4</v>
      </c>
      <c r="CN322" s="28">
        <f t="shared" si="401"/>
        <v>16.207809172761557</v>
      </c>
      <c r="CO322" s="28">
        <f t="shared" si="401"/>
        <v>17.527969949021482</v>
      </c>
      <c r="CP322" s="28">
        <f t="shared" si="401"/>
        <v>10.657827997576462</v>
      </c>
      <c r="CQ322" s="28">
        <f t="shared" si="401"/>
        <v>10.139894499641851</v>
      </c>
      <c r="CR322" s="28">
        <f t="shared" si="401"/>
        <v>6.1452444415286749</v>
      </c>
      <c r="CS322" s="28">
        <f t="shared" si="401"/>
        <v>5.6082137507614256</v>
      </c>
      <c r="CT322" s="27"/>
    </row>
    <row r="323" spans="2:98" x14ac:dyDescent="0.35">
      <c r="C323">
        <v>5</v>
      </c>
      <c r="D323" s="26">
        <f>$F$2*D324+$F$3*E323+4*$F$6*D309+4*$F$7*E308+6*$F$10*D294+6*$F$11*E293+4*$F$14*D279+4*$F$15*E278+$F$18*D264+$F$19*E263</f>
        <v>0</v>
      </c>
      <c r="E323" s="17">
        <f>$F$5*E324+$F$4*F323+4*$F$9*E309+4*$F$8*F308+6*$F$13*E294+6*$F$12*F293+4*$F$17*E279+4*$F$16*F278+$F$21*E264+$F$20*F263</f>
        <v>0</v>
      </c>
      <c r="F323" s="26">
        <f>$F$2*F324+$F$3*G323+4*$F$6*F309+4*$F$7*G308+6*$F$10*F294+6*$F$11*G293+4*$F$14*F279+4*$F$15*G278+$F$18*F264+$F$19*G263</f>
        <v>0</v>
      </c>
      <c r="G323" s="17">
        <f>$F$5*G324+$F$4*H323+4*$F$9*G309+4*$F$8*H308+6*$F$13*G294+6*$F$12*H293+4*$F$17*G279+4*$F$16*H278+$F$21*G264+$F$20*H263</f>
        <v>0</v>
      </c>
      <c r="H323" s="26">
        <f>$F$2*H324+$F$3*I323+4*$F$6*H309+4*$F$7*I308+6*$F$10*H294+6*$F$11*I293+4*$F$14*H279+4*$F$15*I278+$F$18*H264+$F$19*I263</f>
        <v>0</v>
      </c>
      <c r="I323" s="8">
        <v>0</v>
      </c>
      <c r="J323" s="25">
        <f t="shared" ref="J323:K325" si="406">I322</f>
        <v>0</v>
      </c>
      <c r="K323" s="25">
        <f t="shared" si="406"/>
        <v>0</v>
      </c>
      <c r="N323">
        <v>5</v>
      </c>
      <c r="O323" s="26">
        <f>$F$2*O324+$F$3*P323+4*$F$6*O309+4*$F$7*P308+6*$F$10*O294+6*$F$11*P293+4*$F$14*O279+4*$F$15*P278+$F$18*O264+$F$19*P263</f>
        <v>294238.18121288763</v>
      </c>
      <c r="P323" s="17">
        <f>$F$5*P324+$F$4*Q323+4*$F$9*P309+4*$F$8*Q308+6*$F$13*P294+6*$F$12*Q293+4*$F$17*P279+4*$F$16*Q278+$F$21*P264+$F$20*Q263</f>
        <v>816443.67214435886</v>
      </c>
      <c r="Q323" s="26">
        <f>$F$2*Q324+$F$3*R323+4*$F$6*Q309+4*$F$7*R308+6*$F$10*Q294+6*$F$11*R293+4*$F$14*Q279+4*$F$15*R278+$F$18*Q264+$F$19*R263</f>
        <v>877540.4479713944</v>
      </c>
      <c r="R323" s="17">
        <f>$F$5*R324+$F$4*S323+4*$F$9*R309+4*$F$8*S308+6*$F$13*R294+6*$F$12*S293+4*$F$17*R279+4*$F$16*S278+$F$21*R264+$F$20*S263</f>
        <v>2412742.2059225286</v>
      </c>
      <c r="S323" s="26">
        <f>$F$2*S324+$F$3*T323+4*$F$6*S309+4*$F$7*T308+6*$F$10*S294+6*$F$11*T293+4*$F$14*S279+4*$F$15*T278+$F$18*S264+$F$19*T263</f>
        <v>2577849.4008069104</v>
      </c>
      <c r="T323" s="16">
        <f>(X7*Z3+4*X6*Z4+6*X5*Z5+4*X4*Z6+X3*Z7)/(1-W3)</f>
        <v>7062131.3588058539</v>
      </c>
      <c r="U323" s="25">
        <f t="shared" ref="U323:V325" si="407">T322</f>
        <v>6557524.3608958591</v>
      </c>
      <c r="V323" s="25">
        <f t="shared" si="407"/>
        <v>0</v>
      </c>
      <c r="Y323">
        <v>5</v>
      </c>
      <c r="Z323" s="26">
        <f>$F$2*Z324+$F$3*AA323+4*$F$6*Z309+4*$F$7*AA308+6*$F$10*Z294+6*$F$11*AA293+4*$F$14*Z279+4*$F$15*AA278+$F$18*Z264+$F$19*AA263</f>
        <v>14395.75237016921</v>
      </c>
      <c r="AA323" s="17">
        <f>$F$5*AA324+$F$4*AB323+4*$F$9*AA309+4*$F$8*AB308+6*$F$13*AA294+6*$F$12*AB293+4*$F$17*AA279+4*$F$16*AB278+$F$21*AA264+$F$20*AB263</f>
        <v>13811.151969202732</v>
      </c>
      <c r="AB323" s="26">
        <f>$F$2*AB324+$F$3*AC323+4*$F$6*AB309+4*$F$7*AC308+6*$F$10*AB294+6*$F$11*AC293+4*$F$14*AB279+4*$F$15*AC278+$F$18*AB264+$F$19*AC263</f>
        <v>4239.8435848208201</v>
      </c>
      <c r="AC323" s="17">
        <f>$F$5*AC324+$F$4*AD323+4*$F$9*AC309+4*$F$8*AD308+6*$F$13*AC294+6*$F$12*AD293+4*$F$17*AC279+4*$F$16*AD278+$F$21*AC264+$F$20*AD263</f>
        <v>1544.6068863253433</v>
      </c>
      <c r="AD323" s="26">
        <f>$F$2*AD324+$F$3*AE323+4*$F$6*AD309+4*$F$7*AE308+6*$F$10*AD294+6*$F$11*AE293+4*$F$14*AD279+4*$F$15*AE278+$F$18*AD264+$F$19*AE263</f>
        <v>0</v>
      </c>
      <c r="AE323" s="8">
        <v>0</v>
      </c>
      <c r="AF323" s="25">
        <f t="shared" ref="AF323:AG325" si="408">AE322</f>
        <v>0</v>
      </c>
      <c r="AG323" s="25">
        <f t="shared" si="408"/>
        <v>0</v>
      </c>
      <c r="AJ323">
        <v>5</v>
      </c>
      <c r="AK323" s="26">
        <f>$F$2*AK324+$F$3*AL323+4*$F$6*AK309+4*$F$7*AL308+6*$F$10*AK294+6*$F$11*AL293+4*$F$14*AK279+4*$F$15*AL278+$F$18*AK264+$F$19*AL263</f>
        <v>359499.13570058811</v>
      </c>
      <c r="AL323" s="17">
        <f>$F$5*AL324+$F$4*AM323+4*$F$9*AL309+4*$F$8*AM308+6*$F$13*AL294+6*$F$12*AM293+4*$F$17*AL279+4*$F$16*AM278+$F$21*AL264+$F$20*AM263</f>
        <v>873807.6330803521</v>
      </c>
      <c r="AM323" s="26">
        <f>$F$2*AM324+$F$3*AN323+4*$F$6*AM309+4*$F$7*AN308+6*$F$10*AM294+6*$F$11*AN293+4*$F$14*AM279+4*$F$15*AN278+$F$18*AM264+$F$19*AN263</f>
        <v>880382.47137224011</v>
      </c>
      <c r="AN323" s="17">
        <f>$F$5*AN324+$F$4*AO323+4*$F$9*AN309+4*$F$8*AO308+6*$F$13*AN294+6*$F$12*AO293+4*$F$17*AN279+4*$F$16*AO278+$F$21*AN264+$F$20*AO263</f>
        <v>2351636.2378447033</v>
      </c>
      <c r="AO323" s="26">
        <f>$F$2*AO324+$F$3*AP323+4*$F$6*AO309+4*$F$7*AP308+6*$F$10*AO294+6*$F$11*AP293+4*$F$14*AO279+4*$F$15*AP278+$F$18*AO264+$F$19*AP263</f>
        <v>2490822.8524878314</v>
      </c>
      <c r="AP323" s="16">
        <f>(X7*Y3+4*X6*Y4+6*X5*Y5+4*X4*Y6+X3*Y7)/(1-W3)</f>
        <v>6814285.5568892639</v>
      </c>
      <c r="AQ323" s="25">
        <f t="shared" ref="AQ323:AR325" si="409">AP322</f>
        <v>6325840.1292919638</v>
      </c>
      <c r="AR323" s="25">
        <f t="shared" si="409"/>
        <v>0</v>
      </c>
      <c r="AU323">
        <v>5</v>
      </c>
      <c r="AV323" s="17">
        <f t="shared" si="402"/>
        <v>294238.18121288763</v>
      </c>
      <c r="AW323" s="17">
        <f t="shared" si="385"/>
        <v>816443.67214435886</v>
      </c>
      <c r="AX323" s="17">
        <f t="shared" si="386"/>
        <v>877540.4479713944</v>
      </c>
      <c r="AY323" s="17">
        <f t="shared" si="387"/>
        <v>2412742.2059225286</v>
      </c>
      <c r="AZ323" s="17">
        <f t="shared" si="388"/>
        <v>2577849.4008069104</v>
      </c>
      <c r="BA323" s="17">
        <f t="shared" si="389"/>
        <v>7062131.3588058539</v>
      </c>
      <c r="BB323" s="25"/>
      <c r="BC323" s="27"/>
      <c r="BF323">
        <v>5</v>
      </c>
      <c r="BG323" s="17">
        <f t="shared" si="403"/>
        <v>373894.88807075733</v>
      </c>
      <c r="BH323" s="17">
        <f t="shared" si="390"/>
        <v>887618.78504955478</v>
      </c>
      <c r="BI323" s="17">
        <f t="shared" si="391"/>
        <v>884622.31495706097</v>
      </c>
      <c r="BJ323" s="17">
        <f t="shared" si="392"/>
        <v>2353180.8447310287</v>
      </c>
      <c r="BK323" s="17">
        <f t="shared" si="393"/>
        <v>2490822.8524878314</v>
      </c>
      <c r="BL323" s="17">
        <f t="shared" si="394"/>
        <v>6814285.5568892639</v>
      </c>
      <c r="BM323" s="25"/>
      <c r="BN323" s="27"/>
      <c r="BQ323">
        <v>5</v>
      </c>
      <c r="BR323" s="17">
        <f t="shared" si="404"/>
        <v>668133.0692836449</v>
      </c>
      <c r="BS323" s="17">
        <f t="shared" si="395"/>
        <v>1704062.4571939136</v>
      </c>
      <c r="BT323" s="17">
        <f t="shared" si="396"/>
        <v>1762162.7629284554</v>
      </c>
      <c r="BU323" s="17">
        <f t="shared" si="397"/>
        <v>4765923.0506535573</v>
      </c>
      <c r="BV323" s="17">
        <f t="shared" si="398"/>
        <v>5068672.2532947417</v>
      </c>
      <c r="BW323" s="17">
        <f t="shared" si="399"/>
        <v>13876416.915695118</v>
      </c>
      <c r="BX323" s="25"/>
      <c r="CB323">
        <v>5</v>
      </c>
      <c r="CC323" s="17">
        <f t="shared" si="405"/>
        <v>668133.0692836449</v>
      </c>
      <c r="CD323" s="17">
        <f t="shared" si="400"/>
        <v>1704062.4571939136</v>
      </c>
      <c r="CE323" s="17">
        <f t="shared" si="400"/>
        <v>1762162.7629284554</v>
      </c>
      <c r="CF323" s="17">
        <f t="shared" si="400"/>
        <v>4765923.0506535573</v>
      </c>
      <c r="CG323" s="17">
        <f t="shared" si="400"/>
        <v>5068672.2532947417</v>
      </c>
      <c r="CH323" s="17">
        <f t="shared" si="400"/>
        <v>13876416.915695118</v>
      </c>
      <c r="CI323" s="25"/>
      <c r="CM323">
        <v>5</v>
      </c>
      <c r="CN323" s="28">
        <f t="shared" si="401"/>
        <v>39.740256554493875</v>
      </c>
      <c r="CO323" s="28">
        <f t="shared" si="401"/>
        <v>34.609775117638577</v>
      </c>
      <c r="CP323" s="28">
        <f t="shared" si="401"/>
        <v>34.587088990684094</v>
      </c>
      <c r="CQ323" s="28">
        <f t="shared" si="401"/>
        <v>16.293027567054786</v>
      </c>
      <c r="CR323" s="28">
        <f t="shared" si="401"/>
        <v>13.450636726565392</v>
      </c>
      <c r="CS323" s="28">
        <f t="shared" si="401"/>
        <v>6.1452444415286704</v>
      </c>
      <c r="CT323" s="5"/>
    </row>
    <row r="324" spans="2:98" x14ac:dyDescent="0.35">
      <c r="C324">
        <v>6</v>
      </c>
      <c r="D324" s="113">
        <v>0</v>
      </c>
      <c r="E324" s="113">
        <v>0</v>
      </c>
      <c r="F324" s="113">
        <v>0</v>
      </c>
      <c r="G324" s="113">
        <v>0</v>
      </c>
      <c r="H324" s="113">
        <v>0</v>
      </c>
      <c r="I324" s="25">
        <f>H323</f>
        <v>0</v>
      </c>
      <c r="J324" s="25">
        <f t="shared" si="406"/>
        <v>0</v>
      </c>
      <c r="K324" s="25">
        <f t="shared" si="406"/>
        <v>0</v>
      </c>
      <c r="N324">
        <v>6</v>
      </c>
      <c r="O324" s="113">
        <v>0</v>
      </c>
      <c r="P324" s="113">
        <v>0</v>
      </c>
      <c r="Q324" s="113">
        <v>0</v>
      </c>
      <c r="R324" s="113">
        <v>0</v>
      </c>
      <c r="S324" s="113">
        <v>0</v>
      </c>
      <c r="T324" s="25">
        <f>S323</f>
        <v>2577849.4008069104</v>
      </c>
      <c r="U324" s="25">
        <f t="shared" si="407"/>
        <v>7062131.3588058539</v>
      </c>
      <c r="V324" s="25">
        <f t="shared" si="407"/>
        <v>6557524.3608958591</v>
      </c>
      <c r="Y324">
        <v>6</v>
      </c>
      <c r="Z324" s="113">
        <v>0</v>
      </c>
      <c r="AA324" s="113">
        <v>0</v>
      </c>
      <c r="AB324" s="113">
        <v>0</v>
      </c>
      <c r="AC324" s="113">
        <v>0</v>
      </c>
      <c r="AD324" s="113">
        <v>0</v>
      </c>
      <c r="AE324" s="25">
        <f>AD323</f>
        <v>0</v>
      </c>
      <c r="AF324" s="25">
        <f t="shared" si="408"/>
        <v>0</v>
      </c>
      <c r="AG324" s="25">
        <f t="shared" si="408"/>
        <v>0</v>
      </c>
      <c r="AJ324">
        <v>6</v>
      </c>
      <c r="AK324" s="113">
        <v>0</v>
      </c>
      <c r="AL324" s="113">
        <v>0</v>
      </c>
      <c r="AM324" s="113">
        <v>0</v>
      </c>
      <c r="AN324" s="113">
        <v>0</v>
      </c>
      <c r="AO324" s="113">
        <v>0</v>
      </c>
      <c r="AP324" s="25">
        <f>AO323</f>
        <v>2490822.8524878314</v>
      </c>
      <c r="AQ324" s="25">
        <f t="shared" si="409"/>
        <v>6814285.5568892639</v>
      </c>
      <c r="AR324" s="25">
        <f t="shared" si="409"/>
        <v>6325840.1292919638</v>
      </c>
      <c r="AV324" s="27"/>
      <c r="AW324" s="27"/>
      <c r="AX324" s="27"/>
      <c r="AY324" s="27"/>
      <c r="AZ324" s="27"/>
      <c r="BA324" s="25"/>
      <c r="BB324" s="25"/>
      <c r="BG324" s="27"/>
      <c r="BH324" s="27"/>
      <c r="BI324" s="27"/>
      <c r="BJ324" s="27"/>
      <c r="BK324" s="27"/>
      <c r="BL324" s="25"/>
      <c r="BM324" s="25"/>
      <c r="BR324" s="27"/>
      <c r="BS324" s="27"/>
      <c r="BT324" s="27"/>
      <c r="BU324" s="27"/>
      <c r="BV324" s="27"/>
      <c r="BW324" s="25"/>
      <c r="BX324" s="25"/>
      <c r="CC324" s="27"/>
      <c r="CD324" s="27"/>
      <c r="CE324" s="27"/>
      <c r="CF324" s="27"/>
      <c r="CG324" s="27"/>
      <c r="CH324" s="25"/>
      <c r="CI324" s="25"/>
      <c r="CN324" s="27"/>
      <c r="CO324" s="27"/>
      <c r="CP324" s="27"/>
      <c r="CQ324" s="27"/>
      <c r="CR324" s="27"/>
      <c r="CS324" s="5"/>
      <c r="CT324" s="5"/>
    </row>
    <row r="325" spans="2:98" x14ac:dyDescent="0.35">
      <c r="C325">
        <v>7</v>
      </c>
      <c r="I325" s="25">
        <f>H324</f>
        <v>0</v>
      </c>
      <c r="J325" s="25">
        <f t="shared" si="406"/>
        <v>0</v>
      </c>
      <c r="K325" s="25">
        <f t="shared" si="406"/>
        <v>0</v>
      </c>
      <c r="N325">
        <v>7</v>
      </c>
      <c r="T325" s="25">
        <f>S324</f>
        <v>0</v>
      </c>
      <c r="U325" s="25">
        <f t="shared" si="407"/>
        <v>2577849.4008069104</v>
      </c>
      <c r="V325" s="25">
        <f t="shared" si="407"/>
        <v>7062131.3588058539</v>
      </c>
      <c r="Y325">
        <v>7</v>
      </c>
      <c r="AE325" s="25">
        <f>AD324</f>
        <v>0</v>
      </c>
      <c r="AF325" s="25">
        <f t="shared" si="408"/>
        <v>0</v>
      </c>
      <c r="AG325" s="25">
        <f t="shared" si="408"/>
        <v>0</v>
      </c>
      <c r="AJ325">
        <v>7</v>
      </c>
      <c r="AP325" s="25">
        <f>AO324</f>
        <v>0</v>
      </c>
      <c r="AQ325" s="25">
        <f t="shared" si="409"/>
        <v>2490822.8524878314</v>
      </c>
      <c r="AR325" s="25">
        <f t="shared" si="409"/>
        <v>6814285.5568892639</v>
      </c>
      <c r="BA325" s="27"/>
      <c r="BL325" s="2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KI1428"/>
  <sheetViews>
    <sheetView topLeftCell="L190" zoomScaleNormal="100" workbookViewId="0">
      <selection activeCell="S203" sqref="S203"/>
    </sheetView>
  </sheetViews>
  <sheetFormatPr defaultRowHeight="14.5" x14ac:dyDescent="0.35"/>
  <cols>
    <col min="4" max="4" width="11.7265625" customWidth="1"/>
    <col min="5" max="5" width="13" customWidth="1"/>
    <col min="6" max="6" width="10.54296875" customWidth="1"/>
    <col min="7" max="7" width="12.54296875" bestFit="1" customWidth="1"/>
    <col min="8" max="8" width="9.453125" customWidth="1"/>
    <col min="10" max="10" width="12" customWidth="1"/>
    <col min="11" max="12" width="11.7265625" customWidth="1"/>
    <col min="13" max="13" width="11.1796875" customWidth="1"/>
    <col min="14" max="14" width="12.54296875" bestFit="1" customWidth="1"/>
    <col min="16" max="16" width="9.54296875" bestFit="1" customWidth="1"/>
    <col min="17" max="17" width="9.453125" customWidth="1"/>
    <col min="18" max="18" width="12.1796875" customWidth="1"/>
    <col min="19" max="19" width="9.81640625" customWidth="1"/>
    <col min="20" max="20" width="9.26953125" customWidth="1"/>
    <col min="21" max="21" width="11.54296875" bestFit="1" customWidth="1"/>
    <col min="25" max="25" width="11.81640625" customWidth="1"/>
    <col min="26" max="26" width="9.81640625" customWidth="1"/>
    <col min="27" max="27" width="10.26953125" customWidth="1"/>
    <col min="28" max="28" width="11.54296875" bestFit="1" customWidth="1"/>
    <col min="32" max="32" width="12.1796875" customWidth="1"/>
    <col min="33" max="33" width="11.7265625" customWidth="1"/>
    <col min="34" max="34" width="10.7265625" customWidth="1"/>
    <col min="35" max="35" width="11.54296875" customWidth="1"/>
    <col min="39" max="39" width="11.26953125" customWidth="1"/>
    <col min="40" max="40" width="11.54296875" customWidth="1"/>
    <col min="41" max="41" width="10.7265625" customWidth="1"/>
    <col min="42" max="42" width="11.26953125" customWidth="1"/>
    <col min="46" max="46" width="12.26953125" customWidth="1"/>
    <col min="47" max="47" width="12.453125" customWidth="1"/>
    <col min="48" max="48" width="11.453125" customWidth="1"/>
    <col min="49" max="49" width="14.453125" customWidth="1"/>
    <col min="53" max="53" width="12.54296875" customWidth="1"/>
    <col min="54" max="54" width="12.453125" customWidth="1"/>
    <col min="55" max="55" width="11.54296875" customWidth="1"/>
    <col min="56" max="56" width="14.54296875" customWidth="1"/>
    <col min="60" max="60" width="14.453125" customWidth="1"/>
    <col min="61" max="61" width="14" customWidth="1"/>
    <col min="62" max="62" width="11.1796875" customWidth="1"/>
    <col min="63" max="63" width="17.54296875" bestFit="1" customWidth="1"/>
    <col min="67" max="67" width="10.7265625" customWidth="1"/>
    <col min="68" max="68" width="10" customWidth="1"/>
    <col min="69" max="69" width="9.7265625" customWidth="1"/>
    <col min="70" max="70" width="11.26953125" customWidth="1"/>
    <col min="74" max="74" width="10.7265625" customWidth="1"/>
    <col min="75" max="75" width="10" customWidth="1"/>
    <col min="76" max="76" width="9.81640625" customWidth="1"/>
    <col min="77" max="77" width="10.54296875" bestFit="1" customWidth="1"/>
    <col min="81" max="81" width="10.81640625" customWidth="1"/>
    <col min="82" max="82" width="10.1796875" customWidth="1"/>
    <col min="83" max="83" width="9.81640625" customWidth="1"/>
    <col min="84" max="84" width="10.54296875" bestFit="1" customWidth="1"/>
    <col min="88" max="88" width="10.7265625" customWidth="1"/>
    <col min="89" max="89" width="9.7265625" customWidth="1"/>
    <col min="90" max="90" width="9.54296875" customWidth="1"/>
    <col min="91" max="91" width="10.54296875" bestFit="1" customWidth="1"/>
    <col min="95" max="95" width="10.453125" customWidth="1"/>
    <col min="96" max="96" width="9.54296875" customWidth="1"/>
    <col min="97" max="97" width="10.1796875" customWidth="1"/>
    <col min="98" max="98" width="10.54296875" bestFit="1" customWidth="1"/>
    <col min="102" max="102" width="10.453125" customWidth="1"/>
    <col min="103" max="103" width="10" customWidth="1"/>
    <col min="104" max="104" width="9.81640625" customWidth="1"/>
    <col min="105" max="105" width="10.54296875" bestFit="1" customWidth="1"/>
    <col min="109" max="109" width="10.26953125" customWidth="1"/>
    <col min="110" max="110" width="10.453125" customWidth="1"/>
    <col min="111" max="111" width="10.1796875" customWidth="1"/>
    <col min="112" max="112" width="10.54296875" bestFit="1" customWidth="1"/>
    <col min="116" max="116" width="9.81640625" customWidth="1"/>
    <col min="117" max="117" width="9.7265625" customWidth="1"/>
    <col min="118" max="118" width="9.81640625" customWidth="1"/>
    <col min="119" max="119" width="9.54296875" bestFit="1" customWidth="1"/>
    <col min="123" max="123" width="9.54296875" customWidth="1"/>
    <col min="124" max="124" width="9.7265625" customWidth="1"/>
    <col min="125" max="126" width="9.54296875" bestFit="1" customWidth="1"/>
    <col min="130" max="131" width="9.81640625" customWidth="1"/>
    <col min="132" max="132" width="10" customWidth="1"/>
    <col min="133" max="133" width="9.54296875" bestFit="1" customWidth="1"/>
    <col min="137" max="137" width="9.81640625" customWidth="1"/>
    <col min="138" max="138" width="9.7265625" customWidth="1"/>
    <col min="139" max="139" width="10" customWidth="1"/>
    <col min="140" max="140" width="9.54296875" bestFit="1" customWidth="1"/>
    <col min="144" max="145" width="9.7265625" customWidth="1"/>
    <col min="146" max="146" width="10.1796875" customWidth="1"/>
    <col min="147" max="147" width="9.54296875" bestFit="1" customWidth="1"/>
    <col min="151" max="151" width="10.26953125" customWidth="1"/>
    <col min="152" max="152" width="10" customWidth="1"/>
    <col min="153" max="153" width="10.54296875" customWidth="1"/>
    <col min="154" max="154" width="9.54296875" bestFit="1" customWidth="1"/>
    <col min="158" max="158" width="9.81640625" customWidth="1"/>
    <col min="159" max="159" width="10" customWidth="1"/>
    <col min="160" max="160" width="10.1796875" customWidth="1"/>
    <col min="161" max="161" width="9.54296875" bestFit="1" customWidth="1"/>
    <col min="165" max="165" width="10" customWidth="1"/>
    <col min="166" max="166" width="9.81640625" customWidth="1"/>
    <col min="167" max="167" width="10.54296875" customWidth="1"/>
    <col min="168" max="168" width="9.54296875" bestFit="1" customWidth="1"/>
    <col min="172" max="174" width="10" customWidth="1"/>
    <col min="175" max="175" width="9.54296875" bestFit="1" customWidth="1"/>
    <col min="179" max="180" width="9.7265625" customWidth="1"/>
    <col min="181" max="181" width="10.26953125" customWidth="1"/>
    <col min="182" max="182" width="9.54296875" bestFit="1" customWidth="1"/>
    <col min="186" max="186" width="10.1796875" customWidth="1"/>
    <col min="187" max="187" width="10.453125" customWidth="1"/>
    <col min="188" max="188" width="10" customWidth="1"/>
    <col min="189" max="189" width="9.54296875" bestFit="1" customWidth="1"/>
    <col min="193" max="194" width="10" customWidth="1"/>
    <col min="195" max="195" width="10.453125" customWidth="1"/>
    <col min="196" max="196" width="9.54296875" bestFit="1" customWidth="1"/>
    <col min="200" max="202" width="9.81640625" customWidth="1"/>
    <col min="203" max="203" width="11.54296875" bestFit="1" customWidth="1"/>
    <col min="207" max="207" width="9.81640625" customWidth="1"/>
    <col min="208" max="208" width="10" customWidth="1"/>
    <col min="209" max="209" width="10.26953125" customWidth="1"/>
    <col min="210" max="210" width="10.54296875" bestFit="1" customWidth="1"/>
    <col min="214" max="214" width="9.81640625" customWidth="1"/>
    <col min="215" max="215" width="10" customWidth="1"/>
    <col min="216" max="216" width="10.26953125" customWidth="1"/>
    <col min="217" max="217" width="11.54296875" bestFit="1" customWidth="1"/>
    <col min="221" max="221" width="9.81640625" customWidth="1"/>
    <col min="222" max="222" width="9.7265625" customWidth="1"/>
    <col min="223" max="223" width="10.453125" customWidth="1"/>
    <col min="224" max="224" width="10.54296875" bestFit="1" customWidth="1"/>
    <col min="228" max="228" width="11.453125" customWidth="1"/>
    <col min="229" max="229" width="11.26953125" customWidth="1"/>
    <col min="230" max="231" width="10.7265625" customWidth="1"/>
    <col min="235" max="235" width="11.81640625" customWidth="1"/>
    <col min="236" max="236" width="11.453125" customWidth="1"/>
    <col min="237" max="238" width="10.26953125" customWidth="1"/>
    <col min="242" max="242" width="11.453125" customWidth="1"/>
    <col min="243" max="243" width="11.26953125" customWidth="1"/>
    <col min="244" max="244" width="11.54296875" customWidth="1"/>
    <col min="249" max="249" width="12.81640625" customWidth="1"/>
    <col min="250" max="251" width="12.26953125" customWidth="1"/>
    <col min="256" max="256" width="8.7265625" customWidth="1"/>
  </cols>
  <sheetData>
    <row r="2" spans="2:46" x14ac:dyDescent="0.35">
      <c r="B2" s="4" t="s">
        <v>528</v>
      </c>
      <c r="E2" s="1">
        <f>'ch7.4'!AV33</f>
        <v>0.48822831379838416</v>
      </c>
      <c r="G2" s="4" t="s">
        <v>530</v>
      </c>
      <c r="J2" s="1">
        <f>'ch7.4'!AV183</f>
        <v>0.48762799910411458</v>
      </c>
      <c r="L2" s="4" t="s">
        <v>283</v>
      </c>
      <c r="O2" s="19">
        <f>'ch7.4'!D33</f>
        <v>0.19206128998541042</v>
      </c>
      <c r="Q2" s="4" t="s">
        <v>289</v>
      </c>
      <c r="T2" s="1">
        <f>'ch7.4'!Z108</f>
        <v>0.163385874081029</v>
      </c>
      <c r="V2" s="4" t="s">
        <v>569</v>
      </c>
      <c r="Y2" s="1">
        <f>'ch7.4'!G30</f>
        <v>0.19206128998541042</v>
      </c>
      <c r="AA2" s="4" t="s">
        <v>592</v>
      </c>
      <c r="AD2" s="1">
        <f>'ch7.4'!AC105</f>
        <v>0.163385874081029</v>
      </c>
      <c r="AF2" s="4" t="s">
        <v>763</v>
      </c>
      <c r="AI2" s="1">
        <f>'ch7.4'!G180</f>
        <v>0.27456866914189287</v>
      </c>
      <c r="AK2" s="4" t="s">
        <v>767</v>
      </c>
      <c r="AN2" s="1">
        <f>'ch7.4'!AC255</f>
        <v>8.0278180230277038E-2</v>
      </c>
      <c r="AO2" s="1"/>
      <c r="AQ2" s="4"/>
      <c r="AT2" s="1"/>
    </row>
    <row r="3" spans="2:46" x14ac:dyDescent="0.35">
      <c r="B3" s="4" t="s">
        <v>529</v>
      </c>
      <c r="E3" s="1">
        <f>'ch7.4'!BG33</f>
        <v>0.5117716862016165</v>
      </c>
      <c r="G3" s="4" t="s">
        <v>531</v>
      </c>
      <c r="J3" s="1">
        <f>'ch7.4'!BG183</f>
        <v>0.51237200089588597</v>
      </c>
      <c r="L3" s="4" t="s">
        <v>285</v>
      </c>
      <c r="O3" s="19">
        <f>'ch7.4'!Z33</f>
        <v>0.340606493467492</v>
      </c>
      <c r="Q3" s="4" t="s">
        <v>287</v>
      </c>
      <c r="T3" s="1">
        <f>'ch7.4'!D108</f>
        <v>0.3100491002462521</v>
      </c>
      <c r="V3" s="4" t="s">
        <v>580</v>
      </c>
      <c r="Y3" s="1">
        <f>'ch7.4'!AC30</f>
        <v>0.34060649346749194</v>
      </c>
      <c r="AA3" s="4" t="s">
        <v>590</v>
      </c>
      <c r="AD3" s="1">
        <f>'ch7.4'!G105</f>
        <v>0.3100491002462521</v>
      </c>
      <c r="AF3" s="4" t="s">
        <v>764</v>
      </c>
      <c r="AI3" s="1">
        <f>'ch7.4'!AC180</f>
        <v>0.42616508360288075</v>
      </c>
      <c r="AK3" s="4" t="s">
        <v>768</v>
      </c>
      <c r="AN3" s="1">
        <f>'ch7.4'!G255</f>
        <v>0.22509082480513284</v>
      </c>
      <c r="AO3" s="1"/>
      <c r="AQ3" s="4"/>
      <c r="AT3" s="1"/>
    </row>
    <row r="4" spans="2:46" x14ac:dyDescent="0.35">
      <c r="B4" s="4" t="s">
        <v>534</v>
      </c>
      <c r="E4" s="1">
        <f>'ch7.4'!AV108</f>
        <v>0.51177168620161639</v>
      </c>
      <c r="G4" s="4" t="s">
        <v>532</v>
      </c>
      <c r="J4" s="1">
        <f>'ch7.4'!AV258</f>
        <v>0.51237200089588586</v>
      </c>
      <c r="L4" s="4" t="s">
        <v>284</v>
      </c>
      <c r="O4" s="19">
        <f>'ch7.4'!O33</f>
        <v>0.29616702381297372</v>
      </c>
      <c r="Q4" s="4" t="s">
        <v>290</v>
      </c>
      <c r="T4" s="1">
        <f>'ch7.4'!AK108</f>
        <v>0.32484243971735505</v>
      </c>
      <c r="V4" s="4" t="s">
        <v>581</v>
      </c>
      <c r="Y4" s="1">
        <f>'ch7.4'!R30</f>
        <v>0.29616702381297372</v>
      </c>
      <c r="AA4" s="4" t="s">
        <v>593</v>
      </c>
      <c r="AD4" s="1">
        <f>'ch7.4'!AN105</f>
        <v>0.32484243971735505</v>
      </c>
      <c r="AF4" s="4" t="s">
        <v>765</v>
      </c>
      <c r="AI4" s="1">
        <f>'ch7.4'!R180</f>
        <v>0.21305932996222171</v>
      </c>
      <c r="AK4" s="4" t="s">
        <v>769</v>
      </c>
      <c r="AN4" s="1">
        <f>'ch7.4'!AN255</f>
        <v>0.40734981887383764</v>
      </c>
      <c r="AO4" s="1"/>
      <c r="AQ4" s="4"/>
      <c r="AT4" s="1"/>
    </row>
    <row r="5" spans="2:46" x14ac:dyDescent="0.35">
      <c r="B5" s="4" t="s">
        <v>535</v>
      </c>
      <c r="E5" s="1">
        <f>'ch7.4'!BG108</f>
        <v>0.48822831379838405</v>
      </c>
      <c r="G5" s="4" t="s">
        <v>533</v>
      </c>
      <c r="J5" s="1">
        <f>'ch7.4'!BG258</f>
        <v>0.4876279991041147</v>
      </c>
      <c r="L5" s="4" t="s">
        <v>286</v>
      </c>
      <c r="O5" s="1">
        <f>'ch7.4'!AK33</f>
        <v>0.1711651927341245</v>
      </c>
      <c r="Q5" s="4" t="s">
        <v>288</v>
      </c>
      <c r="T5" s="1">
        <f>'ch7.4'!O108</f>
        <v>0.2017225859553643</v>
      </c>
      <c r="V5" s="4" t="s">
        <v>582</v>
      </c>
      <c r="Y5" s="1">
        <f>'ch7.4'!AN30</f>
        <v>0.17116519273412448</v>
      </c>
      <c r="AA5" s="4" t="s">
        <v>591</v>
      </c>
      <c r="AD5" s="1">
        <f>'ch7.4'!R105</f>
        <v>0.2017225859553643</v>
      </c>
      <c r="AF5" s="4" t="s">
        <v>766</v>
      </c>
      <c r="AI5" s="1">
        <f>'ch7.4'!AN180</f>
        <v>8.6206917293005197E-2</v>
      </c>
      <c r="AK5" s="4" t="s">
        <v>770</v>
      </c>
      <c r="AN5" s="1">
        <f>'ch7.4'!R255</f>
        <v>0.28728117609075304</v>
      </c>
      <c r="AO5" s="1"/>
      <c r="AQ5" s="4"/>
      <c r="AT5" s="1"/>
    </row>
    <row r="6" spans="2:46" x14ac:dyDescent="0.35">
      <c r="B6" s="4" t="s">
        <v>1129</v>
      </c>
      <c r="E6" s="25">
        <f>'ch7.4'!AV48</f>
        <v>31.668369515008333</v>
      </c>
      <c r="G6" s="4" t="s">
        <v>1321</v>
      </c>
      <c r="J6" s="25">
        <f>'ch7.4'!AV198</f>
        <v>33.328468584865512</v>
      </c>
      <c r="L6" s="4" t="s">
        <v>1337</v>
      </c>
      <c r="O6" s="25">
        <f>'ch7.4'!D48</f>
        <v>12.389769593439404</v>
      </c>
      <c r="Q6" s="4" t="s">
        <v>1353</v>
      </c>
      <c r="T6" s="25">
        <f>'ch7.4'!Z123</f>
        <v>11.941592433899066</v>
      </c>
      <c r="V6" s="4" t="s">
        <v>923</v>
      </c>
      <c r="Y6" s="25">
        <f>'ch7.4'!G45</f>
        <v>12.389769593439402</v>
      </c>
      <c r="AA6" s="4" t="s">
        <v>1036</v>
      </c>
      <c r="AD6" s="25">
        <f>'ch7.4'!AC120</f>
        <v>11.941592433899066</v>
      </c>
      <c r="AF6" s="4" t="s">
        <v>1133</v>
      </c>
      <c r="AI6" s="25">
        <f>'ch7.4'!G195</f>
        <v>21.508289639251089</v>
      </c>
      <c r="AK6" s="4" t="s">
        <v>1213</v>
      </c>
      <c r="AN6" s="25">
        <f>'ch7.4'!AC270</f>
        <v>4.4868118903611451</v>
      </c>
      <c r="AO6" s="1"/>
    </row>
    <row r="7" spans="2:46" x14ac:dyDescent="0.35">
      <c r="B7" s="4" t="s">
        <v>1306</v>
      </c>
      <c r="E7" s="25">
        <f>'ch7.4'!BG48</f>
        <v>33.956935928290136</v>
      </c>
      <c r="G7" s="4" t="s">
        <v>1322</v>
      </c>
      <c r="J7" s="25">
        <f>'ch7.4'!BG198</f>
        <v>35.792245717450136</v>
      </c>
      <c r="L7" s="4" t="s">
        <v>1338</v>
      </c>
      <c r="O7" s="25">
        <f>'ch7.4'!Z48</f>
        <v>21.528200600997817</v>
      </c>
      <c r="Q7" s="4" t="s">
        <v>1354</v>
      </c>
      <c r="T7" s="25">
        <f>'ch7.4'!D123</f>
        <v>20.083525424606776</v>
      </c>
      <c r="V7" s="4" t="s">
        <v>1020</v>
      </c>
      <c r="Y7" s="25">
        <f>'ch7.4'!AC45</f>
        <v>21.528200600997817</v>
      </c>
      <c r="AA7" s="4" t="s">
        <v>939</v>
      </c>
      <c r="AD7" s="25">
        <f>'ch7.4'!G120</f>
        <v>20.083525424606776</v>
      </c>
      <c r="AF7" s="4" t="s">
        <v>1197</v>
      </c>
      <c r="AI7" s="25">
        <f>'ch7.4'!AC195</f>
        <v>30.98265716823251</v>
      </c>
      <c r="AK7" s="4" t="s">
        <v>1149</v>
      </c>
      <c r="AN7" s="25">
        <f>'ch7.4'!G270</f>
        <v>12.460722199880113</v>
      </c>
      <c r="AO7" s="1"/>
    </row>
    <row r="8" spans="2:46" x14ac:dyDescent="0.35">
      <c r="B8" s="4" t="s">
        <v>1307</v>
      </c>
      <c r="E8" s="25">
        <f>'ch7.4'!AV63</f>
        <v>2185.9248657643302</v>
      </c>
      <c r="G8" s="4" t="s">
        <v>1323</v>
      </c>
      <c r="J8" s="25">
        <f>'ch7.4'!AV213</f>
        <v>2578.1080396331927</v>
      </c>
      <c r="L8" s="4" t="s">
        <v>1339</v>
      </c>
      <c r="O8" s="25">
        <f>'ch7.4'!O48</f>
        <v>19.278599921568929</v>
      </c>
      <c r="Q8" s="4" t="s">
        <v>1355</v>
      </c>
      <c r="T8" s="25">
        <f>'ch7.4'!AK123</f>
        <v>20.585125507405973</v>
      </c>
      <c r="V8" s="4" t="s">
        <v>988</v>
      </c>
      <c r="Y8" s="25">
        <f>'ch7.4'!R45</f>
        <v>19.278599921568929</v>
      </c>
      <c r="AA8" s="4" t="s">
        <v>1068</v>
      </c>
      <c r="AD8" s="25">
        <f>'ch7.4'!AN120</f>
        <v>20.585125507405973</v>
      </c>
      <c r="AF8" s="4" t="s">
        <v>1165</v>
      </c>
      <c r="AI8" s="25">
        <f>'ch7.4'!R195</f>
        <v>11.820178945614421</v>
      </c>
      <c r="AK8" s="4" t="s">
        <v>1245</v>
      </c>
      <c r="AN8" s="25">
        <f>'ch7.4'!AN270</f>
        <v>29.703645553217669</v>
      </c>
      <c r="AO8" s="1"/>
    </row>
    <row r="9" spans="2:46" x14ac:dyDescent="0.35">
      <c r="B9" s="4" t="s">
        <v>1308</v>
      </c>
      <c r="E9" s="25">
        <f>'ch7.4'!BG63</f>
        <v>2378.8296365238384</v>
      </c>
      <c r="G9" s="4" t="s">
        <v>1324</v>
      </c>
      <c r="J9" s="25">
        <f>'ch7.4'!BG213</f>
        <v>2796.1612921812284</v>
      </c>
      <c r="L9" s="4" t="s">
        <v>1340</v>
      </c>
      <c r="O9" s="25">
        <f>'ch7.4'!AK48</f>
        <v>12.428735327292323</v>
      </c>
      <c r="Q9" s="4" t="s">
        <v>1356</v>
      </c>
      <c r="T9" s="25">
        <f>'ch7.4'!O123</f>
        <v>12.970370077545248</v>
      </c>
      <c r="V9" s="4" t="s">
        <v>1052</v>
      </c>
      <c r="Y9" s="25">
        <f>'ch7.4'!AN45</f>
        <v>12.428735327292321</v>
      </c>
      <c r="AA9" s="4" t="s">
        <v>1004</v>
      </c>
      <c r="AD9" s="25">
        <f>'ch7.4'!R120</f>
        <v>12.970370077545248</v>
      </c>
      <c r="AF9" s="4" t="s">
        <v>1229</v>
      </c>
      <c r="AI9" s="25">
        <f>'ch7.4'!AN195</f>
        <v>4.8095885492176205</v>
      </c>
      <c r="AK9" s="4" t="s">
        <v>1181</v>
      </c>
      <c r="AN9" s="25">
        <f>'ch7.4'!R270</f>
        <v>22.424826644779941</v>
      </c>
      <c r="AO9" s="1"/>
    </row>
    <row r="10" spans="2:46" x14ac:dyDescent="0.35">
      <c r="B10" s="4" t="s">
        <v>1309</v>
      </c>
      <c r="E10" s="25">
        <f>'ch7.4'!AV78</f>
        <v>160159.34327501786</v>
      </c>
      <c r="G10" s="4" t="s">
        <v>1325</v>
      </c>
      <c r="J10" s="25">
        <f>'ch7.4'!AV228</f>
        <v>232613.67053547726</v>
      </c>
      <c r="L10" s="4" t="s">
        <v>1341</v>
      </c>
      <c r="O10" s="25">
        <f>'ch7.4'!D63</f>
        <v>834.7652325206268</v>
      </c>
      <c r="Q10" s="4" t="s">
        <v>1357</v>
      </c>
      <c r="T10" s="25">
        <f>'ch7.4'!Z138</f>
        <v>933.98953568965146</v>
      </c>
      <c r="V10" s="4" t="s">
        <v>927</v>
      </c>
      <c r="Y10" s="25">
        <f>'ch7.4'!G60</f>
        <v>834.7652325206268</v>
      </c>
      <c r="AA10" s="4" t="s">
        <v>1040</v>
      </c>
      <c r="AD10" s="25">
        <f>'ch7.4'!AC135</f>
        <v>933.98953568965146</v>
      </c>
      <c r="AF10" s="4" t="s">
        <v>1137</v>
      </c>
      <c r="AI10" s="25">
        <f>'ch7.4'!G210</f>
        <v>1903.8149209821904</v>
      </c>
      <c r="AK10" s="4" t="s">
        <v>1217</v>
      </c>
      <c r="AN10" s="25">
        <f>'ch7.4'!AC285</f>
        <v>257.78375611714313</v>
      </c>
    </row>
    <row r="11" spans="2:46" x14ac:dyDescent="0.35">
      <c r="B11" s="4" t="s">
        <v>1310</v>
      </c>
      <c r="E11" s="25">
        <f>'ch7.4'!BG78</f>
        <v>175550.35236094223</v>
      </c>
      <c r="G11" s="4" t="s">
        <v>1326</v>
      </c>
      <c r="J11" s="25">
        <f>'ch7.4'!BG228</f>
        <v>251681.29095793774</v>
      </c>
      <c r="L11" s="4" t="s">
        <v>1342</v>
      </c>
      <c r="O11" s="25">
        <f>'ch7.4'!Z63</f>
        <v>1411.9482603994222</v>
      </c>
      <c r="Q11" s="4" t="s">
        <v>1358</v>
      </c>
      <c r="T11" s="25">
        <f>'ch7.4'!D138</f>
        <v>1401.1206087122387</v>
      </c>
      <c r="V11" s="4" t="s">
        <v>1024</v>
      </c>
      <c r="Y11" s="25">
        <f>'ch7.4'!AC60</f>
        <v>1411.9482603994222</v>
      </c>
      <c r="AA11" s="4" t="s">
        <v>943</v>
      </c>
      <c r="AD11" s="25">
        <f>'ch7.4'!G135</f>
        <v>1401.1206087122387</v>
      </c>
      <c r="AF11" s="4" t="s">
        <v>1201</v>
      </c>
      <c r="AI11" s="25">
        <f>'ch7.4'!AC210</f>
        <v>2520.2492371307276</v>
      </c>
      <c r="AK11" s="4" t="s">
        <v>1153</v>
      </c>
      <c r="AN11" s="25">
        <f>'ch7.4'!G285</f>
        <v>709.4874555174772</v>
      </c>
    </row>
    <row r="12" spans="2:46" x14ac:dyDescent="0.35">
      <c r="B12" s="4" t="s">
        <v>1311</v>
      </c>
      <c r="E12" s="25">
        <f>'ch7.4'!AV93</f>
        <v>12399818.254925996</v>
      </c>
      <c r="G12" s="4" t="s">
        <v>1327</v>
      </c>
      <c r="J12" s="27">
        <f>'ch7.4'!AV243</f>
        <v>25066881.368541412</v>
      </c>
      <c r="L12" s="4" t="s">
        <v>1343</v>
      </c>
      <c r="O12" s="25">
        <f>'ch7.4'!O63</f>
        <v>1351.1596332437032</v>
      </c>
      <c r="Q12" s="4" t="s">
        <v>1359</v>
      </c>
      <c r="T12" s="25">
        <f>'ch7.4'!AK138</f>
        <v>1352.9766167507153</v>
      </c>
      <c r="V12" s="4" t="s">
        <v>992</v>
      </c>
      <c r="Y12" s="25">
        <f>'ch7.4'!R60</f>
        <v>1351.1596332437032</v>
      </c>
      <c r="AA12" s="4" t="s">
        <v>1069</v>
      </c>
      <c r="AD12" s="25">
        <f>'ch7.4'!AN135</f>
        <v>1352.9766167507153</v>
      </c>
      <c r="AF12" s="4" t="s">
        <v>1169</v>
      </c>
      <c r="AI12" s="25">
        <f>'ch7.4'!R210</f>
        <v>674.29311865100215</v>
      </c>
      <c r="AK12" s="4" t="s">
        <v>1249</v>
      </c>
      <c r="AN12" s="25">
        <f>'ch7.4'!AN285</f>
        <v>2422.0263052122787</v>
      </c>
    </row>
    <row r="13" spans="2:46" x14ac:dyDescent="0.35">
      <c r="B13" s="4" t="s">
        <v>1312</v>
      </c>
      <c r="E13" s="25">
        <f>'ch7.4'!BG93</f>
        <v>13602254.164473221</v>
      </c>
      <c r="G13" s="4" t="s">
        <v>1328</v>
      </c>
      <c r="J13" s="27">
        <f>'ch7.4'!BG243</f>
        <v>26830635.058676526</v>
      </c>
      <c r="L13" s="4" t="s">
        <v>1344</v>
      </c>
      <c r="O13" s="25">
        <f>'ch7.4'!AK63</f>
        <v>966.88137612441597</v>
      </c>
      <c r="Q13" s="4" t="s">
        <v>1360</v>
      </c>
      <c r="T13" s="25">
        <f>'ch7.4'!O138</f>
        <v>871.59732386095448</v>
      </c>
      <c r="V13" s="4" t="s">
        <v>1056</v>
      </c>
      <c r="Y13" s="25">
        <f>'ch7.4'!AN60</f>
        <v>966.88137612441585</v>
      </c>
      <c r="AA13" s="4" t="s">
        <v>1008</v>
      </c>
      <c r="AD13" s="25">
        <f>'ch7.4'!R135</f>
        <v>871.59732386095448</v>
      </c>
      <c r="AF13" s="4" t="s">
        <v>1233</v>
      </c>
      <c r="AI13" s="25">
        <f>'ch7.4'!AN210</f>
        <v>275.91205505050067</v>
      </c>
      <c r="AK13" s="4" t="s">
        <v>1185</v>
      </c>
      <c r="AN13" s="25">
        <f>'ch7.4'!R285</f>
        <v>1979.8983005922601</v>
      </c>
    </row>
    <row r="14" spans="2:46" x14ac:dyDescent="0.35">
      <c r="B14" s="4" t="s">
        <v>1313</v>
      </c>
      <c r="E14" s="25">
        <f>'ch7.4'!AV123</f>
        <v>33.053895502152024</v>
      </c>
      <c r="G14" s="4" t="s">
        <v>1329</v>
      </c>
      <c r="J14" s="25">
        <f>'ch7.4'!AV273</f>
        <v>34.88554884466005</v>
      </c>
      <c r="L14" s="4" t="s">
        <v>1345</v>
      </c>
      <c r="O14">
        <f>'ch7.4'!D78</f>
        <v>58509.389147410671</v>
      </c>
      <c r="Q14" s="4" t="s">
        <v>1361</v>
      </c>
      <c r="T14" s="25">
        <f>'ch7.4'!Z153</f>
        <v>77256.040585116119</v>
      </c>
      <c r="V14" s="4" t="s">
        <v>931</v>
      </c>
      <c r="Y14" s="25">
        <f>'ch7.4'!G75</f>
        <v>58509.389147410671</v>
      </c>
      <c r="AA14" s="4" t="s">
        <v>1044</v>
      </c>
      <c r="AD14" s="25">
        <f>'ch7.4'!AC150</f>
        <v>77256.040585116119</v>
      </c>
      <c r="AF14" s="4" t="s">
        <v>1141</v>
      </c>
      <c r="AI14" s="25">
        <f>'ch7.4'!G225</f>
        <v>193100.65840854979</v>
      </c>
      <c r="AK14" s="4" t="s">
        <v>1221</v>
      </c>
      <c r="AN14" s="25">
        <f>'ch7.4'!AC300</f>
        <v>15209.891259514883</v>
      </c>
    </row>
    <row r="15" spans="2:46" x14ac:dyDescent="0.35">
      <c r="B15" s="4" t="s">
        <v>1314</v>
      </c>
      <c r="E15" s="25">
        <f>'ch7.4'!BG123</f>
        <v>32.526717941305037</v>
      </c>
      <c r="G15" s="4" t="s">
        <v>1330</v>
      </c>
      <c r="J15" s="25">
        <f>'ch7.4'!BG273</f>
        <v>34.190457443578815</v>
      </c>
      <c r="L15" s="4" t="s">
        <v>1346</v>
      </c>
      <c r="O15">
        <f>'ch7.4'!Z78</f>
        <v>95903.667338340747</v>
      </c>
      <c r="Q15" s="4" t="s">
        <v>1362</v>
      </c>
      <c r="T15" s="25">
        <f>'ch7.4'!D153</f>
        <v>104985.39308809911</v>
      </c>
      <c r="V15" s="4" t="s">
        <v>1028</v>
      </c>
      <c r="Y15" s="25">
        <f>'ch7.4'!AC75</f>
        <v>95903.667338340747</v>
      </c>
      <c r="AA15" s="4" t="s">
        <v>947</v>
      </c>
      <c r="AD15" s="25">
        <f>'ch7.4'!G150</f>
        <v>104985.39308809911</v>
      </c>
      <c r="AF15" s="4" t="s">
        <v>1205</v>
      </c>
      <c r="AI15" s="25">
        <f>'ch7.4'!AC225</f>
        <v>235422.24421967726</v>
      </c>
      <c r="AK15" s="4" t="s">
        <v>1157</v>
      </c>
      <c r="AN15" s="25">
        <f>'ch7.4'!G300</f>
        <v>41506.511804769711</v>
      </c>
    </row>
    <row r="16" spans="2:46" x14ac:dyDescent="0.35">
      <c r="B16" s="4" t="s">
        <v>1315</v>
      </c>
      <c r="E16" s="25">
        <f>'ch7.4'!AV138</f>
        <v>2272.7179325731931</v>
      </c>
      <c r="G16" s="4" t="s">
        <v>1331</v>
      </c>
      <c r="J16" s="25">
        <f>'ch7.4'!AV288</f>
        <v>2689.3857561097375</v>
      </c>
      <c r="L16" s="4" t="s">
        <v>1347</v>
      </c>
      <c r="O16">
        <f>'ch7.4'!O78</f>
        <v>101649.9541276072</v>
      </c>
      <c r="Q16" s="4" t="s">
        <v>1363</v>
      </c>
      <c r="T16" s="25">
        <f>'ch7.4'!AK153</f>
        <v>92058.05336955325</v>
      </c>
      <c r="V16" s="4" t="s">
        <v>996</v>
      </c>
      <c r="Y16" s="25">
        <f>'ch7.4'!R75</f>
        <v>101649.9541276072</v>
      </c>
      <c r="AA16" s="4" t="s">
        <v>1076</v>
      </c>
      <c r="AD16" s="25">
        <f>'ch7.4'!AN150</f>
        <v>92058.05336955325</v>
      </c>
      <c r="AF16" s="4" t="s">
        <v>1173</v>
      </c>
      <c r="AI16" s="25">
        <f>'ch7.4'!R225</f>
        <v>39513.012126927439</v>
      </c>
      <c r="AK16" s="4" t="s">
        <v>1253</v>
      </c>
      <c r="AN16" s="25">
        <f>'ch7.4'!AN300</f>
        <v>226649.32263069248</v>
      </c>
    </row>
    <row r="17" spans="2:88" x14ac:dyDescent="0.35">
      <c r="B17" s="4" t="s">
        <v>1316</v>
      </c>
      <c r="E17" s="25">
        <f>'ch7.4'!BG138</f>
        <v>2286.9661524403668</v>
      </c>
      <c r="G17" s="4" t="s">
        <v>1332</v>
      </c>
      <c r="J17" s="25">
        <f>'ch7.4'!BG288</f>
        <v>2679.8100613294218</v>
      </c>
      <c r="L17" s="4" t="s">
        <v>1348</v>
      </c>
      <c r="O17">
        <f>'ch7.4'!AK78</f>
        <v>79646.685022601479</v>
      </c>
      <c r="Q17" s="4" t="s">
        <v>1364</v>
      </c>
      <c r="T17" s="25">
        <f>'ch7.4'!O153</f>
        <v>60965.304674303719</v>
      </c>
      <c r="V17" s="4" t="s">
        <v>1060</v>
      </c>
      <c r="Y17" s="25">
        <f>'ch7.4'!AN75</f>
        <v>79646.685022601479</v>
      </c>
      <c r="AA17" s="4" t="s">
        <v>1012</v>
      </c>
      <c r="AD17" s="25">
        <f>'ch7.4'!R150</f>
        <v>60965.304674303719</v>
      </c>
      <c r="AF17" s="4" t="s">
        <v>1237</v>
      </c>
      <c r="AI17" s="25">
        <f>'ch7.4'!AN225</f>
        <v>16259.046738260458</v>
      </c>
      <c r="AK17" s="4" t="s">
        <v>1189</v>
      </c>
      <c r="AN17" s="25">
        <f>'ch7.4'!R300</f>
        <v>200483.88155564028</v>
      </c>
    </row>
    <row r="18" spans="2:88" x14ac:dyDescent="0.35">
      <c r="B18" s="4" t="s">
        <v>1317</v>
      </c>
      <c r="E18" s="25">
        <f>'ch7.4'!AV153</f>
        <v>165950.69776240282</v>
      </c>
      <c r="G18" s="4" t="s">
        <v>1333</v>
      </c>
      <c r="J18" s="25">
        <f>'ch7.4'!AV303</f>
        <v>241990.39336041</v>
      </c>
      <c r="L18" s="4" t="s">
        <v>1349</v>
      </c>
      <c r="O18" s="27">
        <f>'ch7.4'!D93</f>
        <v>4251269.7092616754</v>
      </c>
      <c r="Q18" s="4" t="s">
        <v>1365</v>
      </c>
      <c r="T18" s="25">
        <f>'ch7.4'!Z168</f>
        <v>6681696.5687499419</v>
      </c>
      <c r="V18" s="4" t="s">
        <v>935</v>
      </c>
      <c r="Y18" s="25">
        <f>'ch7.4'!G90</f>
        <v>4251269.7092616754</v>
      </c>
      <c r="AA18" s="4" t="s">
        <v>1048</v>
      </c>
      <c r="AD18" s="25">
        <f>'ch7.4'!AC165</f>
        <v>6681696.5687499419</v>
      </c>
      <c r="AF18" s="4" t="s">
        <v>1145</v>
      </c>
      <c r="AI18" s="25">
        <f>'ch7.4'!G240</f>
        <v>22690349.664153315</v>
      </c>
      <c r="AK18" s="4" t="s">
        <v>1225</v>
      </c>
      <c r="AN18" s="25">
        <f>'ch7.4'!AC315</f>
        <v>920878.39540785633</v>
      </c>
    </row>
    <row r="19" spans="2:88" x14ac:dyDescent="0.35">
      <c r="B19" s="4" t="s">
        <v>1318</v>
      </c>
      <c r="E19" s="25">
        <f>'ch7.4'!BG153</f>
        <v>169314.09395466937</v>
      </c>
      <c r="G19" s="4" t="s">
        <v>1334</v>
      </c>
      <c r="J19" s="25">
        <f>'ch7.4'!BG303</f>
        <v>241859.21389020735</v>
      </c>
      <c r="L19" s="4" t="s">
        <v>1350</v>
      </c>
      <c r="O19" s="27">
        <f>'ch7.4'!Z93</f>
        <v>6734704.7517938223</v>
      </c>
      <c r="Q19" s="4" t="s">
        <v>1366</v>
      </c>
      <c r="T19" s="25">
        <f>'ch7.4'!D168</f>
        <v>8388238.2527327156</v>
      </c>
      <c r="V19" s="4" t="s">
        <v>1032</v>
      </c>
      <c r="Y19" s="25">
        <f>'ch7.4'!AC90</f>
        <v>6734704.7517938223</v>
      </c>
      <c r="AA19" s="4" t="s">
        <v>951</v>
      </c>
      <c r="AD19" s="25">
        <f>'ch7.4'!G165</f>
        <v>8388238.2527327156</v>
      </c>
      <c r="AF19" s="4" t="s">
        <v>1209</v>
      </c>
      <c r="AI19" s="25">
        <f>'ch7.4'!AC240</f>
        <v>25847256.137719501</v>
      </c>
      <c r="AK19" s="4" t="s">
        <v>1161</v>
      </c>
      <c r="AN19" s="25">
        <f>'ch7.4'!G315</f>
        <v>2492810.6638497412</v>
      </c>
    </row>
    <row r="20" spans="2:88" x14ac:dyDescent="0.35">
      <c r="B20" s="4" t="s">
        <v>1319</v>
      </c>
      <c r="E20" s="25">
        <f>'ch7.4'!AV168</f>
        <v>12810859.204975095</v>
      </c>
      <c r="G20" s="4" t="s">
        <v>1335</v>
      </c>
      <c r="J20" s="27">
        <f>'ch7.4'!AV318</f>
        <v>26027983.002017807</v>
      </c>
      <c r="L20" s="4" t="s">
        <v>1351</v>
      </c>
      <c r="O20" s="27">
        <f>'ch7.4'!O93</f>
        <v>8148548.5456643216</v>
      </c>
      <c r="Q20" s="4" t="s">
        <v>1367</v>
      </c>
      <c r="T20" s="25">
        <f>'ch7.4'!AK168</f>
        <v>6473770.0404368909</v>
      </c>
      <c r="V20" s="4" t="s">
        <v>1000</v>
      </c>
      <c r="Y20" s="25">
        <f>'ch7.4'!R90</f>
        <v>8148548.5456643216</v>
      </c>
      <c r="AA20" s="4" t="s">
        <v>1080</v>
      </c>
      <c r="AD20" s="25">
        <f>'ch7.4'!AN165</f>
        <v>6473770.0404368909</v>
      </c>
      <c r="AF20" s="4" t="s">
        <v>1177</v>
      </c>
      <c r="AI20" s="25">
        <f>'ch7.4'!R240</f>
        <v>2376531.7043880937</v>
      </c>
      <c r="AK20" s="4" t="s">
        <v>1257</v>
      </c>
      <c r="AN20" s="25">
        <f>'ch7.4'!AN315</f>
        <v>24912849.995328531</v>
      </c>
    </row>
    <row r="21" spans="2:88" x14ac:dyDescent="0.35">
      <c r="B21" s="4" t="s">
        <v>1320</v>
      </c>
      <c r="E21" s="25">
        <f>'ch7.4'!BG168</f>
        <v>13155466.609186832</v>
      </c>
      <c r="G21" s="4" t="s">
        <v>1336</v>
      </c>
      <c r="J21" s="27">
        <f>'ch7.4'!BG318</f>
        <v>25833728.390736386</v>
      </c>
      <c r="L21" s="4" t="s">
        <v>1352</v>
      </c>
      <c r="O21" s="27">
        <f>'ch7.4'!AK93</f>
        <v>6867549.4126793975</v>
      </c>
      <c r="Q21" s="4" t="s">
        <v>1368</v>
      </c>
      <c r="T21" s="25">
        <f>'ch7.4'!O168</f>
        <v>4422620.95224238</v>
      </c>
      <c r="V21" s="4" t="s">
        <v>1064</v>
      </c>
      <c r="Y21" s="25">
        <f>'ch7.4'!AN90</f>
        <v>6867549.4126793975</v>
      </c>
      <c r="AA21" s="4" t="s">
        <v>1016</v>
      </c>
      <c r="AD21" s="25">
        <f>'ch7.4'!R165</f>
        <v>4422620.95224238</v>
      </c>
      <c r="AF21" s="4" t="s">
        <v>1241</v>
      </c>
      <c r="AI21" s="25">
        <f>'ch7.4'!AN240</f>
        <v>983378.9209570227</v>
      </c>
      <c r="AK21" s="4" t="s">
        <v>1193</v>
      </c>
      <c r="AN21" s="25">
        <f>'ch7.4'!R315</f>
        <v>23535172.338168066</v>
      </c>
    </row>
    <row r="24" spans="2:88" x14ac:dyDescent="0.35">
      <c r="C24" t="s">
        <v>609</v>
      </c>
      <c r="D24">
        <f>scoreboard!D13</f>
        <v>1</v>
      </c>
      <c r="AB24" s="4"/>
      <c r="AE24" s="1"/>
      <c r="AG24" s="4"/>
      <c r="AJ24" s="1"/>
    </row>
    <row r="25" spans="2:88" x14ac:dyDescent="0.35">
      <c r="AB25" s="4"/>
      <c r="AE25" s="1"/>
      <c r="AG25" s="4"/>
      <c r="AJ25" s="1"/>
    </row>
    <row r="26" spans="2:88" x14ac:dyDescent="0.35">
      <c r="D26" t="s">
        <v>5</v>
      </c>
      <c r="E26" t="s">
        <v>6</v>
      </c>
      <c r="F26" t="s">
        <v>7</v>
      </c>
    </row>
    <row r="27" spans="2:88" x14ac:dyDescent="0.35">
      <c r="C27" t="s">
        <v>4</v>
      </c>
      <c r="D27">
        <f>scoreboard!D6</f>
        <v>0</v>
      </c>
      <c r="E27">
        <f>scoreboard!E6</f>
        <v>0</v>
      </c>
      <c r="F27">
        <f>scoreboard!F6</f>
        <v>0</v>
      </c>
    </row>
    <row r="28" spans="2:88" x14ac:dyDescent="0.35">
      <c r="C28" t="s">
        <v>3</v>
      </c>
      <c r="D28">
        <f>scoreboard!D7</f>
        <v>0</v>
      </c>
      <c r="E28">
        <f>scoreboard!E7</f>
        <v>0</v>
      </c>
      <c r="F28">
        <f>scoreboard!F7</f>
        <v>0</v>
      </c>
    </row>
    <row r="30" spans="2:88" x14ac:dyDescent="0.35">
      <c r="D30" s="115" t="s">
        <v>565</v>
      </c>
      <c r="E30" s="116"/>
      <c r="F30" s="116"/>
      <c r="G30" s="12">
        <f>INDEX(D39:G42,VLOOKUP($F$27,C38:G42,1,FALSE)+1,HLOOKUP($F$28,C38:G42,1,FALSE)+1)</f>
        <v>0.47771137466326963</v>
      </c>
      <c r="K30" s="115" t="s">
        <v>567</v>
      </c>
      <c r="L30" s="116"/>
      <c r="M30" s="116"/>
      <c r="N30" s="12">
        <f>INDEX(K39:N42,VLOOKUP($F$27,J38:N42,1,FALSE)+1,HLOOKUP($F$28,J38:N42,1,FALSE)+1)</f>
        <v>0.47771137466326957</v>
      </c>
      <c r="R30" s="115" t="s">
        <v>568</v>
      </c>
      <c r="S30" s="116"/>
      <c r="T30" s="116"/>
      <c r="U30" s="12">
        <f>INDEX(R39:U42,VLOOKUP($F$27,Q38:U42,1,FALSE)+1,HLOOKUP($F$28,Q38:U42,1,FALSE)+1)</f>
        <v>0.52228862533673281</v>
      </c>
      <c r="Y30" s="115" t="s">
        <v>566</v>
      </c>
      <c r="Z30" s="116"/>
      <c r="AA30" s="116"/>
      <c r="AB30" s="12">
        <f>INDEX(Y39:AB42,VLOOKUP($F$27,X38:AB42,1,FALSE)+1,HLOOKUP($F$28,X38:AB42,1,FALSE)+1)</f>
        <v>0.5222886253367327</v>
      </c>
      <c r="AF30" s="4"/>
      <c r="AI30" s="1"/>
      <c r="AM30" s="4"/>
      <c r="AP30" s="1"/>
      <c r="AT30" s="4"/>
      <c r="AW30" s="1"/>
      <c r="BA30" s="4"/>
      <c r="BD30" s="1"/>
      <c r="BH30" s="4"/>
      <c r="BK30" s="1"/>
      <c r="BO30" s="4"/>
      <c r="BR30" s="1"/>
      <c r="BV30" s="4"/>
      <c r="BY30" s="1"/>
      <c r="CC30" s="4"/>
      <c r="CF30" s="1"/>
      <c r="CJ30" s="4"/>
    </row>
    <row r="31" spans="2:88" x14ac:dyDescent="0.35">
      <c r="D31" s="4" t="s">
        <v>584</v>
      </c>
      <c r="G31" s="1">
        <f>INDEX(D39:G42,VLOOKUP($F$27+1,C38:G42,1,FALSE)+1,HLOOKUP($F$28,C38:G42,1,FALSE)+1)</f>
        <v>0.66940764154786381</v>
      </c>
      <c r="K31" s="4" t="s">
        <v>586</v>
      </c>
      <c r="N31" s="1">
        <f>INDEX(K39:N42,VLOOKUP($F$27+1,J38:N42,1,FALSE)+1,HLOOKUP($F$28,J38:N42,1,FALSE)+1)</f>
        <v>0.66940764154786381</v>
      </c>
      <c r="R31" s="4" t="s">
        <v>588</v>
      </c>
      <c r="U31" s="1">
        <f>INDEX(R39:U42,VLOOKUP($F$27+1,Q38:U42,1,FALSE)+1,HLOOKUP($F$28,Q38:U42,1,FALSE)+1)</f>
        <v>0.33059235845213797</v>
      </c>
      <c r="Y31" s="4" t="s">
        <v>594</v>
      </c>
      <c r="AB31" s="1">
        <f>INDEX(Y39:AB42,VLOOKUP($F$27+1,X38:AB42,1,FALSE)+1,HLOOKUP($F$28,X38:AB42,1,FALSE)+1)</f>
        <v>0.33059235845213791</v>
      </c>
      <c r="BY31" s="25"/>
      <c r="CC31" s="4"/>
      <c r="CF31" s="25"/>
      <c r="CJ31" s="4"/>
    </row>
    <row r="32" spans="2:88" x14ac:dyDescent="0.35">
      <c r="D32" s="4" t="s">
        <v>585</v>
      </c>
      <c r="G32" s="1">
        <f>INDEX(D39:G42,VLOOKUP($F$27,C38:G42,1,FALSE)+1,HLOOKUP($F$28+1,C38:G42,1,FALSE)+1)</f>
        <v>0.29483383832055055</v>
      </c>
      <c r="K32" s="4" t="s">
        <v>587</v>
      </c>
      <c r="N32" s="1">
        <f>INDEX(K39:N42,VLOOKUP($F$27,J38:N42,1,FALSE)+1,HLOOKUP($F$28+1,J38:N42,1,FALSE)+1)</f>
        <v>0.29483383832055049</v>
      </c>
      <c r="R32" s="4" t="s">
        <v>589</v>
      </c>
      <c r="U32" s="1">
        <f>INDEX(R39:U42,VLOOKUP($F$27,Q38:U42,1,FALSE)+1,HLOOKUP($F$28+1,Q38:U42,1,FALSE)+1)</f>
        <v>0.70516616167945123</v>
      </c>
      <c r="Y32" s="4" t="s">
        <v>595</v>
      </c>
      <c r="AB32" s="1">
        <f>INDEX(Y39:AB42,VLOOKUP($F$27,X38:AB42,1,FALSE)+1,HLOOKUP($F$28+1,X38:AB42,1,FALSE)+1)</f>
        <v>0.70516616167945112</v>
      </c>
      <c r="CC32" s="4"/>
      <c r="CF32" s="25"/>
      <c r="CJ32" s="4"/>
    </row>
    <row r="33" spans="2:112" x14ac:dyDescent="0.35">
      <c r="D33" s="4" t="s">
        <v>583</v>
      </c>
      <c r="G33" s="1">
        <f>IF(AND($F$27=2,$F$28=2,MOD($E$27+$E$28,2)=0),$AI$2*G31+$AI$3*G32+$AI$4*N31+$AI$5*N32,IF(AND($F$27=2,$F$28=2),$AN$2*G31+$AN$3*G32+$AN$4*N31+$AN$5*N32,IF(MOD($E$27+$E$28,2)=0,$Y$2*G31+$Y$3*G32+$Y$4*N31+$Y$5*N32,$AD$2*G31+$AD$3*G32+$AD$4*N31+$AD$5*N32)))</f>
        <v>0.47771137466326963</v>
      </c>
      <c r="K33" s="4" t="s">
        <v>596</v>
      </c>
      <c r="N33" s="1">
        <f>IF(AND($F$27=2,$F$28=2,MOD($E$27+$E$28,2)=0),$AN$2*G31+$AN$3*G32+$AN$4*N31+$AN$5*N32,IF(AND($F$27=2,$F$28=2),$AI$2*G31+$AI$3*G32+$AI$4*N31+$AI$5*N32,IF(MOD($E$27+$E$28,2)=0,$AD$2*G31+$AD$3*G32+$AD$4*N31+$AD$5*N32,$Y$2*G31+$Y$3*G32+$Y$4*N31+$Y$5*N32)))</f>
        <v>0.47771137466326957</v>
      </c>
      <c r="R33" s="4" t="s">
        <v>597</v>
      </c>
      <c r="U33" s="1">
        <f>IF(AND($F$27=2,$F$28=2,MOD($E$27+$E$28,2)=0),$AI$2*U31+$AI$3*U32+$AI$4*AB31+$AI$5*AB32,IF(AND($F$27=2,$F$28=2),$AN$2*U31+$AN$3*U32+$AN$4*AB31+$AN$5*AB32,IF(MOD($E$27+$E$28,2)=0,$Y$2*U31+$Y$3*U32+$Y$4*AB31+$Y$5*AB32,$AD$2*U31+$AD$3*U32+$AD$4*AB31+$AD$5*AB32)))</f>
        <v>0.5222886253367327</v>
      </c>
      <c r="Y33" s="4" t="s">
        <v>598</v>
      </c>
      <c r="AB33" s="1">
        <f>IF(AND($F$27=2,$F$28=2,MOD($E$27+$E$28,2)=0),$AN$2*U31+$AN$3*U32+$AN$4*AB31+$AN$5*AB32,IF(AND($F$27=2,$F$28=2),$AI$2*U31+$AI$3*U32+$AI$4*AB31+$AI$5*AB32,IF(MOD($E$27+$E$28,2)=0,$AD$2*U31+$AD$3*U32+$AD$4*AB31+$AD$5*AB32,$Y$2*U31+$Y$3*U32+$Y$4*AB31+$Y$5*AB32)))</f>
        <v>0.5222886253367327</v>
      </c>
      <c r="AF33" s="4"/>
      <c r="AI33" s="1"/>
      <c r="AM33" s="4"/>
      <c r="AP33" s="25"/>
      <c r="AT33" s="4"/>
      <c r="AW33" s="25"/>
      <c r="BA33" s="4"/>
      <c r="BD33" s="25"/>
      <c r="BH33" s="4"/>
      <c r="BK33" s="25"/>
      <c r="BO33" s="4"/>
      <c r="BR33" s="25"/>
      <c r="BV33" s="4"/>
      <c r="BY33" s="25"/>
    </row>
    <row r="34" spans="2:112" x14ac:dyDescent="0.35">
      <c r="D34" s="4" t="s">
        <v>771</v>
      </c>
      <c r="G34" s="1">
        <f>INDEX(D39:G42,VLOOKUP($F$27+2,C38:G42,1,FALSE)+1,HLOOKUP($F$28+1,C38:G42,1,FALSE)+1)</f>
        <v>0.73778251713901721</v>
      </c>
      <c r="K34" s="4" t="s">
        <v>774</v>
      </c>
      <c r="N34" s="1">
        <f>INDEX(K39:N42,VLOOKUP($F$27+2,J38:N42,1,FALSE)+1,HLOOKUP($F$28+1,J38:N42,1,FALSE)+1)</f>
        <v>0.7377825171390171</v>
      </c>
      <c r="R34" s="4" t="s">
        <v>777</v>
      </c>
      <c r="U34" s="1">
        <f>INDEX(R39:U42,VLOOKUP($F$27+2,Q38:U42,1,FALSE)+1,HLOOKUP($F$28+1,Q38:U42,1,FALSE)+1)</f>
        <v>0.26221748286098367</v>
      </c>
      <c r="Y34" s="4" t="s">
        <v>780</v>
      </c>
      <c r="AB34" s="1">
        <f>INDEX(Y39:AB42,VLOOKUP($F$27+2,X38:AB42,1,FALSE)+1,HLOOKUP($F$28+1,X38:AB42,1,FALSE)+1)</f>
        <v>0.26221748286098367</v>
      </c>
    </row>
    <row r="35" spans="2:112" x14ac:dyDescent="0.35">
      <c r="D35" s="4" t="s">
        <v>772</v>
      </c>
      <c r="G35" s="1">
        <f>INDEX(D39:G42,VLOOKUP($F$27+1,C38:G42,1,FALSE)+1,HLOOKUP($F$28+2,C38:G42,1,FALSE)+1)</f>
        <v>0.23807379576348187</v>
      </c>
      <c r="K35" s="4" t="s">
        <v>775</v>
      </c>
      <c r="N35" s="1">
        <f>INDEX(K39:N42,VLOOKUP($F$27+1,J38:N42,1,FALSE)+1,HLOOKUP($F$28+2,J38:N42,1,FALSE)+1)</f>
        <v>0.23807379576348181</v>
      </c>
      <c r="R35" s="4" t="s">
        <v>778</v>
      </c>
      <c r="U35" s="1">
        <f>INDEX(R39:U42,VLOOKUP($F$27+1,Q38:U42,1,FALSE)+1,HLOOKUP($F$28+2,Q38:U42,1,FALSE)+1)</f>
        <v>0.76192620423651913</v>
      </c>
      <c r="Y35" s="4" t="s">
        <v>781</v>
      </c>
      <c r="AB35" s="1">
        <f>INDEX(Y39:AB42,VLOOKUP($F$27+1,X38:AB42,1,FALSE)+1,HLOOKUP($F$28+2,X38:AB42,1,FALSE)+1)</f>
        <v>0.76192620423651891</v>
      </c>
    </row>
    <row r="36" spans="2:112" x14ac:dyDescent="0.35">
      <c r="D36" s="4" t="s">
        <v>773</v>
      </c>
      <c r="G36" s="1">
        <f>IF(AND($F$27=2,$F$28=2,MOD($E$27+$E$28,2)=0),$AI$2*G34+$AI$3*G35+$AI$4*N34+$AI$5*N35,IF(AND($F$27=2,$F$28=2),$AN$2*G34+$AN$3*G35+$AN$4*N34+$AN$5*N35,IF(MOD($E$27+$E$28,2)=0,$Y$2*G34+$Y$3*G35+$Y$4*N34+$Y$5*N35,$AD$2*G34+$AD$3*G35+$AD$4*N34+$AD$5*N35)))</f>
        <v>0.4820457421910061</v>
      </c>
      <c r="K36" s="4" t="s">
        <v>776</v>
      </c>
      <c r="N36" s="1">
        <f>IF(AND($F$27=2,$F$28=2,MOD($E$27+$E$28,2)=0),$AN$2*G34+$AN$3*G35+$AN$4*N34+$AN$5*N35,IF(AND($F$27=2,$F$28=2),$AI$2*G34+$AI$3*G35+$AI$4*N34+$AI$5*N35,IF(MOD($E$27+$E$28,2)=0,$AD$2*G34+$AD$3*G35+$AD$4*N34+$AD$5*N35,$Y$2*G34+$Y$3*G35+$Y$4*N34+$Y$5*N35)))</f>
        <v>0.4820457421910061</v>
      </c>
      <c r="R36" s="4" t="s">
        <v>779</v>
      </c>
      <c r="U36" s="1">
        <f>IF(AND($F$27=2,$F$28=2,MOD($E$27+$E$28,2)=0),$AI$2*U34+$AI$3*U35+$AI$4*AB34+$AI$5*AB35,IF(AND($F$27=2,$F$28=2),$AN$2*U34+$AN$3*U35+$AN$4*AB34+$AN$5*AB35,IF(MOD($E$27+$E$28,2)=0,$Y$2*U34+$Y$3*U35+$Y$4*AB34+$Y$5*AB35,$AD$2*U34+$AD$3*U35+$AD$4*AB34+$AD$5*AB35)))</f>
        <v>0.51795425780899529</v>
      </c>
      <c r="Y36" s="4" t="s">
        <v>782</v>
      </c>
      <c r="AB36" s="1">
        <f>IF(AND($F$27=2,$F$28=2,MOD($E$27+$E$28,2)=0),$AN$2*U34+$AN$3*U35+$AN$4*AB34+$AN$5*AB35,IF(AND($F$27=2,$F$28=2),$AI$2*U34+$AI$3*U35+$AI$4*AB34+$AI$5*AB35,IF(MOD($E$27+$E$28,2)=0,$AD$2*U34+$AD$3*U35+$AD$4*AB34+$AD$5*AB35,$Y$2*U34+$Y$3*U35+$Y$4*AB34+$Y$5*AB35)))</f>
        <v>0.51795425780899518</v>
      </c>
    </row>
    <row r="37" spans="2:112" x14ac:dyDescent="0.35">
      <c r="E37" t="s">
        <v>0</v>
      </c>
      <c r="L37" t="s">
        <v>0</v>
      </c>
      <c r="S37" t="s">
        <v>0</v>
      </c>
      <c r="Z37" t="s">
        <v>0</v>
      </c>
      <c r="CC37" s="1"/>
      <c r="CD37" s="1"/>
    </row>
    <row r="38" spans="2:112" x14ac:dyDescent="0.35">
      <c r="D38">
        <v>0</v>
      </c>
      <c r="E38">
        <v>1</v>
      </c>
      <c r="F38">
        <v>2</v>
      </c>
      <c r="G38">
        <v>3</v>
      </c>
      <c r="K38">
        <v>0</v>
      </c>
      <c r="L38">
        <v>1</v>
      </c>
      <c r="M38">
        <v>2</v>
      </c>
      <c r="N38">
        <v>3</v>
      </c>
      <c r="R38">
        <v>0</v>
      </c>
      <c r="S38">
        <v>1</v>
      </c>
      <c r="T38">
        <v>2</v>
      </c>
      <c r="U38">
        <v>3</v>
      </c>
      <c r="Y38">
        <v>0</v>
      </c>
      <c r="Z38">
        <v>1</v>
      </c>
      <c r="AA38">
        <v>2</v>
      </c>
      <c r="AB38">
        <v>3</v>
      </c>
      <c r="BW38" s="1"/>
      <c r="BX38" s="1"/>
      <c r="CC38" s="1"/>
      <c r="CD38" s="1"/>
      <c r="CE38" s="1"/>
      <c r="CJ38" s="1"/>
      <c r="CK38" s="1"/>
    </row>
    <row r="39" spans="2:112" x14ac:dyDescent="0.35">
      <c r="C39">
        <v>0</v>
      </c>
      <c r="D39" s="34">
        <f t="shared" ref="D39:F40" si="0">$O$2*D40+$O$3*E39+$O$4*K40+$O$5*L39</f>
        <v>0.47771137466326963</v>
      </c>
      <c r="E39" s="34">
        <f t="shared" si="0"/>
        <v>0.29483383832055055</v>
      </c>
      <c r="F39" s="34">
        <f t="shared" si="0"/>
        <v>0.11623436786518562</v>
      </c>
      <c r="G39" s="112">
        <v>0</v>
      </c>
      <c r="J39">
        <v>0</v>
      </c>
      <c r="K39" s="34">
        <f t="shared" ref="K39:M40" si="1">$T$2*D40+$T$3*E39+$T$4*K40+$T$5*L39</f>
        <v>0.47771137466326957</v>
      </c>
      <c r="L39" s="34">
        <f t="shared" si="1"/>
        <v>0.29483383832055049</v>
      </c>
      <c r="M39" s="34">
        <f t="shared" si="1"/>
        <v>0.11623436786518559</v>
      </c>
      <c r="N39" s="112">
        <v>0</v>
      </c>
      <c r="Q39">
        <v>0</v>
      </c>
      <c r="R39" s="34">
        <f t="shared" ref="R39:T40" si="2">$O$2*R40+$O$3*S39+$O$4*Y40+$O$5*Z39</f>
        <v>0.52228862533673281</v>
      </c>
      <c r="S39" s="34">
        <f t="shared" si="2"/>
        <v>0.70516616167945123</v>
      </c>
      <c r="T39" s="34">
        <f t="shared" si="2"/>
        <v>0.88376563213481529</v>
      </c>
      <c r="U39" s="111">
        <v>1</v>
      </c>
      <c r="X39">
        <v>0</v>
      </c>
      <c r="Y39" s="34">
        <f t="shared" ref="Y39:AA40" si="3">$T$2*R40+$T$3*S39+$T$4*Y40+$T$5*Z39</f>
        <v>0.5222886253367327</v>
      </c>
      <c r="Z39" s="34">
        <f t="shared" si="3"/>
        <v>0.70516616167945112</v>
      </c>
      <c r="AA39" s="34">
        <f t="shared" si="3"/>
        <v>0.88376563213481518</v>
      </c>
      <c r="AB39" s="111">
        <v>1</v>
      </c>
      <c r="AF39" s="1"/>
      <c r="AG39" s="1"/>
      <c r="AH39" s="1"/>
      <c r="AM39" s="1"/>
      <c r="AN39" s="1"/>
      <c r="AO39" s="1"/>
      <c r="AT39" s="1"/>
      <c r="AU39" s="1"/>
      <c r="AV39" s="1"/>
      <c r="BA39" s="1"/>
      <c r="BB39" s="1"/>
      <c r="BC39" s="1"/>
      <c r="BH39" s="1"/>
      <c r="BI39" s="1"/>
      <c r="BJ39" s="1"/>
      <c r="BV39" s="1"/>
      <c r="BW39" s="1"/>
      <c r="BX39" s="1"/>
      <c r="CC39" s="1"/>
      <c r="CD39" s="1"/>
      <c r="CE39" s="1"/>
      <c r="CJ39" s="1"/>
      <c r="CK39" s="1"/>
    </row>
    <row r="40" spans="2:112" x14ac:dyDescent="0.35">
      <c r="B40" t="s">
        <v>1</v>
      </c>
      <c r="C40">
        <v>1</v>
      </c>
      <c r="D40" s="34">
        <f t="shared" si="0"/>
        <v>0.66940764154786381</v>
      </c>
      <c r="E40" s="34">
        <f t="shared" si="0"/>
        <v>0.48204574219100615</v>
      </c>
      <c r="F40" s="34">
        <f t="shared" si="0"/>
        <v>0.23807379576348187</v>
      </c>
      <c r="G40" s="112">
        <v>0</v>
      </c>
      <c r="I40" t="s">
        <v>1</v>
      </c>
      <c r="J40">
        <v>1</v>
      </c>
      <c r="K40" s="34">
        <f t="shared" si="1"/>
        <v>0.66940764154786381</v>
      </c>
      <c r="L40" s="34">
        <f t="shared" si="1"/>
        <v>0.4820457421910061</v>
      </c>
      <c r="M40" s="34">
        <f t="shared" si="1"/>
        <v>0.23807379576348181</v>
      </c>
      <c r="N40" s="112">
        <v>0</v>
      </c>
      <c r="P40" t="s">
        <v>1</v>
      </c>
      <c r="Q40">
        <v>1</v>
      </c>
      <c r="R40" s="34">
        <f t="shared" si="2"/>
        <v>0.33059235845213797</v>
      </c>
      <c r="S40" s="34">
        <f t="shared" si="2"/>
        <v>0.51795425780899529</v>
      </c>
      <c r="T40" s="34">
        <f t="shared" si="2"/>
        <v>0.76192620423651913</v>
      </c>
      <c r="U40" s="111">
        <v>1</v>
      </c>
      <c r="W40" t="s">
        <v>1</v>
      </c>
      <c r="X40">
        <v>1</v>
      </c>
      <c r="Y40" s="34">
        <f t="shared" si="3"/>
        <v>0.33059235845213791</v>
      </c>
      <c r="Z40" s="34">
        <f t="shared" si="3"/>
        <v>0.51795425780899518</v>
      </c>
      <c r="AA40" s="34">
        <f t="shared" si="3"/>
        <v>0.76192620423651891</v>
      </c>
      <c r="AB40" s="111">
        <v>1</v>
      </c>
      <c r="AF40" s="1"/>
      <c r="AG40" s="1"/>
      <c r="AH40" s="1"/>
      <c r="AM40" s="1"/>
      <c r="AN40" s="1"/>
      <c r="AO40" s="1"/>
      <c r="AT40" s="1"/>
      <c r="AU40" s="1"/>
      <c r="AV40" s="1"/>
      <c r="BA40" s="1"/>
      <c r="BB40" s="1"/>
      <c r="BC40" s="1"/>
      <c r="BH40" s="1"/>
      <c r="BI40" s="1"/>
      <c r="BJ40" s="1"/>
      <c r="BV40" s="1"/>
      <c r="BW40" s="1"/>
      <c r="BX40" s="1"/>
      <c r="CE40" s="1"/>
      <c r="CJ40" s="1"/>
      <c r="CK40" s="1"/>
    </row>
    <row r="41" spans="2:112" x14ac:dyDescent="0.35">
      <c r="C41">
        <v>2</v>
      </c>
      <c r="D41" s="34">
        <f>$O$2*D42+$O$3*E41+$O$4*K42+$O$5*L41</f>
        <v>0.86580451664469205</v>
      </c>
      <c r="E41" s="34">
        <f>$O$2*E42+$O$3*F41+$O$4*L42+$O$5*M41</f>
        <v>0.73778251713901721</v>
      </c>
      <c r="F41" s="35">
        <f>$J$2</f>
        <v>0.48762799910411458</v>
      </c>
      <c r="G41">
        <v>0</v>
      </c>
      <c r="J41">
        <v>2</v>
      </c>
      <c r="K41" s="34">
        <f>$T$2*D42+$T$3*E41+$T$4*K42+$T$5*L41</f>
        <v>0.86580451664469182</v>
      </c>
      <c r="L41" s="34">
        <f>$T$2*E42+$T$3*F41+$T$4*L42+$T$5*M41</f>
        <v>0.7377825171390171</v>
      </c>
      <c r="M41" s="35">
        <f>$J$5</f>
        <v>0.4876279991041147</v>
      </c>
      <c r="N41">
        <v>0</v>
      </c>
      <c r="Q41">
        <v>2</v>
      </c>
      <c r="R41" s="34">
        <f>$O$2*R42+$O$3*S41+$O$4*Y42+$O$5*Z41</f>
        <v>0.13419548335530909</v>
      </c>
      <c r="S41" s="34">
        <f>$O$2*S42+$O$3*T41+$O$4*Z42+$O$5*AA41</f>
        <v>0.26221748286098367</v>
      </c>
      <c r="T41" s="35">
        <f>$J$3</f>
        <v>0.51237200089588597</v>
      </c>
      <c r="U41">
        <v>1</v>
      </c>
      <c r="X41">
        <v>2</v>
      </c>
      <c r="Y41" s="34">
        <f>$T$2*R42+$T$3*S41+$T$4*Y42+$T$5*Z41</f>
        <v>0.13419548335530906</v>
      </c>
      <c r="Z41" s="34">
        <f>$T$2*S42+$T$3*T41+$T$4*Z42+$T$5*AA41</f>
        <v>0.26221748286098367</v>
      </c>
      <c r="AA41" s="35">
        <f>$J$4</f>
        <v>0.51237200089588586</v>
      </c>
      <c r="AB41">
        <v>1</v>
      </c>
      <c r="AF41" s="1"/>
      <c r="AG41" s="1"/>
      <c r="AH41" s="1"/>
      <c r="AM41" s="1"/>
      <c r="AN41" s="1"/>
      <c r="AO41" s="1"/>
      <c r="AT41" s="1"/>
      <c r="AU41" s="1"/>
      <c r="AV41" s="1"/>
      <c r="BA41" s="1"/>
      <c r="BB41" s="1"/>
      <c r="BC41" s="1"/>
      <c r="BH41" s="1"/>
      <c r="BI41" s="1"/>
      <c r="BJ41" s="1"/>
      <c r="BV41" s="1"/>
      <c r="CQ41" s="4"/>
      <c r="CT41" s="1"/>
      <c r="CX41" s="4"/>
      <c r="DA41" s="1"/>
      <c r="DE41" s="4"/>
      <c r="DH41" s="1"/>
    </row>
    <row r="42" spans="2:112" x14ac:dyDescent="0.35">
      <c r="C42">
        <v>3</v>
      </c>
      <c r="D42" s="111">
        <v>1</v>
      </c>
      <c r="E42" s="111">
        <v>1</v>
      </c>
      <c r="F42">
        <v>1</v>
      </c>
      <c r="J42">
        <v>3</v>
      </c>
      <c r="K42" s="111">
        <v>1</v>
      </c>
      <c r="L42" s="111">
        <v>1</v>
      </c>
      <c r="M42">
        <v>1</v>
      </c>
      <c r="Q42">
        <v>3</v>
      </c>
      <c r="R42" s="112">
        <v>0</v>
      </c>
      <c r="S42" s="112">
        <v>0</v>
      </c>
      <c r="T42">
        <v>0</v>
      </c>
      <c r="X42">
        <v>3</v>
      </c>
      <c r="Y42">
        <v>0</v>
      </c>
      <c r="Z42">
        <v>0</v>
      </c>
      <c r="AA42">
        <v>0</v>
      </c>
      <c r="CC42" s="4"/>
      <c r="CQ42" s="4"/>
      <c r="CT42" s="19"/>
      <c r="CX42" s="4"/>
      <c r="DA42" s="19"/>
      <c r="DE42" s="4"/>
      <c r="DH42" s="19"/>
    </row>
    <row r="43" spans="2:112" x14ac:dyDescent="0.35">
      <c r="BY43" s="1"/>
      <c r="CF43" s="1"/>
      <c r="CJ43" s="4"/>
    </row>
    <row r="44" spans="2:112" x14ac:dyDescent="0.35">
      <c r="D44" s="115" t="s">
        <v>1369</v>
      </c>
      <c r="E44" s="116"/>
      <c r="F44" s="116"/>
      <c r="G44" s="12">
        <f>INDEX(D53:G56,VLOOKUP($F$27,C52:G56,1,FALSE)+1,HLOOKUP($F$28,C52:G56,1,FALSE)+1)</f>
        <v>130.3043588204203</v>
      </c>
      <c r="K44" s="115" t="s">
        <v>1376</v>
      </c>
      <c r="L44" s="116"/>
      <c r="M44" s="116"/>
      <c r="N44" s="12">
        <f>INDEX(K53:N56,VLOOKUP($F$27,J52:N56,1,FALSE)+1,HLOOKUP($F$28,J52:N56,1,FALSE)+1)</f>
        <v>130.63211181886624</v>
      </c>
      <c r="R44" s="115" t="s">
        <v>1383</v>
      </c>
      <c r="S44" s="116"/>
      <c r="T44" s="116"/>
      <c r="U44" s="12">
        <f>INDEX(R53:U56,VLOOKUP($F$27,Q52:U56,1,FALSE)+1,HLOOKUP($F$28,Q52:U56,1,FALSE)+1)</f>
        <v>141.5866957268581</v>
      </c>
      <c r="Y44" s="115" t="s">
        <v>1390</v>
      </c>
      <c r="Z44" s="116"/>
      <c r="AA44" s="116"/>
      <c r="AB44" s="12">
        <f>INDEX(Y53:AB56,VLOOKUP($F$27,X52:AB56,1,FALSE)+1,HLOOKUP($F$28,X52:AB56,1,FALSE)+1)</f>
        <v>141.21143952800205</v>
      </c>
      <c r="AF44" s="115" t="s">
        <v>1397</v>
      </c>
      <c r="AG44" s="116"/>
      <c r="AH44" s="116"/>
      <c r="AI44" s="12">
        <f>INDEX(AF53:AH55,VLOOKUP($F$27,AE52:AH55,1,FALSE)+1,HLOOKUP($F$28,AE52:AH55,1,FALSE)+1)</f>
        <v>271.89105454727837</v>
      </c>
      <c r="AM44" s="115" t="s">
        <v>1400</v>
      </c>
      <c r="AN44" s="116"/>
      <c r="AO44" s="116"/>
      <c r="AP44" s="12">
        <f>INDEX(AM53:AO55,VLOOKUP($F$27,AL52:AO55,1,FALSE)+1,HLOOKUP($F$28,AL52:AO55,1,FALSE)+1)</f>
        <v>271.84355134686825</v>
      </c>
      <c r="AT44" s="115" t="s">
        <v>570</v>
      </c>
      <c r="AU44" s="116"/>
      <c r="AV44" s="116"/>
      <c r="AW44" s="12">
        <f>INDEX(AT53:AV55,VLOOKUP($F$27,AS52:AV55,1,FALSE)+1,HLOOKUP($F$28,AS52:AV55,1,FALSE)+1)</f>
        <v>271.89105454727837</v>
      </c>
      <c r="BA44" s="115" t="s">
        <v>572</v>
      </c>
      <c r="BB44" s="116"/>
      <c r="BC44" s="116"/>
      <c r="BD44" s="12">
        <f>INDEX(BA53:BC55,VLOOKUP($F$27,AZ52:BC55,1,FALSE)+1,HLOOKUP($F$28,AZ52:BC55,1,FALSE)+1)</f>
        <v>271.84355134686825</v>
      </c>
      <c r="BH44" s="115" t="s">
        <v>578</v>
      </c>
      <c r="BI44" s="116"/>
      <c r="BJ44" s="116"/>
      <c r="BK44" s="12">
        <f>INDEX(BH53:BJ55,VLOOKUP($F$27,BG52:BJ55,1,FALSE)+1,HLOOKUP($F$28,BG52:BJ55,1,FALSE)+1)</f>
        <v>271.89105454727837</v>
      </c>
      <c r="BO44" s="115" t="s">
        <v>579</v>
      </c>
      <c r="BP44" s="116"/>
      <c r="BQ44" s="116"/>
      <c r="BR44" s="12">
        <f>INDEX(BO53:BQ55,VLOOKUP($F$27,BN52:BQ55,1,FALSE)+1,HLOOKUP($F$28,BN52:BQ55,1,FALSE)+1)</f>
        <v>271.84355134686825</v>
      </c>
      <c r="BV44" s="4"/>
      <c r="BY44" s="1"/>
      <c r="CC44" s="4"/>
      <c r="CF44" s="1"/>
      <c r="CJ44" s="4"/>
      <c r="CM44" s="1"/>
      <c r="CQ44" s="4"/>
      <c r="CT44" s="25"/>
      <c r="CX44" s="4"/>
      <c r="DA44" s="25"/>
      <c r="DE44" s="4"/>
      <c r="DH44" s="25"/>
    </row>
    <row r="45" spans="2:112" x14ac:dyDescent="0.35">
      <c r="D45" s="4" t="s">
        <v>1370</v>
      </c>
      <c r="G45" s="1">
        <f>INDEX(D53:G56,VLOOKUP($F$27+1,C52:G56,1,FALSE)+1,HLOOKUP($F$28,C52:G56,1,FALSE)+1)</f>
        <v>128.92559102426739</v>
      </c>
      <c r="K45" s="4" t="s">
        <v>1377</v>
      </c>
      <c r="N45" s="1">
        <f>INDEX(K53:N56,VLOOKUP($F$27+1,J52:N56,1,FALSE)+1,HLOOKUP($F$28,J52:N56,1,FALSE)+1)</f>
        <v>129.2529290379714</v>
      </c>
      <c r="R45" s="4" t="s">
        <v>1384</v>
      </c>
      <c r="U45" s="1">
        <f>INDEX(R53:U56,VLOOKUP($F$27+1,Q52:U56,1,FALSE)+1,HLOOKUP($F$28,Q52:U56,1,FALSE)+1)</f>
        <v>78.779319697538241</v>
      </c>
      <c r="Y45" s="4" t="s">
        <v>1391</v>
      </c>
      <c r="AB45" s="1">
        <f>INDEX(Y53:AB56,VLOOKUP($F$27+1,X52:AB56,1,FALSE)+1,HLOOKUP($F$28,X52:AB56,1,FALSE)+1)</f>
        <v>78.404518806304509</v>
      </c>
      <c r="AF45" s="4" t="s">
        <v>1398</v>
      </c>
      <c r="AI45" s="19">
        <f>G47+U47</f>
        <v>271.89105454727837</v>
      </c>
      <c r="AM45" s="4" t="s">
        <v>1401</v>
      </c>
      <c r="AP45" s="19">
        <f>N47+AB47</f>
        <v>271.84355134686825</v>
      </c>
      <c r="AT45" s="4" t="s">
        <v>599</v>
      </c>
      <c r="AW45" s="19">
        <f>AI45</f>
        <v>271.89105454727837</v>
      </c>
      <c r="BA45" s="4" t="s">
        <v>600</v>
      </c>
      <c r="BD45" s="19">
        <f>AP45</f>
        <v>271.84355134686825</v>
      </c>
      <c r="BH45" s="4" t="s">
        <v>601</v>
      </c>
      <c r="BK45" s="19">
        <f>AW45</f>
        <v>271.89105454727837</v>
      </c>
      <c r="BO45" s="4" t="s">
        <v>602</v>
      </c>
      <c r="BR45" s="19">
        <f>BD45</f>
        <v>271.84355134686825</v>
      </c>
      <c r="BV45" s="4"/>
      <c r="BY45" s="19"/>
      <c r="CC45" s="4"/>
      <c r="CF45" s="19"/>
      <c r="CJ45" s="4"/>
      <c r="CM45" s="19"/>
    </row>
    <row r="46" spans="2:112" x14ac:dyDescent="0.35">
      <c r="D46" s="4" t="s">
        <v>1371</v>
      </c>
      <c r="G46" s="1">
        <f>INDEX(D53:G56,VLOOKUP($F$27,C52:G56,1,FALSE)+1,HLOOKUP($F$28+1,C52:G56,1,FALSE)+1)</f>
        <v>70.334904923885347</v>
      </c>
      <c r="K46" s="4" t="s">
        <v>1378</v>
      </c>
      <c r="N46" s="1">
        <f>INDEX(K53:N56,VLOOKUP($F$27,J52:N56,1,FALSE)+1,HLOOKUP($F$28+1,J52:N56,1,FALSE)+1)</f>
        <v>70.663084883883826</v>
      </c>
      <c r="R46" s="4" t="s">
        <v>1385</v>
      </c>
      <c r="U46" s="1">
        <f>INDEX(R53:U56,VLOOKUP($F$27,Q52:U56,1,FALSE)+1,HLOOKUP($F$28+1,Q52:U56,1,FALSE)+1)</f>
        <v>134.60122898810494</v>
      </c>
      <c r="Y46" s="4" t="s">
        <v>1392</v>
      </c>
      <c r="AB46" s="1">
        <f>INDEX(Y53:AB56,VLOOKUP($F$27,X52:AB56,1,FALSE)+1,HLOOKUP($F$28+1,X52:AB56,1,FALSE)+1)</f>
        <v>134.22559135378924</v>
      </c>
      <c r="AF46" s="4" t="s">
        <v>1399</v>
      </c>
      <c r="AI46" s="1">
        <f>G50+U50</f>
        <v>165.75978896905204</v>
      </c>
      <c r="AM46" s="4" t="s">
        <v>1402</v>
      </c>
      <c r="AP46" s="1">
        <f>N50+AB50</f>
        <v>165.7123713860812</v>
      </c>
      <c r="AT46" s="4" t="s">
        <v>783</v>
      </c>
      <c r="AW46" s="19">
        <f>AI46</f>
        <v>165.75978896905204</v>
      </c>
      <c r="BA46" s="4" t="s">
        <v>784</v>
      </c>
      <c r="BD46" s="19">
        <f>AP46</f>
        <v>165.7123713860812</v>
      </c>
      <c r="BH46" s="4" t="s">
        <v>785</v>
      </c>
      <c r="BK46" s="19">
        <f>AW46</f>
        <v>165.75978896905204</v>
      </c>
      <c r="BO46" s="4" t="s">
        <v>786</v>
      </c>
      <c r="BR46" s="19">
        <f>BD46</f>
        <v>165.7123713860812</v>
      </c>
    </row>
    <row r="47" spans="2:112" x14ac:dyDescent="0.35">
      <c r="D47" s="4" t="s">
        <v>1372</v>
      </c>
      <c r="G47" s="1">
        <f>IF(AND($F$27=2,$F$28=2,MOD($E$27+$E$28,2)=0),$AI$2*G45+$AI$3*G46+$AI$4*N45+$AI$5*N46+$AI$6*G31+$AI$7*G32+$AI$8*N31+$AI$9*N32,IF(AND($F$27=2,$F$28=2),$AN$2*G45+$AN$3*G46+$AN$4*N45+$AN$5*N46+$AN$6*G31+$AN$7*G32+$AN$8*N31+$AN$9*N32,IF(MOD($E$27+$E$28,2)=0,$Y$2*G45+$Y$3*G46+$Y$4*N45+$Y$5*N46+$Y$6*G31+$Y$7*G32+$Y$8*N31+$Y$9*N32,$AD$2*G45+$AD$3*G46+$AD$4*N45+$AD$5*N46+$AD$6*G31+$AD$7*G32+$AD$8*N31+$AD$9*N32)))</f>
        <v>130.3043588204203</v>
      </c>
      <c r="K47" s="4" t="s">
        <v>1379</v>
      </c>
      <c r="N47" s="1">
        <f>IF(AND($F$27=2,$F$28=2,MOD($E$27+$E$28,2)=0),$AN$2*G45+$AN$3*G46+$AN$4*N45+$AN$5*N46+$AN$6*G31+$AN$7*G32+$AN$8*N31+$AN$9*N32,IF(AND($F$27=2,$F$28=2),$AI$2*G45+$AI$3*G46+$AI$4*N45+$AI$5*N46+$AI$6*G31+$AI$7*G32+$AI$8*N31+$AI$9*N32,IF(MOD($E$27+$E$28,2)=0,$AD$2*G45+$AD$3*G46+$AD$4*N45+$AD$5*N46+$AD$6*G31+$AD$7*G32+$AD$8*N31+$AD$9*N32,$Y$2*G45+$Y$3*G46+$Y$4*N45+$Y$5*N46+$Y$6*G31+$Y$7*G32+$Y$8*N31+$Y$9*N32)))</f>
        <v>130.63211181886624</v>
      </c>
      <c r="R47" s="4" t="s">
        <v>1386</v>
      </c>
      <c r="U47" s="1">
        <f>IF(AND($F$27=2,$F$28=2,MOD($E$27+$E$28,2)=0),$AI$2*U45+$AI$3*U46+$AI$4*AB45+$AI$5*AB46+$AI$6*U31+$AI$7*U32+$AI$8*AB31+$AI$9*AB32,IF(AND($F$27=2,$F$28=2),$AN$2*U45+$AN$3*U46+$AN$4*AB45+$AN$5*AB46+$AN$6*U31+$AN$7*U32+$AN$8*AB31+$AN$9*AB32,IF(MOD($E$27+$E$28,2)=0,$Y$2*U45+$Y$3*U46+$Y$4*AB45+$Y$5*AB46+$Y$6*U31+$Y$7*U32+$Y$8*AB31+$Y$9*AB32,$AD$2*U45+$AD$3*U46+$AD$4*AB45+$AD$5*AB46+$AD$6*U31+$AD$7*U32+$AD$8*AB31+$AD$9*AB32)))</f>
        <v>141.5866957268581</v>
      </c>
      <c r="Y47" s="4" t="s">
        <v>1393</v>
      </c>
      <c r="AB47" s="1">
        <f>IF(AND($F$27=2,$F$28=2,MOD($E$27+$E$28,2)=0),$AN$2*U45+$AN$3*U46+$AN$4*AB45+$AN$5*AB46+$AN$6*U31+$AN$7*U32+$AN$8*AB31+$AN$9*AB32,IF(AND($F$27=2,$F$28=2),$AI$2*U45+$AI$3*U46+$AI$4*AB45+$AI$5*AB46+$AI$6*U31+$AI$7*U32+$AI$8*AB31+$AI$9*AB32,IF(MOD($E$27+$E$28,2)=0,$AD$2*U45+$AD$3*U46+$AD$4*AB45+$AD$5*AB46+$AD$6*U31+$AD$7*U32+$AD$8*AB31+$AD$9*AB32,$Y$2*U45+$Y$3*U46+$Y$4*AB45+$Y$5*AB46+$Y$6*U31+$Y$7*U32+$Y$8*AB31+$Y$9*AB32)))</f>
        <v>141.21143952800205</v>
      </c>
      <c r="AF47" s="4"/>
      <c r="AI47" s="25"/>
      <c r="AM47" s="4"/>
      <c r="AP47" s="25"/>
      <c r="AT47" s="4"/>
      <c r="AW47" s="25"/>
      <c r="BA47" s="4"/>
      <c r="BD47" s="25"/>
      <c r="BH47" s="4"/>
      <c r="BK47" s="25"/>
      <c r="BO47" s="4"/>
      <c r="BR47" s="25"/>
      <c r="BV47" s="4"/>
      <c r="BY47" s="25"/>
      <c r="CC47" s="4"/>
      <c r="CF47" s="25"/>
      <c r="CJ47" s="4"/>
      <c r="CM47" s="25"/>
      <c r="CQ47" s="25"/>
      <c r="CR47" s="25"/>
      <c r="CS47" s="25"/>
      <c r="CX47" s="25"/>
      <c r="CY47" s="25"/>
      <c r="CZ47" s="25"/>
      <c r="DE47" s="25"/>
      <c r="DF47" s="25"/>
      <c r="DG47" s="25"/>
    </row>
    <row r="48" spans="2:112" x14ac:dyDescent="0.35">
      <c r="D48" s="4" t="s">
        <v>1373</v>
      </c>
      <c r="G48" s="1">
        <f>INDEX(D53:G56,VLOOKUP($F$27+2,C52:G56,1,FALSE)+1,HLOOKUP($F$28+1,C52:G56,1,FALSE)+1)</f>
        <v>65.430831292757631</v>
      </c>
      <c r="K48" s="4" t="s">
        <v>1380</v>
      </c>
      <c r="N48" s="1">
        <f>INDEX(K53:N56,VLOOKUP($F$27+2,J52:N56,1,FALSE)+1,HLOOKUP($F$28+1,J52:N56,1,FALSE)+1)</f>
        <v>65.875172055454513</v>
      </c>
      <c r="R48" s="4" t="s">
        <v>1387</v>
      </c>
      <c r="U48" s="1">
        <f>INDEX(R53:U56,VLOOKUP($F$27+2,Q52:U56,1,FALSE)+1,HLOOKUP($F$28+1,Q52:U56,1,FALSE)+1)</f>
        <v>35.560846204650915</v>
      </c>
      <c r="Y48" s="4" t="s">
        <v>1394</v>
      </c>
      <c r="AB48" s="1">
        <f>INDEX(Y53:AB56,VLOOKUP($F$27+2,X52:AB56,1,FALSE)+1,HLOOKUP($F$28+1,X52:AB56,1,FALSE)+1)</f>
        <v>35.070447281746333</v>
      </c>
      <c r="AI48" s="19"/>
      <c r="AP48" s="19"/>
      <c r="AW48" s="19"/>
      <c r="CQ48" s="25"/>
      <c r="CR48" s="25"/>
      <c r="CS48" s="25"/>
      <c r="CX48" s="25"/>
      <c r="CY48" s="25"/>
      <c r="CZ48" s="25"/>
      <c r="DE48" s="25"/>
      <c r="DF48" s="25"/>
      <c r="DG48" s="25"/>
    </row>
    <row r="49" spans="2:294" x14ac:dyDescent="0.35">
      <c r="D49" s="4" t="s">
        <v>1374</v>
      </c>
      <c r="G49" s="1">
        <f>INDEX(D53:G56,VLOOKUP($F$27+1,C52:G56,1,FALSE)+1,HLOOKUP($F$28+2,C52:G56,1,FALSE)+1)</f>
        <v>31.969578355009624</v>
      </c>
      <c r="K49" s="4" t="s">
        <v>1381</v>
      </c>
      <c r="N49" s="1">
        <f>INDEX(K53:N56,VLOOKUP($F$27+1,J52:N56,1,FALSE)+1,HLOOKUP($F$28+2,J52:N56,1,FALSE)+1)</f>
        <v>32.412850969687398</v>
      </c>
      <c r="R49" s="4" t="s">
        <v>1388</v>
      </c>
      <c r="U49" s="1">
        <f>INDEX(R53:U56,VLOOKUP($F$27+1,Q52:U56,1,FALSE)+1,HLOOKUP($F$28+2,Q52:U56,1,FALSE)+1)</f>
        <v>67.389175841178584</v>
      </c>
      <c r="Y49" s="4" t="s">
        <v>1395</v>
      </c>
      <c r="AB49" s="1">
        <f>INDEX(Y53:AB56,VLOOKUP($F$27+1,X52:AB56,1,FALSE)+1,HLOOKUP($F$28+2,X52:AB56,1,FALSE)+1)</f>
        <v>66.899929205761481</v>
      </c>
      <c r="CQ49" s="25"/>
      <c r="CR49" s="25"/>
      <c r="CS49" s="25"/>
      <c r="CX49" s="25"/>
      <c r="CY49" s="25"/>
      <c r="CZ49" s="25"/>
      <c r="DE49" s="25"/>
      <c r="DF49" s="25"/>
      <c r="DG49" s="25"/>
    </row>
    <row r="50" spans="2:294" x14ac:dyDescent="0.35">
      <c r="D50" s="4" t="s">
        <v>1375</v>
      </c>
      <c r="G50" s="1">
        <f>IF(AND($F$27=2,$F$28=2,MOD($E$27+$E$28,2)=0),$AI$2*G48+$AI$3*G49+$AI$4*N48+$AI$5*N49+$AI$6*G34+$AI$7*G35+$AI$8*N34+$AI$9*N35,IF(AND($F$27=2,$F$28=2),$AN$2*G48+$AN$3*G49+$AN$4*N48+$AN$5*N49+$AN$6*G34+$AN$7*G35+$AN$8*N34+$AN$9*N35,IF(MOD($E$27+$E$28,2)=0,$Y$2*G48+$Y$3*G49+$Y$4*N48+$Y$5*N49+$Y$6*G34+$Y$7*G35+$Y$8*N34+$Y$9*N35,$AD$2*G48+$AD$3*G49+$AD$4*N48+$AD$5*N49+$AD$6*G34+$AD$7*G35+$AD$8*N34+$AD$9*N35)))</f>
        <v>79.962407381576114</v>
      </c>
      <c r="K50" s="4" t="s">
        <v>1382</v>
      </c>
      <c r="N50" s="1">
        <f>IF(AND($F$27=2,$F$28=2,MOD($E$27+$E$28,2)=0),$AN$2*G48+$AN$3*G49+$AN$4*N48+$AN$5*N49+$AN$6*G34+$AN$7*G35+$AN$8*N34+$AN$9*N35,IF(AND($F$27=2,$F$28=2),$AI$2*G48+$AI$3*G49+$AI$4*N48+$AI$5*N49+$AI$6*G34+$AI$7*G35+$AI$8*N34+$AI$9*N35,IF(MOD($E$27+$E$28,2)=0,$AD$2*G48+$AD$3*G49+$AD$4*N48+$AD$5*N49+$AD$6*G34+$AD$7*G35+$AD$8*N34+$AD$9*N35,$Y$2*G48+$Y$3*G49+$Y$4*N48+$Y$5*N49+$Y$6*G34+$Y$7*G35+$Y$8*N34+$Y$9*N35)))</f>
        <v>80.406978493897583</v>
      </c>
      <c r="R50" s="4" t="s">
        <v>1389</v>
      </c>
      <c r="U50" s="1">
        <f>IF(AND($F$27=2,$F$28=2,MOD($E$27+$E$28,2)=0),$AI$2*U48+$AI$3*U49+$AI$4*AB48+$AI$5*AB49+$AI$6*U34+$AI$7*U35+$AI$8*AB34+$AI$9*AB35,IF(AND($F$27=2,$F$28=2),$AN$2*U48+$AN$3*U49+$AN$4*AB48+$AN$5*AB49+$AN$6*U34+$AN$7*U35+$AN$8*AB34+$AN$9*AB35,IF(MOD($E$27+$E$28,2)=0,$Y$2*U48+$Y$3*U49+$Y$4*AB48+$Y$5*AB49+$Y$6*U34+$Y$7*U35+$Y$8*AB34+$Y$9*AB35,$AD$2*U48+$AD$3*U49+$AD$4*AB48+$AD$5*AB49+$AD$6*U34+$AD$7*U35+$AD$8*AB34+$AD$9*AB35)))</f>
        <v>85.797381587475925</v>
      </c>
      <c r="Y50" s="4" t="s">
        <v>1396</v>
      </c>
      <c r="AB50" s="1">
        <f>IF(AND($F$27=2,$F$28=2,MOD($E$27+$E$28,2)=0),$AN$2*U48+$AN$3*U49+$AN$4*AB48+$AN$5*AB49+$AN$6*U34+$AN$7*U35+$AN$8*AB34+$AN$9*AB35,IF(AND($F$27=2,$F$28=2),$AI$2*U48+$AI$3*U49+$AI$4*AB48+$AI$5*AB49+$AI$6*U34+$AI$7*U35+$AI$8*AB34+$AI$9*AB35,IF(MOD($E$27+$E$28,2)=0,$AD$2*U48+$AD$3*U49+$AD$4*AB48+$AD$5*AB49+$AD$6*U34+$AD$7*U35+$AD$8*AB34+$AD$9*AB35,$Y$2*U48+$Y$3*U49+$Y$4*AB48+$Y$5*AB49+$Y$6*U34+$Y$7*U35+$Y$8*AB34+$Y$9*AB35)))</f>
        <v>85.305392892183633</v>
      </c>
      <c r="BV50" s="25"/>
      <c r="BW50" s="25"/>
      <c r="BX50" s="25"/>
      <c r="CC50" s="25"/>
      <c r="CD50" s="25"/>
      <c r="CE50" s="25"/>
      <c r="CJ50" s="25"/>
      <c r="CK50" s="25"/>
      <c r="CL50" s="25"/>
    </row>
    <row r="51" spans="2:294" x14ac:dyDescent="0.35">
      <c r="E51" t="s">
        <v>0</v>
      </c>
      <c r="L51" t="s">
        <v>0</v>
      </c>
      <c r="S51" t="s">
        <v>0</v>
      </c>
      <c r="Z51" t="s">
        <v>0</v>
      </c>
      <c r="AG51" t="s">
        <v>0</v>
      </c>
      <c r="AN51" t="s">
        <v>0</v>
      </c>
      <c r="AU51" t="s">
        <v>0</v>
      </c>
      <c r="BB51" t="s">
        <v>0</v>
      </c>
      <c r="BI51" t="s">
        <v>0</v>
      </c>
      <c r="BP51" t="s">
        <v>0</v>
      </c>
      <c r="CC51" s="25"/>
      <c r="CD51" s="25"/>
      <c r="CE51" s="25"/>
      <c r="CJ51" s="25"/>
      <c r="CK51" s="25"/>
      <c r="CL51" s="25"/>
      <c r="DL51" s="4"/>
      <c r="DO51" s="1"/>
      <c r="DS51" s="4"/>
      <c r="DV51" s="1"/>
      <c r="DZ51" s="4"/>
      <c r="EC51" s="1"/>
      <c r="EG51" s="4"/>
      <c r="EJ51" s="1"/>
      <c r="EN51" s="4"/>
      <c r="EQ51" s="1"/>
      <c r="EU51" s="4"/>
      <c r="EX51" s="1"/>
      <c r="FB51" s="4"/>
      <c r="FE51" s="1"/>
      <c r="FI51" s="4"/>
      <c r="FL51" s="1"/>
      <c r="FP51" s="4"/>
      <c r="FS51" s="1"/>
      <c r="FW51" s="4"/>
      <c r="FZ51" s="1"/>
      <c r="GD51" s="4"/>
      <c r="GG51" s="1"/>
      <c r="GK51" s="4"/>
      <c r="GN51" s="1"/>
      <c r="GR51" s="4"/>
      <c r="GU51" s="1"/>
      <c r="GY51" s="4"/>
      <c r="HB51" s="1"/>
      <c r="HF51" s="4"/>
      <c r="HI51" s="1"/>
      <c r="HM51" s="4"/>
      <c r="HP51" s="1"/>
      <c r="HT51" s="4"/>
      <c r="HW51" s="1"/>
      <c r="IA51" s="4"/>
      <c r="ID51" s="1"/>
      <c r="IH51" s="4"/>
      <c r="IK51" s="1"/>
      <c r="IO51" s="4"/>
      <c r="IR51" s="1"/>
      <c r="IV51" s="4"/>
      <c r="JC51" s="4"/>
      <c r="JJ51" s="4"/>
    </row>
    <row r="52" spans="2:294" x14ac:dyDescent="0.35">
      <c r="D52">
        <v>0</v>
      </c>
      <c r="E52">
        <v>1</v>
      </c>
      <c r="F52">
        <v>2</v>
      </c>
      <c r="G52">
        <v>3</v>
      </c>
      <c r="K52">
        <v>0</v>
      </c>
      <c r="L52">
        <v>1</v>
      </c>
      <c r="M52">
        <v>2</v>
      </c>
      <c r="N52">
        <v>3</v>
      </c>
      <c r="R52">
        <v>0</v>
      </c>
      <c r="S52">
        <v>1</v>
      </c>
      <c r="T52">
        <v>2</v>
      </c>
      <c r="U52">
        <v>3</v>
      </c>
      <c r="Y52">
        <v>0</v>
      </c>
      <c r="Z52">
        <v>1</v>
      </c>
      <c r="AA52">
        <v>2</v>
      </c>
      <c r="AB52">
        <v>3</v>
      </c>
      <c r="AF52">
        <v>0</v>
      </c>
      <c r="AG52">
        <v>1</v>
      </c>
      <c r="AH52">
        <v>2</v>
      </c>
      <c r="AM52">
        <v>0</v>
      </c>
      <c r="AN52">
        <v>1</v>
      </c>
      <c r="AO52">
        <v>2</v>
      </c>
      <c r="AT52">
        <v>0</v>
      </c>
      <c r="AU52">
        <v>1</v>
      </c>
      <c r="AV52">
        <v>2</v>
      </c>
      <c r="BA52">
        <v>0</v>
      </c>
      <c r="BB52">
        <v>1</v>
      </c>
      <c r="BC52">
        <v>2</v>
      </c>
      <c r="BH52">
        <v>0</v>
      </c>
      <c r="BI52">
        <v>1</v>
      </c>
      <c r="BJ52">
        <v>2</v>
      </c>
      <c r="BO52">
        <v>0</v>
      </c>
      <c r="BP52">
        <v>1</v>
      </c>
      <c r="BQ52">
        <v>2</v>
      </c>
      <c r="CC52" s="25"/>
      <c r="CD52" s="25"/>
      <c r="CE52" s="25"/>
      <c r="CJ52" s="25"/>
      <c r="CK52" s="25"/>
      <c r="CL52" s="25"/>
      <c r="CQ52" s="4"/>
      <c r="CT52" s="1"/>
      <c r="CX52" s="4"/>
      <c r="DA52" s="1"/>
      <c r="DE52" s="4"/>
      <c r="DH52" s="1"/>
      <c r="DL52" s="4"/>
      <c r="DO52" s="25"/>
      <c r="DS52" s="4"/>
      <c r="DV52" s="25"/>
      <c r="DZ52" s="4"/>
      <c r="EC52" s="25"/>
      <c r="EG52" s="4"/>
      <c r="EJ52" s="25"/>
      <c r="EN52" s="4"/>
      <c r="EQ52" s="25"/>
      <c r="EU52" s="4"/>
      <c r="EX52" s="25"/>
      <c r="FB52" s="4"/>
      <c r="FE52" s="25"/>
      <c r="FI52" s="4"/>
      <c r="FL52" s="25"/>
      <c r="FP52" s="4"/>
      <c r="FS52" s="25"/>
      <c r="FW52" s="4"/>
      <c r="FZ52" s="25"/>
      <c r="GD52" s="4"/>
      <c r="GG52" s="25"/>
      <c r="GK52" s="4"/>
      <c r="GN52" s="25"/>
      <c r="GR52" s="4"/>
      <c r="GU52" s="25"/>
      <c r="GY52" s="4"/>
      <c r="HB52" s="25"/>
      <c r="HF52" s="4"/>
      <c r="HI52" s="25"/>
      <c r="HM52" s="4"/>
      <c r="HP52" s="25"/>
      <c r="HT52" s="4"/>
      <c r="HW52" s="25"/>
      <c r="IA52" s="4"/>
      <c r="ID52" s="25"/>
      <c r="IH52" s="4"/>
      <c r="IK52" s="25"/>
      <c r="IO52" s="4"/>
      <c r="IR52" s="25"/>
    </row>
    <row r="53" spans="2:294" x14ac:dyDescent="0.35">
      <c r="C53">
        <v>0</v>
      </c>
      <c r="D53" s="34">
        <f t="shared" ref="D53:F54" si="4">$O$2*D54+$O$3*E53+$O$4*K54+$O$5*L53+$O$6*D40+$O$7*E39+$O$8*K40+$O$9*L39</f>
        <v>130.3043588204203</v>
      </c>
      <c r="E53" s="34">
        <f t="shared" si="4"/>
        <v>70.334904923885347</v>
      </c>
      <c r="F53" s="34">
        <f t="shared" si="4"/>
        <v>23.279145000217149</v>
      </c>
      <c r="G53" s="112">
        <v>0</v>
      </c>
      <c r="J53">
        <v>0</v>
      </c>
      <c r="K53" s="34">
        <f t="shared" ref="K53:M54" si="5">$T$2*D54+$T$3*E53+$T$4*K54+$T$5*L53+$T$6*D40+$T$7*E39+$T$8*K40+$T$9*L39</f>
        <v>130.63211181886624</v>
      </c>
      <c r="L53" s="34">
        <f t="shared" si="5"/>
        <v>70.663084883883826</v>
      </c>
      <c r="M53" s="34">
        <f t="shared" si="5"/>
        <v>23.496206294738119</v>
      </c>
      <c r="N53" s="112">
        <v>0</v>
      </c>
      <c r="Q53">
        <v>0</v>
      </c>
      <c r="R53" s="34">
        <f t="shared" ref="R53:T54" si="6">$O$2*R54+$O$3*S53+$O$4*Y54+$O$5*Z53+$O$6*R40+$O$7*S39+$O$8*Y40+$O$9*Z39</f>
        <v>141.5866957268581</v>
      </c>
      <c r="S53" s="34">
        <f t="shared" si="6"/>
        <v>134.60122898810494</v>
      </c>
      <c r="T53" s="34">
        <f t="shared" si="6"/>
        <v>90.842301476499358</v>
      </c>
      <c r="U53" s="112">
        <v>0</v>
      </c>
      <c r="X53">
        <v>0</v>
      </c>
      <c r="Y53" s="34">
        <f t="shared" ref="Y53:AA54" si="7">$T$2*R54+$T$3*S53+$T$4*Y54+$T$5*Z53+$T$6*R40+$T$7*S39+$T$8*Y40+$T$9*Z39</f>
        <v>141.21143952800205</v>
      </c>
      <c r="Z53" s="34">
        <f t="shared" si="7"/>
        <v>134.22559135378924</v>
      </c>
      <c r="AA53" s="34">
        <f t="shared" si="7"/>
        <v>90.579229857971484</v>
      </c>
      <c r="AB53" s="112">
        <v>0</v>
      </c>
      <c r="AE53">
        <v>0</v>
      </c>
      <c r="AF53" s="17">
        <f>D53+R53</f>
        <v>271.89105454727837</v>
      </c>
      <c r="AG53" s="17">
        <f t="shared" ref="AG53:AH55" si="8">E53+S53</f>
        <v>204.93613391199028</v>
      </c>
      <c r="AH53" s="17">
        <f t="shared" si="8"/>
        <v>114.1214464767165</v>
      </c>
      <c r="AL53">
        <v>0</v>
      </c>
      <c r="AM53" s="17">
        <f t="shared" ref="AM53:AO55" si="9">K53+Y53</f>
        <v>271.84355134686825</v>
      </c>
      <c r="AN53" s="17">
        <f t="shared" si="9"/>
        <v>204.88867623767305</v>
      </c>
      <c r="AO53" s="17">
        <f t="shared" si="9"/>
        <v>114.0754361527096</v>
      </c>
      <c r="AS53">
        <v>0</v>
      </c>
      <c r="AT53" s="17">
        <f>AF53</f>
        <v>271.89105454727837</v>
      </c>
      <c r="AU53" s="17">
        <f t="shared" ref="AU53:AV55" si="10">AG53</f>
        <v>204.93613391199028</v>
      </c>
      <c r="AV53" s="17">
        <f t="shared" si="10"/>
        <v>114.1214464767165</v>
      </c>
      <c r="AZ53">
        <v>0</v>
      </c>
      <c r="BA53" s="17">
        <f>AM53</f>
        <v>271.84355134686825</v>
      </c>
      <c r="BB53" s="17">
        <f t="shared" ref="BB53:BC55" si="11">AN53</f>
        <v>204.88867623767305</v>
      </c>
      <c r="BC53" s="17">
        <f t="shared" si="11"/>
        <v>114.0754361527096</v>
      </c>
      <c r="BG53">
        <v>0</v>
      </c>
      <c r="BH53" s="17">
        <f>AT53</f>
        <v>271.89105454727837</v>
      </c>
      <c r="BI53" s="17">
        <f t="shared" ref="BI53:BJ55" si="12">AU53</f>
        <v>204.93613391199028</v>
      </c>
      <c r="BJ53" s="17">
        <f t="shared" si="12"/>
        <v>114.1214464767165</v>
      </c>
      <c r="BN53">
        <v>0</v>
      </c>
      <c r="BO53" s="17">
        <f>BA53</f>
        <v>271.84355134686825</v>
      </c>
      <c r="BP53" s="17">
        <f t="shared" ref="BP53:BP55" si="13">BB53</f>
        <v>204.88867623767305</v>
      </c>
      <c r="BQ53" s="17">
        <f t="shared" ref="BQ53:BQ55" si="14">BC53</f>
        <v>114.0754361527096</v>
      </c>
      <c r="BV53" s="25"/>
      <c r="BW53" s="25"/>
      <c r="BX53" s="25"/>
      <c r="CQ53" s="4"/>
      <c r="CT53" s="25"/>
      <c r="CX53" s="4"/>
      <c r="DA53" s="19"/>
      <c r="DE53" s="4"/>
      <c r="DH53" s="1"/>
      <c r="DL53" s="4"/>
      <c r="DO53" s="25"/>
      <c r="DS53" s="4"/>
      <c r="DV53" s="25"/>
      <c r="DZ53" s="4"/>
      <c r="EC53" s="25"/>
      <c r="EG53" s="4"/>
      <c r="EJ53" s="25"/>
      <c r="EN53" s="4"/>
      <c r="EQ53" s="25"/>
      <c r="EU53" s="4"/>
      <c r="EX53" s="25"/>
      <c r="FB53" s="4"/>
      <c r="FE53" s="25"/>
      <c r="FI53" s="4"/>
      <c r="FL53" s="25"/>
      <c r="FP53" s="4"/>
      <c r="FS53" s="25"/>
      <c r="FW53" s="4"/>
      <c r="FZ53" s="25"/>
      <c r="GD53" s="4"/>
      <c r="GG53" s="25"/>
      <c r="GK53" s="4"/>
      <c r="GN53" s="25"/>
      <c r="GR53" s="4"/>
      <c r="GU53" s="25"/>
      <c r="GY53" s="4"/>
      <c r="HB53" s="25"/>
      <c r="HF53" s="4"/>
      <c r="HI53" s="25"/>
      <c r="HM53" s="4"/>
      <c r="HP53" s="25"/>
      <c r="HT53" s="4"/>
      <c r="HW53" s="25"/>
      <c r="IA53" s="4"/>
      <c r="ID53" s="25"/>
      <c r="IH53" s="4"/>
      <c r="IK53" s="25"/>
      <c r="IO53" s="4"/>
      <c r="IR53" s="25"/>
    </row>
    <row r="54" spans="2:294" x14ac:dyDescent="0.35">
      <c r="B54" t="s">
        <v>1</v>
      </c>
      <c r="C54">
        <v>1</v>
      </c>
      <c r="D54" s="34">
        <f t="shared" si="4"/>
        <v>128.92559102426739</v>
      </c>
      <c r="E54" s="34">
        <f t="shared" si="4"/>
        <v>79.962407381576128</v>
      </c>
      <c r="F54" s="34">
        <f t="shared" si="4"/>
        <v>31.969578355009624</v>
      </c>
      <c r="G54" s="112">
        <v>0</v>
      </c>
      <c r="I54" t="s">
        <v>1</v>
      </c>
      <c r="J54">
        <v>1</v>
      </c>
      <c r="K54" s="34">
        <f t="shared" si="5"/>
        <v>129.2529290379714</v>
      </c>
      <c r="L54" s="34">
        <f t="shared" si="5"/>
        <v>80.406978493897583</v>
      </c>
      <c r="M54" s="34">
        <f t="shared" si="5"/>
        <v>32.412850969687398</v>
      </c>
      <c r="N54" s="112">
        <v>0</v>
      </c>
      <c r="P54" t="s">
        <v>1</v>
      </c>
      <c r="Q54">
        <v>1</v>
      </c>
      <c r="R54" s="34">
        <f t="shared" si="6"/>
        <v>78.779319697538241</v>
      </c>
      <c r="S54" s="34">
        <f t="shared" si="6"/>
        <v>85.79738158747594</v>
      </c>
      <c r="T54" s="34">
        <f t="shared" si="6"/>
        <v>67.389175841178584</v>
      </c>
      <c r="U54" s="112">
        <v>0</v>
      </c>
      <c r="W54" t="s">
        <v>1</v>
      </c>
      <c r="X54">
        <v>1</v>
      </c>
      <c r="Y54" s="34">
        <f t="shared" si="7"/>
        <v>78.404518806304509</v>
      </c>
      <c r="Z54" s="34">
        <f t="shared" si="7"/>
        <v>85.305392892183633</v>
      </c>
      <c r="AA54" s="34">
        <f t="shared" si="7"/>
        <v>66.899929205761481</v>
      </c>
      <c r="AB54" s="112">
        <v>0</v>
      </c>
      <c r="AD54" t="s">
        <v>1</v>
      </c>
      <c r="AE54">
        <v>1</v>
      </c>
      <c r="AF54" s="17">
        <f t="shared" ref="AF54:AF55" si="15">D54+R54</f>
        <v>207.70491072180562</v>
      </c>
      <c r="AG54" s="17">
        <f t="shared" si="8"/>
        <v>165.75978896905207</v>
      </c>
      <c r="AH54" s="17">
        <f t="shared" si="8"/>
        <v>99.358754196188215</v>
      </c>
      <c r="AK54" t="s">
        <v>1</v>
      </c>
      <c r="AL54">
        <v>1</v>
      </c>
      <c r="AM54" s="17">
        <f t="shared" si="9"/>
        <v>207.65744784427591</v>
      </c>
      <c r="AN54" s="17">
        <f t="shared" si="9"/>
        <v>165.7123713860812</v>
      </c>
      <c r="AO54" s="17">
        <f t="shared" si="9"/>
        <v>99.312780175448879</v>
      </c>
      <c r="AR54" t="s">
        <v>1</v>
      </c>
      <c r="AS54">
        <v>1</v>
      </c>
      <c r="AT54" s="17">
        <f t="shared" ref="AT54:AT55" si="16">AF54</f>
        <v>207.70491072180562</v>
      </c>
      <c r="AU54" s="17">
        <f t="shared" si="10"/>
        <v>165.75978896905207</v>
      </c>
      <c r="AV54" s="17">
        <f t="shared" si="10"/>
        <v>99.358754196188215</v>
      </c>
      <c r="AY54" t="s">
        <v>1</v>
      </c>
      <c r="AZ54">
        <v>1</v>
      </c>
      <c r="BA54" s="17">
        <f t="shared" ref="BA54:BA55" si="17">AM54</f>
        <v>207.65744784427591</v>
      </c>
      <c r="BB54" s="17">
        <f t="shared" si="11"/>
        <v>165.7123713860812</v>
      </c>
      <c r="BC54" s="17">
        <f t="shared" si="11"/>
        <v>99.312780175448879</v>
      </c>
      <c r="BF54" t="s">
        <v>1</v>
      </c>
      <c r="BG54">
        <v>1</v>
      </c>
      <c r="BH54" s="17">
        <f t="shared" ref="BH54:BH55" si="18">AT54</f>
        <v>207.70491072180562</v>
      </c>
      <c r="BI54" s="17">
        <f t="shared" si="12"/>
        <v>165.75978896905207</v>
      </c>
      <c r="BJ54" s="17">
        <f t="shared" si="12"/>
        <v>99.358754196188215</v>
      </c>
      <c r="BM54" t="s">
        <v>1</v>
      </c>
      <c r="BN54">
        <v>1</v>
      </c>
      <c r="BO54" s="17">
        <f t="shared" ref="BO54:BO55" si="19">BA54</f>
        <v>207.65744784427591</v>
      </c>
      <c r="BP54" s="17">
        <f t="shared" si="13"/>
        <v>165.7123713860812</v>
      </c>
      <c r="BQ54" s="17">
        <f t="shared" si="14"/>
        <v>99.312780175448879</v>
      </c>
      <c r="BV54" s="25"/>
      <c r="BW54" s="25"/>
      <c r="BX54" s="25"/>
      <c r="CT54" s="1"/>
      <c r="DA54" s="1"/>
      <c r="DH54" s="1"/>
    </row>
    <row r="55" spans="2:294" x14ac:dyDescent="0.35">
      <c r="C55">
        <v>2</v>
      </c>
      <c r="D55" s="34">
        <f>$O$2*D56+$O$3*E55+$O$4*K56+$O$5*L55+$O$6*D42+$O$7*E41+$O$8*K42+$O$9*L41</f>
        <v>90.282905711065268</v>
      </c>
      <c r="E55" s="34">
        <f>$O$2*E56+$O$3*F55+$O$4*L56+$O$5*M55+$O$6*E42+$O$7*F41+$O$8*L42+$O$9*M41</f>
        <v>65.430831292757631</v>
      </c>
      <c r="F55" s="35">
        <f>$J$6</f>
        <v>33.328468584865512</v>
      </c>
      <c r="J55">
        <v>2</v>
      </c>
      <c r="K55" s="34">
        <f>$T$2*D56+$T$3*E55+$T$4*K56+$T$5*L55+$T$6*D42+$T$7*E41+$T$8*K42+$T$9*L41</f>
        <v>90.488584594097446</v>
      </c>
      <c r="L55" s="34">
        <f>$T$2*E56+$T$3*F55+$T$4*L56+$T$5*M55+$T$6*E42+$T$7*F41+$T$8*L42+$T$9*M41</f>
        <v>65.875172055454513</v>
      </c>
      <c r="M55" s="35">
        <f>$J$15</f>
        <v>34.190457443578815</v>
      </c>
      <c r="Q55">
        <v>2</v>
      </c>
      <c r="R55" s="34">
        <f>$O$2*R56+$O$3*S55+$O$4*Y56+$O$5*Z55+$O$6*R42+$O$7*S41+$O$8*Y42+$O$9*Z41</f>
        <v>27.019197263542925</v>
      </c>
      <c r="S55" s="34">
        <f>$O$2*S56+$O$3*T55+$O$4*Z56+$O$5*AA55+$O$6*S42+$O$7*T41+$O$8*Z42+$O$9*AA41</f>
        <v>35.560846204650915</v>
      </c>
      <c r="T55" s="35">
        <f>$J$7</f>
        <v>35.792245717450136</v>
      </c>
      <c r="X55">
        <v>2</v>
      </c>
      <c r="Y55" s="34">
        <f>$T$2*R56+$T$3*S55+$T$4*Y56+$T$5*Z55+$T$6*R42+$T$7*S41+$T$8*Y42+$T$9*Z41</f>
        <v>26.767418963356803</v>
      </c>
      <c r="Z55" s="34">
        <f>$T$2*S56+$T$3*T55+$T$4*Z56+$T$5*AA55+$T$6*S42+$T$7*T41+$T$8*Z42+$T$9*AA41</f>
        <v>35.070447281746333</v>
      </c>
      <c r="AA55" s="35">
        <f>$J$14</f>
        <v>34.88554884466005</v>
      </c>
      <c r="AE55">
        <v>2</v>
      </c>
      <c r="AF55" s="17">
        <f t="shared" si="15"/>
        <v>117.30210297460819</v>
      </c>
      <c r="AG55" s="17">
        <f t="shared" si="8"/>
        <v>100.99167749740855</v>
      </c>
      <c r="AH55" s="17">
        <f t="shared" si="8"/>
        <v>69.120714302315648</v>
      </c>
      <c r="AL55">
        <v>2</v>
      </c>
      <c r="AM55" s="17">
        <f t="shared" si="9"/>
        <v>117.25600355745425</v>
      </c>
      <c r="AN55" s="17">
        <f t="shared" si="9"/>
        <v>100.94561933720084</v>
      </c>
      <c r="AO55" s="17">
        <f t="shared" si="9"/>
        <v>69.076006288238858</v>
      </c>
      <c r="AS55">
        <v>2</v>
      </c>
      <c r="AT55" s="17">
        <f t="shared" si="16"/>
        <v>117.30210297460819</v>
      </c>
      <c r="AU55" s="17">
        <f t="shared" si="10"/>
        <v>100.99167749740855</v>
      </c>
      <c r="AV55" s="17">
        <f t="shared" si="10"/>
        <v>69.120714302315648</v>
      </c>
      <c r="AZ55">
        <v>2</v>
      </c>
      <c r="BA55" s="17">
        <f t="shared" si="17"/>
        <v>117.25600355745425</v>
      </c>
      <c r="BB55" s="17">
        <f t="shared" si="11"/>
        <v>100.94561933720084</v>
      </c>
      <c r="BC55" s="17">
        <f t="shared" si="11"/>
        <v>69.076006288238858</v>
      </c>
      <c r="BG55">
        <v>2</v>
      </c>
      <c r="BH55" s="17">
        <f t="shared" si="18"/>
        <v>117.30210297460819</v>
      </c>
      <c r="BI55" s="17">
        <f t="shared" si="12"/>
        <v>100.99167749740855</v>
      </c>
      <c r="BJ55" s="17">
        <f t="shared" si="12"/>
        <v>69.120714302315648</v>
      </c>
      <c r="BN55">
        <v>2</v>
      </c>
      <c r="BO55" s="17">
        <f t="shared" si="19"/>
        <v>117.25600355745425</v>
      </c>
      <c r="BP55" s="17">
        <f t="shared" si="13"/>
        <v>100.94561933720084</v>
      </c>
      <c r="BQ55" s="17">
        <f t="shared" si="14"/>
        <v>69.076006288238858</v>
      </c>
      <c r="BV55" s="25"/>
      <c r="BW55" s="25"/>
      <c r="BX55" s="25"/>
      <c r="BY55" s="1"/>
      <c r="CC55" s="4"/>
      <c r="CF55" s="1"/>
      <c r="CJ55" s="4"/>
      <c r="CM55" s="1"/>
    </row>
    <row r="56" spans="2:294" x14ac:dyDescent="0.35">
      <c r="C56">
        <v>3</v>
      </c>
      <c r="D56" s="112">
        <v>0</v>
      </c>
      <c r="E56" s="112">
        <v>0</v>
      </c>
      <c r="J56">
        <v>3</v>
      </c>
      <c r="K56" s="112">
        <v>0</v>
      </c>
      <c r="L56" s="112">
        <v>0</v>
      </c>
      <c r="Q56">
        <v>3</v>
      </c>
      <c r="R56" s="112">
        <v>0</v>
      </c>
      <c r="S56" s="112">
        <v>0</v>
      </c>
      <c r="X56">
        <v>3</v>
      </c>
      <c r="Y56" s="112">
        <v>0</v>
      </c>
      <c r="Z56" s="112">
        <v>0</v>
      </c>
      <c r="BV56" s="4"/>
      <c r="BY56" s="19"/>
      <c r="CC56" s="4"/>
      <c r="CF56" s="19"/>
      <c r="CJ56" s="4"/>
      <c r="CM56" s="25"/>
      <c r="DL56" s="1"/>
      <c r="DM56" s="1"/>
      <c r="DN56" s="1"/>
      <c r="DS56" s="1"/>
      <c r="DT56" s="1"/>
      <c r="DU56" s="1"/>
      <c r="DZ56" s="1"/>
      <c r="EA56" s="1"/>
      <c r="EB56" s="1"/>
      <c r="EG56" s="1"/>
      <c r="EH56" s="1"/>
      <c r="EI56" s="1"/>
      <c r="EN56" s="1"/>
      <c r="EO56" s="1"/>
      <c r="EP56" s="1"/>
      <c r="EU56" s="1"/>
      <c r="EV56" s="1"/>
      <c r="EW56" s="1"/>
      <c r="FB56" s="1"/>
      <c r="FC56" s="1"/>
      <c r="FD56" s="1"/>
      <c r="FI56" s="1"/>
      <c r="FJ56" s="1"/>
      <c r="FK56" s="1"/>
      <c r="FP56" s="1"/>
      <c r="FQ56" s="1"/>
      <c r="FR56" s="1"/>
      <c r="FW56" s="1"/>
      <c r="FX56" s="1"/>
      <c r="FY56" s="1"/>
      <c r="GD56" s="1"/>
      <c r="GE56" s="1"/>
      <c r="GF56" s="1"/>
      <c r="GK56" s="1"/>
      <c r="GL56" s="1"/>
      <c r="GM56" s="1"/>
      <c r="GR56" s="1"/>
      <c r="GS56" s="1"/>
      <c r="GT56" s="1"/>
      <c r="GY56" s="1"/>
      <c r="GZ56" s="1"/>
      <c r="HA56" s="1"/>
      <c r="HF56" s="1"/>
      <c r="HG56" s="1"/>
      <c r="HH56" s="1"/>
      <c r="HM56" s="1"/>
      <c r="HN56" s="1"/>
      <c r="HO56" s="1"/>
      <c r="HT56" s="1"/>
      <c r="HU56" s="1"/>
      <c r="HV56" s="1"/>
      <c r="IA56" s="1"/>
      <c r="IB56" s="1"/>
      <c r="IC56" s="1"/>
      <c r="IH56" s="1"/>
      <c r="II56" s="1"/>
      <c r="IJ56" s="1"/>
      <c r="IO56" s="1"/>
      <c r="IP56" s="1"/>
      <c r="IQ56" s="1"/>
      <c r="IV56" s="25"/>
      <c r="IW56" s="1"/>
      <c r="IX56" s="25"/>
      <c r="JC56" s="25"/>
      <c r="JD56" s="25"/>
      <c r="JE56" s="25"/>
      <c r="JQ56" s="25"/>
      <c r="JR56" s="25"/>
      <c r="JS56" s="25"/>
    </row>
    <row r="57" spans="2:294" x14ac:dyDescent="0.35">
      <c r="BY57" s="1"/>
      <c r="CF57" s="1"/>
      <c r="CM57" s="1"/>
      <c r="DL57" s="1"/>
      <c r="DM57" s="1"/>
      <c r="DN57" s="1"/>
      <c r="DS57" s="1"/>
      <c r="DT57" s="1"/>
      <c r="DU57" s="1"/>
      <c r="DZ57" s="1"/>
      <c r="EA57" s="1"/>
      <c r="EB57" s="1"/>
      <c r="EG57" s="1"/>
      <c r="EH57" s="1"/>
      <c r="EI57" s="1"/>
      <c r="EN57" s="1"/>
      <c r="EO57" s="1"/>
      <c r="EP57" s="1"/>
      <c r="EU57" s="1"/>
      <c r="EV57" s="1"/>
      <c r="EW57" s="1"/>
      <c r="FB57" s="1"/>
      <c r="FC57" s="1"/>
      <c r="FD57" s="1"/>
      <c r="FI57" s="1"/>
      <c r="FJ57" s="1"/>
      <c r="FK57" s="1"/>
      <c r="FP57" s="1"/>
      <c r="FQ57" s="1"/>
      <c r="FR57" s="1"/>
      <c r="FW57" s="1"/>
      <c r="FX57" s="1"/>
      <c r="FY57" s="1"/>
      <c r="GD57" s="1"/>
      <c r="GE57" s="1"/>
      <c r="GF57" s="1"/>
      <c r="GK57" s="1"/>
      <c r="GL57" s="1"/>
      <c r="GM57" s="1"/>
      <c r="GR57" s="1"/>
      <c r="GS57" s="1"/>
      <c r="GT57" s="1"/>
      <c r="GY57" s="1"/>
      <c r="GZ57" s="1"/>
      <c r="HA57" s="1"/>
      <c r="HF57" s="1"/>
      <c r="HG57" s="1"/>
      <c r="HH57" s="1"/>
      <c r="HM57" s="1"/>
      <c r="HN57" s="1"/>
      <c r="HO57" s="1"/>
      <c r="HT57" s="1"/>
      <c r="HU57" s="1"/>
      <c r="HV57" s="1"/>
      <c r="IA57" s="1"/>
      <c r="IB57" s="1"/>
      <c r="IC57" s="1"/>
      <c r="IH57" s="1"/>
      <c r="II57" s="1"/>
      <c r="IJ57" s="1"/>
      <c r="IO57" s="1"/>
      <c r="IP57" s="1"/>
      <c r="IQ57" s="1"/>
      <c r="IV57" s="25"/>
      <c r="IW57" s="25"/>
      <c r="IX57" s="25"/>
      <c r="JC57" s="25"/>
      <c r="JD57" s="25"/>
      <c r="JE57" s="25"/>
      <c r="JQ57" s="25"/>
      <c r="JR57" s="25"/>
      <c r="JS57" s="25"/>
    </row>
    <row r="58" spans="2:294" x14ac:dyDescent="0.35">
      <c r="D58" s="115" t="s">
        <v>1437</v>
      </c>
      <c r="E58" s="116"/>
      <c r="F58" s="116"/>
      <c r="G58" s="12">
        <f>INDEX(D67:G70,VLOOKUP($F$27,C66:G70,1,FALSE)+1,HLOOKUP($F$28,C66:G70,1,FALSE)+1)</f>
        <v>37438.623168428523</v>
      </c>
      <c r="K58" s="115" t="s">
        <v>1444</v>
      </c>
      <c r="L58" s="116"/>
      <c r="M58" s="116"/>
      <c r="N58" s="12">
        <f>INDEX(K67:N70,VLOOKUP($F$27,J66:N70,1,FALSE)+1,HLOOKUP($F$28,J66:N70,1,FALSE)+1)</f>
        <v>37576.110392422714</v>
      </c>
      <c r="R58" s="115" t="s">
        <v>1451</v>
      </c>
      <c r="S58" s="116"/>
      <c r="T58" s="116"/>
      <c r="U58" s="12">
        <f>INDEX(R67:U70,VLOOKUP($F$27,Q66:U70,1,FALSE)+1,HLOOKUP($F$28,Q66:U70,1,FALSE)+1)</f>
        <v>40424.841723145168</v>
      </c>
      <c r="Y58" s="115" t="s">
        <v>1458</v>
      </c>
      <c r="Z58" s="116"/>
      <c r="AA58" s="116"/>
      <c r="AB58" s="12">
        <f>INDEX(Y67:AB70,VLOOKUP($F$27,X66:AB70,1,FALSE)+1,HLOOKUP($F$28,X66:AB70,1,FALSE)+1)</f>
        <v>40267.799745439792</v>
      </c>
      <c r="AF58" s="115" t="s">
        <v>1465</v>
      </c>
      <c r="AG58" s="116"/>
      <c r="AH58" s="116"/>
      <c r="AI58" s="12">
        <f>INDEX(AF67:AH69,VLOOKUP($F$27,AE66:AH69,1,FALSE)+1,HLOOKUP($F$28,AE66:AH69,1,FALSE)+1)</f>
        <v>77863.464891573691</v>
      </c>
      <c r="AM58" s="115" t="s">
        <v>1468</v>
      </c>
      <c r="AN58" s="116"/>
      <c r="AO58" s="116"/>
      <c r="AP58" s="12">
        <f>INDEX(AM67:AO69,VLOOKUP($F$27,AL66:AO69,1,FALSE)+1,HLOOKUP($F$28,AL66:AO69,1,FALSE)+1)</f>
        <v>77843.910137862506</v>
      </c>
      <c r="AT58" s="115" t="s">
        <v>571</v>
      </c>
      <c r="AU58" s="116"/>
      <c r="AV58" s="116"/>
      <c r="AW58" s="12">
        <f>INDEX(AT67:AV69,VLOOKUP($F$27,AS66:AV69,1,FALSE)+1,HLOOKUP($F$28,AS66:AV69,1,FALSE)+1)</f>
        <v>77863.464891573691</v>
      </c>
      <c r="BA58" s="115" t="s">
        <v>573</v>
      </c>
      <c r="BB58" s="116"/>
      <c r="BC58" s="116"/>
      <c r="BD58" s="12">
        <f>INDEX(BA67:BC69,VLOOKUP($F$27,AZ66:BC69,1,FALSE)+1,HLOOKUP($F$28,AZ66:BC69,1,FALSE)+1)</f>
        <v>77843.910137862506</v>
      </c>
      <c r="BH58" s="115" t="s">
        <v>673</v>
      </c>
      <c r="BI58" s="116"/>
      <c r="BJ58" s="116"/>
      <c r="BK58" s="12">
        <f>INDEX(BH67:BJ69,VLOOKUP($F$27,BG66:BJ69,1,FALSE)+1,HLOOKUP($F$28,BG66:BJ69,1,FALSE)+1)</f>
        <v>3938.719348742583</v>
      </c>
      <c r="BO58" s="115" t="s">
        <v>675</v>
      </c>
      <c r="BP58" s="116"/>
      <c r="BQ58" s="116"/>
      <c r="BR58" s="12">
        <f>INDEX(BO67:BQ69,VLOOKUP($F$27,BN66:BQ69,1,FALSE)+1,HLOOKUP($F$28,BN66:BQ69,1,FALSE)+1)</f>
        <v>3944.9937289851077</v>
      </c>
      <c r="CQ58" s="25"/>
      <c r="CR58" s="25"/>
      <c r="CS58" s="25"/>
      <c r="CX58" s="5"/>
      <c r="CY58" s="25"/>
      <c r="CZ58" s="25"/>
      <c r="DE58" s="5"/>
      <c r="DF58" s="5"/>
      <c r="DG58" s="5"/>
      <c r="DL58" s="1"/>
      <c r="DM58" s="1"/>
      <c r="DN58" s="1"/>
      <c r="DS58" s="1"/>
      <c r="DT58" s="1"/>
      <c r="DU58" s="1"/>
      <c r="DZ58" s="1"/>
      <c r="EA58" s="1"/>
      <c r="EB58" s="1"/>
      <c r="EG58" s="1"/>
      <c r="EH58" s="1"/>
      <c r="EI58" s="1"/>
      <c r="EN58" s="1"/>
      <c r="EO58" s="1"/>
      <c r="EP58" s="1"/>
      <c r="EU58" s="1"/>
      <c r="EV58" s="1"/>
      <c r="EW58" s="1"/>
      <c r="FB58" s="1"/>
      <c r="FC58" s="1"/>
      <c r="FD58" s="1"/>
      <c r="FI58" s="1"/>
      <c r="FJ58" s="1"/>
      <c r="FK58" s="1"/>
      <c r="FP58" s="1"/>
      <c r="FQ58" s="1"/>
      <c r="FR58" s="1"/>
      <c r="FW58" s="1"/>
      <c r="FX58" s="1"/>
      <c r="FY58" s="1"/>
      <c r="GD58" s="1"/>
      <c r="GE58" s="1"/>
      <c r="GF58" s="1"/>
      <c r="GK58" s="1"/>
      <c r="GL58" s="1"/>
      <c r="GM58" s="1"/>
      <c r="GR58" s="1"/>
      <c r="GS58" s="1"/>
      <c r="GT58" s="1"/>
      <c r="GY58" s="1"/>
      <c r="GZ58" s="1"/>
      <c r="HA58" s="1"/>
      <c r="HF58" s="1"/>
      <c r="HG58" s="1"/>
      <c r="HH58" s="1"/>
      <c r="HM58" s="1"/>
      <c r="HN58" s="1"/>
      <c r="HO58" s="1"/>
      <c r="HT58" s="1"/>
      <c r="HU58" s="1"/>
      <c r="HV58" s="1"/>
      <c r="IA58" s="1"/>
      <c r="IB58" s="1"/>
      <c r="IC58" s="1"/>
      <c r="IH58" s="1"/>
      <c r="II58" s="1"/>
      <c r="IJ58" s="1"/>
      <c r="IO58" s="1"/>
      <c r="IP58" s="1"/>
      <c r="IQ58" s="1"/>
      <c r="IV58" s="25"/>
      <c r="IW58" s="19"/>
      <c r="IX58" s="25"/>
      <c r="JC58" s="25"/>
      <c r="JD58" s="25"/>
      <c r="JE58" s="25"/>
      <c r="JQ58" s="25"/>
      <c r="JR58" s="25"/>
      <c r="JS58" s="25"/>
    </row>
    <row r="59" spans="2:294" x14ac:dyDescent="0.35">
      <c r="D59" s="4" t="s">
        <v>1438</v>
      </c>
      <c r="G59" s="1">
        <f>INDEX(D67:G70,VLOOKUP($F$27+1,C66:G70,1,FALSE)+1,HLOOKUP($F$28,C66:G70,1,FALSE)+1)</f>
        <v>27326.460634682517</v>
      </c>
      <c r="K59" s="4" t="s">
        <v>1445</v>
      </c>
      <c r="N59" s="1">
        <f>INDEX(K67:N70,VLOOKUP($F$27+1,J66:N70,1,FALSE)+1,HLOOKUP($F$28,J66:N70,1,FALSE)+1)</f>
        <v>27374.974774170529</v>
      </c>
      <c r="R59" s="4" t="s">
        <v>1452</v>
      </c>
      <c r="U59" s="1">
        <f>INDEX(R67:U70,VLOOKUP($F$27+1,Q66:U70,1,FALSE)+1,HLOOKUP($F$28,Q66:U70,1,FALSE)+1)</f>
        <v>19510.045145339427</v>
      </c>
      <c r="Y59" s="4" t="s">
        <v>1459</v>
      </c>
      <c r="AB59" s="1">
        <f>INDEX(Y67:AB70,VLOOKUP($F$27+1,X66:AB70,1,FALSE)+1,HLOOKUP($F$28,X66:AB70,1,FALSE)+1)</f>
        <v>19352.44007281405</v>
      </c>
      <c r="AF59" s="4" t="s">
        <v>1466</v>
      </c>
      <c r="AI59" s="19">
        <f>G61+U61</f>
        <v>77863.464891573676</v>
      </c>
      <c r="AM59" s="4" t="s">
        <v>1469</v>
      </c>
      <c r="AP59" s="19">
        <f>N61+AB61</f>
        <v>77843.910137862506</v>
      </c>
      <c r="AT59" s="4" t="s">
        <v>603</v>
      </c>
      <c r="AW59" s="25">
        <f>AI59</f>
        <v>77863.464891573676</v>
      </c>
      <c r="BA59" s="4" t="s">
        <v>604</v>
      </c>
      <c r="BD59" s="25">
        <f>AP59</f>
        <v>77843.910137862506</v>
      </c>
      <c r="BH59" s="4" t="s">
        <v>674</v>
      </c>
      <c r="BK59" s="131">
        <f>AW59-AW45^2</f>
        <v>3938.7193487425684</v>
      </c>
      <c r="BO59" s="4" t="s">
        <v>676</v>
      </c>
      <c r="BR59" s="1">
        <f>BD59-BD45^2</f>
        <v>3944.9937289851077</v>
      </c>
      <c r="CQ59" s="25"/>
      <c r="CR59" s="25"/>
      <c r="CS59" s="25"/>
      <c r="CX59" s="5"/>
      <c r="CY59" s="25"/>
      <c r="CZ59" s="25"/>
      <c r="DE59" s="5"/>
      <c r="DF59" s="5"/>
      <c r="DG59" s="5"/>
      <c r="IW59" s="25"/>
      <c r="IY59" s="25"/>
    </row>
    <row r="60" spans="2:294" x14ac:dyDescent="0.35">
      <c r="D60" s="4" t="s">
        <v>1439</v>
      </c>
      <c r="G60" s="1">
        <f>INDEX(D67:G70,VLOOKUP($F$27,C66:G70,1,FALSE)+1,HLOOKUP($F$28+1,C66:G70,1,FALSE)+1)</f>
        <v>17451.36378599317</v>
      </c>
      <c r="K60" s="4" t="s">
        <v>1446</v>
      </c>
      <c r="N60" s="1">
        <f>INDEX(K67:N70,VLOOKUP($F$27,J66:N70,1,FALSE)+1,HLOOKUP($F$28+1,J66:N70,1,FALSE)+1)</f>
        <v>17590.023611071087</v>
      </c>
      <c r="R60" s="4" t="s">
        <v>1453</v>
      </c>
      <c r="U60" s="1">
        <f>INDEX(R67:U70,VLOOKUP($F$27,Q66:U70,1,FALSE)+1,HLOOKUP($F$28+1,Q66:U70,1,FALSE)+1)</f>
        <v>28233.867958637577</v>
      </c>
      <c r="Y60" s="4" t="s">
        <v>1460</v>
      </c>
      <c r="AB60" s="1">
        <f>INDEX(Y67:AB70,VLOOKUP($F$27,X66:AB70,1,FALSE)+1,HLOOKUP($F$28+1,X66:AB70,1,FALSE)+1)</f>
        <v>28173.231304416302</v>
      </c>
      <c r="AF60" s="4" t="s">
        <v>1467</v>
      </c>
      <c r="AI60" s="1">
        <f>G64+U64</f>
        <v>29467.145574315247</v>
      </c>
      <c r="AM60" s="4" t="s">
        <v>1470</v>
      </c>
      <c r="AP60" s="1">
        <f>N64+AB64</f>
        <v>29455.559118139201</v>
      </c>
      <c r="AT60" s="4" t="s">
        <v>799</v>
      </c>
      <c r="AW60" s="25">
        <f>AI60</f>
        <v>29467.145574315247</v>
      </c>
      <c r="BA60" s="4" t="s">
        <v>802</v>
      </c>
      <c r="BD60" s="25">
        <f>AP60</f>
        <v>29455.559118139201</v>
      </c>
      <c r="BH60" s="4" t="s">
        <v>805</v>
      </c>
      <c r="BK60" s="19">
        <f>AW60-AW46^2</f>
        <v>1990.8379352505799</v>
      </c>
      <c r="BO60" s="4" t="s">
        <v>808</v>
      </c>
      <c r="BR60" s="1">
        <f>BD60-BD46^2</f>
        <v>1994.9690877406974</v>
      </c>
      <c r="CQ60" s="25"/>
      <c r="CR60" s="25"/>
      <c r="CS60" s="25"/>
      <c r="CX60" s="25"/>
      <c r="CY60" s="25"/>
      <c r="CZ60" s="25"/>
      <c r="DE60" s="5"/>
      <c r="DF60" s="5"/>
      <c r="DG60" s="5"/>
    </row>
    <row r="61" spans="2:294" x14ac:dyDescent="0.35">
      <c r="D61" s="4" t="s">
        <v>1440</v>
      </c>
      <c r="G61" s="1">
        <f>IF(AND($F$27=2,$F$28=2,MOD($E$27+$E$28,2)=0),$AI$2*G59+$AI$3*G60+$AI$4*N59+$AI$5*N60+2*$AI$6*G45+2*$AI$7*G46+2*$AI$8*N45+2*$AI$9*N46+$AI$10*G31+$AI$11*G32+$AI$12*N31+$AI$13*N32,IF(AND($F$27=2,$F$28=2),$AN$2*G59+$AN$3*G60+$AN$4*N59+$AN$5*N60+2*$AN$6*G45+2*$AN$7*G46+2*$AN$8*N45+2*$AN$9*N46+$AN$10*G31+$AN$11*G32+$AN$12*N31+$AN$13*N32,IF(MOD($E$27+$E$28,2)=0,$Y$2*G59+$Y$3*G60+$Y$4*N59+$Y$5*N60+2*$Y$6*G45+2*$Y$7*G46+2*$Y$8*N45+2*$Y$9*N46+$Y$10*G31+$Y$11*G32+$Y$12*N31+$Y$13*N32,$AD$2*G59+$AD$3*G60+$AD$4*N59+$AD$5*N60+2*$AD$6*G45+2*$AD$7*G46+2*$AD$8*N45+2*$AD$9*N46+$AD$10*G31+$AD$11*G32+$AD$12*N31+$AD$13*N32)))</f>
        <v>37438.623168428516</v>
      </c>
      <c r="K61" s="4" t="s">
        <v>1447</v>
      </c>
      <c r="N61" s="1">
        <f>IF(AND($F$27=2,$F$28=2,MOD($E$27+$E$28,2)=0),$AN$2*G59+$AN$3*G60+$AN$4*N59+$AN$5*N60+2*$AN$6*G45+2*$AN$7*G46+2*$AN$8*N45+2*$AN$9*N46+$AN$10*G31+$AN$11*G32+$AN$12*N31+$AN$13*N32,IF(AND($F$27=2,$F$28=2),$AI$2*G59+$AI$3*G60+$AI$4*N59+$AI$5*N60+2*$AI$6*G45+2*$AI$7*G46+2*$AI$8*N45+2*$AI$9*N46+$AI$10*G31+$AI$11*G32+$AI$12*N31+$AI$13*N32,IF(MOD($E$27+$E$28,2)=0,$AD$2*G59+$AD$3*G60+$AD$4*N59+$AD$5*N60+2*$AD$6*G45+2*$AD$7*G46+2*$AD$8*N45+2*$AD$9*N46+$AD$10*G31+$AD$11*G32+$AD$12*N31+$AD$13*N32,$Y$2*G59+$Y$3*G60+$Y$4*N59+$Y$5*N60+2*$Y$6*G45+2*$Y$7*G46+2*$Y$8*N45+2*$Y$9*N46+$Y$10*G31+$Y$11*G32+$Y$12*N31+$Y$13*N32)))</f>
        <v>37576.110392422714</v>
      </c>
      <c r="R61" s="4" t="s">
        <v>1454</v>
      </c>
      <c r="U61" s="1">
        <f>IF(AND($F$27=2,$F$28=2,MOD($E$27+$E$28,2)=0),$AI$2*U59+$AI$3*U60+$AI$4*AB59+$AI$5*AB60+2*$AI$6*U45+2*$AI$7*U46+2*$AI$8*AB45+2*$AI$9*AB46+$AI$10*U31+$AI$11*U32+$AI$12*AB31+$AI$13*AB32,IF(AND($F$27=2,$F$28=2),$AN$2*U59+$AN$3*U60+$AN$4*AB59+$AN$5*AB60+2*$AN$6*U45+2*$AN$7*U46+2*$AN$8*AB45+2*$AN$9*AB46+$AN$10*U31+$AN$11*U32+$AN$12*AB31+$AN$13*AB32,IF(MOD($E$27+$E$28,2)=0,$Y$2*U59+$Y$3*U60+$Y$4*AB59+$Y$5*AB60+2*$Y$6*U45+2*$Y$7*U46+2*$Y$8*AB45+2*$Y$9*AB46+$Y$10*U31+$Y$11*U32+$Y$12*AB31+$Y$13*AB32,$AD$2*U59+$AD$3*U60+$AD$4*AB59+$AD$5*AB60+2*$AD$6*U45+2*$AD$7*U46+2*$AD$8*AB45+2*$AD$9*AB46+$AD$10*U31+$AD$11*U32+$AD$12*AB31+$AD$13*AB32)))</f>
        <v>40424.84172314516</v>
      </c>
      <c r="Y61" s="4" t="s">
        <v>1461</v>
      </c>
      <c r="AB61" s="1">
        <f>IF(AND($F$27=2,$F$28=2,MOD($E$27+$E$28,2)=0),$AN$2*U59+$AN$3*U60+$AN$4*AB59+$AN$5*AB60+2*$AN$6*U45+2*$AN$7*U46+2*$AN$8*AB45+2*$AN$9*AB46+$AN$10*U31+$AN$11*U32+$AN$12*AB31+$AN$13*AB32,IF(AND($F$27=2,$F$28=2),$AI$2*U59+$AI$3*U60+$AI$4*AB59+$AI$5*AB60+2*$AI$6*U45+2*$AI$7*U46+2*$AI$8*AB45+2*$AI$9*AB46+$AI$10*U31+$AI$11*U32+$AI$12*AB31+$AI$13*AB32,IF(MOD($E$27+$E$28,2)=0,$AD$2*U59+$AD$3*U60+$AD$4*AB59+$AD$5*AB60+2*$AD$6*U45+2*$AD$7*U46+2*$AD$8*AB45+2*$AD$9*AB46+$AD$10*U31+$AD$11*U32+$AD$12*AB31+$AD$13*AB32,$Y$2*U59+$Y$3*U60+$Y$4*AB59+$Y$5*AB60+2*$Y$6*U45+2*$Y$7*U46+2*$Y$8*AB45+2*$Y$9*AB46+$Y$10*U31+$Y$11*U32+$Y$12*AB31+$Y$13*AB32)))</f>
        <v>40267.799745439792</v>
      </c>
      <c r="BV61" s="25"/>
      <c r="BW61" s="25"/>
      <c r="BX61" s="25"/>
      <c r="CC61" s="25"/>
      <c r="CD61" s="25"/>
      <c r="CE61" s="25"/>
      <c r="CJ61" s="25"/>
      <c r="CK61" s="25"/>
      <c r="CL61" s="25"/>
      <c r="DL61" s="4"/>
      <c r="DO61" s="1"/>
      <c r="DS61" s="4"/>
      <c r="DV61" s="1"/>
      <c r="DZ61" s="4"/>
      <c r="EC61" s="1"/>
      <c r="EG61" s="4"/>
      <c r="EJ61" s="1"/>
      <c r="EN61" s="4"/>
      <c r="EQ61" s="1"/>
      <c r="EU61" s="4"/>
      <c r="EX61" s="1"/>
      <c r="FB61" s="4"/>
      <c r="FE61" s="1"/>
      <c r="FI61" s="4"/>
      <c r="FL61" s="1"/>
      <c r="FP61" s="4"/>
      <c r="FS61" s="1"/>
      <c r="FW61" s="4"/>
      <c r="FZ61" s="1"/>
      <c r="GD61" s="4"/>
      <c r="GG61" s="1"/>
      <c r="GK61" s="4"/>
      <c r="GN61" s="1"/>
      <c r="GR61" s="4"/>
      <c r="GU61" s="1"/>
      <c r="GY61" s="4"/>
      <c r="HB61" s="1"/>
      <c r="HF61" s="4"/>
      <c r="HI61" s="1"/>
      <c r="HM61" s="4"/>
      <c r="HP61" s="1"/>
      <c r="HT61" s="4"/>
      <c r="HW61" s="1"/>
      <c r="IA61" s="4"/>
      <c r="ID61" s="1"/>
      <c r="IH61" s="4"/>
      <c r="IK61" s="5"/>
      <c r="IO61" s="4"/>
      <c r="IR61" s="1"/>
      <c r="IT61" s="4"/>
      <c r="IW61" s="25"/>
      <c r="IY61" s="4"/>
      <c r="JB61" s="1"/>
      <c r="JC61" s="4"/>
      <c r="JF61" s="25"/>
      <c r="JJ61" s="4"/>
      <c r="JM61" s="25"/>
      <c r="JQ61" s="4"/>
      <c r="JT61" s="25"/>
      <c r="JX61" s="4"/>
      <c r="KA61" s="25"/>
      <c r="KE61" s="4"/>
      <c r="KH61" s="25"/>
    </row>
    <row r="62" spans="2:294" x14ac:dyDescent="0.35">
      <c r="D62" s="4" t="s">
        <v>1441</v>
      </c>
      <c r="G62" s="1">
        <f>INDEX(D67:G70,VLOOKUP($F$27+2,C66:G70,1,FALSE)+1,HLOOKUP($F$28+1,C66:G70,1,FALSE)+1)</f>
        <v>6967.6115538387885</v>
      </c>
      <c r="K62" s="4" t="s">
        <v>1448</v>
      </c>
      <c r="N62" s="1">
        <f>INDEX(K67:N70,VLOOKUP($F$27+2,J66:N70,1,FALSE)+1,HLOOKUP($F$28+1,J66:N70,1,FALSE)+1)</f>
        <v>6960.7574085978149</v>
      </c>
      <c r="R62" s="4" t="s">
        <v>1455</v>
      </c>
      <c r="U62" s="1">
        <f>INDEX(R67:U70,VLOOKUP($F$27+2,Q66:U70,1,FALSE)+1,HLOOKUP($F$28+1,Q66:U70,1,FALSE)+1)</f>
        <v>5039.8174230426239</v>
      </c>
      <c r="Y62" s="4" t="s">
        <v>1462</v>
      </c>
      <c r="AB62" s="1">
        <f>INDEX(Y67:AB70,VLOOKUP($F$27+2,X66:AB70,1,FALSE)+1,HLOOKUP($F$28+1,X66:AB70,1,FALSE)+1)</f>
        <v>4916.5600882100644</v>
      </c>
      <c r="AI62" s="19"/>
      <c r="AP62" s="19"/>
      <c r="BW62" s="25"/>
      <c r="BX62" s="25"/>
      <c r="CC62" s="25"/>
      <c r="CD62" s="25"/>
      <c r="CE62" s="25"/>
      <c r="CJ62" s="25"/>
      <c r="CK62" s="25"/>
      <c r="CL62" s="25"/>
      <c r="DO62" s="25"/>
      <c r="DV62" s="25"/>
      <c r="EC62" s="25"/>
      <c r="EJ62" s="25"/>
      <c r="EQ62" s="25"/>
      <c r="EX62" s="25"/>
      <c r="FE62" s="25"/>
      <c r="FL62" s="25"/>
      <c r="FS62" s="25"/>
      <c r="FZ62" s="25"/>
      <c r="GG62" s="25"/>
      <c r="GN62" s="25"/>
      <c r="GU62" s="25"/>
      <c r="HB62" s="25"/>
      <c r="HI62" s="25"/>
      <c r="HP62" s="25"/>
      <c r="HW62" s="25"/>
      <c r="ID62" s="25"/>
      <c r="IK62" s="25"/>
      <c r="IR62" s="25"/>
      <c r="IT62" s="4"/>
      <c r="IW62" s="25"/>
      <c r="JJ62" s="4"/>
      <c r="JQ62" s="4"/>
      <c r="JT62" s="25"/>
      <c r="JX62" s="4"/>
      <c r="KA62" s="25"/>
      <c r="KE62" s="4"/>
      <c r="KH62" s="25"/>
    </row>
    <row r="63" spans="2:294" x14ac:dyDescent="0.35">
      <c r="D63" s="4" t="s">
        <v>1442</v>
      </c>
      <c r="G63" s="1">
        <f>INDEX(D67:G70,VLOOKUP($F$27+1,C66:G70,1,FALSE)+1,HLOOKUP($F$28+2,C66:G70,1,FALSE)+1)</f>
        <v>4498.8966882639997</v>
      </c>
      <c r="K63" s="4" t="s">
        <v>1449</v>
      </c>
      <c r="N63" s="1">
        <f>INDEX(K67:N70,VLOOKUP($F$27+1,J66:N70,1,FALSE)+1,HLOOKUP($F$28+2,J66:N70,1,FALSE)+1)</f>
        <v>4610.5508946018235</v>
      </c>
      <c r="R63" s="4" t="s">
        <v>1456</v>
      </c>
      <c r="U63" s="1">
        <f>INDEX(R67:U70,VLOOKUP($F$27+1,Q66:U70,1,FALSE)+1,HLOOKUP($F$28+2,Q66:U70,1,FALSE)+1)</f>
        <v>7064.3824876422586</v>
      </c>
      <c r="Y63" s="4" t="s">
        <v>1463</v>
      </c>
      <c r="AB63" s="1">
        <f>INDEX(Y67:AB70,VLOOKUP($F$27+1,X66:AB70,1,FALSE)+1,HLOOKUP($F$28+2,X66:AB70,1,FALSE)+1)</f>
        <v>7066.0548672582445</v>
      </c>
      <c r="BW63" s="25"/>
      <c r="BX63" s="25"/>
      <c r="CC63" s="25"/>
      <c r="CD63" s="25"/>
      <c r="CE63" s="25"/>
      <c r="CJ63" s="25"/>
      <c r="CK63" s="25"/>
      <c r="CL63" s="25"/>
      <c r="CQ63" s="4"/>
      <c r="CT63" s="1"/>
      <c r="CX63" s="4"/>
      <c r="DA63" s="1"/>
      <c r="DE63" s="4"/>
      <c r="DH63" s="1"/>
      <c r="DO63" s="25"/>
      <c r="DV63" s="25"/>
      <c r="EC63" s="25"/>
      <c r="EJ63" s="25"/>
      <c r="EQ63" s="25"/>
      <c r="EX63" s="25"/>
      <c r="FE63" s="25"/>
      <c r="FL63" s="25"/>
      <c r="FS63" s="25"/>
      <c r="FZ63" s="25"/>
      <c r="GG63" s="25"/>
      <c r="GN63" s="25"/>
      <c r="GU63" s="25"/>
      <c r="HB63" s="25"/>
      <c r="HI63" s="25"/>
      <c r="HP63" s="25"/>
      <c r="HW63" s="25"/>
      <c r="ID63" s="25"/>
      <c r="IK63" s="25"/>
      <c r="IR63" s="25"/>
      <c r="IT63" s="4"/>
      <c r="IW63" s="25"/>
      <c r="KE63" s="4"/>
    </row>
    <row r="64" spans="2:294" x14ac:dyDescent="0.35">
      <c r="D64" s="4" t="s">
        <v>1443</v>
      </c>
      <c r="G64" s="1">
        <f>IF(AND($F$27=2,$F$28=2,MOD($E$27+$E$28,2)=0),$AI$2*G62+$AI$3*G63+$AI$4*N62+$AI$5*N63+2*$AI$6*G48+2*$AI$7*G49+2*$AI$8*N48+2*$AI$9*N49+$AI$10*G34+$AI$11*G35+$AI$12*N34+$AI$13*N35,IF(AND($F$27=2,$F$28=2),$AN$2*G62+$AN$3*G63+$AN$4*N62+$AN$5*N63+2*$AN$6*G48+2*$AN$7*G49+2*$AN$8*N48+2*$AN$9*N49+$AN$10*G34+$AN$11*G35+$AN$12*N34+$AN$13*N35,IF(MOD($E$27+$E$28,2)=0,$Y$2*G62+$Y$3*G63+$Y$4*N62+$Y$5*N63+2*$Y$6*G48+2*$Y$7*G49+2*$Y$8*N48+2*$Y$9*N49+$Y$10*G34+$Y$11*G35+$Y$12*N34+$Y$13*N35,$AD$2*G62+$AD$3*G63+$AD$4*N62+$AD$5*N63+2*$AD$6*G48+2*$AD$7*G49+2*$AD$8*N48+2*$AD$9*N49+$AD$10*G34+$AD$11*G35+$AD$12*N34+$AD$13*N35)))</f>
        <v>14243.853182479997</v>
      </c>
      <c r="K64" s="4" t="s">
        <v>1450</v>
      </c>
      <c r="N64" s="1">
        <f>IF(AND($F$27=2,$F$28=2,MOD($E$27+$E$28,2)=0),$AN$2*G62+$AN$3*G63+$AN$4*N62+$AN$5*N63+2*$AN$6*G48+2*$AN$7*G49+2*$AN$8*N48+2*$AN$9*N49+$AN$10*G34+$AN$11*G35+$AN$12*N34+$AN$13*N35,IF(AND($F$27=2,$F$28=2),$AI$2*G62+$AI$3*G63+$AI$4*N62+$AI$5*N63+2*$AI$6*G48+2*$AI$7*G49+2*$AI$8*N48+2*$AI$9*N49+$AI$10*G34+$AI$11*G35+$AI$12*N34+$AI$13*N35,IF(MOD($E$27+$E$28,2)=0,$AD$2*G62+$AD$3*G63+$AD$4*N62+$AD$5*N63+2*$AD$6*G48+2*$AD$7*G49+2*$AD$8*N48+2*$AD$9*N49+$AD$10*G34+$AD$11*G35+$AD$12*N34+$AD$13*N35,$Y$2*G62+$Y$3*G63+$Y$4*N62+$Y$5*N63+2*$Y$6*G48+2*$Y$7*G49+2*$Y$8*N48+2*$Y$9*N49+$Y$10*G34+$Y$11*G35+$Y$12*N34+$Y$13*N35)))</f>
        <v>14352.579104861761</v>
      </c>
      <c r="R64" s="4" t="s">
        <v>1457</v>
      </c>
      <c r="U64" s="1">
        <f>IF(AND($F$27=2,$F$28=2,MOD($E$27+$E$28,2)=0),$AI$2*U62+$AI$3*U63+$AI$4*AB62+$AI$5*AB63+2*$AI$6*U48+2*$AI$7*U49+2*$AI$8*AB48+2*$AI$9*AB49+$AI$10*U34+$AI$11*U35+$AI$12*AB34+$AI$13*AB35,IF(AND($F$27=2,$F$28=2),$AN$2*U62+$AN$3*U63+$AN$4*AB62+$AN$5*AB63+2*$AN$6*U48+2*$AN$7*U49+2*$AN$8*AB48+2*$AN$9*AB49+$AN$10*U34+$AN$11*U35+$AN$12*AB34+$AN$13*AB35,IF(MOD($E$27+$E$28,2)=0,$Y$2*U62+$Y$3*U63+$Y$4*AB62+$Y$5*AB63+2*$Y$6*U48+2*$Y$7*U49+2*$Y$8*AB48+2*$Y$9*AB49+$Y$10*U34+$Y$11*U35+$Y$12*AB34+$Y$13*AB35,$AD$2*U62+$AD$3*U63+$AD$4*AB62+$AD$5*AB63+2*$AD$6*U48+2*$AD$7*U49+2*$AD$8*AB48+2*$AD$9*AB49+$AD$10*U34+$AD$11*U35+$AD$12*AB34+$AD$13*AB35)))</f>
        <v>15223.292391835248</v>
      </c>
      <c r="Y64" s="4" t="s">
        <v>1464</v>
      </c>
      <c r="AB64" s="1">
        <f>IF(AND($F$27=2,$F$28=2,MOD($E$27+$E$28,2)=0),$AN$2*U62+$AN$3*U63+$AN$4*AB62+$AN$5*AB63+2*$AN$6*U48+2*$AN$7*U49+2*$AN$8*AB48+2*$AN$9*AB49+$AN$10*U34+$AN$11*U35+$AN$12*AB34+$AN$13*AB35,IF(AND($F$27=2,$F$28=2),$AI$2*U62+$AI$3*U63+$AI$4*AB62+$AI$5*AB63+2*$AI$6*U48+2*$AI$7*U49+2*$AI$8*AB48+2*$AI$9*AB49+$AI$10*U34+$AI$11*U35+$AI$12*AB34+$AI$13*AB35,IF(MOD($E$27+$E$28,2)=0,$AD$2*U62+$AD$3*U63+$AD$4*AB62+$AD$5*AB63+2*$AD$6*U48+2*$AD$7*U49+2*$AD$8*AB48+2*$AD$9*AB49+$AD$10*U34+$AD$11*U35+$AD$12*AB34+$AD$13*AB35,$Y$2*U62+$Y$3*U63+$Y$4*AB62+$Y$5*AB63+2*$Y$6*U48+2*$Y$7*U49+2*$Y$8*AB48+2*$Y$9*AB49+$Y$10*U34+$Y$11*U35+$Y$12*AB34+$Y$13*AB35)))</f>
        <v>15102.98001327744</v>
      </c>
      <c r="CQ64" s="4"/>
      <c r="CT64" s="25"/>
      <c r="CX64" s="4"/>
      <c r="DA64" s="1"/>
      <c r="DE64" s="4"/>
      <c r="DH64" s="1"/>
      <c r="IT64" s="4"/>
      <c r="IW64" s="25"/>
    </row>
    <row r="65" spans="2:295" x14ac:dyDescent="0.35">
      <c r="E65" t="s">
        <v>0</v>
      </c>
      <c r="L65" t="s">
        <v>0</v>
      </c>
      <c r="S65" t="s">
        <v>0</v>
      </c>
      <c r="Z65" t="s">
        <v>0</v>
      </c>
      <c r="AG65" t="s">
        <v>0</v>
      </c>
      <c r="AN65" t="s">
        <v>0</v>
      </c>
      <c r="AU65" t="s">
        <v>0</v>
      </c>
      <c r="BB65" t="s">
        <v>0</v>
      </c>
      <c r="BI65" t="s">
        <v>0</v>
      </c>
      <c r="BP65" t="s">
        <v>0</v>
      </c>
      <c r="BV65" s="25"/>
      <c r="CT65" s="1"/>
      <c r="DA65" s="1"/>
      <c r="DH65" s="1"/>
    </row>
    <row r="66" spans="2:295" x14ac:dyDescent="0.35">
      <c r="D66">
        <v>0</v>
      </c>
      <c r="E66">
        <v>1</v>
      </c>
      <c r="F66">
        <v>2</v>
      </c>
      <c r="G66">
        <v>3</v>
      </c>
      <c r="K66">
        <v>0</v>
      </c>
      <c r="L66">
        <v>1</v>
      </c>
      <c r="M66">
        <v>2</v>
      </c>
      <c r="N66">
        <v>3</v>
      </c>
      <c r="R66">
        <v>0</v>
      </c>
      <c r="S66">
        <v>1</v>
      </c>
      <c r="T66">
        <v>2</v>
      </c>
      <c r="U66">
        <v>3</v>
      </c>
      <c r="Y66">
        <v>0</v>
      </c>
      <c r="Z66">
        <v>1</v>
      </c>
      <c r="AA66">
        <v>2</v>
      </c>
      <c r="AB66">
        <v>3</v>
      </c>
      <c r="AF66">
        <v>0</v>
      </c>
      <c r="AG66">
        <v>1</v>
      </c>
      <c r="AH66">
        <v>2</v>
      </c>
      <c r="AM66">
        <v>0</v>
      </c>
      <c r="AN66">
        <v>1</v>
      </c>
      <c r="AO66">
        <v>2</v>
      </c>
      <c r="AT66">
        <v>0</v>
      </c>
      <c r="AU66">
        <v>1</v>
      </c>
      <c r="AV66">
        <v>2</v>
      </c>
      <c r="BA66">
        <v>0</v>
      </c>
      <c r="BB66">
        <v>1</v>
      </c>
      <c r="BC66">
        <v>2</v>
      </c>
      <c r="BH66">
        <v>0</v>
      </c>
      <c r="BI66">
        <v>1</v>
      </c>
      <c r="BJ66">
        <v>2</v>
      </c>
      <c r="BO66">
        <v>0</v>
      </c>
      <c r="BP66">
        <v>1</v>
      </c>
      <c r="BQ66">
        <v>2</v>
      </c>
      <c r="BV66" s="25"/>
      <c r="BY66" s="1"/>
      <c r="CC66" s="4"/>
      <c r="CF66" s="1"/>
      <c r="CJ66" s="4"/>
      <c r="CM66" s="1"/>
      <c r="DL66" s="25"/>
      <c r="DM66" s="25"/>
      <c r="DN66" s="25"/>
      <c r="DS66" s="25"/>
      <c r="DT66" s="25"/>
      <c r="DU66" s="25"/>
      <c r="DZ66" s="25"/>
      <c r="EA66" s="25"/>
      <c r="EB66" s="25"/>
      <c r="EG66" s="25"/>
      <c r="EH66" s="25"/>
      <c r="EI66" s="25"/>
      <c r="EN66" s="25"/>
      <c r="EO66" s="25"/>
      <c r="EP66" s="25"/>
      <c r="EU66" s="25"/>
      <c r="EV66" s="25"/>
      <c r="EW66" s="25"/>
      <c r="FB66" s="25"/>
      <c r="FC66" s="25"/>
      <c r="FD66" s="25"/>
      <c r="FI66" s="25"/>
      <c r="FJ66" s="25"/>
      <c r="FK66" s="25"/>
      <c r="FP66" s="25"/>
      <c r="FQ66" s="25"/>
      <c r="FR66" s="25"/>
      <c r="FW66" s="25"/>
      <c r="FX66" s="25"/>
      <c r="FY66" s="25"/>
      <c r="GD66" s="25"/>
      <c r="GE66" s="25"/>
      <c r="GF66" s="25"/>
      <c r="GK66" s="25"/>
      <c r="GL66" s="25"/>
      <c r="GM66" s="25"/>
      <c r="GR66" s="25"/>
      <c r="GS66" s="25"/>
      <c r="GT66" s="25"/>
      <c r="GY66" s="25"/>
      <c r="GZ66" s="25"/>
      <c r="HA66" s="25"/>
      <c r="HF66" s="25"/>
      <c r="HG66" s="25"/>
      <c r="HH66" s="25"/>
      <c r="HM66" s="25"/>
      <c r="HN66" s="25"/>
      <c r="HO66" s="25"/>
      <c r="HT66" s="25"/>
      <c r="HU66" s="25"/>
      <c r="HV66" s="25"/>
      <c r="IA66" s="25"/>
      <c r="IB66" s="25"/>
      <c r="IC66" s="25"/>
      <c r="IH66" s="25"/>
      <c r="II66" s="25"/>
      <c r="IJ66" s="25"/>
      <c r="IO66" s="25"/>
      <c r="IP66" s="25"/>
      <c r="IQ66" s="25"/>
      <c r="IV66" s="25"/>
      <c r="IW66" s="25"/>
      <c r="IX66" s="25"/>
      <c r="JC66" s="25"/>
      <c r="JD66" s="25"/>
      <c r="JE66" s="25"/>
      <c r="JJ66" s="25"/>
      <c r="JK66" s="25"/>
      <c r="JL66" s="25"/>
      <c r="JQ66" s="25"/>
      <c r="JR66" s="25"/>
      <c r="JS66" s="25"/>
      <c r="JX66" s="25"/>
      <c r="JY66" s="25"/>
      <c r="JZ66" s="25"/>
      <c r="KE66" s="25"/>
      <c r="KF66" s="25"/>
      <c r="KG66" s="25"/>
      <c r="KI66" s="25"/>
    </row>
    <row r="67" spans="2:295" x14ac:dyDescent="0.35">
      <c r="C67">
        <v>0</v>
      </c>
      <c r="D67" s="34">
        <f t="shared" ref="D67:F68" si="20">$O$2*D68+$O$3*E67+$O$4*K68+$O$5*L67+2*$O$6*D54+2*$O$7*E53+2*$O$8*K54+2*$O$9*L53+$O$10*D40+$O$11*E39+$O$12*K40+$O$13*L39</f>
        <v>37438.623168428523</v>
      </c>
      <c r="E67" s="34">
        <f t="shared" si="20"/>
        <v>17451.36378599317</v>
      </c>
      <c r="F67" s="34">
        <f t="shared" si="20"/>
        <v>4791.9086600578685</v>
      </c>
      <c r="G67" s="112">
        <v>0</v>
      </c>
      <c r="J67">
        <v>0</v>
      </c>
      <c r="K67" s="34">
        <f t="shared" ref="K67:M68" si="21">$T$2*D68+$T$3*E67+$T$4*K68+$T$5*L67+2*$T$6*D54+2*$T$7*E53+2*$T$8*K54+2*$T$9*L53+$T$10*D40+$T$11*E39+$T$12*K40+$T$13*L39</f>
        <v>37576.110392422714</v>
      </c>
      <c r="L67" s="34">
        <f t="shared" si="21"/>
        <v>17590.023611071087</v>
      </c>
      <c r="M67" s="34">
        <f t="shared" si="21"/>
        <v>4875.2060420758071</v>
      </c>
      <c r="N67" s="112">
        <v>0</v>
      </c>
      <c r="Q67">
        <v>0</v>
      </c>
      <c r="R67" s="34">
        <f t="shared" ref="R67:T68" si="22">$O$2*R68+$O$3*S67+$O$4*Y68+$O$5*Z67+2*$O$6*R54+2*$O$7*S53+2*$O$8*Y54+2*$O$9*Z53+$O$10*R40+$O$11*S39+$O$12*Y40+$O$13*Z39</f>
        <v>40424.841723145168</v>
      </c>
      <c r="S67" s="34">
        <f t="shared" si="22"/>
        <v>28233.867958637577</v>
      </c>
      <c r="T67" s="34">
        <f t="shared" si="22"/>
        <v>11743.216589310116</v>
      </c>
      <c r="U67" s="112">
        <v>0</v>
      </c>
      <c r="X67">
        <v>0</v>
      </c>
      <c r="Y67" s="34">
        <f t="shared" ref="Y67:AA68" si="23">$T$2*R68+$T$3*S67+$T$4*Y68+$T$5*Z67+2*$T$6*R54+2*$T$7*S53+2*$T$8*Y54+2*$T$9*Z53+$T$10*R40+$T$11*S39+$T$12*Y40+$T$13*Z39</f>
        <v>40267.799745439792</v>
      </c>
      <c r="Z67" s="34">
        <f t="shared" si="23"/>
        <v>28173.231304416302</v>
      </c>
      <c r="AA67" s="34">
        <f t="shared" si="23"/>
        <v>11828.547205140254</v>
      </c>
      <c r="AB67" s="112">
        <v>0</v>
      </c>
      <c r="AE67">
        <v>0</v>
      </c>
      <c r="AF67" s="17">
        <f>D67+R67</f>
        <v>77863.464891573691</v>
      </c>
      <c r="AG67" s="17">
        <f t="shared" ref="AG67:AH69" si="24">E67+S67</f>
        <v>45685.231744630742</v>
      </c>
      <c r="AH67" s="17">
        <f t="shared" si="24"/>
        <v>16535.125249367986</v>
      </c>
      <c r="AL67">
        <v>0</v>
      </c>
      <c r="AM67" s="17">
        <f>K67+Y67</f>
        <v>77843.910137862506</v>
      </c>
      <c r="AN67" s="17">
        <f t="shared" ref="AN67:AN69" si="25">L67+Z67</f>
        <v>45763.254915487385</v>
      </c>
      <c r="AO67" s="17">
        <f t="shared" ref="AO67:AO69" si="26">M67+AA67</f>
        <v>16703.75324721606</v>
      </c>
      <c r="AS67">
        <v>0</v>
      </c>
      <c r="AT67" s="17">
        <f>AF67</f>
        <v>77863.464891573691</v>
      </c>
      <c r="AU67" s="17">
        <f t="shared" ref="AU67:AV69" si="27">AG67</f>
        <v>45685.231744630742</v>
      </c>
      <c r="AV67" s="17">
        <f t="shared" si="27"/>
        <v>16535.125249367986</v>
      </c>
      <c r="AZ67">
        <v>0</v>
      </c>
      <c r="BA67" s="17">
        <f>AM67</f>
        <v>77843.910137862506</v>
      </c>
      <c r="BB67" s="17">
        <f t="shared" ref="BB67:BC69" si="28">AN67</f>
        <v>45763.254915487385</v>
      </c>
      <c r="BC67" s="17">
        <f t="shared" si="28"/>
        <v>16703.75324721606</v>
      </c>
      <c r="BG67">
        <v>0</v>
      </c>
      <c r="BH67" s="28">
        <f t="shared" ref="BH67:BJ69" si="29">AT67-AT53^2</f>
        <v>3938.719348742583</v>
      </c>
      <c r="BI67" s="17">
        <f t="shared" si="29"/>
        <v>3686.4127618375278</v>
      </c>
      <c r="BJ67" s="17">
        <f t="shared" si="29"/>
        <v>3511.4207034299179</v>
      </c>
      <c r="BN67">
        <v>0</v>
      </c>
      <c r="BO67" s="28">
        <f t="shared" ref="BO67:BQ69" si="30">BA67-BA53^2</f>
        <v>3944.9937289851077</v>
      </c>
      <c r="BP67" s="28">
        <f t="shared" si="30"/>
        <v>3783.8852650613771</v>
      </c>
      <c r="BQ67" s="28">
        <f t="shared" si="30"/>
        <v>3690.5481137851366</v>
      </c>
      <c r="BY67" s="25"/>
      <c r="CC67" s="4"/>
      <c r="CF67" s="25"/>
      <c r="CJ67" s="4"/>
      <c r="CM67" s="25"/>
      <c r="DL67" s="25"/>
      <c r="DM67" s="25"/>
      <c r="DN67" s="25"/>
      <c r="DS67" s="25"/>
      <c r="DT67" s="25"/>
      <c r="DU67" s="25"/>
      <c r="DZ67" s="25"/>
      <c r="EA67" s="25"/>
      <c r="EB67" s="25"/>
      <c r="EG67" s="25"/>
      <c r="EH67" s="25"/>
      <c r="EI67" s="25"/>
      <c r="EN67" s="25"/>
      <c r="EO67" s="25"/>
      <c r="EP67" s="25"/>
      <c r="EU67" s="25"/>
      <c r="EV67" s="25"/>
      <c r="EW67" s="25"/>
      <c r="FB67" s="25"/>
      <c r="FC67" s="25"/>
      <c r="FD67" s="25"/>
      <c r="FI67" s="25"/>
      <c r="FJ67" s="25"/>
      <c r="FK67" s="25"/>
      <c r="FP67" s="25"/>
      <c r="FQ67" s="25"/>
      <c r="FR67" s="25"/>
      <c r="FW67" s="25"/>
      <c r="FX67" s="25"/>
      <c r="FY67" s="25"/>
      <c r="GD67" s="25"/>
      <c r="GE67" s="25"/>
      <c r="GF67" s="25"/>
      <c r="GK67" s="25"/>
      <c r="GL67" s="25"/>
      <c r="GM67" s="25"/>
      <c r="GR67" s="25"/>
      <c r="GS67" s="25"/>
      <c r="GT67" s="25"/>
      <c r="GY67" s="25"/>
      <c r="GZ67" s="25"/>
      <c r="HA67" s="25"/>
      <c r="HF67" s="25"/>
      <c r="HG67" s="25"/>
      <c r="HH67" s="25"/>
      <c r="HM67" s="25"/>
      <c r="HN67" s="25"/>
      <c r="HO67" s="25"/>
      <c r="HT67" s="25"/>
      <c r="HU67" s="25"/>
      <c r="HV67" s="25"/>
      <c r="IA67" s="25"/>
      <c r="IB67" s="25"/>
      <c r="IC67" s="25"/>
      <c r="IH67" s="25"/>
      <c r="II67" s="25"/>
      <c r="IJ67" s="25"/>
      <c r="IO67" s="25"/>
      <c r="IP67" s="25"/>
      <c r="IQ67" s="25"/>
      <c r="IV67" s="25"/>
      <c r="IW67" s="5"/>
      <c r="IX67" s="25"/>
      <c r="JC67" s="25"/>
      <c r="JD67" s="25"/>
      <c r="JE67" s="25"/>
      <c r="JJ67" s="25"/>
      <c r="JK67" s="25"/>
      <c r="JL67" s="25"/>
      <c r="JQ67" s="25"/>
      <c r="JR67" s="25"/>
      <c r="JS67" s="25"/>
      <c r="JX67" s="25"/>
      <c r="JY67" s="25"/>
      <c r="JZ67" s="25"/>
      <c r="KE67" s="25"/>
      <c r="KF67" s="25"/>
      <c r="KG67" s="25"/>
      <c r="KI67" s="25"/>
    </row>
    <row r="68" spans="2:295" x14ac:dyDescent="0.35">
      <c r="B68" t="s">
        <v>1</v>
      </c>
      <c r="C68">
        <v>1</v>
      </c>
      <c r="D68" s="34">
        <f t="shared" si="20"/>
        <v>27326.460634682517</v>
      </c>
      <c r="E68" s="34">
        <f t="shared" si="20"/>
        <v>14243.853182479997</v>
      </c>
      <c r="F68" s="34">
        <f t="shared" si="20"/>
        <v>4498.8966882639997</v>
      </c>
      <c r="G68" s="112">
        <v>0</v>
      </c>
      <c r="I68" t="s">
        <v>1</v>
      </c>
      <c r="J68">
        <v>1</v>
      </c>
      <c r="K68" s="34">
        <f t="shared" si="21"/>
        <v>27374.974774170529</v>
      </c>
      <c r="L68" s="34">
        <f t="shared" si="21"/>
        <v>14352.579104861761</v>
      </c>
      <c r="M68" s="34">
        <f t="shared" si="21"/>
        <v>4610.5508946018235</v>
      </c>
      <c r="N68" s="112">
        <v>0</v>
      </c>
      <c r="P68" t="s">
        <v>1</v>
      </c>
      <c r="Q68">
        <v>1</v>
      </c>
      <c r="R68" s="34">
        <f t="shared" si="22"/>
        <v>19510.045145339427</v>
      </c>
      <c r="S68" s="34">
        <f t="shared" si="22"/>
        <v>15223.29239183525</v>
      </c>
      <c r="T68" s="34">
        <f t="shared" si="22"/>
        <v>7064.3824876422586</v>
      </c>
      <c r="U68" s="112">
        <v>0</v>
      </c>
      <c r="W68" t="s">
        <v>1</v>
      </c>
      <c r="X68">
        <v>1</v>
      </c>
      <c r="Y68" s="34">
        <f t="shared" si="23"/>
        <v>19352.44007281405</v>
      </c>
      <c r="Z68" s="34">
        <f t="shared" si="23"/>
        <v>15102.98001327744</v>
      </c>
      <c r="AA68" s="34">
        <f t="shared" si="23"/>
        <v>7066.0548672582445</v>
      </c>
      <c r="AB68" s="112">
        <v>0</v>
      </c>
      <c r="AD68" t="s">
        <v>1</v>
      </c>
      <c r="AE68">
        <v>1</v>
      </c>
      <c r="AF68" s="17">
        <f t="shared" ref="AF68:AF69" si="31">D68+R68</f>
        <v>46836.505780021944</v>
      </c>
      <c r="AG68" s="17">
        <f t="shared" si="24"/>
        <v>29467.145574315247</v>
      </c>
      <c r="AH68" s="17">
        <f t="shared" si="24"/>
        <v>11563.279175906258</v>
      </c>
      <c r="AK68" t="s">
        <v>1</v>
      </c>
      <c r="AL68">
        <v>1</v>
      </c>
      <c r="AM68" s="17">
        <f t="shared" ref="AM68:AM69" si="32">K68+Y68</f>
        <v>46727.414846984582</v>
      </c>
      <c r="AN68" s="17">
        <f t="shared" si="25"/>
        <v>29455.559118139201</v>
      </c>
      <c r="AO68" s="17">
        <f t="shared" si="26"/>
        <v>11676.605761860068</v>
      </c>
      <c r="AR68" t="s">
        <v>1</v>
      </c>
      <c r="AS68">
        <v>1</v>
      </c>
      <c r="AT68" s="17">
        <f t="shared" ref="AT68:AT69" si="33">AF68</f>
        <v>46836.505780021944</v>
      </c>
      <c r="AU68" s="17">
        <f t="shared" si="27"/>
        <v>29467.145574315247</v>
      </c>
      <c r="AV68" s="17">
        <f t="shared" si="27"/>
        <v>11563.279175906258</v>
      </c>
      <c r="AY68" t="s">
        <v>1</v>
      </c>
      <c r="AZ68">
        <v>1</v>
      </c>
      <c r="BA68" s="17">
        <f t="shared" ref="BA68:BA69" si="34">AM68</f>
        <v>46727.414846984582</v>
      </c>
      <c r="BB68" s="17">
        <f t="shared" si="28"/>
        <v>29455.559118139201</v>
      </c>
      <c r="BC68" s="17">
        <f t="shared" si="28"/>
        <v>11676.605761860068</v>
      </c>
      <c r="BF68" t="s">
        <v>1</v>
      </c>
      <c r="BG68">
        <v>1</v>
      </c>
      <c r="BH68" s="28">
        <f t="shared" si="29"/>
        <v>3695.1758420687038</v>
      </c>
      <c r="BI68" s="17">
        <f t="shared" si="29"/>
        <v>1990.8379352505726</v>
      </c>
      <c r="BJ68" s="17">
        <f t="shared" si="29"/>
        <v>1691.1171404877095</v>
      </c>
      <c r="BM68" t="s">
        <v>1</v>
      </c>
      <c r="BN68">
        <v>1</v>
      </c>
      <c r="BO68" s="28">
        <f t="shared" si="30"/>
        <v>3605.7992017864162</v>
      </c>
      <c r="BP68" s="28">
        <f t="shared" si="30"/>
        <v>1994.9690877406974</v>
      </c>
      <c r="BQ68" s="28">
        <f t="shared" si="30"/>
        <v>1813.5774556830365</v>
      </c>
      <c r="BY68" s="1"/>
      <c r="CF68" s="1"/>
      <c r="CM68" s="1"/>
      <c r="DL68" s="25"/>
      <c r="DM68" s="25"/>
      <c r="DN68" s="25"/>
      <c r="DS68" s="25"/>
      <c r="DT68" s="25"/>
      <c r="DU68" s="25"/>
      <c r="DZ68" s="25"/>
      <c r="EA68" s="25"/>
      <c r="EB68" s="25"/>
      <c r="EG68" s="25"/>
      <c r="EH68" s="25"/>
      <c r="EI68" s="25"/>
      <c r="EN68" s="25"/>
      <c r="EO68" s="25"/>
      <c r="EP68" s="25"/>
      <c r="EU68" s="25"/>
      <c r="EV68" s="25"/>
      <c r="EW68" s="25"/>
      <c r="FB68" s="25"/>
      <c r="FC68" s="25"/>
      <c r="FD68" s="25"/>
      <c r="FI68" s="25"/>
      <c r="FJ68" s="25"/>
      <c r="FK68" s="25"/>
      <c r="FP68" s="25"/>
      <c r="FQ68" s="25"/>
      <c r="FR68" s="25"/>
      <c r="FW68" s="25"/>
      <c r="FX68" s="25"/>
      <c r="FY68" s="25"/>
      <c r="GD68" s="25"/>
      <c r="GE68" s="25"/>
      <c r="GF68" s="25"/>
      <c r="GK68" s="25"/>
      <c r="GL68" s="25"/>
      <c r="GM68" s="25"/>
      <c r="GR68" s="25"/>
      <c r="GS68" s="25"/>
      <c r="GT68" s="25"/>
      <c r="GY68" s="25"/>
      <c r="GZ68" s="25"/>
      <c r="HA68" s="25"/>
      <c r="HF68" s="25"/>
      <c r="HG68" s="25"/>
      <c r="HH68" s="25"/>
      <c r="HM68" s="25"/>
      <c r="HN68" s="25"/>
      <c r="HO68" s="25"/>
      <c r="HT68" s="25"/>
      <c r="HU68" s="25"/>
      <c r="HV68" s="25"/>
      <c r="IA68" s="25"/>
      <c r="IB68" s="25"/>
      <c r="IC68" s="25"/>
      <c r="IH68" s="25"/>
      <c r="II68" s="25"/>
      <c r="IJ68" s="25"/>
      <c r="IO68" s="25"/>
      <c r="IP68" s="25"/>
      <c r="IQ68" s="25"/>
      <c r="IV68" s="25"/>
      <c r="IW68" s="25"/>
      <c r="IX68" s="25"/>
      <c r="JC68" s="25"/>
      <c r="JD68" s="25"/>
      <c r="JE68" s="25"/>
      <c r="JJ68" s="25"/>
      <c r="JK68" s="25"/>
      <c r="JL68" s="25"/>
      <c r="JQ68" s="25"/>
      <c r="JR68" s="25"/>
      <c r="JS68" s="25"/>
      <c r="JX68" s="25"/>
      <c r="JY68" s="25"/>
      <c r="JZ68" s="25"/>
      <c r="KE68" s="25"/>
      <c r="KF68" s="25"/>
      <c r="KG68" s="25"/>
      <c r="KI68" s="25"/>
    </row>
    <row r="69" spans="2:295" x14ac:dyDescent="0.35">
      <c r="C69">
        <v>2</v>
      </c>
      <c r="D69" s="34">
        <f>$O$2*D70+$O$3*E69+$O$4*K70+$O$5*L69+2*$O$6*D56+2*$O$7*E55+2*$O$8*K56+2*$O$9*L55+$O$10*D42+$O$11*E41+$O$12*K42+$O$13*L41</f>
        <v>11960.343184813764</v>
      </c>
      <c r="E69" s="34">
        <f>$O$2*E70+$O$3*F69+$O$4*L70+$O$5*M69+2*$O$6*E56+2*$O$7*F55+2*$O$8*L56+2*$O$9*M55+$O$10*E42+$O$11*F41+$O$12*L42+$O$13*M41</f>
        <v>6967.6115538387885</v>
      </c>
      <c r="F69" s="16">
        <f>$J$8</f>
        <v>2578.1080396331927</v>
      </c>
      <c r="J69">
        <v>2</v>
      </c>
      <c r="K69" s="34">
        <f>$T$2*D70+$T$3*E69+$T$4*K70+$T$5*L69+2*$T$6*D56+2*$T$7*E55+2*$T$8*K56+2*$T$9*L55+$T$10*D42+$T$11*E41+$T$12*K42+$T$13*L41</f>
        <v>11865.195635889553</v>
      </c>
      <c r="L69" s="34">
        <f>$T$2*E70+$T$3*F69+$T$4*L70+$T$5*M69+2*$T$6*E56+2*$T$7*F55+2*$T$8*L56+2*$T$9*M55+$T$10*E42+$T$11*F41+$T$12*L42+$T$13*M41</f>
        <v>6960.7574085978149</v>
      </c>
      <c r="M69" s="16">
        <f>$J$17</f>
        <v>2679.8100613294218</v>
      </c>
      <c r="Q69">
        <v>2</v>
      </c>
      <c r="R69" s="34">
        <f>$O$2*R70+$O$3*S69+$O$4*Y70+$O$5*Z69+2*$O$6*R56+2*$O$7*S55+2*$O$8*Y56+2*$O$9*Z55+$O$10*R42+$O$11*S41+$O$12*Y42+$O$13*Z41</f>
        <v>5584.7938901297703</v>
      </c>
      <c r="S69" s="34">
        <f>$O$2*S70+$O$3*T69+$O$4*Z70+$O$5*AA69+2*$O$6*S56+2*$O$7*T55+2*$O$8*Z56+2*$O$9*AA55+$O$10*S42+$O$11*T41+$O$12*Z42+$O$13*AA41</f>
        <v>5039.8174230426239</v>
      </c>
      <c r="T69" s="16">
        <f>$J$9</f>
        <v>2796.1612921812284</v>
      </c>
      <c r="X69">
        <v>2</v>
      </c>
      <c r="Y69" s="34">
        <f>$T$2*R70+$T$3*S69+$T$4*Y70+$T$5*Z69+2*$T$6*R56+2*$T$7*S55+2*$T$8*Y56+2*$T$9*Z55+$T$10*R42+$T$11*S41+$T$12*Y42+$T$13*Z41</f>
        <v>5488.4461257526382</v>
      </c>
      <c r="Z69" s="34">
        <f>$T$2*S70+$T$3*T69+$T$4*Z70+$T$5*AA69+2*$T$6*S56+2*$T$7*T55+2*$T$8*Z56+2*$T$9*AA55+$T$10*S42+$T$11*T41+$T$12*Z42+$T$13*AA41</f>
        <v>4916.5600882100644</v>
      </c>
      <c r="AA69" s="16">
        <f>$J$16</f>
        <v>2689.3857561097375</v>
      </c>
      <c r="AE69">
        <v>2</v>
      </c>
      <c r="AF69" s="17">
        <f t="shared" si="31"/>
        <v>17545.137074943534</v>
      </c>
      <c r="AG69" s="17">
        <f t="shared" si="24"/>
        <v>12007.428976881412</v>
      </c>
      <c r="AH69" s="17">
        <f t="shared" si="24"/>
        <v>5374.2693318144211</v>
      </c>
      <c r="AL69">
        <v>2</v>
      </c>
      <c r="AM69" s="17">
        <f t="shared" si="32"/>
        <v>17353.64176164219</v>
      </c>
      <c r="AN69" s="17">
        <f t="shared" si="25"/>
        <v>11877.317496807878</v>
      </c>
      <c r="AO69" s="17">
        <f t="shared" si="26"/>
        <v>5369.1958174391593</v>
      </c>
      <c r="AS69">
        <v>2</v>
      </c>
      <c r="AT69" s="17">
        <f t="shared" si="33"/>
        <v>17545.137074943534</v>
      </c>
      <c r="AU69" s="17">
        <f t="shared" si="27"/>
        <v>12007.428976881412</v>
      </c>
      <c r="AV69" s="17">
        <f t="shared" si="27"/>
        <v>5374.2693318144211</v>
      </c>
      <c r="AZ69">
        <v>2</v>
      </c>
      <c r="BA69" s="17">
        <f t="shared" si="34"/>
        <v>17353.64176164219</v>
      </c>
      <c r="BB69" s="17">
        <f t="shared" si="28"/>
        <v>11877.317496807878</v>
      </c>
      <c r="BC69" s="17">
        <f t="shared" si="28"/>
        <v>5369.1958174391593</v>
      </c>
      <c r="BG69">
        <v>2</v>
      </c>
      <c r="BH69" s="17">
        <f t="shared" si="29"/>
        <v>3785.3537126779502</v>
      </c>
      <c r="BI69" s="17">
        <f t="shared" si="29"/>
        <v>1808.1100531408374</v>
      </c>
      <c r="BJ69" s="17">
        <f t="shared" si="29"/>
        <v>596.59618615207819</v>
      </c>
      <c r="BN69">
        <v>2</v>
      </c>
      <c r="BO69" s="28">
        <f t="shared" si="30"/>
        <v>3604.6713913764652</v>
      </c>
      <c r="BP69" s="28">
        <f t="shared" si="30"/>
        <v>1687.2994334368232</v>
      </c>
      <c r="BQ69" s="28">
        <f t="shared" si="30"/>
        <v>597.70117270634546</v>
      </c>
      <c r="BV69" s="4"/>
      <c r="CQ69" s="25"/>
      <c r="CR69" s="25"/>
      <c r="CS69" s="25"/>
      <c r="CX69" s="1"/>
      <c r="CY69" s="1"/>
      <c r="CZ69" s="1"/>
      <c r="DE69" s="1"/>
      <c r="DF69" s="1"/>
      <c r="DG69" s="1"/>
    </row>
    <row r="70" spans="2:295" x14ac:dyDescent="0.35">
      <c r="C70">
        <v>3</v>
      </c>
      <c r="D70" s="112">
        <v>0</v>
      </c>
      <c r="E70" s="112">
        <v>0</v>
      </c>
      <c r="J70">
        <v>3</v>
      </c>
      <c r="K70" s="112">
        <v>0</v>
      </c>
      <c r="L70" s="112">
        <v>0</v>
      </c>
      <c r="Q70">
        <v>3</v>
      </c>
      <c r="R70" s="112">
        <v>0</v>
      </c>
      <c r="S70" s="112">
        <v>0</v>
      </c>
      <c r="X70">
        <v>3</v>
      </c>
      <c r="Y70" s="112">
        <v>0</v>
      </c>
      <c r="Z70" s="112">
        <v>0</v>
      </c>
      <c r="BV70" s="4"/>
      <c r="CQ70" s="25"/>
      <c r="CR70" s="25"/>
      <c r="CS70" s="25"/>
      <c r="CX70" s="1"/>
      <c r="CY70" s="1"/>
      <c r="CZ70" s="1"/>
      <c r="DE70" s="1"/>
      <c r="DF70" s="1"/>
      <c r="DG70" s="1"/>
    </row>
    <row r="71" spans="2:295" x14ac:dyDescent="0.35">
      <c r="CQ71" s="25"/>
      <c r="CR71" s="25"/>
      <c r="CS71" s="25"/>
      <c r="CX71" s="1"/>
      <c r="CY71" s="1"/>
      <c r="CZ71" s="1"/>
      <c r="DE71" s="1"/>
      <c r="DF71" s="1"/>
      <c r="DG71" s="1"/>
      <c r="DL71" s="4"/>
      <c r="DO71" s="1"/>
      <c r="DS71" s="4"/>
      <c r="DV71" s="1"/>
      <c r="DZ71" s="4"/>
      <c r="EC71" s="25"/>
      <c r="EG71" s="4"/>
      <c r="EJ71" s="1"/>
      <c r="EN71" s="4"/>
      <c r="EQ71" s="25"/>
      <c r="EU71" s="4"/>
      <c r="EX71" s="1"/>
      <c r="FB71" s="4"/>
      <c r="FE71" s="1"/>
      <c r="FI71" s="4"/>
      <c r="FL71" s="1"/>
      <c r="FP71" s="4"/>
      <c r="FS71" s="1"/>
      <c r="FW71" s="4"/>
      <c r="FZ71" s="1"/>
      <c r="GD71" s="4"/>
      <c r="GG71" s="1"/>
      <c r="GK71" s="4"/>
      <c r="GN71" s="1"/>
      <c r="GR71" s="4"/>
      <c r="GU71" s="1"/>
      <c r="GY71" s="4"/>
      <c r="HB71" s="25"/>
      <c r="HF71" s="4"/>
      <c r="HI71" s="1"/>
      <c r="HM71" s="4"/>
      <c r="HP71" s="1"/>
      <c r="HT71" s="4"/>
      <c r="HW71" s="1"/>
      <c r="IA71" s="4"/>
      <c r="ID71" s="1"/>
      <c r="IH71" s="4"/>
      <c r="IK71" s="5"/>
      <c r="IO71" s="4"/>
      <c r="IR71" s="25"/>
      <c r="IT71" s="4"/>
      <c r="IW71" s="25"/>
      <c r="IY71" s="4"/>
      <c r="JC71" s="4"/>
      <c r="JJ71" s="4"/>
      <c r="JQ71" s="4"/>
      <c r="JT71" s="25"/>
      <c r="JX71" s="4"/>
      <c r="KA71" s="25"/>
      <c r="KE71" s="4"/>
    </row>
    <row r="72" spans="2:295" x14ac:dyDescent="0.35">
      <c r="D72" s="115" t="s">
        <v>1471</v>
      </c>
      <c r="E72" s="116"/>
      <c r="F72" s="116"/>
      <c r="G72" s="120">
        <f>INDEX(D81:G84,VLOOKUP($F$27,C80:G84,1,FALSE)+1,HLOOKUP($F$28,C80:G84,1,FALSE)+1)</f>
        <v>11267811.489013042</v>
      </c>
      <c r="K72" s="115" t="s">
        <v>1478</v>
      </c>
      <c r="L72" s="116"/>
      <c r="M72" s="116"/>
      <c r="N72" s="120">
        <f>INDEX(K81:N84,VLOOKUP($F$27,J80:N84,1,FALSE)+1,HLOOKUP($F$28,J80:N84,1,FALSE)+1)</f>
        <v>11312510.398517195</v>
      </c>
      <c r="R72" s="115" t="s">
        <v>1485</v>
      </c>
      <c r="S72" s="116"/>
      <c r="T72" s="116"/>
      <c r="U72" s="120">
        <f>INDEX(R81:U84,VLOOKUP($F$27,Q80:U84,1,FALSE)+1,HLOOKUP($F$28,Q80:U84,1,FALSE)+1)</f>
        <v>12094454.924751328</v>
      </c>
      <c r="Y72" s="115" t="s">
        <v>1492</v>
      </c>
      <c r="Z72" s="116"/>
      <c r="AA72" s="116"/>
      <c r="AB72" s="120">
        <f>INDEX(Y81:AB84,VLOOKUP($F$27,X80:AB84,1,FALSE)+1,HLOOKUP($F$28,X80:AB84,1,FALSE)+1)</f>
        <v>12043430.51741582</v>
      </c>
      <c r="AF72" s="115" t="s">
        <v>1499</v>
      </c>
      <c r="AG72" s="116"/>
      <c r="AH72" s="116"/>
      <c r="AI72" s="12">
        <f>INDEX(AF81:AH83,VLOOKUP($F$27,AE80:AH83,1,FALSE)+1,HLOOKUP($F$28,AE80:AH83,1,FALSE)+1)</f>
        <v>23362266.413764372</v>
      </c>
      <c r="AM72" s="115" t="s">
        <v>1502</v>
      </c>
      <c r="AN72" s="116"/>
      <c r="AO72" s="116"/>
      <c r="AP72" s="12">
        <f>INDEX(AM81:AO83,VLOOKUP($F$27,AL80:AO83,1,FALSE)+1,HLOOKUP($F$28,AL80:AO83,1,FALSE)+1)</f>
        <v>23355940.915933013</v>
      </c>
      <c r="AT72" s="115" t="s">
        <v>577</v>
      </c>
      <c r="AU72" s="116"/>
      <c r="AV72" s="116"/>
      <c r="AW72" s="12">
        <f>INDEX(AT81:AV83,VLOOKUP($F$27,AS80:AV83,1,FALSE)+1,HLOOKUP($F$28,AS80:AV83,1,FALSE)+1)</f>
        <v>23362266.413764372</v>
      </c>
      <c r="BA72" s="115" t="s">
        <v>574</v>
      </c>
      <c r="BB72" s="116"/>
      <c r="BC72" s="116"/>
      <c r="BD72" s="12">
        <f>INDEX(BA81:BC83,VLOOKUP($F$27,AZ80:BC83,1,FALSE)+1,HLOOKUP($F$28,AZ80:BC83,1,FALSE)+1)</f>
        <v>23355940.915933013</v>
      </c>
      <c r="BH72" s="115" t="s">
        <v>678</v>
      </c>
      <c r="BI72" s="116"/>
      <c r="BJ72" s="116"/>
      <c r="BK72" s="12">
        <f>INDEX(BH81:BJ83,VLOOKUP($F$27,BG80:BJ83,1,FALSE)+1,HLOOKUP($F$28,BG80:BJ83,1,FALSE)+1)</f>
        <v>0.20260337388613769</v>
      </c>
      <c r="BO72" s="115" t="s">
        <v>692</v>
      </c>
      <c r="BP72" s="116"/>
      <c r="BQ72" s="116"/>
      <c r="BR72" s="12">
        <f>INDEX(BO81:BQ83,VLOOKUP($F$27,BN80:BQ83,1,FALSE)+1,HLOOKUP($F$28,BN80:BQ83,1,FALSE)+1)</f>
        <v>0.20071576847019312</v>
      </c>
      <c r="BW72" s="25"/>
      <c r="BX72" s="25"/>
      <c r="CC72" s="25"/>
      <c r="CD72" s="25"/>
      <c r="CE72" s="25"/>
      <c r="CJ72" s="25"/>
      <c r="CK72" s="25"/>
      <c r="CL72" s="25"/>
      <c r="DO72" s="25"/>
      <c r="DV72" s="25"/>
      <c r="EC72" s="25"/>
      <c r="EJ72" s="25"/>
      <c r="EQ72" s="25"/>
      <c r="EX72" s="25"/>
      <c r="FE72" s="25"/>
      <c r="FL72" s="25"/>
      <c r="FS72" s="25"/>
      <c r="FZ72" s="25"/>
      <c r="GG72" s="25"/>
      <c r="GN72" s="25"/>
      <c r="GU72" s="25"/>
      <c r="HB72" s="25"/>
      <c r="HI72" s="25"/>
      <c r="HP72" s="25"/>
      <c r="HW72" s="25"/>
      <c r="ID72" s="25"/>
      <c r="IK72" s="25"/>
      <c r="IR72" s="25"/>
      <c r="IT72" s="4"/>
      <c r="IW72" s="25"/>
      <c r="JJ72" s="4"/>
      <c r="JQ72" s="4"/>
      <c r="JT72" s="25"/>
      <c r="JX72" s="4"/>
      <c r="KA72" s="25"/>
      <c r="KE72" s="4"/>
    </row>
    <row r="73" spans="2:295" x14ac:dyDescent="0.35">
      <c r="D73" s="4" t="s">
        <v>1472</v>
      </c>
      <c r="G73" s="25">
        <f>INDEX(D81:G84,VLOOKUP($F$27+1,C80:G84,1,FALSE)+1,HLOOKUP($F$28,C80:G84,1,FALSE)+1)</f>
        <v>6287630.1990591036</v>
      </c>
      <c r="K73" s="4" t="s">
        <v>1479</v>
      </c>
      <c r="N73" s="25">
        <f>INDEX(K81:N84,VLOOKUP($F$27+1,J80:N84,1,FALSE)+1,HLOOKUP($F$28,J80:N84,1,FALSE)+1)</f>
        <v>6284251.9536874052</v>
      </c>
      <c r="R73" s="4" t="s">
        <v>1486</v>
      </c>
      <c r="U73" s="25">
        <f>INDEX(R81:U84,VLOOKUP($F$27+1,Q80:U84,1,FALSE)+1,HLOOKUP($F$28,Q80:U84,1,FALSE)+1)</f>
        <v>5014032.7447838383</v>
      </c>
      <c r="Y73" s="4" t="s">
        <v>1493</v>
      </c>
      <c r="AB73" s="25">
        <f>INDEX(Y81:AB84,VLOOKUP($F$27+1,X80:AB84,1,FALSE)+1,HLOOKUP($F$28,X80:AB84,1,FALSE)+1)</f>
        <v>4962376.7304348964</v>
      </c>
      <c r="AF73" s="4" t="s">
        <v>1500</v>
      </c>
      <c r="AI73" s="25">
        <f>G75+U75</f>
        <v>23362266.413764365</v>
      </c>
      <c r="AM73" s="4" t="s">
        <v>1503</v>
      </c>
      <c r="AP73" s="25">
        <f>N75+AB75</f>
        <v>23355940.915933013</v>
      </c>
      <c r="AT73" s="4" t="s">
        <v>605</v>
      </c>
      <c r="AW73" s="25">
        <f>AI73</f>
        <v>23362266.413764365</v>
      </c>
      <c r="BA73" s="4" t="s">
        <v>606</v>
      </c>
      <c r="BD73" s="25">
        <f>AP73</f>
        <v>23355940.915933013</v>
      </c>
      <c r="BH73" s="4" t="s">
        <v>677</v>
      </c>
      <c r="BK73" s="1">
        <f>(AW73-3*AW59*AW45+2*AW45^3)/(BK59)^(3/2)</f>
        <v>0.20260337388613914</v>
      </c>
      <c r="BO73" s="4" t="s">
        <v>693</v>
      </c>
      <c r="BR73" s="1">
        <f>(BD73-3*BD59*BD45+2*BD45^3)/(BR59)^(3/2)</f>
        <v>0.20071576847019312</v>
      </c>
      <c r="BW73" s="25"/>
      <c r="BX73" s="25"/>
      <c r="CC73" s="25"/>
      <c r="CD73" s="25"/>
      <c r="CE73" s="25"/>
      <c r="CJ73" s="25"/>
      <c r="CK73" s="25"/>
      <c r="CL73" s="25"/>
      <c r="DO73" s="25"/>
      <c r="DV73" s="25"/>
      <c r="EC73" s="25"/>
      <c r="EJ73" s="25"/>
      <c r="EQ73" s="25"/>
      <c r="EX73" s="25"/>
      <c r="FE73" s="25"/>
      <c r="FL73" s="25"/>
      <c r="FS73" s="25"/>
      <c r="FZ73" s="25"/>
      <c r="GG73" s="25"/>
      <c r="GN73" s="25"/>
      <c r="GU73" s="25"/>
      <c r="HB73" s="25"/>
      <c r="HI73" s="25"/>
      <c r="HP73" s="25"/>
      <c r="HW73" s="25"/>
      <c r="ID73" s="25"/>
      <c r="IK73" s="25"/>
      <c r="IR73" s="25"/>
      <c r="IT73" s="4"/>
      <c r="KE73" s="4"/>
    </row>
    <row r="74" spans="2:295" x14ac:dyDescent="0.35">
      <c r="D74" s="4" t="s">
        <v>1473</v>
      </c>
      <c r="G74" s="1">
        <f>INDEX(D81:G84,VLOOKUP($F$27,C80:G84,1,FALSE)+1,HLOOKUP($F$28+1,C80:G84,1,FALSE)+1)</f>
        <v>4495416.4637098499</v>
      </c>
      <c r="K74" s="4" t="s">
        <v>1480</v>
      </c>
      <c r="N74" s="1">
        <f>INDEX(K81:N84,VLOOKUP($F$27,J80:N84,1,FALSE)+1,HLOOKUP($F$28+1,J80:N84,1,FALSE)+1)</f>
        <v>4541068.9966695877</v>
      </c>
      <c r="R74" s="4" t="s">
        <v>1487</v>
      </c>
      <c r="U74" s="1">
        <f>INDEX(R81:U84,VLOOKUP($F$27,Q80:U84,1,FALSE)+1,HLOOKUP($F$28+1,Q80:U84,1,FALSE)+1)</f>
        <v>6432335.1782786828</v>
      </c>
      <c r="Y74" s="4" t="s">
        <v>1494</v>
      </c>
      <c r="AB74" s="1">
        <f>INDEX(Y81:AB84,VLOOKUP($F$27,X80:AB84,1,FALSE)+1,HLOOKUP($F$28+1,X80:AB84,1,FALSE)+1)</f>
        <v>6433277.0152396262</v>
      </c>
      <c r="AF74" s="4" t="s">
        <v>1501</v>
      </c>
      <c r="AI74" s="1">
        <f>G78+U78</f>
        <v>5595706.2122048587</v>
      </c>
      <c r="AM74" s="4" t="s">
        <v>1504</v>
      </c>
      <c r="AP74" s="1">
        <f>N78+AB78</f>
        <v>5593512.3621436581</v>
      </c>
      <c r="AT74" s="4" t="s">
        <v>800</v>
      </c>
      <c r="AW74" s="25">
        <f>AI74</f>
        <v>5595706.2122048587</v>
      </c>
      <c r="BA74" s="4" t="s">
        <v>803</v>
      </c>
      <c r="BD74" s="25">
        <f>AP74</f>
        <v>5593512.3621436581</v>
      </c>
      <c r="BH74" s="4" t="s">
        <v>806</v>
      </c>
      <c r="BK74" s="1">
        <f>(AW74-3*AW60*AW46+2*AW46^3)/(BK60)^(3/2)</f>
        <v>0.57680189803403492</v>
      </c>
      <c r="BO74" s="4" t="s">
        <v>809</v>
      </c>
      <c r="BR74" s="1">
        <f>(BD74-3*BD60*BD46+2*BD46^3)/(BR60)^(3/2)</f>
        <v>0.57437221661267002</v>
      </c>
      <c r="BW74" s="25"/>
      <c r="BX74" s="25"/>
      <c r="CC74" s="25"/>
      <c r="CD74" s="25"/>
      <c r="CE74" s="25"/>
      <c r="CJ74" s="25"/>
      <c r="CK74" s="25"/>
      <c r="CL74" s="25"/>
      <c r="CQ74" s="4"/>
      <c r="CT74" s="25"/>
      <c r="CX74" s="4"/>
      <c r="DA74" s="1"/>
      <c r="DE74" s="4"/>
      <c r="DH74" s="1"/>
      <c r="IT74" s="4"/>
    </row>
    <row r="75" spans="2:295" x14ac:dyDescent="0.35">
      <c r="D75" s="4" t="s">
        <v>1474</v>
      </c>
      <c r="G75" s="1">
        <f>IF(AND($F$27=2,$F$28=2,MOD($E$27+$E$28,2)=0),$AI$2*G73+$AI$3*G74+$AI$4*N73+$AI$5*N74+3*$AI$6*G59+3*$AI$7*G60+3*$AI$8*N59+3*$AI$9*N60+3*$AI$10*G45+3*$AI$11*G46+3*$AI$12*N45+3*$AI$13*N46+$AI$14*G31+$AI$15*G32+$AI$16*N31+$AI$17*N32,IF(AND($F$27=2,$F$28=2),$AN$2*G73+$AN$3*G74+$AN$4*N73+$AN$5*N74+3*$AN$6*G59+3*$AN$7*G60+3*$AN$8*N59+3*$AN$9*N60+3*$AN$10*G45+3*$AN$11*G46+3*$AN$12*N45+3*$AN$13*N46+$AN$14*G31+$AN$15*G32+$AN$16*N31+$AN$17*N32,IF(MOD($E$27+$E$28,2)=0,$Y$2*G73+$Y$3*G74+$Y$4*N73+$Y$5*N74+3*$Y$6*G59+3*$Y$7*G60+3*$Y$8*N59+3*$Y$9*N60+3*$Y$10*G45+3*$Y$11*G46+3*$Y$12*N45+3*$Y$13*N46+$Y$14*G31+$Y$15*G32+$Y$16*N31+$Y$17*N32,$AD$2*G73+$AD$3*G74+$AD$4*N73+$AD$5*N74+3*$AD$6*G59+3*$AD$7*G60+3*$AD$8*N59+3*$AD$9*N60+3*$AD$10*G45+3*$AD$11*G46+3*$AD$12*N45+3*$AD$13*N46+$AD$14*G31+$AD$15*G32+$AD$16*N31+$AD$17*N32)))</f>
        <v>11267811.48901304</v>
      </c>
      <c r="K75" s="4" t="s">
        <v>1481</v>
      </c>
      <c r="N75" s="1">
        <f>IF(AND($F$27=2,$F$28=2,MOD($E$27+$E$28,2)=0),$AN$2*G73+$AN$3*G74+$AN$4*N73+$AN$5*N74+3*$AN$6*G59+3*$AN$7*G60+3*$AN$8*N59+3*$AN$9*N60+3*$AN$10*G45+3*$AN$11*G46+3*$AN$12*N45+3*$AN$13*N46+$AN$14*G31+$AN$15*G32+$AN$16*N31+$AN$17*N32,IF(AND($F$27=2,$F$28=2),$AI$2*G73+$AI$3*G74+$AI$4*N73+$AI$5*N74+3*$AI$6*G59+3*$AI$7*G60+3*$AI$8*N59+3*$AI$9*N60+3*$AI$10*G45+3*$AI$11*G46+3*$AI$12*N45+3*$AI$13*N46+$AI$14*G31+$AI$15*G32+$AI$16*N31+$AI$17*N32,IF(MOD($E$27+$E$28,2)=0,$AD$2*G73+$AD$3*G74+$AD$4*N73+$AD$5*N74+3*$AD$6*G59+3*$AD$7*G60+3*$AD$8*N59+3*$AD$9*N60+3*$AD$10*G45+3*$AD$11*G46+3*$AD$12*N45+3*$AD$13*N46+$AD$14*G31+$AD$15*G32+$AD$16*N31+$AD$17*N32,$Y$2*G73+$Y$3*G74+$Y$4*N73+$Y$5*N74+3*$Y$6*G59+3*$Y$7*G60+3*$Y$8*N59+3*$Y$9*N60+3*$Y$10*G45+3*$Y$11*G46+3*$Y$12*N45+3*$Y$13*N46+$Y$14*G31+$Y$15*G32+$Y$16*N31+$Y$17*N32)))</f>
        <v>11312510.398517195</v>
      </c>
      <c r="R75" s="4" t="s">
        <v>1488</v>
      </c>
      <c r="U75" s="1">
        <f>IF(AND($F$27=2,$F$28=2,MOD($E$27+$E$28,2)=0),$AI$2*U73+$AI$3*U74+$AI$4*AB73+$AI$5*AB74+3*$AI$6*U59+3*$AI$7*U60+3*$AI$8*AB59+3*$AI$9*AB60+3*$AI$10*U45+3*$AI$11*U46+3*$AI$12*AB45+3*$AI$13*AB46+$AI$14*U31+$AI$15*U32+$AI$16*AB31+$AI$17*AB32,IF(AND($F$27=2,$F$28=2),$AN$2*U73+$AN$3*U74+$AN$4*AB73+$AN$5*AB74+3*$AN$6*U59+3*$AN$7*U60+3*$AN$8*AB59+3*$AN$9*AB60+3*$AN$10*U45+3*$AN$11*U46+3*$AN$12*AB45+3*$AN$13*AB46+$AN$14*U31+$AN$15*U32+$AN$16*AB31+$AN$17*AB32,IF(MOD($E$27+$E$28,2)=0,$Y$2*U73+$Y$3*U74+$Y$4*AB73+$Y$5*AB74+3*$Y$6*U59+3*$Y$7*U60+3*$Y$8*AB59+3*$Y$9*AB60+3*$Y$10*U45+3*$Y$11*U46+3*$Y$12*AB45+3*$Y$13*AB46+$Y$14*U31+$Y$15*U32+$Y$16*AB31+$Y$17*AB32,$AD$2*U73+$AD$3*U74+$AD$4*AB73+$AD$5*AB74+3*$AD$6*U59+3*$AD$7*U60+3*$AD$8*AB59+3*$AD$9*AB60+3*$AD$10*U45+3*$AD$11*U46+3*$AD$12*AB45+3*$AD$13*AB46+$AD$14*U31+$AD$15*U32+$AD$16*AB31+$AD$17*AB32)))</f>
        <v>12094454.924751326</v>
      </c>
      <c r="Y75" s="4" t="s">
        <v>1495</v>
      </c>
      <c r="AB75" s="1">
        <f>IF(AND($F$27=2,$F$28=2,MOD($E$27+$E$28,2)=0),$AN$2*U73+$AN$3*U74+$AN$4*AB73+$AN$5*AB74+3*$AN$6*U59+3*$AN$7*U60+3*$AN$8*AB59+3*$AN$9*AB60+3*$AN$10*U45+3*$AN$11*U46+3*$AN$12*AB45+3*$AN$13*AB46+$AN$14*U31+$AN$15*U32+$AN$16*AB31+$AN$17*AB32,IF(AND($F$27=2,$F$28=2),$AI$2*U73+$AI$3*U74+$AI$4*AB73+$AI$5*AB74+3*$AI$6*U59+3*$AI$7*U60+3*$AI$8*AB59+3*$AI$9*AB60+3*$AI$10*U45+3*$AI$11*U46+3*$AI$12*AB45+3*$AI$13*AB46+$AI$14*U31+$AI$15*U32+$AI$16*AB31+$AI$17*AB32,IF(MOD($E$27+$E$28,2)=0,$AD$2*U73+$AD$3*U74+$AD$4*AB73+$AD$5*AB74+3*$AD$6*U59+3*$AD$7*U60+3*$AD$8*AB59+3*$AD$9*AB60+3*$AD$10*U45+3*$AD$11*U46+3*$AD$12*AB45+3*$AD$13*AB46+$AD$14*U31+$AD$15*U32+$AD$16*AB31+$AD$17*AB32,$Y$2*U73+$Y$3*U74+$Y$4*AB73+$Y$5*AB74+3*$Y$6*U59+3*$Y$7*U60+3*$Y$8*AB59+3*$Y$9*AB60+3*$Y$10*U45+3*$Y$11*U46+3*$Y$12*AB45+3*$Y$13*AB46+$Y$14*U31+$Y$15*U32+$Y$16*AB31+$Y$17*AB32)))</f>
        <v>12043430.51741582</v>
      </c>
      <c r="BV75" s="25"/>
      <c r="CQ75" s="4"/>
      <c r="CT75" s="25"/>
      <c r="CX75" s="4"/>
      <c r="DA75" s="1"/>
      <c r="DE75" s="4"/>
      <c r="DH75" s="1"/>
    </row>
    <row r="76" spans="2:295" x14ac:dyDescent="0.35">
      <c r="D76" s="4" t="s">
        <v>1475</v>
      </c>
      <c r="G76" s="1">
        <f>INDEX(D81:G84,VLOOKUP($F$27+2,C80:G84,1,FALSE)+1,HLOOKUP($F$28+1,C80:G84,1,FALSE)+1)</f>
        <v>873164.81638702517</v>
      </c>
      <c r="K76" s="4" t="s">
        <v>1482</v>
      </c>
      <c r="N76" s="1">
        <f>INDEX(K81:N84,VLOOKUP($F$27+2,J80:N84,1,FALSE)+1,HLOOKUP($F$28+1,J80:N84,1,FALSE)+1)</f>
        <v>860245.85195646912</v>
      </c>
      <c r="R76" s="4" t="s">
        <v>1489</v>
      </c>
      <c r="U76" s="1">
        <f>INDEX(R81:U84,VLOOKUP($F$27+2,Q80:U84,1,FALSE)+1,HLOOKUP($F$28+1,Q80:U84,1,FALSE)+1)</f>
        <v>750758.61415151996</v>
      </c>
      <c r="Y76" s="4" t="s">
        <v>1496</v>
      </c>
      <c r="AB76" s="1">
        <f>INDEX(Y81:AB84,VLOOKUP($F$27+2,X80:AB84,1,FALSE)+1,HLOOKUP($F$28+1,X80:AB84,1,FALSE)+1)</f>
        <v>726660.50398418191</v>
      </c>
      <c r="AI76" s="25"/>
      <c r="AP76" s="25"/>
      <c r="CT76" s="25"/>
      <c r="DA76" s="25"/>
      <c r="DH76" s="25"/>
      <c r="DL76" s="25"/>
      <c r="DM76" s="25"/>
      <c r="DN76" s="25"/>
      <c r="DS76" s="25"/>
      <c r="DT76" s="25"/>
      <c r="DU76" s="25"/>
      <c r="DZ76" s="25"/>
      <c r="EA76" s="25"/>
      <c r="EB76" s="25"/>
      <c r="EG76" s="25"/>
      <c r="EH76" s="25"/>
      <c r="EI76" s="25"/>
      <c r="EN76" s="25"/>
      <c r="EO76" s="25"/>
      <c r="EP76" s="25"/>
      <c r="EU76" s="25"/>
      <c r="EV76" s="25"/>
      <c r="EW76" s="25"/>
      <c r="FB76" s="25"/>
      <c r="FC76" s="25"/>
      <c r="FD76" s="25"/>
      <c r="FI76" s="25"/>
      <c r="FJ76" s="25"/>
      <c r="FK76" s="25"/>
      <c r="FP76" s="25"/>
      <c r="FQ76" s="25"/>
      <c r="FR76" s="25"/>
      <c r="FW76" s="25"/>
      <c r="FX76" s="25"/>
      <c r="FY76" s="25"/>
      <c r="GD76" s="25"/>
      <c r="GE76" s="25"/>
      <c r="GF76" s="25"/>
      <c r="GK76" s="25"/>
      <c r="GL76" s="25"/>
      <c r="GM76" s="25"/>
      <c r="GR76" s="25"/>
      <c r="GS76" s="25"/>
      <c r="GT76" s="25"/>
      <c r="GY76" s="25"/>
      <c r="GZ76" s="25"/>
      <c r="HA76" s="25"/>
      <c r="HF76" s="25"/>
      <c r="HG76" s="25"/>
      <c r="HH76" s="25"/>
      <c r="HM76" s="25"/>
      <c r="HN76" s="25"/>
      <c r="HO76" s="25"/>
      <c r="HT76" s="25"/>
      <c r="HU76" s="25"/>
      <c r="HV76" s="25"/>
      <c r="IA76" s="25"/>
      <c r="IB76" s="25"/>
      <c r="IC76" s="25"/>
      <c r="IH76" s="25"/>
      <c r="II76" s="25"/>
      <c r="IJ76" s="25"/>
      <c r="IO76" s="25"/>
      <c r="IP76" s="25"/>
      <c r="IQ76" s="25"/>
      <c r="IV76" s="25"/>
      <c r="IW76" s="25"/>
      <c r="IX76" s="25"/>
      <c r="JC76" s="25"/>
      <c r="JD76" s="25"/>
      <c r="JE76" s="25"/>
      <c r="JJ76" s="25"/>
      <c r="JK76" s="25"/>
      <c r="JL76" s="25"/>
      <c r="JQ76" s="25"/>
      <c r="JR76" s="25"/>
      <c r="JS76" s="25"/>
      <c r="JX76" s="25"/>
      <c r="JY76" s="25"/>
      <c r="JZ76" s="25"/>
      <c r="KE76" s="25"/>
      <c r="KF76" s="25"/>
      <c r="KG76" s="25"/>
    </row>
    <row r="77" spans="2:295" x14ac:dyDescent="0.35">
      <c r="D77" s="4" t="s">
        <v>1476</v>
      </c>
      <c r="G77" s="1">
        <f>INDEX(D81:G84,VLOOKUP($F$27+1,C80:G84,1,FALSE)+1,HLOOKUP($F$28+2,C80:G84,1,FALSE)+1)</f>
        <v>667275.07550166734</v>
      </c>
      <c r="K77" s="4" t="s">
        <v>1483</v>
      </c>
      <c r="N77" s="1">
        <f>INDEX(K81:N84,VLOOKUP($F$27+1,J80:N84,1,FALSE)+1,HLOOKUP($F$28+2,J80:N84,1,FALSE)+1)</f>
        <v>689149.0345800888</v>
      </c>
      <c r="R77" s="4" t="s">
        <v>1490</v>
      </c>
      <c r="U77" s="1">
        <f>INDEX(R81:U84,VLOOKUP($F$27+1,Q80:U84,1,FALSE)+1,HLOOKUP($F$28+2,Q80:U84,1,FALSE)+1)</f>
        <v>868135.68518912408</v>
      </c>
      <c r="Y77" s="4" t="s">
        <v>1497</v>
      </c>
      <c r="AB77" s="1">
        <f>INDEX(Y81:AB84,VLOOKUP($F$27+1,X80:AB84,1,FALSE)+1,HLOOKUP($F$28+2,X80:AB84,1,FALSE)+1)</f>
        <v>880575.04634107172</v>
      </c>
      <c r="CJ77" s="4"/>
      <c r="CM77" s="25"/>
      <c r="DL77" s="25"/>
      <c r="DM77" s="25"/>
      <c r="DN77" s="25"/>
      <c r="DS77" s="25"/>
      <c r="DT77" s="25"/>
      <c r="DU77" s="25"/>
      <c r="DZ77" s="25"/>
      <c r="EA77" s="25"/>
      <c r="EB77" s="25"/>
      <c r="EG77" s="25"/>
      <c r="EH77" s="25"/>
      <c r="EI77" s="25"/>
      <c r="EN77" s="25"/>
      <c r="EO77" s="25"/>
      <c r="EP77" s="25"/>
      <c r="EU77" s="25"/>
      <c r="EV77" s="25"/>
      <c r="EW77" s="25"/>
      <c r="FB77" s="25"/>
      <c r="FC77" s="25"/>
      <c r="FD77" s="25"/>
      <c r="FI77" s="25"/>
      <c r="FJ77" s="25"/>
      <c r="FK77" s="25"/>
      <c r="FP77" s="25"/>
      <c r="FQ77" s="25"/>
      <c r="FR77" s="25"/>
      <c r="FW77" s="25"/>
      <c r="FX77" s="25"/>
      <c r="FY77" s="25"/>
      <c r="GD77" s="25"/>
      <c r="GE77" s="25"/>
      <c r="GF77" s="25"/>
      <c r="GK77" s="25"/>
      <c r="GL77" s="25"/>
      <c r="GM77" s="25"/>
      <c r="GR77" s="25"/>
      <c r="GS77" s="25"/>
      <c r="GT77" s="25"/>
      <c r="GY77" s="25"/>
      <c r="GZ77" s="25"/>
      <c r="HA77" s="25"/>
      <c r="HF77" s="25"/>
      <c r="HG77" s="25"/>
      <c r="HH77" s="25"/>
      <c r="HM77" s="25"/>
      <c r="HN77" s="25"/>
      <c r="HO77" s="25"/>
      <c r="HT77" s="25"/>
      <c r="HU77" s="25"/>
      <c r="HV77" s="25"/>
      <c r="IA77" s="25"/>
      <c r="IB77" s="25"/>
      <c r="IC77" s="25"/>
      <c r="IH77" s="25"/>
      <c r="II77" s="25"/>
      <c r="IJ77" s="25"/>
      <c r="IO77" s="25"/>
      <c r="IP77" s="25"/>
      <c r="IQ77" s="25"/>
      <c r="IV77" s="25"/>
      <c r="IW77" s="25"/>
      <c r="IX77" s="25"/>
      <c r="JC77" s="25"/>
      <c r="JD77" s="25"/>
      <c r="JE77" s="25"/>
      <c r="JJ77" s="25"/>
      <c r="JK77" s="25"/>
      <c r="JL77" s="25"/>
      <c r="JQ77" s="25"/>
      <c r="JR77" s="25"/>
      <c r="JS77" s="25"/>
      <c r="JX77" s="25"/>
      <c r="JY77" s="25"/>
      <c r="JZ77" s="25"/>
      <c r="KE77" s="25"/>
      <c r="KF77" s="25"/>
      <c r="KG77" s="25"/>
    </row>
    <row r="78" spans="2:295" x14ac:dyDescent="0.35">
      <c r="D78" s="4" t="s">
        <v>1477</v>
      </c>
      <c r="G78" s="1">
        <f>IF(AND($F$27=2,$F$28=2,MOD($E$27+$E$28,2)=0),$AI$2*G76+$AI$3*G77+$AI$4*N76+$AI$5*N77+3*$AI$6*G62+3*$AI$7*G63+3*$AI$8*N62+3*$AI$9*N63+3*$AI$10*G48+3*$AI$11*G49+3*$AI$12*N48+3*$AI$13*N49+$AI$14*G34+$AI$15*G35+$AI$16*N34+$AI$17*N35,IF(AND($F$27=2,$F$28=2),$AN$2*G76+$AN$3*G77+$AN$4*N76+$AN$5*N77+3*$AN$6*G62+3*$AN$7*G63+3*$AN$8*N62+3*$AN$9*N63+3*$AN$10*G48+3*$AN$11*G49+3*$AN$12*N48+3*$AN$13*N49+$AN$14*G34+$AN$15*G35+$AN$16*N34+$AN$17*N35,IF(MOD($E$27+$E$28,2)=0,$Y$2*G76+$Y$3*G77+$Y$4*N76+$Y$5*N77+3*$Y$6*G62+3*$Y$7*G63+3*$Y$8*N62+3*$Y$9*N63+3*$Y$10*G48+3*$Y$11*G49+3*$Y$12*N48+3*$Y$13*N49+$Y$14*G34+$Y$15*G35+$Y$16*N34+$Y$17*N35,$AD$2*G76+$AD$3*G77+$AD$4*N76+$AD$5*N77+3*$AD$6*G62+3*$AD$7*G63+3*$AD$8*N62+3*$AD$9*N63+3*$AD$10*G48+3*$AD$11*G49+3*$AD$12*N48+3*$AD$13*N49+$AD$14*G34+$AD$15*G35+$AD$16*N34+$AD$17*N35)))</f>
        <v>2712020.6330860713</v>
      </c>
      <c r="K78" s="4" t="s">
        <v>1484</v>
      </c>
      <c r="N78" s="1">
        <f>IF(AND($F$27=2,$F$28=2,MOD($E$27+$E$28,2)=0),$AN$2*G76+$AN$3*G77+$AN$4*N76+$AN$5*N77+3*$AN$6*G62+3*$AN$7*G63+3*$AN$8*N62+3*$AN$9*N63+3*$AN$10*G48+3*$AN$11*G49+3*$AN$12*N48+3*$AN$13*N49+$AN$14*G34+$AN$15*G35+$AN$16*N34+$AN$17*N35,IF(AND($F$27=2,$F$28=2),$AI$2*G76+$AI$3*G77+$AI$4*N76+$AI$5*N77+3*$AI$6*G62+3*$AI$7*G63+3*$AI$8*N62+3*$AI$9*N63+3*$AI$10*G48+3*$AI$11*G49+3*$AI$12*N48+3*$AI$13*N49+$AI$14*G34+$AI$15*G35+$AI$16*N34+$AI$17*N35,IF(MOD($E$27+$E$28,2)=0,$AD$2*G76+$AD$3*G77+$AD$4*N76+$AD$5*N77+3*$AD$6*G62+3*$AD$7*G63+3*$AD$8*N62+3*$AD$9*N63+3*$AD$10*G48+3*$AD$11*G49+3*$AD$12*N48+3*$AD$13*N49+$AD$14*G34+$AD$15*G35+$AD$16*N34+$AD$17*N35,$Y$2*G76+$Y$3*G77+$Y$4*N76+$Y$5*N77+3*$Y$6*G62+3*$Y$7*G63+3*$Y$8*N62+3*$Y$9*N63+3*$Y$10*G48+3*$Y$11*G49+3*$Y$12*N48+3*$Y$13*N49+$Y$14*G34+$Y$15*G35+$Y$16*N34+$Y$17*N35)))</f>
        <v>2732228.1153955273</v>
      </c>
      <c r="R78" s="4" t="s">
        <v>1491</v>
      </c>
      <c r="U78" s="1">
        <f>IF(AND($F$27=2,$F$28=2,MOD($E$27+$E$28,2)=0),$AI$2*U76+$AI$3*U77+$AI$4*AB76+$AI$5*AB77+3*$AI$6*U62+3*$AI$7*U63+3*$AI$8*AB62+3*$AI$9*AB63+3*$AI$10*U48+3*$AI$11*U49+3*$AI$12*AB48+3*$AI$13*AB49+$AI$14*U34+$AI$15*U35+$AI$16*AB34+$AI$17*AB35,IF(AND($F$27=2,$F$28=2),$AN$2*U76+$AN$3*U77+$AN$4*AB76+$AN$5*AB77+3*$AN$6*U62+3*$AN$7*U63+3*$AN$8*AB62+3*$AN$9*AB63+3*$AN$10*U48+3*$AN$11*U49+3*$AN$12*AB48+3*$AN$13*AB49+$AN$14*U34+$AN$15*U35+$AN$16*AB34+$AN$17*AB35,IF(MOD($E$27+$E$28,2)=0,$Y$2*U76+$Y$3*U77+$Y$4*AB76+$Y$5*AB77+3*$Y$6*U62+3*$Y$7*U63+3*$Y$8*AB62+3*$Y$9*AB63+3*$Y$10*U48+3*$Y$11*U49+3*$Y$12*AB48+3*$Y$13*AB49+$Y$14*U34+$Y$15*U35+$Y$16*AB34+$Y$17*AB35,$AD$2*U76+$AD$3*U77+$AD$4*AB76+$AD$5*AB77+3*$AD$6*U62+3*$AD$7*U63+3*$AD$8*AB62+3*$AD$9*AB63+3*$AD$10*U48+3*$AD$11*U49+3*$AD$12*AB48+3*$AD$13*AB49+$AD$14*U34+$AD$15*U35+$AD$16*AB34+$AD$17*AB35)))</f>
        <v>2883685.5791187868</v>
      </c>
      <c r="Y78" s="4" t="s">
        <v>1498</v>
      </c>
      <c r="AB78" s="1">
        <f>IF(AND($F$27=2,$F$28=2,MOD($E$27+$E$28,2)=0),$AN$2*U76+$AN$3*U77+$AN$4*AB76+$AN$5*AB77+3*$AN$6*U62+3*$AN$7*U63+3*$AN$8*AB62+3*$AN$9*AB63+3*$AN$10*U48+3*$AN$11*U49+3*$AN$12*AB48+3*$AN$13*AB49+$AN$14*U34+$AN$15*U35+$AN$16*AB34+$AN$17*AB35,IF(AND($F$27=2,$F$28=2),$AI$2*U76+$AI$3*U77+$AI$4*AB76+$AI$5*AB77+3*$AI$6*U62+3*$AI$7*U63+3*$AI$8*AB62+3*$AI$9*AB63+3*$AI$10*U48+3*$AI$11*U49+3*$AI$12*AB48+3*$AI$13*AB49+$AI$14*U34+$AI$15*U35+$AI$16*AB34+$AI$17*AB35,IF(MOD($E$27+$E$28,2)=0,$AD$2*U76+$AD$3*U77+$AD$4*AB76+$AD$5*AB77+3*$AD$6*U62+3*$AD$7*U63+3*$AD$8*AB62+3*$AD$9*AB63+3*$AD$10*U48+3*$AD$11*U49+3*$AD$12*AB48+3*$AD$13*AB49+$AD$14*U34+$AD$15*U35+$AD$16*AB34+$AD$17*AB35,$Y$2*U76+$Y$3*U77+$Y$4*AB76+$Y$5*AB77+3*$Y$6*U62+3*$Y$7*U63+3*$Y$8*AB62+3*$Y$9*AB63+3*$Y$10*U48+3*$Y$11*U49+3*$Y$12*AB48+3*$Y$13*AB49+$Y$14*U34+$Y$15*U35+$Y$16*AB34+$Y$17*AB35)))</f>
        <v>2861284.2467481312</v>
      </c>
      <c r="CJ78" s="4"/>
      <c r="CM78" s="25"/>
      <c r="DL78" s="25"/>
      <c r="DM78" s="25"/>
      <c r="DN78" s="25"/>
      <c r="DS78" s="25"/>
      <c r="DT78" s="25"/>
      <c r="DU78" s="25"/>
      <c r="DZ78" s="25"/>
      <c r="EA78" s="25"/>
      <c r="EB78" s="25"/>
      <c r="EG78" s="25"/>
      <c r="EH78" s="25"/>
      <c r="EI78" s="25"/>
      <c r="EN78" s="25"/>
      <c r="EO78" s="25"/>
      <c r="EP78" s="25"/>
      <c r="EU78" s="25"/>
      <c r="EV78" s="25"/>
      <c r="EW78" s="25"/>
      <c r="FB78" s="25"/>
      <c r="FC78" s="25"/>
      <c r="FD78" s="25"/>
      <c r="FI78" s="25"/>
      <c r="FJ78" s="25"/>
      <c r="FK78" s="25"/>
      <c r="FP78" s="25"/>
      <c r="FQ78" s="25"/>
      <c r="FR78" s="25"/>
      <c r="FW78" s="25"/>
      <c r="FX78" s="25"/>
      <c r="FY78" s="25"/>
      <c r="GD78" s="25"/>
      <c r="GE78" s="25"/>
      <c r="GF78" s="25"/>
      <c r="GK78" s="25"/>
      <c r="GL78" s="25"/>
      <c r="GM78" s="25"/>
      <c r="GR78" s="25"/>
      <c r="GS78" s="25"/>
      <c r="GT78" s="25"/>
      <c r="GY78" s="25"/>
      <c r="GZ78" s="25"/>
      <c r="HA78" s="25"/>
      <c r="HF78" s="25"/>
      <c r="HG78" s="25"/>
      <c r="HH78" s="25"/>
      <c r="HM78" s="25"/>
      <c r="HN78" s="25"/>
      <c r="HO78" s="25"/>
      <c r="HT78" s="25"/>
      <c r="HU78" s="25"/>
      <c r="HV78" s="25"/>
      <c r="IA78" s="25"/>
      <c r="IB78" s="25"/>
      <c r="IC78" s="25"/>
      <c r="IH78" s="25"/>
      <c r="II78" s="25"/>
      <c r="IJ78" s="25"/>
      <c r="IO78" s="25"/>
      <c r="IP78" s="25"/>
      <c r="IQ78" s="25"/>
      <c r="IV78" s="25"/>
      <c r="IW78" s="25"/>
      <c r="IX78" s="25"/>
      <c r="JC78" s="25"/>
      <c r="JD78" s="25"/>
      <c r="JE78" s="25"/>
      <c r="JJ78" s="25"/>
      <c r="JK78" s="25"/>
      <c r="JL78" s="25"/>
      <c r="JQ78" s="25"/>
      <c r="JR78" s="25"/>
      <c r="JS78" s="25"/>
      <c r="JX78" s="25"/>
      <c r="JY78" s="25"/>
      <c r="JZ78" s="25"/>
      <c r="KE78" s="25"/>
      <c r="KF78" s="25"/>
      <c r="KG78" s="25"/>
    </row>
    <row r="79" spans="2:295" x14ac:dyDescent="0.35">
      <c r="E79" t="s">
        <v>0</v>
      </c>
      <c r="L79" t="s">
        <v>0</v>
      </c>
      <c r="S79" t="s">
        <v>0</v>
      </c>
      <c r="Z79" t="s">
        <v>0</v>
      </c>
      <c r="AG79" t="s">
        <v>0</v>
      </c>
      <c r="AN79" t="s">
        <v>0</v>
      </c>
      <c r="AU79" t="s">
        <v>0</v>
      </c>
      <c r="BB79" t="s">
        <v>0</v>
      </c>
      <c r="BI79" t="s">
        <v>0</v>
      </c>
      <c r="BP79" t="s">
        <v>0</v>
      </c>
      <c r="BV79" s="25"/>
      <c r="CM79" s="25"/>
    </row>
    <row r="80" spans="2:295" x14ac:dyDescent="0.35">
      <c r="D80">
        <v>0</v>
      </c>
      <c r="E80">
        <v>1</v>
      </c>
      <c r="F80">
        <v>2</v>
      </c>
      <c r="G80">
        <v>3</v>
      </c>
      <c r="K80">
        <v>0</v>
      </c>
      <c r="L80">
        <v>1</v>
      </c>
      <c r="M80">
        <v>2</v>
      </c>
      <c r="N80">
        <v>3</v>
      </c>
      <c r="R80">
        <v>0</v>
      </c>
      <c r="S80">
        <v>1</v>
      </c>
      <c r="T80">
        <v>2</v>
      </c>
      <c r="U80">
        <v>3</v>
      </c>
      <c r="Y80">
        <v>0</v>
      </c>
      <c r="Z80">
        <v>1</v>
      </c>
      <c r="AA80">
        <v>2</v>
      </c>
      <c r="AB80">
        <v>3</v>
      </c>
      <c r="AF80">
        <v>0</v>
      </c>
      <c r="AG80">
        <v>1</v>
      </c>
      <c r="AH80">
        <v>2</v>
      </c>
      <c r="AM80">
        <v>0</v>
      </c>
      <c r="AN80">
        <v>1</v>
      </c>
      <c r="AO80">
        <v>2</v>
      </c>
      <c r="AT80">
        <v>0</v>
      </c>
      <c r="AU80">
        <v>1</v>
      </c>
      <c r="AV80">
        <v>2</v>
      </c>
      <c r="BA80">
        <v>0</v>
      </c>
      <c r="BB80">
        <v>1</v>
      </c>
      <c r="BC80">
        <v>2</v>
      </c>
      <c r="BH80">
        <v>0</v>
      </c>
      <c r="BI80">
        <v>1</v>
      </c>
      <c r="BJ80">
        <v>2</v>
      </c>
      <c r="BO80">
        <v>0</v>
      </c>
      <c r="BP80">
        <v>1</v>
      </c>
      <c r="BQ80">
        <v>2</v>
      </c>
      <c r="BV80" s="25"/>
      <c r="BY80" s="25"/>
      <c r="CC80" s="4"/>
      <c r="CF80" s="25"/>
      <c r="CQ80" s="25"/>
      <c r="CR80" s="25"/>
      <c r="CS80" s="25"/>
      <c r="CX80" s="5"/>
      <c r="CY80" s="5"/>
      <c r="CZ80" s="5"/>
      <c r="DE80" s="5"/>
      <c r="DF80" s="5"/>
      <c r="DG80" s="5"/>
    </row>
    <row r="81" spans="2:293" x14ac:dyDescent="0.35">
      <c r="C81">
        <v>0</v>
      </c>
      <c r="D81" s="17">
        <f t="shared" ref="D81:F82" si="35">$O$2*D82+$O$3*E81+$O$4*K82+$O$5*L81+3*$O$6*D68+3*$O$7*E67+3*$O$8*K68+3*$O$9*L67+3*$O$10*D54+3*$O$11*E53+3*$O$12*K54+3*$O$13*L53+$O$14*D40+$O$15*E39+$O$16*K40+$O$17*L39</f>
        <v>11267811.489013042</v>
      </c>
      <c r="E81" s="17">
        <f t="shared" si="35"/>
        <v>4495416.4637098499</v>
      </c>
      <c r="F81" s="17">
        <f t="shared" si="35"/>
        <v>1015712.5366266927</v>
      </c>
      <c r="G81" s="112">
        <v>0</v>
      </c>
      <c r="J81">
        <v>0</v>
      </c>
      <c r="K81" s="17">
        <f t="shared" ref="K81:M82" si="36">$T$2*D82+$T$3*E81+$T$4*K82+$T$5*L81+3*$T$6*D68+3*$T$7*E67+3*$T$8*K68+3*$T$9*L67+3*$T$10*D54+3*$T$11*E53+3*$T$12*K54+3*$T$13*L53+$T$14*D40+$T$15*E39+$T$16*K40+$T$17*L39</f>
        <v>11312510.398517195</v>
      </c>
      <c r="L81" s="17">
        <f t="shared" si="36"/>
        <v>4541068.9966695877</v>
      </c>
      <c r="M81" s="17">
        <f t="shared" si="36"/>
        <v>1040234.945905215</v>
      </c>
      <c r="N81" s="112">
        <v>0</v>
      </c>
      <c r="Q81">
        <v>0</v>
      </c>
      <c r="R81" s="17">
        <f t="shared" ref="R81:T82" si="37">$O$2*R82+$O$3*S81+$O$4*Y82+$O$5*Z81+3*$O$6*R68+3*$O$7*S67+3*$O$8*Y68+3*$O$9*Z67+3*$O$10*R54+3*$O$11*S53+3*$O$12*Y54+3*$O$13*Z53+$O$14*R40+$O$15*S39+$O$16*Y40+$O$17*Z39</f>
        <v>12094454.924751328</v>
      </c>
      <c r="S81" s="17">
        <f t="shared" si="37"/>
        <v>6432335.1782786828</v>
      </c>
      <c r="T81" s="17">
        <f t="shared" si="37"/>
        <v>1836301.5261590793</v>
      </c>
      <c r="U81" s="112">
        <v>0</v>
      </c>
      <c r="X81">
        <v>0</v>
      </c>
      <c r="Y81" s="17">
        <f t="shared" ref="Y81:AA82" si="38">$T$2*R82+$T$3*S81+$T$4*Y82+$T$5*Z81+3*$T$6*R68+3*$T$7*S67+3*$T$8*Y68+3*$T$9*Z67+3*$T$10*R54+3*$T$11*S53+3*$T$12*Y54+3*$T$13*Z53+$T$14*R40+$T$15*S39+$T$16*Y40+$T$17*Z39</f>
        <v>12043430.51741582</v>
      </c>
      <c r="Z81" s="17">
        <f t="shared" si="38"/>
        <v>6433277.0152396262</v>
      </c>
      <c r="AA81" s="17">
        <f t="shared" si="38"/>
        <v>1872656.0798904735</v>
      </c>
      <c r="AB81" s="112">
        <v>0</v>
      </c>
      <c r="AE81">
        <v>0</v>
      </c>
      <c r="AF81" s="17">
        <f>D81+R81</f>
        <v>23362266.413764372</v>
      </c>
      <c r="AG81" s="17">
        <f t="shared" ref="AG81:AH83" si="39">E81+S81</f>
        <v>10927751.641988533</v>
      </c>
      <c r="AH81" s="17">
        <f t="shared" si="39"/>
        <v>2852014.0627857721</v>
      </c>
      <c r="AL81">
        <v>0</v>
      </c>
      <c r="AM81" s="17">
        <f>K81+Y81</f>
        <v>23355940.915933013</v>
      </c>
      <c r="AN81" s="17">
        <f t="shared" ref="AN81:AN83" si="40">L81+Z81</f>
        <v>10974346.011909213</v>
      </c>
      <c r="AO81" s="17">
        <f t="shared" ref="AO81:AO83" si="41">M81+AA81</f>
        <v>2912891.0257956884</v>
      </c>
      <c r="AS81">
        <v>0</v>
      </c>
      <c r="AT81" s="17">
        <f>AF81</f>
        <v>23362266.413764372</v>
      </c>
      <c r="AU81" s="17">
        <f t="shared" ref="AU81:AV83" si="42">AG81</f>
        <v>10927751.641988533</v>
      </c>
      <c r="AV81" s="17">
        <f t="shared" si="42"/>
        <v>2852014.0627857721</v>
      </c>
      <c r="AZ81">
        <v>0</v>
      </c>
      <c r="BA81" s="17">
        <f>AM81</f>
        <v>23355940.915933013</v>
      </c>
      <c r="BB81" s="17">
        <f t="shared" ref="BB81:BC83" si="43">AN81</f>
        <v>10974346.011909213</v>
      </c>
      <c r="BC81" s="17">
        <f t="shared" si="43"/>
        <v>2912891.0257956884</v>
      </c>
      <c r="BG81">
        <v>0</v>
      </c>
      <c r="BH81" s="3">
        <f t="shared" ref="BH81:BJ83" si="44">(AT81-3*AT67*AT53+2*AT53^3)/(BH67)^(3/2)</f>
        <v>0.20260337388613769</v>
      </c>
      <c r="BI81" s="3">
        <f t="shared" si="44"/>
        <v>0.24232701319567906</v>
      </c>
      <c r="BJ81" s="3">
        <f t="shared" si="44"/>
        <v>0.78598186687833105</v>
      </c>
      <c r="BN81">
        <v>0</v>
      </c>
      <c r="BO81" s="3">
        <f t="shared" ref="BO81:BQ83" si="45">(BA81-3*BA67*BA53+2*BA53^3)/(BO67)^(3/2)</f>
        <v>0.20071576847019312</v>
      </c>
      <c r="BP81" s="3">
        <f t="shared" si="45"/>
        <v>0.20374187955930226</v>
      </c>
      <c r="BQ81" s="3">
        <f t="shared" si="45"/>
        <v>0.73773885376087656</v>
      </c>
      <c r="BY81" s="25"/>
      <c r="CC81" s="4"/>
      <c r="CF81" s="25"/>
      <c r="CQ81" s="25"/>
      <c r="CR81" s="25"/>
      <c r="CS81" s="25"/>
      <c r="CX81" s="5"/>
      <c r="CY81" s="5"/>
      <c r="CZ81" s="5"/>
      <c r="DE81" s="5"/>
      <c r="DF81" s="5"/>
      <c r="DG81" s="5"/>
      <c r="DL81" s="4"/>
      <c r="DO81" s="25"/>
      <c r="DS81" s="4"/>
      <c r="DV81" s="25"/>
      <c r="DZ81" s="4"/>
      <c r="EC81" s="25"/>
      <c r="EG81" s="4"/>
      <c r="EJ81" s="25"/>
      <c r="EN81" s="4"/>
      <c r="EQ81" s="25"/>
      <c r="EU81" s="4"/>
      <c r="EX81" s="25"/>
      <c r="FB81" s="4"/>
      <c r="FE81" s="25"/>
      <c r="FI81" s="4"/>
      <c r="FL81" s="25"/>
      <c r="FP81" s="4"/>
      <c r="FS81" s="25"/>
      <c r="FW81" s="4"/>
      <c r="FZ81" s="25"/>
      <c r="GD81" s="4"/>
      <c r="GG81" s="25"/>
      <c r="GK81" s="4"/>
      <c r="GN81" s="25"/>
      <c r="GR81" s="4"/>
      <c r="GU81" s="25"/>
      <c r="GY81" s="4"/>
      <c r="HB81" s="25"/>
      <c r="HF81" s="4"/>
      <c r="HI81" s="25"/>
      <c r="HM81" s="4"/>
      <c r="HP81" s="25"/>
      <c r="HT81" s="4"/>
      <c r="HW81" s="25"/>
      <c r="IA81" s="4"/>
      <c r="ID81" s="25"/>
      <c r="IH81" s="4"/>
      <c r="IK81" s="5"/>
      <c r="IO81" s="4"/>
      <c r="IR81" s="25"/>
      <c r="IT81" s="4"/>
      <c r="IW81" s="25"/>
      <c r="IY81" s="4"/>
      <c r="JC81" s="4"/>
      <c r="JJ81" s="4"/>
      <c r="JQ81" s="4"/>
      <c r="JT81" s="25"/>
      <c r="JX81" s="4"/>
      <c r="KA81" s="25"/>
      <c r="KE81" s="4"/>
    </row>
    <row r="82" spans="2:293" x14ac:dyDescent="0.35">
      <c r="B82" t="s">
        <v>1</v>
      </c>
      <c r="C82">
        <v>1</v>
      </c>
      <c r="D82" s="17">
        <f t="shared" si="35"/>
        <v>6287630.1990591036</v>
      </c>
      <c r="E82" s="17">
        <f t="shared" si="35"/>
        <v>2712020.6330860713</v>
      </c>
      <c r="F82" s="17">
        <f t="shared" si="35"/>
        <v>667275.07550166734</v>
      </c>
      <c r="G82" s="112">
        <v>0</v>
      </c>
      <c r="I82" t="s">
        <v>1</v>
      </c>
      <c r="J82">
        <v>1</v>
      </c>
      <c r="K82" s="17">
        <f t="shared" si="36"/>
        <v>6284251.9536874052</v>
      </c>
      <c r="L82" s="17">
        <f t="shared" si="36"/>
        <v>2732228.1153955273</v>
      </c>
      <c r="M82" s="17">
        <f t="shared" si="36"/>
        <v>689149.0345800888</v>
      </c>
      <c r="N82" s="112">
        <v>0</v>
      </c>
      <c r="P82" t="s">
        <v>1</v>
      </c>
      <c r="Q82">
        <v>1</v>
      </c>
      <c r="R82" s="17">
        <f t="shared" si="37"/>
        <v>5014032.7447838383</v>
      </c>
      <c r="S82" s="17">
        <f t="shared" si="37"/>
        <v>2883685.5791187868</v>
      </c>
      <c r="T82" s="17">
        <f t="shared" si="37"/>
        <v>868135.68518912408</v>
      </c>
      <c r="U82" s="112">
        <v>0</v>
      </c>
      <c r="W82" t="s">
        <v>1</v>
      </c>
      <c r="X82">
        <v>1</v>
      </c>
      <c r="Y82" s="17">
        <f t="shared" si="38"/>
        <v>4962376.7304348964</v>
      </c>
      <c r="Z82" s="17">
        <f t="shared" si="38"/>
        <v>2861284.2467481312</v>
      </c>
      <c r="AA82" s="17">
        <f t="shared" si="38"/>
        <v>880575.04634107172</v>
      </c>
      <c r="AB82" s="112">
        <v>0</v>
      </c>
      <c r="AD82" t="s">
        <v>1</v>
      </c>
      <c r="AE82">
        <v>1</v>
      </c>
      <c r="AF82" s="17">
        <f t="shared" ref="AF82:AF83" si="46">D82+R82</f>
        <v>11301662.943842942</v>
      </c>
      <c r="AG82" s="17">
        <f t="shared" si="39"/>
        <v>5595706.2122048587</v>
      </c>
      <c r="AH82" s="17">
        <f t="shared" si="39"/>
        <v>1535410.7606907915</v>
      </c>
      <c r="AK82" t="s">
        <v>1</v>
      </c>
      <c r="AL82">
        <v>1</v>
      </c>
      <c r="AM82" s="17">
        <f t="shared" ref="AM82:AM83" si="47">K82+Y82</f>
        <v>11246628.684122302</v>
      </c>
      <c r="AN82" s="17">
        <f t="shared" si="40"/>
        <v>5593512.3621436581</v>
      </c>
      <c r="AO82" s="17">
        <f t="shared" si="41"/>
        <v>1569724.0809211605</v>
      </c>
      <c r="AR82" t="s">
        <v>1</v>
      </c>
      <c r="AS82">
        <v>1</v>
      </c>
      <c r="AT82" s="17">
        <f t="shared" ref="AT82:AT83" si="48">AF82</f>
        <v>11301662.943842942</v>
      </c>
      <c r="AU82" s="17">
        <f t="shared" si="42"/>
        <v>5595706.2122048587</v>
      </c>
      <c r="AV82" s="17">
        <f t="shared" si="42"/>
        <v>1535410.7606907915</v>
      </c>
      <c r="AY82" t="s">
        <v>1</v>
      </c>
      <c r="AZ82">
        <v>1</v>
      </c>
      <c r="BA82" s="17">
        <f t="shared" ref="BA82:BA83" si="49">AM82</f>
        <v>11246628.684122302</v>
      </c>
      <c r="BB82" s="17">
        <f t="shared" si="43"/>
        <v>5593512.3621436581</v>
      </c>
      <c r="BC82" s="17">
        <f t="shared" si="43"/>
        <v>1569724.0809211605</v>
      </c>
      <c r="BF82" t="s">
        <v>1</v>
      </c>
      <c r="BG82">
        <v>1</v>
      </c>
      <c r="BH82" s="3">
        <f t="shared" si="44"/>
        <v>0.17130255402218192</v>
      </c>
      <c r="BI82" s="3">
        <f t="shared" si="44"/>
        <v>0.57680189803405901</v>
      </c>
      <c r="BJ82" s="3">
        <f t="shared" si="44"/>
        <v>0.72534024052243462</v>
      </c>
      <c r="BM82" t="s">
        <v>1</v>
      </c>
      <c r="BN82">
        <v>1</v>
      </c>
      <c r="BO82" s="3">
        <f t="shared" si="45"/>
        <v>0.21148347061980124</v>
      </c>
      <c r="BP82" s="3">
        <f t="shared" si="45"/>
        <v>0.57437221661267002</v>
      </c>
      <c r="BQ82" s="3">
        <f t="shared" si="45"/>
        <v>0.64564262522639626</v>
      </c>
      <c r="BY82" s="25"/>
      <c r="CF82" s="25"/>
      <c r="CQ82" s="25"/>
      <c r="CR82" s="25"/>
      <c r="CS82" s="25"/>
      <c r="CX82" s="5"/>
      <c r="CY82" s="5"/>
      <c r="CZ82" s="5"/>
      <c r="DE82" s="5"/>
      <c r="DF82" s="5"/>
      <c r="DG82" s="5"/>
      <c r="DO82" s="25"/>
      <c r="DV82" s="25"/>
      <c r="EC82" s="25"/>
      <c r="EJ82" s="25"/>
      <c r="EQ82" s="25"/>
      <c r="EX82" s="25"/>
      <c r="FE82" s="25"/>
      <c r="FL82" s="25"/>
      <c r="FS82" s="25"/>
      <c r="FZ82" s="25"/>
      <c r="GG82" s="25"/>
      <c r="GN82" s="25"/>
      <c r="GU82" s="25"/>
      <c r="HB82" s="25"/>
      <c r="HI82" s="25"/>
      <c r="HP82" s="25"/>
      <c r="HW82" s="25"/>
      <c r="ID82" s="25"/>
      <c r="IK82" s="25"/>
      <c r="IR82" s="25"/>
      <c r="IT82" s="4"/>
      <c r="IW82" s="25"/>
      <c r="JJ82" s="4"/>
      <c r="JQ82" s="4"/>
      <c r="JT82" s="25"/>
      <c r="JX82" s="4"/>
      <c r="KA82" s="25"/>
      <c r="KE82" s="4"/>
    </row>
    <row r="83" spans="2:293" x14ac:dyDescent="0.35">
      <c r="C83">
        <v>2</v>
      </c>
      <c r="D83" s="17">
        <f>$O$2*D84+$O$3*E83+$O$4*K84+$O$5*L83+3*$O$6*D70+3*$O$7*E69+3*$O$8*K70+3*$O$9*L69+3*$O$10*D56+3*$O$11*E55+3*$O$12*K56+3*$O$13*L55+$O$14*D42+$O$15*E41+$O$16*K42+$O$17*L41</f>
        <v>1912103.0060407387</v>
      </c>
      <c r="E83" s="17">
        <f>$O$2*E84+$O$3*F83+$O$4*L84+$O$5*M83+3*$O$6*E70+3*$O$7*F69+3*$O$8*L70+3*$O$9*M69+3*$O$10*E56+3*$O$11*F55+3*$O$12*L56+3*$O$13*M55+$O$14*E42+$O$15*F41+$O$16*L42+$O$17*M41</f>
        <v>873164.81638702517</v>
      </c>
      <c r="F83" s="16">
        <f>$J$10</f>
        <v>232613.67053547726</v>
      </c>
      <c r="J83">
        <v>2</v>
      </c>
      <c r="K83" s="17">
        <f>$T$2*D84+$T$3*E83+$T$4*K84+$T$5*L83+3*$T$6*D70+3*$T$7*E69+3*$T$8*K70+3*$T$9*L69+3*$T$10*D56+3*$T$11*E55+3*$T$12*K56+3*$T$13*L55+$T$14*D42+$T$15*E41+$T$16*K42+$T$17*L41</f>
        <v>1873937.3406974191</v>
      </c>
      <c r="L83" s="17">
        <f>$T$2*E84+$T$3*F83+$T$4*L84+$T$5*M83+3*$T$6*E70+3*$T$7*F69+3*$T$8*L70+3*$T$9*M69+3*$T$10*E56+3*$T$11*F55+3*$T$12*L56+3*$T$13*M55+$T$14*E42+$T$15*F41+$T$16*L42+$T$17*M41</f>
        <v>860245.85195646912</v>
      </c>
      <c r="M83" s="16">
        <f>$J$19</f>
        <v>241859.21389020735</v>
      </c>
      <c r="Q83">
        <v>2</v>
      </c>
      <c r="R83" s="17">
        <f>$O$2*R84+$O$3*S83+$O$4*Y84+$O$5*Z83+3*$O$6*R70+3*$O$7*S69+3*$O$8*Y70+3*$O$9*Z69+3*$O$10*R56+3*$O$11*S55+3*$O$12*Y56+3*$O$13*Z55+$O$14*R42+$O$15*S41+$O$16*Y42+$O$17*Z41</f>
        <v>1187296.2011312942</v>
      </c>
      <c r="S83" s="17">
        <f>$O$2*S84+$O$3*T83+$O$4*Z84+$O$5*AA83+3*$O$6*S70+3*$O$7*T69+3*$O$8*Z70+3*$O$9*AA69+3*$O$10*S56+3*$O$11*T55+3*$O$12*Z56+3*$O$13*AA55+$O$14*S42+$O$15*T41+$O$16*Z42+$O$17*AA41</f>
        <v>750758.61415151996</v>
      </c>
      <c r="T83" s="16">
        <f>$J$11</f>
        <v>251681.29095793774</v>
      </c>
      <c r="X83">
        <v>2</v>
      </c>
      <c r="Y83" s="17">
        <f>$T$2*R84+$T$3*S83+$T$4*Y84+$T$5*Z83+3*$T$6*R70+3*$T$7*S69+3*$T$8*Y70+3*$T$9*Z69+3*$T$10*R56+3*$T$11*S55+3*$T$12*Y56+3*$T$13*Z55+$T$14*R42+$T$15*S41+$T$16*Y42+$T$17*Z41</f>
        <v>1159008.7860861567</v>
      </c>
      <c r="Z83" s="17">
        <f>$T$2*S84+$T$3*T83+$T$4*Z84+$T$5*AA83+3*$T$6*S70+3*$T$7*T69+3*$T$8*Z70+3*$T$9*AA69+3*$T$10*S56+3*$T$11*T55+3*$T$12*Z56+3*$T$13*AA55+$T$14*S42+$T$15*T41+$T$16*Z42+$T$17*AA41</f>
        <v>726660.50398418191</v>
      </c>
      <c r="AA83" s="16">
        <f>$J$18</f>
        <v>241990.39336041</v>
      </c>
      <c r="AE83">
        <v>2</v>
      </c>
      <c r="AF83" s="17">
        <f t="shared" si="46"/>
        <v>3099399.2071720329</v>
      </c>
      <c r="AG83" s="17">
        <f t="shared" si="39"/>
        <v>1623923.4305385451</v>
      </c>
      <c r="AH83" s="17">
        <f t="shared" si="39"/>
        <v>484294.961493415</v>
      </c>
      <c r="AL83">
        <v>2</v>
      </c>
      <c r="AM83" s="17">
        <f t="shared" si="47"/>
        <v>3032946.1267835759</v>
      </c>
      <c r="AN83" s="17">
        <f t="shared" si="40"/>
        <v>1586906.3559406511</v>
      </c>
      <c r="AO83" s="17">
        <f t="shared" si="41"/>
        <v>483849.60725061735</v>
      </c>
      <c r="AS83">
        <v>2</v>
      </c>
      <c r="AT83" s="17">
        <f t="shared" si="48"/>
        <v>3099399.2071720329</v>
      </c>
      <c r="AU83" s="17">
        <f t="shared" si="42"/>
        <v>1623923.4305385451</v>
      </c>
      <c r="AV83" s="17">
        <f t="shared" si="42"/>
        <v>484294.961493415</v>
      </c>
      <c r="AZ83">
        <v>2</v>
      </c>
      <c r="BA83" s="17">
        <f t="shared" si="49"/>
        <v>3032946.1267835759</v>
      </c>
      <c r="BB83" s="17">
        <f t="shared" si="43"/>
        <v>1586906.3559406511</v>
      </c>
      <c r="BC83" s="17">
        <f t="shared" si="43"/>
        <v>483849.60725061735</v>
      </c>
      <c r="BG83">
        <v>2</v>
      </c>
      <c r="BH83" s="3">
        <f t="shared" si="44"/>
        <v>0.6580561755808747</v>
      </c>
      <c r="BI83" s="3">
        <f t="shared" si="44"/>
        <v>0.59914625738364924</v>
      </c>
      <c r="BJ83" s="3">
        <f t="shared" si="44"/>
        <v>2.0825699481807862</v>
      </c>
      <c r="BN83">
        <v>2</v>
      </c>
      <c r="BO83" s="3">
        <f t="shared" si="45"/>
        <v>0.70598062655392047</v>
      </c>
      <c r="BP83" s="3">
        <f t="shared" si="45"/>
        <v>0.68234088053708564</v>
      </c>
      <c r="BQ83" s="3">
        <f t="shared" si="45"/>
        <v>2.0799499510813471</v>
      </c>
      <c r="BV83" s="4"/>
      <c r="CJ83" s="25"/>
      <c r="CK83" s="25"/>
      <c r="CL83" s="25"/>
      <c r="DO83" s="25"/>
      <c r="DV83" s="25"/>
      <c r="EC83" s="25"/>
      <c r="EJ83" s="25"/>
      <c r="EQ83" s="25"/>
      <c r="EX83" s="25"/>
      <c r="FE83" s="25"/>
      <c r="FL83" s="25"/>
      <c r="FS83" s="25"/>
      <c r="FZ83" s="25"/>
      <c r="GG83" s="25"/>
      <c r="GN83" s="25"/>
      <c r="GU83" s="25"/>
      <c r="HB83" s="25"/>
      <c r="HI83" s="25"/>
      <c r="HP83" s="25"/>
      <c r="HW83" s="25"/>
      <c r="ID83" s="25"/>
      <c r="IK83" s="25"/>
      <c r="IR83" s="25"/>
      <c r="IT83" s="4"/>
      <c r="KE83" s="4"/>
    </row>
    <row r="84" spans="2:293" x14ac:dyDescent="0.35">
      <c r="C84">
        <v>3</v>
      </c>
      <c r="D84" s="112">
        <v>0</v>
      </c>
      <c r="E84" s="112">
        <v>0</v>
      </c>
      <c r="J84">
        <v>3</v>
      </c>
      <c r="K84" s="112">
        <v>0</v>
      </c>
      <c r="L84" s="112">
        <v>0</v>
      </c>
      <c r="Q84">
        <v>3</v>
      </c>
      <c r="R84" s="112">
        <v>0</v>
      </c>
      <c r="S84" s="112">
        <v>0</v>
      </c>
      <c r="X84">
        <v>3</v>
      </c>
      <c r="Y84" s="112">
        <v>0</v>
      </c>
      <c r="Z84" s="112">
        <v>0</v>
      </c>
      <c r="BV84" s="4"/>
      <c r="CJ84" s="25"/>
      <c r="CK84" s="25"/>
      <c r="CL84" s="25"/>
      <c r="IT84" s="4"/>
    </row>
    <row r="85" spans="2:293" x14ac:dyDescent="0.35">
      <c r="CJ85" s="25"/>
      <c r="CK85" s="25"/>
      <c r="CL85" s="25"/>
      <c r="CQ85" s="4"/>
      <c r="CT85" s="1"/>
      <c r="CX85" s="4"/>
      <c r="DA85" s="1"/>
      <c r="DE85" s="4"/>
      <c r="DH85" s="1"/>
    </row>
    <row r="86" spans="2:293" x14ac:dyDescent="0.35">
      <c r="D86" s="115" t="s">
        <v>1505</v>
      </c>
      <c r="E86" s="116"/>
      <c r="F86" s="116"/>
      <c r="G86" s="120">
        <f>INDEX(D95:G98,VLOOKUP($F$27,C94:G98,1,FALSE)+1,HLOOKUP($F$28,C94:G98,1,FALSE)+1)</f>
        <v>3533834713.4189649</v>
      </c>
      <c r="K86" s="115" t="s">
        <v>1512</v>
      </c>
      <c r="L86" s="116"/>
      <c r="M86" s="116"/>
      <c r="N86" s="120">
        <f>INDEX(K95:N98,VLOOKUP($F$27,J94:N98,1,FALSE)+1,HLOOKUP($F$28,J94:N98,1,FALSE)+1)</f>
        <v>3547180651.304441</v>
      </c>
      <c r="R86" s="115" t="s">
        <v>1519</v>
      </c>
      <c r="S86" s="116"/>
      <c r="T86" s="116"/>
      <c r="U86" s="120">
        <f>INDEX(R95:U98,VLOOKUP($F$27,Q94:U98,1,FALSE)+1,HLOOKUP($F$28,Q94:U98,1,FALSE)+1)</f>
        <v>3772895699.0305223</v>
      </c>
      <c r="Y86" s="115" t="s">
        <v>1526</v>
      </c>
      <c r="Z86" s="116"/>
      <c r="AA86" s="116"/>
      <c r="AB86" s="120">
        <f>INDEX(Y95:AB98,VLOOKUP($F$27,X94:AB98,1,FALSE)+1,HLOOKUP($F$28,X94:AB98,1,FALSE)+1)</f>
        <v>3757632202.5421906</v>
      </c>
      <c r="AF86" s="115" t="s">
        <v>1533</v>
      </c>
      <c r="AG86" s="116"/>
      <c r="AH86" s="116"/>
      <c r="AI86" s="120">
        <f>INDEX(AF95:AH97,VLOOKUP($F$27,AE94:AH97,1,FALSE)+1,HLOOKUP($F$28,AE94:AH97,1,FALSE)+1)</f>
        <v>7306730412.4494877</v>
      </c>
      <c r="AM86" s="115" t="s">
        <v>1536</v>
      </c>
      <c r="AN86" s="116"/>
      <c r="AO86" s="116"/>
      <c r="AP86" s="120">
        <f>INDEX(AM95:AO97,VLOOKUP($F$27,AL94:AO97,1,FALSE)+1,HLOOKUP($F$28,AL94:AO97,1,FALSE)+1)</f>
        <v>7304812853.846632</v>
      </c>
      <c r="AT86" s="115" t="s">
        <v>576</v>
      </c>
      <c r="AU86" s="116"/>
      <c r="AV86" s="116"/>
      <c r="AW86" s="120">
        <f>INDEX(AT95:AV97,VLOOKUP($F$27,AS94:AV97,1,FALSE)+1,HLOOKUP($F$28,AS94:AV97,1,FALSE)+1)</f>
        <v>7306730412.4494877</v>
      </c>
      <c r="BA86" s="115" t="s">
        <v>575</v>
      </c>
      <c r="BB86" s="116"/>
      <c r="BC86" s="116"/>
      <c r="BD86" s="120">
        <f>INDEX(BA95:BC97,VLOOKUP($F$27,AZ94:BC97,1,FALSE)+1,HLOOKUP($F$28,AZ94:BC97,1,FALSE)+1)</f>
        <v>7304812853.846632</v>
      </c>
      <c r="BH86" s="115" t="s">
        <v>689</v>
      </c>
      <c r="BI86" s="116"/>
      <c r="BJ86" s="116"/>
      <c r="BK86" s="12">
        <f>INDEX(BH95:BJ97,VLOOKUP($F$27,BG94:BJ97,1,FALSE)+1,HLOOKUP($F$28,BG94:BJ97,1,FALSE)+1)</f>
        <v>-0.39695470618767292</v>
      </c>
      <c r="BO86" s="115" t="s">
        <v>691</v>
      </c>
      <c r="BP86" s="116"/>
      <c r="BQ86" s="116"/>
      <c r="BR86" s="12">
        <f>INDEX(BO95:BQ97,VLOOKUP($F$27,BN94:BQ97,1,FALSE)+1,HLOOKUP($F$28,BN94:BQ97,1,FALSE)+1)</f>
        <v>-0.3977168221907082</v>
      </c>
      <c r="BW86" s="27"/>
      <c r="BX86" s="25"/>
      <c r="CC86" s="27"/>
      <c r="CD86" s="27"/>
      <c r="CE86" s="25"/>
      <c r="DL86" s="25"/>
      <c r="DM86" s="25"/>
      <c r="DN86" s="25"/>
      <c r="DS86" s="25"/>
      <c r="DT86" s="25"/>
      <c r="DU86" s="25"/>
      <c r="DZ86" s="25"/>
      <c r="EA86" s="25"/>
      <c r="EB86" s="25"/>
      <c r="EG86" s="25"/>
      <c r="EH86" s="25"/>
      <c r="EI86" s="25"/>
      <c r="EN86" s="25"/>
      <c r="EO86" s="25"/>
      <c r="EP86" s="25"/>
      <c r="EU86" s="25"/>
      <c r="EV86" s="25"/>
      <c r="EW86" s="25"/>
      <c r="FB86" s="25"/>
      <c r="FC86" s="25"/>
      <c r="FD86" s="25"/>
      <c r="FI86" s="25"/>
      <c r="FJ86" s="25"/>
      <c r="FK86" s="25"/>
      <c r="FP86" s="25"/>
      <c r="FQ86" s="25"/>
      <c r="FR86" s="25"/>
      <c r="FW86" s="25"/>
      <c r="FX86" s="25"/>
      <c r="FY86" s="25"/>
      <c r="GD86" s="25"/>
      <c r="GE86" s="25"/>
      <c r="GF86" s="25"/>
      <c r="GK86" s="25"/>
      <c r="GL86" s="25"/>
      <c r="GM86" s="25"/>
      <c r="GR86" s="25"/>
      <c r="GS86" s="25"/>
      <c r="GT86" s="25"/>
      <c r="GY86" s="25"/>
      <c r="GZ86" s="25"/>
      <c r="HA86" s="25"/>
      <c r="HF86" s="25"/>
      <c r="HG86" s="25"/>
      <c r="HH86" s="25"/>
      <c r="HM86" s="25"/>
      <c r="HN86" s="25"/>
      <c r="HO86" s="25"/>
      <c r="HT86" s="25"/>
      <c r="HU86" s="25"/>
      <c r="HV86" s="25"/>
      <c r="IA86" s="25"/>
      <c r="IB86" s="25"/>
      <c r="IC86" s="25"/>
      <c r="IH86" s="25"/>
      <c r="II86" s="25"/>
      <c r="IJ86" s="25"/>
      <c r="IO86" s="25"/>
      <c r="IP86" s="25"/>
      <c r="IQ86" s="25"/>
      <c r="IV86" s="25"/>
      <c r="IW86" s="25"/>
      <c r="IX86" s="25"/>
      <c r="JC86" s="25"/>
      <c r="JD86" s="25"/>
      <c r="JE86" s="25"/>
      <c r="JJ86" s="25"/>
      <c r="JK86" s="25"/>
      <c r="JL86" s="25"/>
      <c r="JQ86" s="25"/>
      <c r="JR86" s="25"/>
      <c r="JS86" s="25"/>
      <c r="JX86" s="25"/>
      <c r="JY86" s="25"/>
      <c r="JZ86" s="25"/>
      <c r="KE86" s="5"/>
      <c r="KF86" s="5"/>
      <c r="KG86" s="5"/>
    </row>
    <row r="87" spans="2:293" x14ac:dyDescent="0.35">
      <c r="D87" s="4" t="s">
        <v>1506</v>
      </c>
      <c r="G87" s="25">
        <f>INDEX(D95:G98,VLOOKUP($F$27+1,C94:G98,1,FALSE)+1,HLOOKUP($F$28,C94:G98,1,FALSE)+1)</f>
        <v>1549320956.9454887</v>
      </c>
      <c r="K87" s="4" t="s">
        <v>1513</v>
      </c>
      <c r="N87" s="25">
        <f>INDEX(K95:N98,VLOOKUP($F$27+1,J94:N98,1,FALSE)+1,HLOOKUP($F$28,J94:N98,1,FALSE)+1)</f>
        <v>1544334009.0837274</v>
      </c>
      <c r="R87" s="4" t="s">
        <v>1520</v>
      </c>
      <c r="U87" s="25">
        <f>INDEX(R95:U98,VLOOKUP($F$27+1,Q94:U98,1,FALSE)+1,HLOOKUP($F$28,Q94:U98,1,FALSE)+1)</f>
        <v>1335230099.9137228</v>
      </c>
      <c r="Y87" s="4" t="s">
        <v>1527</v>
      </c>
      <c r="AB87" s="25">
        <f>INDEX(Y95:AB98,VLOOKUP($F$27+1,X94:AB98,1,FALSE)+1,HLOOKUP($F$28,X94:AB98,1,FALSE)+1)</f>
        <v>1319555993.9297371</v>
      </c>
      <c r="AF87" s="4" t="s">
        <v>1534</v>
      </c>
      <c r="AI87" s="25">
        <f>G89+U89</f>
        <v>7306730412.4494867</v>
      </c>
      <c r="AM87" s="4" t="s">
        <v>1537</v>
      </c>
      <c r="AP87" s="25">
        <f>N89+AB89</f>
        <v>7304812853.846632</v>
      </c>
      <c r="AT87" s="4" t="s">
        <v>607</v>
      </c>
      <c r="AW87" s="25">
        <f>AI87</f>
        <v>7306730412.4494867</v>
      </c>
      <c r="BA87" s="4" t="s">
        <v>608</v>
      </c>
      <c r="BD87" s="25">
        <f>AP87</f>
        <v>7304812853.846632</v>
      </c>
      <c r="BH87" s="4" t="s">
        <v>688</v>
      </c>
      <c r="BK87" s="1">
        <f>(AW87-4*AW73*AW45-3*AW59^2+12*AW59*AW45^2-6*AW45^4)/(BK59)^2</f>
        <v>-0.39695470618718409</v>
      </c>
      <c r="BO87" s="4" t="s">
        <v>690</v>
      </c>
      <c r="BR87" s="1">
        <f>(BD87-4*BD73*BD45-3*BD59^2+12*BD59*BD45^2-6*BD45^4)/(BR59)^2</f>
        <v>-0.3977168221907082</v>
      </c>
      <c r="BW87" s="27"/>
      <c r="BX87" s="25"/>
      <c r="CC87" s="27"/>
      <c r="CD87" s="27"/>
      <c r="CE87" s="25"/>
      <c r="DL87" s="25"/>
      <c r="DM87" s="25"/>
      <c r="DN87" s="25"/>
      <c r="DS87" s="25"/>
      <c r="DT87" s="25"/>
      <c r="DU87" s="25"/>
      <c r="DZ87" s="25"/>
      <c r="EA87" s="25"/>
      <c r="EB87" s="25"/>
      <c r="EG87" s="25"/>
      <c r="EH87" s="25"/>
      <c r="EI87" s="25"/>
      <c r="EN87" s="25"/>
      <c r="EO87" s="25"/>
      <c r="EP87" s="25"/>
      <c r="EU87" s="25"/>
      <c r="EV87" s="25"/>
      <c r="EW87" s="25"/>
      <c r="FB87" s="25"/>
      <c r="FC87" s="25"/>
      <c r="FD87" s="25"/>
      <c r="FI87" s="25"/>
      <c r="FJ87" s="25"/>
      <c r="FK87" s="25"/>
      <c r="FP87" s="25"/>
      <c r="FQ87" s="25"/>
      <c r="FR87" s="25"/>
      <c r="FW87" s="25"/>
      <c r="FX87" s="25"/>
      <c r="FY87" s="25"/>
      <c r="GD87" s="25"/>
      <c r="GE87" s="25"/>
      <c r="GF87" s="25"/>
      <c r="GK87" s="25"/>
      <c r="GL87" s="25"/>
      <c r="GM87" s="25"/>
      <c r="GR87" s="25"/>
      <c r="GS87" s="25"/>
      <c r="GT87" s="25"/>
      <c r="GY87" s="25"/>
      <c r="GZ87" s="25"/>
      <c r="HA87" s="25"/>
      <c r="HF87" s="25"/>
      <c r="HG87" s="25"/>
      <c r="HH87" s="25"/>
      <c r="HM87" s="25"/>
      <c r="HN87" s="25"/>
      <c r="HO87" s="25"/>
      <c r="HT87" s="25"/>
      <c r="HU87" s="25"/>
      <c r="HV87" s="25"/>
      <c r="IA87" s="25"/>
      <c r="IB87" s="25"/>
      <c r="IC87" s="25"/>
      <c r="IH87" s="25"/>
      <c r="II87" s="25"/>
      <c r="IJ87" s="25"/>
      <c r="IO87" s="25"/>
      <c r="IP87" s="25"/>
      <c r="IQ87" s="25"/>
      <c r="IV87" s="25"/>
      <c r="IW87" s="25"/>
      <c r="IX87" s="25"/>
      <c r="JC87" s="25"/>
      <c r="JD87" s="25"/>
      <c r="JE87" s="25"/>
      <c r="JJ87" s="25"/>
      <c r="JK87" s="25"/>
      <c r="JL87" s="25"/>
      <c r="JQ87" s="25"/>
      <c r="JR87" s="25"/>
      <c r="JS87" s="25"/>
      <c r="JX87" s="25"/>
      <c r="JY87" s="25"/>
      <c r="JZ87" s="25"/>
      <c r="KE87" s="5"/>
      <c r="KF87" s="5"/>
      <c r="KG87" s="5"/>
    </row>
    <row r="88" spans="2:293" x14ac:dyDescent="0.35">
      <c r="D88" s="4" t="s">
        <v>1507</v>
      </c>
      <c r="G88" s="25">
        <f>INDEX(D95:G98,VLOOKUP($F$27,C94:G98,1,FALSE)+1,HLOOKUP($F$28+1,C94:G98,1,FALSE)+1)</f>
        <v>1200157074.4495933</v>
      </c>
      <c r="K88" s="4" t="s">
        <v>1514</v>
      </c>
      <c r="N88" s="25">
        <f>INDEX(K95:N98,VLOOKUP($F$27,J94:N98,1,FALSE)+1,HLOOKUP($F$28+1,J94:N98,1,FALSE)+1)</f>
        <v>1214067429.3716693</v>
      </c>
      <c r="R88" s="4" t="s">
        <v>1521</v>
      </c>
      <c r="U88" s="25">
        <f>INDEX(R95:U98,VLOOKUP($F$27,Q94:U98,1,FALSE)+1,HLOOKUP($F$28+1,Q94:U98,1,FALSE)+1)</f>
        <v>1571657207.448633</v>
      </c>
      <c r="Y88" s="4" t="s">
        <v>1528</v>
      </c>
      <c r="AB88" s="25">
        <f>INDEX(Y95:AB98,VLOOKUP($F$27,X94:AB98,1,FALSE)+1,HLOOKUP($F$28+1,X94:AB98,1,FALSE)+1)</f>
        <v>1576161832.4840331</v>
      </c>
      <c r="AF88" s="4" t="s">
        <v>1535</v>
      </c>
      <c r="AI88" s="25">
        <f>G92+U92</f>
        <v>1129861774.8829064</v>
      </c>
      <c r="AM88" s="4" t="s">
        <v>1538</v>
      </c>
      <c r="AP88" s="25">
        <f>N92+AB92</f>
        <v>1129477059.3259373</v>
      </c>
      <c r="AT88" s="4" t="s">
        <v>801</v>
      </c>
      <c r="AW88" s="25">
        <f>AI88</f>
        <v>1129861774.8829064</v>
      </c>
      <c r="BA88" s="4" t="s">
        <v>804</v>
      </c>
      <c r="BD88" s="25">
        <f>AP88</f>
        <v>1129477059.3259373</v>
      </c>
      <c r="BH88" s="4" t="s">
        <v>807</v>
      </c>
      <c r="BK88" s="1">
        <f>(AW88-4*AW74*AW46-3*AW60^2+12*AW60*AW46^2-6*AW46^4)/(BK60)^2</f>
        <v>0.21366366602903794</v>
      </c>
      <c r="BO88" s="4" t="s">
        <v>810</v>
      </c>
      <c r="BR88" s="1">
        <f>(BD88-4*BD74*BD46-3*BD60^2+12*BD60*BD46^2-6*BD46^4)/(BR60)^2</f>
        <v>0.20873546240061142</v>
      </c>
      <c r="BW88" s="25"/>
      <c r="BX88" s="25"/>
      <c r="CC88" s="25"/>
      <c r="CD88" s="25"/>
      <c r="CE88" s="25"/>
      <c r="CJ88" s="4"/>
      <c r="CM88" s="1"/>
      <c r="CQ88" s="4"/>
      <c r="CT88" s="25"/>
      <c r="CX88" s="4"/>
      <c r="DA88" s="25"/>
      <c r="DE88" s="4"/>
      <c r="DH88" s="25"/>
      <c r="DL88" s="25"/>
      <c r="DM88" s="25"/>
      <c r="DN88" s="25"/>
      <c r="DS88" s="25"/>
      <c r="DT88" s="25"/>
      <c r="DU88" s="25"/>
      <c r="DZ88" s="25"/>
      <c r="EA88" s="25"/>
      <c r="EB88" s="25"/>
      <c r="EG88" s="25"/>
      <c r="EH88" s="25"/>
      <c r="EI88" s="25"/>
      <c r="EN88" s="25"/>
      <c r="EO88" s="25"/>
      <c r="EP88" s="25"/>
      <c r="EU88" s="25"/>
      <c r="EV88" s="25"/>
      <c r="EW88" s="25"/>
      <c r="FB88" s="25"/>
      <c r="FC88" s="25"/>
      <c r="FD88" s="25"/>
      <c r="FI88" s="25"/>
      <c r="FJ88" s="25"/>
      <c r="FK88" s="25"/>
      <c r="FP88" s="25"/>
      <c r="FQ88" s="25"/>
      <c r="FR88" s="25"/>
      <c r="FW88" s="25"/>
      <c r="FX88" s="25"/>
      <c r="FY88" s="25"/>
      <c r="GD88" s="25"/>
      <c r="GE88" s="25"/>
      <c r="GF88" s="25"/>
      <c r="GK88" s="25"/>
      <c r="GL88" s="25"/>
      <c r="GM88" s="25"/>
      <c r="GR88" s="25"/>
      <c r="GS88" s="25"/>
      <c r="GT88" s="25"/>
      <c r="GY88" s="25"/>
      <c r="GZ88" s="25"/>
      <c r="HA88" s="25"/>
      <c r="HF88" s="25"/>
      <c r="HG88" s="25"/>
      <c r="HH88" s="25"/>
      <c r="HM88" s="25"/>
      <c r="HN88" s="25"/>
      <c r="HO88" s="25"/>
      <c r="HT88" s="25"/>
      <c r="HU88" s="25"/>
      <c r="HV88" s="25"/>
      <c r="IA88" s="25"/>
      <c r="IB88" s="25"/>
      <c r="IC88" s="25"/>
      <c r="IH88" s="25"/>
      <c r="II88" s="25"/>
      <c r="IJ88" s="25"/>
      <c r="IO88" s="25"/>
      <c r="IP88" s="25"/>
      <c r="IQ88" s="25"/>
      <c r="IV88" s="25"/>
      <c r="IW88" s="25"/>
      <c r="IX88" s="25"/>
      <c r="JC88" s="25"/>
      <c r="JD88" s="25"/>
      <c r="JE88" s="25"/>
      <c r="JJ88" s="25"/>
      <c r="JK88" s="25"/>
      <c r="JL88" s="25"/>
      <c r="JQ88" s="25"/>
      <c r="JR88" s="25"/>
      <c r="JS88" s="25"/>
      <c r="JX88" s="25"/>
      <c r="JY88" s="25"/>
      <c r="JZ88" s="25"/>
      <c r="KE88" s="5"/>
      <c r="KF88" s="5"/>
      <c r="KG88" s="5"/>
    </row>
    <row r="89" spans="2:293" x14ac:dyDescent="0.35">
      <c r="D89" s="4" t="s">
        <v>1508</v>
      </c>
      <c r="G89" s="25">
        <f>IF(AND($F$27=2,$F$28=2,MOD($E$27+$E$28,2)=0),$AI$2*G87+$AI$3*G88+$AI$4*N87+$AI$5*N88+4*$AI$6*G73+4*$AI$7*G74+4*$AI$8*N73+4*$AI$9*N74+6*$AI$10*G59+6*$AI$11*G60+6*$AI$12*N59+6*$AI$13*N60+4*$AI$14*G45+4*$AI$15*G46+4*$AI$16*N45+4*$AI$17*N46+$AI$18*G31+$AI$19*G32+$AI$20*N31+$AI$21*N32,IF(AND($F$27=2,$F$28=2),$AN$2*G87+$AN$3*G88+$AN$4*N87+$AN$5*N88+4*$AN$6*G73+4*$AN$7*G74+4*$AN$8*N73+4*$AN$9*N74+6*$AN$10*G59+6*$AN$11*G60+6*$AN$12*N59+6*$AN$13*N60+4*$AN$14*G45+4*$AN$15*G46+4*$AN$16*N45+4*$AN$17*N46+$AN$18*G31+$AN$19*G32+$AN$20*N31+$AN$21*N32,IF(MOD($E$27+$E$28,2)=0,$Y$2*G87+$Y$3*G88+$Y$4*N87+$Y$5*N88+4*$Y$6*G73+4*$Y$7*G74+4*$Y$8*N73+4*$Y$9*N74+6*$Y$10*G59+6*$Y$11*G60+6*$Y$12*N59+6*$Y$13*N60+4*$Y$14*G45+4*$Y$15*G46+4*$Y$16*N45+4*$Y$17*N46+$Y$18*G31+$Y$19*G32+$Y$20*N31+$Y$21*N32,$AD$2*G87+$AD$3*G88+$AD$4*N87+$AD$5*N88+4*$AD$6*G73+4*$AD$7*G74+4*$AD$8*N73+4*$AD$9*N74+6*$AD$10*G59+6*$AD$11*G60+6*$AD$12*N59+6*$AD$13*N60+4*$AD$14*G45+4*$AD$15*G46+4*$AD$16*N45+4*$AD$17*N46+$AD$18*G31+$AD$19*G32+$AD$20*N31+$AD$21*N32)))</f>
        <v>3533834713.4189644</v>
      </c>
      <c r="K89" s="4" t="s">
        <v>1515</v>
      </c>
      <c r="N89" s="25">
        <f>IF(AND($F$27=2,$F$28=2,MOD($E$27+$E$28,2)=0),$AN$2*G87+$AN$3*G88+$AN$4*N87+$AN$5*N88+4*$AN$6*G73+4*$AN$7*G74+4*$AN$8*N73+4*$AN$9*N74+6*$AN$10*G59+6*$AN$11*G60+6*$AN$12*N59+6*$AN$13*N60+4*$AN$14*G45+4*$AN$15*G46+4*$AN$16*N45+4*$AN$17*N46+$AN$18*G31+$AN$19*G32+$AN$20*N31+$AN$21*N32,IF(AND($F$27=2,$F$28=2),$AI$2*G87+$AI$3*G88+$AI$4*N87+$AI$5*N88+4*$AI$6*G73+4*$AI$7*G74+4*$AI$8*N73+4*$AI$9*N74+6*$AI$10*G59+6*$AI$11*G60+6*$AI$12*N59+6*$AI$13*N60+4*$AI$14*G45+4*$AI$15*G46+4*$AI$16*N45+4*$AI$17*N46+$AI$18*G31+$AI$19*G32+$AI$20*N31+$AI$21*N32,IF(MOD($E$27+$E$28,2)=0,$AD$2*G87+$AD$3*G88+$AD$4*N87+$AD$5*N88+4*$AD$6*G73+4*$AD$7*G74+4*$AD$8*N73+4*$AD$9*N74+6*$AD$10*G59+6*$AD$11*G60+6*$AD$12*N59+6*$AD$13*N60+4*$AD$14*G45+4*$AD$15*G46+4*$AD$16*N45+4*$AD$17*N46+$AD$18*G31+$AD$19*G32+$AD$20*N31+$AD$21*N32,$Y$2*G87+$Y$3*G88+$Y$4*N87+$Y$5*N88+4*$Y$6*G73+4*$Y$7*G74+4*$Y$8*N73+4*$Y$9*N74+6*$Y$10*G59+6*$Y$11*G60+6*$Y$12*N59+6*$Y$13*N60+4*$Y$14*G45+4*$Y$15*G46+4*$Y$16*N45+4*$Y$17*N46+$Y$18*G31+$Y$19*G32+$Y$20*N31+$Y$21*N32)))</f>
        <v>3547180651.304441</v>
      </c>
      <c r="R89" s="4" t="s">
        <v>1522</v>
      </c>
      <c r="U89" s="25">
        <f>IF(AND($F$27=2,$F$28=2,MOD($E$27+$E$28,2)=0),$AI$2*U87+$AI$3*U88+$AI$4*AB87+$AI$5*AB88+4*$AI$6*U73+4*$AI$7*U74+4*$AI$8*AB73+4*$AI$9*AB74+6*$AI$10*U59+6*$AI$11*U60+6*$AI$12*AB59+6*$AI$13*AB60+4*$AI$14*U45+4*$AI$15*U46+4*$AI$16*AB45+4*$AI$17*AB46+$AI$18*U31+$AI$19*U32+$AI$20*AB31+$AI$21*AB32,IF(AND($F$27=2,$F$28=2),$AN$2*U87+$AN$3*U88+$AN$4*AB87+$AN$5*AB88+4*$AN$6*U73+4*$AN$7*U74+4*$AN$8*AB73+4*$AN$9*AB74+6*$AN$10*U59+6*$AN$11*U60+6*$AN$12*AB59+6*$AN$13*AB60+4*$AN$14*U45+4*$AN$15*U46+4*$AN$16*AB45+4*$AN$17*AB46+$AN$18*U31+$AN$19*U32+$AN$20*AB31+$AN$21*AB32,IF(MOD($E$27+$E$28,2)=0,$Y$2*U87+$Y$3*U88+$Y$4*AB87+$Y$5*AB88+4*$Y$6*U73+4*$Y$7*U74+4*$Y$8*AB73+4*$Y$9*AB74+6*$Y$10*U59+6*$Y$11*U60+6*$Y$12*AB59+6*$Y$13*AB60+4*$Y$14*U45+4*$Y$15*U46+4*$Y$16*AB45+4*$Y$17*AB46+$Y$18*U31+$Y$19*U32+$Y$20*AB31+$Y$21*AB32,$AD$2*U87+$AD$3*U88+$AD$4*AB87+$AD$5*AB88+4*$AD$6*U73+4*$AD$7*U74+4*$AD$8*AB73+4*$AD$9*AB74+6*$AD$10*U59+6*$AD$11*U60+6*$AD$12*AB59+6*$AD$13*AB60+4*$AD$14*U45+4*$AD$15*U46+4*$AD$16*AB45+4*$AD$17*AB46+$AD$18*U31+$AD$19*U32+$AD$20*AB31+$AD$21*AB32)))</f>
        <v>3772895699.0305223</v>
      </c>
      <c r="Y89" s="4" t="s">
        <v>1529</v>
      </c>
      <c r="AB89" s="25">
        <f>IF(AND($F$27=2,$F$28=2,MOD($E$27+$E$28,2)=0),$AN$2*U87+$AN$3*U88+$AN$4*AB87+$AN$5*AB88+4*$AN$6*U73+4*$AN$7*U74+4*$AN$8*AB73+4*$AN$9*AB74+6*$AN$10*U59+6*$AN$11*U60+6*$AN$12*AB59+6*$AN$13*AB60+4*$AN$14*U45+4*$AN$15*U46+4*$AN$16*AB45+4*$AN$17*AB46+$AN$18*U31+$AN$19*U32+$AN$20*AB31+$AN$21*AB32,IF(AND($F$27=2,$F$28=2),$AI$2*U87+$AI$3*U88+$AI$4*AB87+$AI$5*AB88+4*$AI$6*U73+4*$AI$7*U74+4*$AI$8*AB73+4*$AI$9*AB74+6*$AI$10*U59+6*$AI$11*U60+6*$AI$12*AB59+6*$AI$13*AB60+4*$AI$14*U45+4*$AI$15*U46+4*$AI$16*AB45+4*$AI$17*AB46+$AI$18*U31+$AI$19*U32+$AI$20*AB31+$AI$21*AB32,IF(MOD($E$27+$E$28,2)=0,$AD$2*U87+$AD$3*U88+$AD$4*AB87+$AD$5*AB88+4*$AD$6*U73+4*$AD$7*U74+4*$AD$8*AB73+4*$AD$9*AB74+6*$AD$10*U59+6*$AD$11*U60+6*$AD$12*AB59+6*$AD$13*AB60+4*$AD$14*U45+4*$AD$15*U46+4*$AD$16*AB45+4*$AD$17*AB46+$AD$18*U31+$AD$19*U32+$AD$20*AB31+$AD$21*AB32,$Y$2*U87+$Y$3*U88+$Y$4*AB87+$Y$5*AB88+4*$Y$6*U73+4*$Y$7*U74+4*$Y$8*AB73+4*$Y$9*AB74+6*$Y$10*U59+6*$Y$11*U60+6*$Y$12*AB59+6*$Y$13*AB60+4*$Y$14*U45+4*$Y$15*U46+4*$Y$16*AB45+4*$Y$17*AB46+$Y$18*U31+$Y$19*U32+$Y$20*AB31+$Y$21*AB32)))</f>
        <v>3757632202.5421906</v>
      </c>
      <c r="BV89" s="27"/>
    </row>
    <row r="90" spans="2:293" x14ac:dyDescent="0.35">
      <c r="D90" s="4" t="s">
        <v>1509</v>
      </c>
      <c r="G90" s="1">
        <f>INDEX(D95:G98,VLOOKUP($F$27+2,C94:G98,1,FALSE)+1,HLOOKUP($F$28+1,C94:G98,1,FALSE)+1)</f>
        <v>125112665.016101</v>
      </c>
      <c r="K90" s="4" t="s">
        <v>1516</v>
      </c>
      <c r="N90" s="1">
        <f>INDEX(K95:N98,VLOOKUP($F$27+2,J94:N98,1,FALSE)+1,HLOOKUP($F$28+1,J94:N98,1,FALSE)+1)</f>
        <v>121641904.69277434</v>
      </c>
      <c r="R90" s="4" t="s">
        <v>1523</v>
      </c>
      <c r="U90" s="1">
        <f>INDEX(R95:U98,VLOOKUP($F$27+2,Q94:U98,1,FALSE)+1,HLOOKUP($F$28+1,Q94:U98,1,FALSE)+1)</f>
        <v>118401323.14267457</v>
      </c>
      <c r="Y90" s="4" t="s">
        <v>1530</v>
      </c>
      <c r="AB90" s="1">
        <f>INDEX(Y95:AB98,VLOOKUP($F$27+2,X94:AB98,1,FALSE)+1,HLOOKUP($F$28+1,X94:AB98,1,FALSE)+1)</f>
        <v>114015390.35165435</v>
      </c>
      <c r="AI90" s="25"/>
      <c r="AP90" s="25"/>
      <c r="BV90" s="27"/>
    </row>
    <row r="91" spans="2:293" x14ac:dyDescent="0.35">
      <c r="D91" s="4" t="s">
        <v>1510</v>
      </c>
      <c r="G91" s="1">
        <f>INDEX(D95:G98,VLOOKUP($F$27+1,C94:G98,1,FALSE)+1,HLOOKUP($F$28+2,C94:G98,1,FALSE)+1)</f>
        <v>105030665.70076917</v>
      </c>
      <c r="K91" s="4" t="s">
        <v>1517</v>
      </c>
      <c r="N91" s="1">
        <f>INDEX(K95:N98,VLOOKUP($F$27+1,J94:N98,1,FALSE)+1,HLOOKUP($F$28+2,J94:N98,1,FALSE)+1)</f>
        <v>109019566.82285818</v>
      </c>
      <c r="R91" s="4" t="s">
        <v>1524</v>
      </c>
      <c r="U91" s="1">
        <f>INDEX(R95:U98,VLOOKUP($F$27+1,Q94:U98,1,FALSE)+1,HLOOKUP($F$28+2,Q94:U98,1,FALSE)+1)</f>
        <v>122320120.94450711</v>
      </c>
      <c r="Y91" s="4" t="s">
        <v>1531</v>
      </c>
      <c r="AB91" s="1">
        <f>INDEX(Y95:AB98,VLOOKUP($F$27+1,X94:AB98,1,FALSE)+1,HLOOKUP($F$28+2,X94:AB98,1,FALSE)+1)</f>
        <v>125745824.48103322</v>
      </c>
      <c r="BV91" s="25"/>
      <c r="BY91" s="1"/>
      <c r="CC91" s="4"/>
      <c r="CF91" s="1"/>
      <c r="CJ91" s="4"/>
      <c r="CM91" s="25"/>
      <c r="CQ91" s="1"/>
      <c r="CR91" s="1"/>
      <c r="CS91" s="1"/>
      <c r="CX91" s="1"/>
      <c r="CY91" s="1"/>
      <c r="CZ91" s="1"/>
      <c r="DE91" s="1"/>
      <c r="DF91" s="1"/>
      <c r="DG91" s="1"/>
      <c r="DL91" s="4"/>
      <c r="DO91" s="25"/>
      <c r="DS91" s="4"/>
      <c r="DV91" s="25"/>
      <c r="DZ91" s="4"/>
      <c r="EC91" s="25"/>
      <c r="EG91" s="4"/>
      <c r="EJ91" s="25"/>
      <c r="EN91" s="4"/>
      <c r="EQ91" s="25"/>
      <c r="EU91" s="4"/>
      <c r="EX91" s="25"/>
      <c r="FB91" s="4"/>
      <c r="FE91" s="25"/>
      <c r="FI91" s="4"/>
      <c r="FL91" s="25"/>
      <c r="FP91" s="4"/>
      <c r="FS91" s="25"/>
      <c r="FW91" s="4"/>
      <c r="FZ91" s="25"/>
      <c r="GD91" s="4"/>
      <c r="GG91" s="25"/>
      <c r="GK91" s="4"/>
      <c r="GN91" s="25"/>
      <c r="GR91" s="4"/>
      <c r="GU91" s="25"/>
      <c r="GY91" s="4"/>
      <c r="HB91" s="25"/>
      <c r="HF91" s="4"/>
      <c r="HI91" s="25"/>
      <c r="HM91" s="4"/>
      <c r="HP91" s="25"/>
      <c r="HT91" s="4"/>
      <c r="HW91" s="25"/>
      <c r="IA91" s="4"/>
      <c r="ID91" s="25"/>
      <c r="IH91" s="4"/>
      <c r="IK91" s="25"/>
      <c r="IO91" s="4"/>
      <c r="IR91" s="25"/>
      <c r="IT91" s="4"/>
      <c r="IW91" s="25"/>
      <c r="IY91" s="4"/>
      <c r="JC91" s="4"/>
      <c r="JJ91" s="4"/>
      <c r="JQ91" s="4"/>
      <c r="JT91" s="25"/>
      <c r="JX91" s="4"/>
      <c r="KA91" s="25"/>
      <c r="KE91" s="4"/>
    </row>
    <row r="92" spans="2:293" x14ac:dyDescent="0.35">
      <c r="D92" s="4" t="s">
        <v>1511</v>
      </c>
      <c r="G92" s="25">
        <f>IF(AND($F$27=2,$F$28=2,MOD($E$27+$E$28,2)=0),$AI$2*G90+$AI$3*G91+$AI$4*N90+$AI$5*N91+4*$AI$6*G76+4*$AI$7*G77+4*$AI$8*N76+4*$AI$9*N77+6*$AI$10*G62+6*$AI$11*G63+6*$AI$12*N62+6*$AI$13*N63+4*$AI$14*G48+4*$AI$15*G49+4*$AI$16*N48+4*$AI$17*N49+$AI$18*G34+$AI$19*G35+$AI$20*N34+$AI$21*N35,IF(AND($F$27=2,$F$28=2),$AN$2*G90+$AN$3*G91+$AN$4*N90+$AN$5*N91+4*$AN$6*G76+4*$AN$7*G77+4*$AN$8*N76+4*$AN$9*N77+6*$AN$10*G62+6*$AN$11*G63+6*$AN$12*N62+6*$AN$13*N63+4*$AN$14*G48+4*$AN$15*G49+4*$AN$16*N48+4*$AN$17*N49+$AN$18*G34+$AN$19*G35+$AN$20*N34+$AN$21*N35,IF(MOD($E$27+$E$28,2)=0,$Y$2*G90+$Y$3*G91+$Y$4*N90+$Y$5*N91+4*$Y$6*G76+4*$Y$7*G77+4*$Y$8*N76+4*$Y$9*N77+6*$Y$10*G62+6*$Y$11*G63+6*$Y$12*N62+6*$Y$13*N63+4*$Y$14*G48+4*$Y$15*G49+4*$Y$16*N48+4*$Y$17*N49+$Y$18*G34+$Y$19*G35+$Y$20*N34+$Y$21*N35,$AD$2*G90+$AD$3*G91+$AD$4*N90+$AD$5*N91+4*$AD$6*G76+4*$AD$7*G77+4*$AD$8*N76+4*$AD$9*N77+6*$AD$10*G62+6*$AD$11*G63+6*$AD$12*N62+6*$AD$13*N63+4*$AD$14*G48+4*$AD$15*G49+4*$AD$16*N48+4*$AD$17*N49+$AD$18*G34+$AD$19*G35+$AD$20*N34+$AD$21*N35)))</f>
        <v>549086613.82464421</v>
      </c>
      <c r="K92" s="4" t="s">
        <v>1518</v>
      </c>
      <c r="N92" s="25">
        <f>IF(AND($F$27=2,$F$28=2,MOD($E$27+$E$28,2)=0),$AN$2*G90+$AN$3*G91+$AN$4*N90+$AN$5*N91+4*$AN$6*G76+4*$AN$7*G77+4*$AN$8*N76+4*$AN$9*N77+6*$AN$10*G62+6*$AN$11*G63+6*$AN$12*N62+6*$AN$13*N63+4*$AN$14*G48+4*$AN$15*G49+4*$AN$16*N48+4*$AN$17*N49+$AN$18*G34+$AN$19*G35+$AN$20*N34+$AN$21*N35,IF(AND($F$27=2,$F$28=2),$AI$2*G90+$AI$3*G91+$AI$4*N90+$AI$5*N91+4*$AI$6*G76+4*$AI$7*G77+4*$AI$8*N76+4*$AI$9*N77+6*$AI$10*G62+6*$AI$11*G63+6*$AI$12*N62+6*$AI$13*N63+4*$AI$14*G48+4*$AI$15*G49+4*$AI$16*N48+4*$AI$17*N49+$AI$18*G34+$AI$19*G35+$AI$20*N34+$AI$21*N35,IF(MOD($E$27+$E$28,2)=0,$AD$2*G90+$AD$3*G91+$AD$4*N90+$AD$5*N91+4*$AD$6*G76+4*$AD$7*G77+4*$AD$8*N76+4*$AD$9*N77+6*$AD$10*G62+6*$AD$11*G63+6*$AD$12*N62+6*$AD$13*N63+4*$AD$14*G48+4*$AD$15*G49+4*$AD$16*N48+4*$AD$17*N49+$AD$18*G34+$AD$19*G35+$AD$20*N34+$AD$21*N35,$Y$2*G90+$Y$3*G91+$Y$4*N90+$Y$5*N91+4*$Y$6*G76+4*$Y$7*G77+4*$Y$8*N76+4*$Y$9*N77+6*$Y$10*G62+6*$Y$11*G63+6*$Y$12*N62+6*$Y$13*N63+4*$Y$14*G48+4*$Y$15*G49+4*$Y$16*N48+4*$Y$17*N49+$Y$18*G34+$Y$19*G35+$Y$20*N34+$Y$21*N35)))</f>
        <v>552459689.78258705</v>
      </c>
      <c r="R92" s="4" t="s">
        <v>1525</v>
      </c>
      <c r="U92" s="25">
        <f>IF(AND($F$27=2,$F$28=2,MOD($E$27+$E$28,2)=0),$AI$2*U90+$AI$3*U91+$AI$4*AB90+$AI$5*AB91+4*$AI$6*U76+4*$AI$7*U77+4*$AI$8*AB76+4*$AI$9*AB77+6*$AI$10*U62+6*$AI$11*U63+6*$AI$12*AB62+6*$AI$13*AB63+4*$AI$14*U48+4*$AI$15*U49+4*$AI$16*AB48+4*$AI$17*AB49+$AI$18*U34+$AI$19*U35+$AI$20*AB34+$AI$21*AB35,IF(AND($F$27=2,$F$28=2),$AN$2*U90+$AN$3*U91+$AN$4*AB90+$AN$5*AB91+4*$AN$6*U76+4*$AN$7*U77+4*$AN$8*AB76+4*$AN$9*AB77+6*$AN$10*U62+6*$AN$11*U63+6*$AN$12*AB62+6*$AN$13*AB63+4*$AN$14*U48+4*$AN$15*U49+4*$AN$16*AB48+4*$AN$17*AB49+$AN$18*U34+$AN$19*U35+$AN$20*AB34+$AN$21*AB35,IF(MOD($E$27+$E$28,2)=0,$Y$2*U90+$Y$3*U91+$Y$4*AB90+$Y$5*AB91+4*$Y$6*U76+4*$Y$7*U77+4*$Y$8*AB76+4*$Y$9*AB77+6*$Y$10*U62+6*$Y$11*U63+6*$Y$12*AB62+6*$Y$13*AB63+4*$Y$14*U48+4*$Y$15*U49+4*$Y$16*AB48+4*$Y$17*AB49+$Y$18*U34+$Y$19*U35+$Y$20*AB34+$Y$21*AB35,$AD$2*U90+$AD$3*U91+$AD$4*AB90+$AD$5*AB91+4*$AD$6*U76+4*$AD$7*U77+4*$AD$8*AB76+4*$AD$9*AB77+6*$AD$10*U62+6*$AD$11*U63+6*$AD$12*AB62+6*$AD$13*AB63+4*$AD$14*U48+4*$AD$15*U49+4*$AD$16*AB48+4*$AD$17*AB49+$AD$18*U34+$AD$19*U35+$AD$20*AB34+$AD$21*AB35)))</f>
        <v>580775161.05826223</v>
      </c>
      <c r="Y92" s="4" t="s">
        <v>1532</v>
      </c>
      <c r="AB92" s="25">
        <f>IF(AND($F$27=2,$F$28=2,MOD($E$27+$E$28,2)=0),$AN$2*U90+$AN$3*U91+$AN$4*AB90+$AN$5*AB91+4*$AN$6*U76+4*$AN$7*U77+4*$AN$8*AB76+4*$AN$9*AB77+6*$AN$10*U62+6*$AN$11*U63+6*$AN$12*AB62+6*$AN$13*AB63+4*$AN$14*U48+4*$AN$15*U49+4*$AN$16*AB48+4*$AN$17*AB49+$AN$18*U34+$AN$19*U35+$AN$20*AB34+$AN$21*AB35,IF(AND($F$27=2,$F$28=2),$AI$2*U90+$AI$3*U91+$AI$4*AB90+$AI$5*AB91+4*$AI$6*U76+4*$AI$7*U77+4*$AI$8*AB76+4*$AI$9*AB77+6*$AI$10*U62+6*$AI$11*U63+6*$AI$12*AB62+6*$AI$13*AB63+4*$AI$14*U48+4*$AI$15*U49+4*$AI$16*AB48+4*$AI$17*AB49+$AI$18*U34+$AI$19*U35+$AI$20*AB34+$AI$21*AB35,IF(MOD($E$27+$E$28,2)=0,$AD$2*U90+$AD$3*U91+$AD$4*AB90+$AD$5*AB91+4*$AD$6*U76+4*$AD$7*U77+4*$AD$8*AB76+4*$AD$9*AB77+6*$AD$10*U62+6*$AD$11*U63+6*$AD$12*AB62+6*$AD$13*AB63+4*$AD$14*U48+4*$AD$15*U49+4*$AD$16*AB48+4*$AD$17*AB49+$AD$18*U34+$AD$19*U35+$AD$20*AB34+$AD$21*AB35,$Y$2*U90+$Y$3*U91+$Y$4*AB90+$Y$5*AB91+4*$Y$6*U76+4*$Y$7*U77+4*$Y$8*AB76+4*$Y$9*AB77+6*$Y$10*U62+6*$Y$11*U63+6*$Y$12*AB62+6*$Y$13*AB63+4*$Y$14*U48+4*$Y$15*U49+4*$Y$16*AB48+4*$Y$17*AB49+$Y$18*U34+$Y$19*U35+$Y$20*AB34+$Y$21*AB35)))</f>
        <v>577017369.54335022</v>
      </c>
      <c r="CQ92" s="1"/>
      <c r="CR92" s="1"/>
      <c r="CS92" s="1"/>
      <c r="CX92" s="1"/>
      <c r="CY92" s="1"/>
      <c r="CZ92" s="1"/>
      <c r="DE92" s="1"/>
      <c r="DF92" s="1"/>
      <c r="DG92" s="1"/>
      <c r="DO92" s="25"/>
      <c r="DV92" s="25"/>
      <c r="EC92" s="25"/>
      <c r="EJ92" s="25"/>
      <c r="EQ92" s="25"/>
      <c r="EX92" s="25"/>
      <c r="FE92" s="25"/>
      <c r="FL92" s="25"/>
      <c r="FS92" s="25"/>
      <c r="FZ92" s="25"/>
      <c r="GG92" s="25"/>
      <c r="GN92" s="25"/>
      <c r="GU92" s="25"/>
      <c r="HB92" s="25"/>
      <c r="HI92" s="25"/>
      <c r="HP92" s="25"/>
      <c r="HW92" s="25"/>
      <c r="ID92" s="25"/>
      <c r="IK92" s="25"/>
      <c r="IR92" s="25"/>
      <c r="IT92" s="4"/>
      <c r="IW92" s="25"/>
      <c r="JJ92" s="4"/>
      <c r="JQ92" s="4"/>
      <c r="JT92" s="25"/>
      <c r="JX92" s="4"/>
      <c r="KA92" s="25"/>
      <c r="KE92" s="4"/>
    </row>
    <row r="93" spans="2:293" x14ac:dyDescent="0.35">
      <c r="E93" t="s">
        <v>0</v>
      </c>
      <c r="L93" t="s">
        <v>0</v>
      </c>
      <c r="S93" t="s">
        <v>0</v>
      </c>
      <c r="Z93" t="s">
        <v>0</v>
      </c>
      <c r="AG93" t="s">
        <v>0</v>
      </c>
      <c r="AN93" t="s">
        <v>0</v>
      </c>
      <c r="AU93" t="s">
        <v>0</v>
      </c>
      <c r="BB93" t="s">
        <v>0</v>
      </c>
      <c r="BI93" t="s">
        <v>0</v>
      </c>
      <c r="BP93" t="s">
        <v>0</v>
      </c>
      <c r="CQ93" s="1"/>
      <c r="CR93" s="1"/>
      <c r="CS93" s="1"/>
      <c r="CX93" s="1"/>
      <c r="CY93" s="1"/>
      <c r="CZ93" s="1"/>
      <c r="DE93" s="1"/>
      <c r="DF93" s="1"/>
      <c r="DG93" s="1"/>
      <c r="DO93" s="25"/>
      <c r="DV93" s="25"/>
      <c r="EC93" s="25"/>
      <c r="EJ93" s="25"/>
      <c r="EQ93" s="25"/>
      <c r="EX93" s="25"/>
      <c r="FE93" s="25"/>
      <c r="FL93" s="25"/>
      <c r="FS93" s="25"/>
      <c r="FZ93" s="25"/>
      <c r="GG93" s="25"/>
      <c r="GN93" s="25"/>
      <c r="GU93" s="25"/>
      <c r="HB93" s="25"/>
      <c r="HI93" s="25"/>
      <c r="HP93" s="25"/>
      <c r="HW93" s="25"/>
      <c r="ID93" s="25"/>
      <c r="IK93" s="25"/>
      <c r="IR93" s="25"/>
      <c r="IT93" s="4"/>
      <c r="KE93" s="4"/>
    </row>
    <row r="94" spans="2:293" x14ac:dyDescent="0.35">
      <c r="D94">
        <v>0</v>
      </c>
      <c r="E94">
        <v>1</v>
      </c>
      <c r="F94">
        <v>2</v>
      </c>
      <c r="G94">
        <v>3</v>
      </c>
      <c r="K94">
        <v>0</v>
      </c>
      <c r="L94">
        <v>1</v>
      </c>
      <c r="M94">
        <v>2</v>
      </c>
      <c r="N94">
        <v>3</v>
      </c>
      <c r="R94">
        <v>0</v>
      </c>
      <c r="S94">
        <v>1</v>
      </c>
      <c r="T94">
        <v>2</v>
      </c>
      <c r="U94">
        <v>3</v>
      </c>
      <c r="Y94">
        <v>0</v>
      </c>
      <c r="Z94">
        <v>1</v>
      </c>
      <c r="AA94">
        <v>2</v>
      </c>
      <c r="AB94">
        <v>3</v>
      </c>
      <c r="AF94">
        <v>0</v>
      </c>
      <c r="AG94">
        <v>1</v>
      </c>
      <c r="AH94">
        <v>2</v>
      </c>
      <c r="AM94">
        <v>0</v>
      </c>
      <c r="AN94">
        <v>1</v>
      </c>
      <c r="AO94">
        <v>2</v>
      </c>
      <c r="AT94">
        <v>0</v>
      </c>
      <c r="AU94">
        <v>1</v>
      </c>
      <c r="AV94">
        <v>2</v>
      </c>
      <c r="BA94">
        <v>0</v>
      </c>
      <c r="BB94">
        <v>1</v>
      </c>
      <c r="BC94">
        <v>2</v>
      </c>
      <c r="BH94">
        <v>0</v>
      </c>
      <c r="BI94">
        <v>1</v>
      </c>
      <c r="BJ94">
        <v>2</v>
      </c>
      <c r="BO94">
        <v>0</v>
      </c>
      <c r="BP94">
        <v>1</v>
      </c>
      <c r="BQ94">
        <v>2</v>
      </c>
      <c r="BV94" s="4"/>
      <c r="BY94" s="1"/>
      <c r="CC94" s="4"/>
      <c r="CF94" s="25"/>
      <c r="CJ94" s="1"/>
      <c r="CK94" s="1"/>
      <c r="CL94" s="1"/>
      <c r="IT94" s="4"/>
    </row>
    <row r="95" spans="2:293" x14ac:dyDescent="0.35">
      <c r="C95">
        <v>0</v>
      </c>
      <c r="D95" s="17">
        <f t="shared" ref="D95:F96" si="50">$O$2*D96+$O$3*E95+$O$4*K96+$O$5*L95+4*$O$6*D82+4*$O$7*E81+4*$O$8*K82+4*$O$9*L81+6*$O$10*D68+6*$O$11*E67+6*$O$12*K68+6*$O$13*L67+4*$O$14*D54+4*$O$15*E53+4*$O$16*K54+4*$O$17*L53+$O$18*D40+$O$19*E39+$O$20*K40+$O$21*L39</f>
        <v>3533834713.4189649</v>
      </c>
      <c r="E95" s="17">
        <f t="shared" si="50"/>
        <v>1200157074.4495933</v>
      </c>
      <c r="F95" s="17">
        <f t="shared" si="50"/>
        <v>222197067.47967333</v>
      </c>
      <c r="G95" s="112">
        <v>0</v>
      </c>
      <c r="J95">
        <v>0</v>
      </c>
      <c r="K95" s="17">
        <f t="shared" ref="K95:M96" si="51">$T$2*D96+$T$3*E95+$T$4*K96+$T$5*L95+4*$T$6*D82+4*$T$7*E81+4*$T$8*K82+4*$T$9*L81+6*$T$10*D68+6*$T$11*E67+6*$T$12*K68+6*$T$13*L67+4*$T$14*D54+4*$T$15*E53+4*$T$16*K54+4*$T$17*L53+$T$18*D40+$T$19*E39+$T$20*K40+$T$21*L39</f>
        <v>3547180651.304441</v>
      </c>
      <c r="L95" s="17">
        <f t="shared" si="51"/>
        <v>1214067429.3716693</v>
      </c>
      <c r="M95" s="17">
        <f t="shared" si="51"/>
        <v>228779034.41508228</v>
      </c>
      <c r="N95" s="112">
        <v>0</v>
      </c>
      <c r="Q95">
        <v>0</v>
      </c>
      <c r="R95" s="17">
        <f t="shared" ref="R95:T96" si="52">$O$2*R96+$O$3*S95+$O$4*Y96+$O$5*Z95+4*$O$6*R82+4*$O$7*S81+4*$O$8*Y82+4*$O$9*Z81+6*$O$10*R68+6*$O$11*S67+6*$O$12*Y68+6*$O$13*Z67+4*$O$14*R54+4*$O$15*S53+4*$O$16*Y54+4*$O$17*Z53+$O$18*R40+$O$19*S39+$O$20*Y40+$O$21*Z39</f>
        <v>3772895699.0305223</v>
      </c>
      <c r="S95" s="17">
        <f t="shared" si="52"/>
        <v>1571657207.448633</v>
      </c>
      <c r="T95" s="17">
        <f t="shared" si="52"/>
        <v>330353658.92364872</v>
      </c>
      <c r="U95" s="112">
        <v>0</v>
      </c>
      <c r="X95">
        <v>0</v>
      </c>
      <c r="Y95" s="17">
        <f t="shared" ref="Y95:AA96" si="53">$T$2*R96+$T$3*S95+$T$4*Y96+$T$5*Z95+4*$T$6*R82+4*$T$7*S81+4*$T$8*Y82+4*$T$9*Z81+6*$T$10*R68+6*$T$11*S67+6*$T$12*Y68+6*$T$13*Z67+4*$T$14*R54+4*$T$15*S53+4*$T$16*Y54+4*$T$17*Z53+$T$18*R40+$T$19*S39+$T$20*Y40+$T$21*Z39</f>
        <v>3757632202.5421906</v>
      </c>
      <c r="Z95" s="17">
        <f t="shared" si="53"/>
        <v>1576161832.4840331</v>
      </c>
      <c r="AA95" s="17">
        <f t="shared" si="53"/>
        <v>340051186.33424801</v>
      </c>
      <c r="AB95" s="112">
        <v>0</v>
      </c>
      <c r="AE95">
        <v>0</v>
      </c>
      <c r="AF95" s="17">
        <f>D95+R95</f>
        <v>7306730412.4494877</v>
      </c>
      <c r="AG95" s="17">
        <f t="shared" ref="AG95:AH97" si="54">E95+S95</f>
        <v>2771814281.8982263</v>
      </c>
      <c r="AH95" s="17">
        <f t="shared" si="54"/>
        <v>552550726.40332198</v>
      </c>
      <c r="AL95">
        <v>0</v>
      </c>
      <c r="AM95" s="17">
        <f>K95+Y95</f>
        <v>7304812853.846632</v>
      </c>
      <c r="AN95" s="17">
        <f t="shared" ref="AN95:AN97" si="55">L95+Z95</f>
        <v>2790229261.8557024</v>
      </c>
      <c r="AO95" s="17">
        <f t="shared" ref="AO95:AO97" si="56">M95+AA95</f>
        <v>568830220.74933028</v>
      </c>
      <c r="AS95">
        <v>0</v>
      </c>
      <c r="AT95" s="17">
        <f>AF95</f>
        <v>7306730412.4494877</v>
      </c>
      <c r="AU95" s="17">
        <f t="shared" ref="AU95:AV97" si="57">AG95</f>
        <v>2771814281.8982263</v>
      </c>
      <c r="AV95" s="17">
        <f t="shared" si="57"/>
        <v>552550726.40332198</v>
      </c>
      <c r="AZ95">
        <v>0</v>
      </c>
      <c r="BA95" s="17">
        <f>AM95</f>
        <v>7304812853.846632</v>
      </c>
      <c r="BB95" s="17">
        <f t="shared" ref="BB95:BC97" si="58">AN95</f>
        <v>2790229261.8557024</v>
      </c>
      <c r="BC95" s="17">
        <f t="shared" si="58"/>
        <v>568830220.74933028</v>
      </c>
      <c r="BG95">
        <v>0</v>
      </c>
      <c r="BH95" s="28">
        <f t="shared" ref="BH95:BJ97" si="59">(AT95-4*AT81*AT53-3*AT67^2+12*AT67*AT53^2-6*AT53^4)/BH67^2</f>
        <v>-0.39695470618767292</v>
      </c>
      <c r="BI95" s="28">
        <f t="shared" si="59"/>
        <v>-0.46116376884913973</v>
      </c>
      <c r="BJ95" s="28">
        <f t="shared" si="59"/>
        <v>-0.2516209736903931</v>
      </c>
      <c r="BN95">
        <v>0</v>
      </c>
      <c r="BO95" s="28">
        <f t="shared" ref="BO95:BQ97" si="60">(BA95-4*BA81*BA53-3*BA67^2+12*BA67*BA53^2-6*BA53^4)/BO67^2</f>
        <v>-0.3977168221907082</v>
      </c>
      <c r="BP95" s="28">
        <f t="shared" si="60"/>
        <v>-0.4838646110821691</v>
      </c>
      <c r="BQ95" s="28">
        <f t="shared" si="60"/>
        <v>-0.36723476087977425</v>
      </c>
      <c r="CJ95" s="1"/>
      <c r="CK95" s="1"/>
      <c r="CL95" s="1"/>
    </row>
    <row r="96" spans="2:293" x14ac:dyDescent="0.35">
      <c r="B96" t="s">
        <v>1</v>
      </c>
      <c r="C96">
        <v>1</v>
      </c>
      <c r="D96" s="17">
        <f t="shared" si="50"/>
        <v>1549320956.9454887</v>
      </c>
      <c r="E96" s="17">
        <f t="shared" si="50"/>
        <v>549086613.82464421</v>
      </c>
      <c r="F96" s="17">
        <f t="shared" si="50"/>
        <v>105030665.70076917</v>
      </c>
      <c r="G96" s="112">
        <v>0</v>
      </c>
      <c r="I96" t="s">
        <v>1</v>
      </c>
      <c r="J96">
        <v>1</v>
      </c>
      <c r="K96" s="17">
        <f t="shared" si="51"/>
        <v>1544334009.0837274</v>
      </c>
      <c r="L96" s="17">
        <f t="shared" si="51"/>
        <v>552459689.78258705</v>
      </c>
      <c r="M96" s="17">
        <f t="shared" si="51"/>
        <v>109019566.82285818</v>
      </c>
      <c r="N96" s="112">
        <v>0</v>
      </c>
      <c r="P96" t="s">
        <v>1</v>
      </c>
      <c r="Q96">
        <v>1</v>
      </c>
      <c r="R96" s="17">
        <f t="shared" si="52"/>
        <v>1335230099.9137228</v>
      </c>
      <c r="S96" s="17">
        <f t="shared" si="52"/>
        <v>580775161.05826247</v>
      </c>
      <c r="T96" s="17">
        <f t="shared" si="52"/>
        <v>122320120.94450711</v>
      </c>
      <c r="U96" s="112">
        <v>0</v>
      </c>
      <c r="W96" t="s">
        <v>1</v>
      </c>
      <c r="X96">
        <v>1</v>
      </c>
      <c r="Y96" s="17">
        <f t="shared" si="53"/>
        <v>1319555993.9297371</v>
      </c>
      <c r="Z96" s="17">
        <f t="shared" si="53"/>
        <v>577017369.54335022</v>
      </c>
      <c r="AA96" s="17">
        <f t="shared" si="53"/>
        <v>125745824.48103322</v>
      </c>
      <c r="AB96" s="112">
        <v>0</v>
      </c>
      <c r="AD96" t="s">
        <v>1</v>
      </c>
      <c r="AE96">
        <v>1</v>
      </c>
      <c r="AF96" s="17">
        <f t="shared" ref="AF96:AF97" si="61">D96+R96</f>
        <v>2884551056.8592114</v>
      </c>
      <c r="AG96" s="17">
        <f t="shared" si="54"/>
        <v>1129861774.8829067</v>
      </c>
      <c r="AH96" s="17">
        <f t="shared" si="54"/>
        <v>227350786.64527628</v>
      </c>
      <c r="AK96" t="s">
        <v>1</v>
      </c>
      <c r="AL96">
        <v>1</v>
      </c>
      <c r="AM96" s="17">
        <f t="shared" ref="AM96" si="62">K96+Y96</f>
        <v>2863890003.0134645</v>
      </c>
      <c r="AN96" s="17">
        <f t="shared" si="55"/>
        <v>1129477059.3259373</v>
      </c>
      <c r="AO96" s="17">
        <f t="shared" si="56"/>
        <v>234765391.30389142</v>
      </c>
      <c r="AR96" t="s">
        <v>1</v>
      </c>
      <c r="AS96">
        <v>1</v>
      </c>
      <c r="AT96" s="17">
        <f t="shared" ref="AT96:AT97" si="63">AF96</f>
        <v>2884551056.8592114</v>
      </c>
      <c r="AU96" s="17">
        <f t="shared" si="57"/>
        <v>1129861774.8829067</v>
      </c>
      <c r="AV96" s="17">
        <f t="shared" si="57"/>
        <v>227350786.64527628</v>
      </c>
      <c r="AY96" t="s">
        <v>1</v>
      </c>
      <c r="AZ96">
        <v>1</v>
      </c>
      <c r="BA96" s="17">
        <f t="shared" ref="BA96:BA97" si="64">AM96</f>
        <v>2863890003.0134645</v>
      </c>
      <c r="BB96" s="17">
        <f t="shared" si="58"/>
        <v>1129477059.3259373</v>
      </c>
      <c r="BC96" s="17">
        <f t="shared" si="58"/>
        <v>234765391.30389142</v>
      </c>
      <c r="BF96" t="s">
        <v>1</v>
      </c>
      <c r="BG96">
        <v>1</v>
      </c>
      <c r="BH96" s="28">
        <f t="shared" si="59"/>
        <v>-0.44261729324061078</v>
      </c>
      <c r="BI96" s="28">
        <f t="shared" si="59"/>
        <v>0.2136636660290395</v>
      </c>
      <c r="BJ96" s="28">
        <f t="shared" si="59"/>
        <v>0.38246327777086869</v>
      </c>
      <c r="BM96" t="s">
        <v>1</v>
      </c>
      <c r="BN96">
        <v>1</v>
      </c>
      <c r="BO96" s="28">
        <f t="shared" si="60"/>
        <v>-0.42699258590660327</v>
      </c>
      <c r="BP96" s="28">
        <f t="shared" si="60"/>
        <v>0.20873546240061142</v>
      </c>
      <c r="BQ96" s="28">
        <f t="shared" si="60"/>
        <v>0.1476797996196435</v>
      </c>
      <c r="CJ96" s="1"/>
      <c r="CK96" s="1"/>
      <c r="CL96" s="1"/>
      <c r="CQ96" s="4"/>
      <c r="CT96" s="1"/>
      <c r="CX96" s="4"/>
      <c r="DA96" s="1"/>
      <c r="DE96" s="4"/>
      <c r="DH96" s="1"/>
      <c r="DL96" s="25"/>
      <c r="DM96" s="25"/>
      <c r="DN96" s="25"/>
      <c r="DS96" s="25"/>
      <c r="DT96" s="25"/>
      <c r="DU96" s="25"/>
      <c r="DZ96" s="25"/>
      <c r="EA96" s="25"/>
      <c r="EB96" s="25"/>
      <c r="EG96" s="25"/>
      <c r="EH96" s="25"/>
      <c r="EI96" s="25"/>
      <c r="EN96" s="25"/>
      <c r="EO96" s="25"/>
      <c r="EP96" s="25"/>
      <c r="EU96" s="25"/>
      <c r="EV96" s="25"/>
      <c r="EW96" s="25"/>
      <c r="FB96" s="25"/>
      <c r="FC96" s="25"/>
      <c r="FD96" s="25"/>
      <c r="FI96" s="25"/>
      <c r="FJ96" s="25"/>
      <c r="FK96" s="25"/>
      <c r="FP96" s="25"/>
      <c r="FQ96" s="25"/>
      <c r="FR96" s="25"/>
      <c r="FW96" s="25"/>
      <c r="FX96" s="25"/>
      <c r="FY96" s="25"/>
      <c r="GD96" s="25"/>
      <c r="GE96" s="25"/>
      <c r="GF96" s="25"/>
      <c r="GK96" s="25"/>
      <c r="GL96" s="25"/>
      <c r="GM96" s="25"/>
      <c r="GR96" s="25"/>
      <c r="GS96" s="25"/>
      <c r="GT96" s="25"/>
      <c r="GY96" s="25"/>
      <c r="GZ96" s="25"/>
      <c r="HA96" s="25"/>
      <c r="HF96" s="25"/>
      <c r="HG96" s="25"/>
      <c r="HH96" s="25"/>
      <c r="HM96" s="25"/>
      <c r="HN96" s="25"/>
      <c r="HO96" s="25"/>
      <c r="HT96" s="25"/>
      <c r="HU96" s="25"/>
      <c r="HV96" s="25"/>
      <c r="IA96" s="25"/>
      <c r="IB96" s="25"/>
      <c r="IC96" s="25"/>
      <c r="IH96" s="25"/>
      <c r="II96" s="25"/>
      <c r="IJ96" s="25"/>
      <c r="IO96" s="25"/>
      <c r="IP96" s="25"/>
      <c r="IQ96" s="25"/>
      <c r="IV96" s="25"/>
      <c r="IW96" s="25"/>
      <c r="IX96" s="25"/>
      <c r="JC96" s="25"/>
      <c r="JD96" s="25"/>
      <c r="JE96" s="25"/>
      <c r="JJ96" s="25"/>
      <c r="JK96" s="25"/>
      <c r="JL96" s="25"/>
      <c r="JQ96" s="25"/>
      <c r="JR96" s="25"/>
      <c r="JS96" s="25"/>
      <c r="JX96" s="25"/>
      <c r="JY96" s="25"/>
      <c r="JZ96" s="25"/>
      <c r="KE96" s="5"/>
      <c r="KF96" s="5"/>
      <c r="KG96" s="5"/>
    </row>
    <row r="97" spans="2:293" x14ac:dyDescent="0.35">
      <c r="C97">
        <v>2</v>
      </c>
      <c r="D97" s="17">
        <f>$O$2*D98+$O$3*E97+$O$4*K98+$O$5*L97+4*$O$6*D84+4*$O$7*E83+4*$O$8*K84+4*$O$9*L83+6*$O$10*D70+6*$O$11*E69+6*$O$12*K70+6*$O$13*L69+4*$O$14*D56+4*$O$15*E55+4*$O$16*K56+4*$O$17*L55+$O$18*D42+$O$19*E41+$O$20*K42+$O$21*L41</f>
        <v>349324096.41105086</v>
      </c>
      <c r="E97" s="17">
        <f>$O$2*E98+$O$3*F97+$O$4*L98+$O$5*M97+4*$O$6*E84+4*$O$7*F83+4*$O$8*L84+4*$O$9*M83+6*$O$10*E70+6*$O$11*F69+6*$O$12*L70+6*$O$13*M69+4*$O$14*E56+4*$O$15*F55+4*$O$16*L56+4*$O$17*M55+$O$18*E42+$O$19*F41+$O$20*L42+$O$21*M41</f>
        <v>125112665.016101</v>
      </c>
      <c r="F97" s="16">
        <f>$J$12</f>
        <v>25066881.368541412</v>
      </c>
      <c r="J97">
        <v>2</v>
      </c>
      <c r="K97" s="17">
        <f>$T$2*D98+$T$3*E97+$T$4*K98+$T$5*L97+4*$T$6*D84+4*$T$7*E83+4*$T$8*K84+4*$T$9*L83+6*$T$10*D70+6*$T$11*E69+6*$T$12*K70+6*$T$13*L69+4*$T$14*D56+4*$T$15*E55+4*$T$16*K56+4*$T$17*L55+$T$18*D42+$T$19*E41+$T$20*K42+$T$21*L41</f>
        <v>339229998.6808024</v>
      </c>
      <c r="L97" s="17">
        <f>$T$2*E98+$T$3*F97+$T$4*L98+$T$5*M97+4*$T$6*E84+4*$T$7*F83+4*$T$8*L84+4*$T$9*M83+6*$T$10*E70+6*$T$11*F69+6*$T$12*L70+6*$T$13*M69+4*$T$14*E56+4*$T$15*F55+4*$T$16*L56+4*$T$17*M55+$T$18*E42+$T$19*F41+$T$20*L42+$T$21*M41</f>
        <v>121641904.69277434</v>
      </c>
      <c r="M97" s="16">
        <f>$J$21</f>
        <v>25833728.390736386</v>
      </c>
      <c r="Q97">
        <v>2</v>
      </c>
      <c r="R97" s="17">
        <f>$O$2*R98+$O$3*S97+$O$4*Y98+$O$5*Z97+4*$O$6*R84+4*$O$7*S83+4*$O$8*Y84+4*$O$9*Z83+6*$O$10*R70+6*$O$11*S69+6*$O$12*Y70+6*$O$13*Z69+4*$O$14*R56+4*$O$15*S55+4*$O$16*Y56+4*$O$17*Z55+$O$18*R42+$O$19*S41+$O$20*Y42+$O$21*Z41</f>
        <v>260219079.80499074</v>
      </c>
      <c r="S97" s="17">
        <f>$O$2*S98+$O$3*T97+$O$4*Z98+$O$5*AA97+4*$O$6*S84+4*$O$7*T83+4*$O$8*Z84+4*$O$9*AA83+6*$O$10*S70+6*$O$11*T69+6*$O$12*Z70+6*$O$13*AA69+4*$O$14*S56+4*$O$15*T55+4*$O$16*Z56+4*$O$17*AA55+$O$18*S42+$O$19*T41+$O$20*Z42+$O$21*AA41</f>
        <v>118401323.14267457</v>
      </c>
      <c r="T97" s="16">
        <f>$J$13</f>
        <v>26830635.058676526</v>
      </c>
      <c r="X97">
        <v>2</v>
      </c>
      <c r="Y97" s="17">
        <f>$T$2*R98+$T$3*S97+$T$4*Y98+$T$5*Z97+4*$T$6*R84+4*$T$7*S83+4*$T$8*Y84+4*$T$9*Z83+6*$T$10*R70+6*$T$11*S69+6*$T$12*Y70+6*$T$13*Z69+4*$T$14*R56+4*$T$15*S55+4*$T$16*Y56+4*$T$17*Z55+$T$18*R42+$T$19*S41+$T$20*Y42+$T$21*Z41</f>
        <v>252646391.54276386</v>
      </c>
      <c r="Z97" s="17">
        <f>$T$2*S98+$T$3*T97+$T$4*Z98+$T$5*AA97+4*$T$6*S84+4*$T$7*T83+4*$T$8*Z84+4*$T$9*AA83+6*$T$10*S70+6*$T$11*T69+6*$T$12*Z70+6*$T$13*AA69+4*$T$14*S56+4*$T$15*T55+4*$T$16*Z56+4*$T$17*AA55+$T$18*S42+$T$19*T41+$T$20*Z42+$T$21*AA41</f>
        <v>114015390.35165435</v>
      </c>
      <c r="AA97" s="16">
        <f>$J$20</f>
        <v>26027983.002017807</v>
      </c>
      <c r="AE97">
        <v>2</v>
      </c>
      <c r="AF97" s="17">
        <f t="shared" si="61"/>
        <v>609543176.21604156</v>
      </c>
      <c r="AG97" s="17">
        <f t="shared" si="54"/>
        <v>243513988.15877557</v>
      </c>
      <c r="AH97" s="17">
        <f t="shared" si="54"/>
        <v>51897516.427217938</v>
      </c>
      <c r="AL97">
        <v>2</v>
      </c>
      <c r="AM97" s="17">
        <f>K97+Y97</f>
        <v>591876390.22356629</v>
      </c>
      <c r="AN97" s="17">
        <f t="shared" si="55"/>
        <v>235657295.04442871</v>
      </c>
      <c r="AO97" s="17">
        <f t="shared" si="56"/>
        <v>51861711.392754197</v>
      </c>
      <c r="AS97">
        <v>2</v>
      </c>
      <c r="AT97" s="17">
        <f t="shared" si="63"/>
        <v>609543176.21604156</v>
      </c>
      <c r="AU97" s="17">
        <f t="shared" si="57"/>
        <v>243513988.15877557</v>
      </c>
      <c r="AV97" s="17">
        <f t="shared" si="57"/>
        <v>51897516.427217938</v>
      </c>
      <c r="AZ97">
        <v>2</v>
      </c>
      <c r="BA97" s="17">
        <f t="shared" si="64"/>
        <v>591876390.22356629</v>
      </c>
      <c r="BB97" s="17">
        <f t="shared" si="58"/>
        <v>235657295.04442871</v>
      </c>
      <c r="BC97" s="17">
        <f t="shared" si="58"/>
        <v>51861711.392754197</v>
      </c>
      <c r="BG97">
        <v>2</v>
      </c>
      <c r="BH97" s="28">
        <f t="shared" si="59"/>
        <v>-0.50240518767209941</v>
      </c>
      <c r="BI97" s="28">
        <f t="shared" si="59"/>
        <v>0.12922267245547175</v>
      </c>
      <c r="BJ97" s="28">
        <f t="shared" si="59"/>
        <v>7.054851619276822</v>
      </c>
      <c r="BN97">
        <v>2</v>
      </c>
      <c r="BO97" s="28">
        <f t="shared" si="60"/>
        <v>-0.39738354097660805</v>
      </c>
      <c r="BP97" s="28">
        <f t="shared" si="60"/>
        <v>0.35913565848158979</v>
      </c>
      <c r="BQ97" s="28">
        <f t="shared" si="60"/>
        <v>7.0355539321456533</v>
      </c>
      <c r="BV97" s="4"/>
      <c r="BW97" s="1"/>
      <c r="BX97" s="1"/>
      <c r="CC97" s="1"/>
      <c r="CD97" s="1"/>
      <c r="CE97" s="1"/>
      <c r="CQ97" s="4"/>
      <c r="CT97" s="19"/>
      <c r="CX97" s="4"/>
      <c r="DA97" s="19"/>
      <c r="DE97" s="4"/>
      <c r="DH97" s="19"/>
      <c r="DL97" s="25"/>
      <c r="DM97" s="25"/>
      <c r="DN97" s="25"/>
      <c r="DS97" s="25"/>
      <c r="DT97" s="25"/>
      <c r="DU97" s="25"/>
      <c r="DZ97" s="25"/>
      <c r="EA97" s="25"/>
      <c r="EB97" s="25"/>
      <c r="EG97" s="25"/>
      <c r="EH97" s="25"/>
      <c r="EI97" s="25"/>
      <c r="EN97" s="25"/>
      <c r="EO97" s="25"/>
      <c r="EP97" s="25"/>
      <c r="EU97" s="25"/>
      <c r="EV97" s="25"/>
      <c r="EW97" s="25"/>
      <c r="FB97" s="25"/>
      <c r="FC97" s="25"/>
      <c r="FD97" s="25"/>
      <c r="FI97" s="25"/>
      <c r="FJ97" s="25"/>
      <c r="FK97" s="25"/>
      <c r="FP97" s="25"/>
      <c r="FQ97" s="25"/>
      <c r="FR97" s="25"/>
      <c r="FW97" s="25"/>
      <c r="FX97" s="25"/>
      <c r="FY97" s="25"/>
      <c r="GD97" s="25"/>
      <c r="GE97" s="25"/>
      <c r="GF97" s="25"/>
      <c r="GK97" s="25"/>
      <c r="GL97" s="25"/>
      <c r="GM97" s="25"/>
      <c r="GR97" s="25"/>
      <c r="GS97" s="25"/>
      <c r="GT97" s="25"/>
      <c r="GY97" s="25"/>
      <c r="GZ97" s="25"/>
      <c r="HA97" s="25"/>
      <c r="HF97" s="25"/>
      <c r="HG97" s="25"/>
      <c r="HH97" s="25"/>
      <c r="HM97" s="25"/>
      <c r="HN97" s="25"/>
      <c r="HO97" s="25"/>
      <c r="HT97" s="25"/>
      <c r="HU97" s="25"/>
      <c r="HV97" s="25"/>
      <c r="IA97" s="25"/>
      <c r="IB97" s="25"/>
      <c r="IC97" s="25"/>
      <c r="IH97" s="25"/>
      <c r="II97" s="25"/>
      <c r="IJ97" s="25"/>
      <c r="IO97" s="25"/>
      <c r="IP97" s="25"/>
      <c r="IQ97" s="25"/>
      <c r="IV97" s="25"/>
      <c r="IW97" s="25"/>
      <c r="IX97" s="25"/>
      <c r="JC97" s="25"/>
      <c r="JD97" s="25"/>
      <c r="JE97" s="25"/>
      <c r="JJ97" s="25"/>
      <c r="JK97" s="25"/>
      <c r="JL97" s="25"/>
      <c r="JQ97" s="25"/>
      <c r="JR97" s="25"/>
      <c r="JS97" s="25"/>
      <c r="JX97" s="25"/>
      <c r="JY97" s="25"/>
      <c r="JZ97" s="25"/>
      <c r="KE97" s="5"/>
      <c r="KF97" s="5"/>
      <c r="KG97" s="5"/>
    </row>
    <row r="98" spans="2:293" x14ac:dyDescent="0.35">
      <c r="C98">
        <v>3</v>
      </c>
      <c r="D98" s="112">
        <v>0</v>
      </c>
      <c r="E98" s="112">
        <v>0</v>
      </c>
      <c r="J98">
        <v>3</v>
      </c>
      <c r="K98" s="112">
        <v>0</v>
      </c>
      <c r="L98" s="112">
        <v>0</v>
      </c>
      <c r="Q98">
        <v>3</v>
      </c>
      <c r="R98" s="112">
        <v>0</v>
      </c>
      <c r="S98" s="112">
        <v>0</v>
      </c>
      <c r="X98">
        <v>3</v>
      </c>
      <c r="Y98" s="112">
        <v>0</v>
      </c>
      <c r="Z98" s="112">
        <v>0</v>
      </c>
      <c r="BW98" s="1"/>
      <c r="BX98" s="1"/>
      <c r="CC98" s="1"/>
      <c r="CD98" s="1"/>
      <c r="CE98" s="1"/>
      <c r="DL98" s="25"/>
      <c r="DM98" s="25"/>
      <c r="DN98" s="25"/>
      <c r="DS98" s="25"/>
      <c r="DT98" s="25"/>
      <c r="DU98" s="25"/>
      <c r="DZ98" s="25"/>
      <c r="EA98" s="25"/>
      <c r="EB98" s="25"/>
      <c r="EG98" s="25"/>
      <c r="EH98" s="25"/>
      <c r="EI98" s="25"/>
      <c r="EN98" s="25"/>
      <c r="EO98" s="25"/>
      <c r="EP98" s="25"/>
      <c r="EU98" s="25"/>
      <c r="EV98" s="25"/>
      <c r="EW98" s="25"/>
      <c r="FB98" s="25"/>
      <c r="FC98" s="25"/>
      <c r="FD98" s="25"/>
      <c r="FI98" s="25"/>
      <c r="FJ98" s="25"/>
      <c r="FK98" s="25"/>
      <c r="FP98" s="25"/>
      <c r="FQ98" s="25"/>
      <c r="FR98" s="25"/>
      <c r="FW98" s="25"/>
      <c r="FX98" s="25"/>
      <c r="FY98" s="25"/>
      <c r="GD98" s="25"/>
      <c r="GE98" s="25"/>
      <c r="GF98" s="25"/>
      <c r="GK98" s="25"/>
      <c r="GL98" s="25"/>
      <c r="GM98" s="25"/>
      <c r="GR98" s="25"/>
      <c r="GS98" s="25"/>
      <c r="GT98" s="25"/>
      <c r="GY98" s="25"/>
      <c r="GZ98" s="25"/>
      <c r="HA98" s="25"/>
      <c r="HF98" s="25"/>
      <c r="HG98" s="25"/>
      <c r="HH98" s="25"/>
      <c r="HM98" s="25"/>
      <c r="HN98" s="25"/>
      <c r="HO98" s="25"/>
      <c r="HT98" s="25"/>
      <c r="HU98" s="25"/>
      <c r="HV98" s="25"/>
      <c r="IA98" s="25"/>
      <c r="IB98" s="25"/>
      <c r="IC98" s="25"/>
      <c r="IH98" s="25"/>
      <c r="II98" s="25"/>
      <c r="IJ98" s="25"/>
      <c r="IO98" s="25"/>
      <c r="IP98" s="25"/>
      <c r="IQ98" s="25"/>
      <c r="IV98" s="25"/>
      <c r="IW98" s="25"/>
      <c r="IX98" s="25"/>
      <c r="JC98" s="25"/>
      <c r="JD98" s="25"/>
      <c r="JE98" s="25"/>
      <c r="JJ98" s="25"/>
      <c r="JK98" s="25"/>
      <c r="JL98" s="25"/>
      <c r="JQ98" s="25"/>
      <c r="JR98" s="25"/>
      <c r="JS98" s="25"/>
      <c r="JX98" s="25"/>
      <c r="JY98" s="25"/>
      <c r="JZ98" s="25"/>
      <c r="KE98" s="5"/>
      <c r="KF98" s="5"/>
      <c r="KG98" s="5"/>
    </row>
    <row r="99" spans="2:293" x14ac:dyDescent="0.35">
      <c r="BW99" s="1"/>
      <c r="BX99" s="1"/>
      <c r="CC99" s="1"/>
      <c r="CD99" s="1"/>
      <c r="CE99" s="1"/>
      <c r="CJ99" s="4"/>
      <c r="CM99" s="1"/>
      <c r="CQ99" s="4"/>
      <c r="CT99" s="25"/>
      <c r="CX99" s="4"/>
      <c r="DA99" s="25"/>
      <c r="DE99" s="4"/>
      <c r="DH99" s="25"/>
    </row>
    <row r="100" spans="2:293" x14ac:dyDescent="0.35">
      <c r="D100" s="115" t="s">
        <v>715</v>
      </c>
      <c r="E100" s="116"/>
      <c r="F100" s="116"/>
      <c r="G100" s="12">
        <f>INDEX(D109:G112,VLOOKUP($F$27,C108:G112,1,FALSE)+1,HLOOKUP($F$28,C108:G112,1,FALSE)+1)</f>
        <v>0.47793624318128852</v>
      </c>
      <c r="K100" s="115" t="s">
        <v>719</v>
      </c>
      <c r="L100" s="116"/>
      <c r="M100" s="116"/>
      <c r="N100" s="12">
        <f>INDEX(K109:N112,VLOOKUP($F$27,J108:N112,1,FALSE)+1,HLOOKUP($F$28,J108:N112,1,FALSE)+1)</f>
        <v>0.47793624318128841</v>
      </c>
      <c r="R100" s="115" t="s">
        <v>723</v>
      </c>
      <c r="S100" s="116"/>
      <c r="T100" s="116"/>
      <c r="U100" s="12">
        <f>INDEX(R109:U112,VLOOKUP($F$27,Q108:U112,1,FALSE)+1,HLOOKUP($F$28,Q108:U112,1,FALSE)+1)</f>
        <v>0.52206375681871375</v>
      </c>
      <c r="Y100" s="115" t="s">
        <v>727</v>
      </c>
      <c r="Z100" s="116"/>
      <c r="AA100" s="116"/>
      <c r="AB100" s="12">
        <f>INDEX(Y109:AB112,VLOOKUP($F$27,X108:AB112,1,FALSE)+1,HLOOKUP($F$28,X108:AB112,1,FALSE)+1)</f>
        <v>0.52206375681871364</v>
      </c>
      <c r="AF100" s="4"/>
      <c r="AI100" s="1"/>
      <c r="AM100" s="4"/>
      <c r="AP100" s="1"/>
      <c r="AT100" s="4"/>
      <c r="AW100" s="1"/>
      <c r="BA100" s="4"/>
      <c r="BD100" s="1"/>
      <c r="BH100" s="4"/>
      <c r="BK100" s="1"/>
      <c r="BO100" s="4"/>
      <c r="BR100" s="1"/>
      <c r="BV100" s="1"/>
      <c r="CJ100" s="4"/>
      <c r="CM100" s="19"/>
    </row>
    <row r="101" spans="2:293" x14ac:dyDescent="0.35">
      <c r="D101" s="4" t="s">
        <v>716</v>
      </c>
      <c r="G101" s="1">
        <f>INDEX(D109:G112,VLOOKUP($F$27+1,C108:G112,1,FALSE)+1,HLOOKUP($F$28,C108:G112,1,FALSE)+1)</f>
        <v>0.66963793187685916</v>
      </c>
      <c r="K101" s="4" t="s">
        <v>720</v>
      </c>
      <c r="N101" s="1">
        <f>INDEX(K109:N112,VLOOKUP($F$27+1,J108:N112,1,FALSE)+1,HLOOKUP($F$28,J108:N112,1,FALSE)+1)</f>
        <v>0.66963793187685905</v>
      </c>
      <c r="R101" s="4" t="s">
        <v>724</v>
      </c>
      <c r="U101" s="1">
        <f>INDEX(R109:U112,VLOOKUP($F$27+1,Q108:U112,1,FALSE)+1,HLOOKUP($F$28,Q108:U112,1,FALSE)+1)</f>
        <v>0.33036206812314256</v>
      </c>
      <c r="Y101" s="4" t="s">
        <v>728</v>
      </c>
      <c r="AB101" s="1">
        <f>INDEX(Y109:AB112,VLOOKUP($F$27+1,X108:AB112,1,FALSE)+1,HLOOKUP($F$28,X108:AB112,1,FALSE)+1)</f>
        <v>0.3303620681231425</v>
      </c>
      <c r="BV101" s="1"/>
    </row>
    <row r="102" spans="2:293" x14ac:dyDescent="0.35">
      <c r="D102" s="4" t="s">
        <v>717</v>
      </c>
      <c r="G102" s="1">
        <f>INDEX(D109:G112,VLOOKUP($F$27,C108:G112,1,FALSE)+1,HLOOKUP($F$28+1,C108:G112,1,FALSE)+1)</f>
        <v>0.29505353445076044</v>
      </c>
      <c r="K102" s="4" t="s">
        <v>721</v>
      </c>
      <c r="N102" s="1">
        <f>INDEX(K109:N112,VLOOKUP($F$27,J108:N112,1,FALSE)+1,HLOOKUP($F$28+1,J108:N112,1,FALSE)+1)</f>
        <v>0.29505353445076032</v>
      </c>
      <c r="R102" s="4" t="s">
        <v>725</v>
      </c>
      <c r="U102" s="1">
        <f>INDEX(R109:U112,VLOOKUP($F$27,Q108:U112,1,FALSE)+1,HLOOKUP($F$28+1,Q108:U112,1,FALSE)+1)</f>
        <v>0.70494646554924134</v>
      </c>
      <c r="Y102" s="4" t="s">
        <v>729</v>
      </c>
      <c r="AB102" s="1">
        <f>INDEX(Y109:AB112,VLOOKUP($F$27,X108:AB112,1,FALSE)+1,HLOOKUP($F$28+1,X108:AB112,1,FALSE)+1)</f>
        <v>0.70494646554924123</v>
      </c>
      <c r="BV102" s="1"/>
      <c r="BY102" s="1"/>
      <c r="CC102" s="4"/>
      <c r="CF102" s="1"/>
      <c r="CJ102" s="4"/>
      <c r="CM102" s="25"/>
      <c r="CQ102" s="25"/>
      <c r="CR102" s="25"/>
      <c r="CS102" s="25"/>
      <c r="CX102" s="25"/>
      <c r="CY102" s="25"/>
      <c r="CZ102" s="25"/>
      <c r="DE102" s="25"/>
      <c r="DF102" s="25"/>
      <c r="DG102" s="25"/>
    </row>
    <row r="103" spans="2:293" x14ac:dyDescent="0.35">
      <c r="D103" s="4" t="s">
        <v>718</v>
      </c>
      <c r="G103" s="1">
        <f>IF(MOD($E$27+$E$28,2)=0,$Y$2*G101+$Y$3*G102+$Y$4*N101+$Y$5*N102,$AD$2*G101+$AD$3*G102+$AD$4*N101+$AD$5*N102)</f>
        <v>0.47793624318128847</v>
      </c>
      <c r="K103" s="4" t="s">
        <v>722</v>
      </c>
      <c r="N103" s="1">
        <f>IF(MOD($E$27+$E$28,2)=0,$AD$2*G101+$AD$3*G102+$AD$4*N101+$AD$5*N102,$Y$2*G101+$Y$3*G102+$Y$4*N101+$Y$5*N102)</f>
        <v>0.47793624318128841</v>
      </c>
      <c r="R103" s="4" t="s">
        <v>726</v>
      </c>
      <c r="U103" s="1">
        <f>IF(MOD($E$27+$E$28,2)=0,$Y$2*U101+$Y$3*U102+$Y$4*AB101+$Y$5*AB102,$AD$2*U101+$AD$3*U102+$AD$4*AB101+$AD$5*AB102)</f>
        <v>0.52206375681871375</v>
      </c>
      <c r="Y103" s="4" t="s">
        <v>730</v>
      </c>
      <c r="AB103" s="1">
        <f>IF(MOD($E$27+$E$28,2)=0,$AD$4*AB101+$AD$5*AB102+$AD$2*U101+$AD$3*U102,$Y$3*U102+$Y$2*U101+$Y$5*AB102+$Y$4*AB101)</f>
        <v>0.52206375681871364</v>
      </c>
      <c r="AF103" s="4"/>
      <c r="AI103" s="1"/>
      <c r="AM103" s="4"/>
      <c r="AP103" s="25"/>
      <c r="AT103" s="4"/>
      <c r="AW103" s="25"/>
      <c r="BA103" s="4"/>
      <c r="BD103" s="25"/>
      <c r="BH103" s="4"/>
      <c r="BK103" s="25"/>
      <c r="BO103" s="4"/>
      <c r="BR103" s="25"/>
      <c r="BY103" s="19"/>
      <c r="CC103" s="4"/>
      <c r="CF103" s="19"/>
      <c r="CQ103" s="25"/>
      <c r="CR103" s="25"/>
      <c r="CS103" s="25"/>
      <c r="CX103" s="25"/>
      <c r="CY103" s="25"/>
      <c r="CZ103" s="25"/>
      <c r="DE103" s="25"/>
      <c r="DF103" s="25"/>
      <c r="DG103" s="25"/>
    </row>
    <row r="104" spans="2:293" x14ac:dyDescent="0.35">
      <c r="D104" s="4" t="s">
        <v>787</v>
      </c>
      <c r="G104" s="1">
        <f>INDEX(D109:G112,VLOOKUP($F$27+2,C108:G112,1,FALSE)+1,HLOOKUP($F$28+1,C108:G112,1,FALSE)+1)</f>
        <v>0.73808974120235515</v>
      </c>
      <c r="K104" s="4" t="s">
        <v>790</v>
      </c>
      <c r="N104" s="1">
        <f>INDEX(K109:N112,VLOOKUP($F$27+2,J108:N112,1,FALSE)+1,HLOOKUP($F$28+1,J108:N112,1,FALSE)+1)</f>
        <v>0.73808974120235493</v>
      </c>
      <c r="R104" s="4" t="s">
        <v>793</v>
      </c>
      <c r="U104" s="1">
        <f>INDEX(R109:U112,VLOOKUP($F$27+2,Q108:U112,1,FALSE)+1,HLOOKUP($F$28+1,Q108:U112,1,FALSE)+1)</f>
        <v>0.26191025879764585</v>
      </c>
      <c r="Y104" s="4" t="s">
        <v>796</v>
      </c>
      <c r="AB104" s="1">
        <f>INDEX(Y109:AB112,VLOOKUP($F$27+2,X108:AB112,1,FALSE)+1,HLOOKUP($F$28+1,X108:AB112,1,FALSE)+1)</f>
        <v>0.26191025879764573</v>
      </c>
      <c r="CQ104" s="25"/>
      <c r="CR104" s="25"/>
      <c r="CS104" s="25"/>
      <c r="CX104" s="25"/>
      <c r="CY104" s="25"/>
      <c r="CZ104" s="25"/>
      <c r="DE104" s="25"/>
      <c r="DF104" s="25"/>
      <c r="DG104" s="25"/>
    </row>
    <row r="105" spans="2:293" x14ac:dyDescent="0.35">
      <c r="D105" s="4" t="s">
        <v>788</v>
      </c>
      <c r="G105" s="1">
        <f>INDEX(D109:G112,VLOOKUP($F$27+1,C108:G112,1,FALSE)+1,HLOOKUP($F$28+2,C108:G112,1,FALSE)+1)</f>
        <v>0.23836688639441345</v>
      </c>
      <c r="K105" s="4" t="s">
        <v>791</v>
      </c>
      <c r="N105" s="1">
        <f>INDEX(K109:N112,VLOOKUP($F$27+1,J108:N112,1,FALSE)+1,HLOOKUP($F$28+2,J108:N112,1,FALSE)+1)</f>
        <v>0.23836688639441339</v>
      </c>
      <c r="R105" s="4" t="s">
        <v>794</v>
      </c>
      <c r="U105" s="1">
        <f>INDEX(R109:U112,VLOOKUP($F$27+1,Q108:U112,1,FALSE)+1,HLOOKUP($F$28+2,Q108:U112,1,FALSE)+1)</f>
        <v>0.76163311360558739</v>
      </c>
      <c r="Y105" s="4" t="s">
        <v>797</v>
      </c>
      <c r="AB105" s="1">
        <f>INDEX(Y109:AB112,VLOOKUP($F$27+1,X108:AB112,1,FALSE)+1,HLOOKUP($F$28+2,X108:AB112,1,FALSE)+1)</f>
        <v>0.76163311360558728</v>
      </c>
      <c r="CJ105" s="25"/>
      <c r="CK105" s="25"/>
      <c r="CL105" s="25"/>
    </row>
    <row r="106" spans="2:293" x14ac:dyDescent="0.35">
      <c r="D106" s="4" t="s">
        <v>789</v>
      </c>
      <c r="G106" s="1">
        <f>IF(MOD($E$27+$E$28,2)=0,$Y$2*G104+$Y$3*G105+$Y$4*N104+$Y$5*N105,$AD$2*G104+$AD$3*G105+$AD$4*N104+$AD$5*N105)</f>
        <v>0.48234573316380963</v>
      </c>
      <c r="K106" s="4" t="s">
        <v>792</v>
      </c>
      <c r="N106" s="1">
        <f>IF(MOD($E$27+$E$28,2)=0,$AD$2*G104+$AD$3*G105+$AD$4*N104+$AD$5*N105,$Y$2*G104+$Y$3*G105+$Y$4*N104+$Y$5*N105)</f>
        <v>0.48234573316380958</v>
      </c>
      <c r="R106" s="4" t="s">
        <v>795</v>
      </c>
      <c r="U106" s="1">
        <f>IF(MOD($E$27+$E$28,2)=0,$Y$2*U104+$Y$3*U105+$Y$4*AB104+$Y$5*AB105,$AD$2*U104+$AD$3*U105+$AD$4*AB104+$AD$5*AB105)</f>
        <v>0.51765426683619176</v>
      </c>
      <c r="Y106" s="4" t="s">
        <v>798</v>
      </c>
      <c r="AB106" s="1">
        <f>IF(MOD($E$27+$E$28,2)=0,$AD$4*AB104+$AD$5*AB105+$AD$2*U104+$AD$3*U105,$Y$3*U105+$Y$2*U104+$Y$5*AB105+$Y$4*AB104)</f>
        <v>0.51765426683619165</v>
      </c>
      <c r="CJ106" s="25"/>
      <c r="CK106" s="25"/>
      <c r="CL106" s="25"/>
    </row>
    <row r="107" spans="2:293" x14ac:dyDescent="0.35">
      <c r="E107" t="s">
        <v>0</v>
      </c>
      <c r="L107" t="s">
        <v>0</v>
      </c>
      <c r="S107" t="s">
        <v>0</v>
      </c>
      <c r="Z107" t="s">
        <v>0</v>
      </c>
      <c r="CJ107" s="25"/>
      <c r="CK107" s="25"/>
      <c r="CL107" s="25"/>
      <c r="CQ107" s="4"/>
      <c r="CT107" s="1"/>
      <c r="CX107" s="4"/>
      <c r="DA107" s="1"/>
      <c r="DE107" s="4"/>
      <c r="DH107" s="1"/>
    </row>
    <row r="108" spans="2:293" x14ac:dyDescent="0.35">
      <c r="D108">
        <v>0</v>
      </c>
      <c r="E108">
        <v>1</v>
      </c>
      <c r="F108">
        <v>2</v>
      </c>
      <c r="G108">
        <v>3</v>
      </c>
      <c r="K108">
        <v>0</v>
      </c>
      <c r="L108">
        <v>1</v>
      </c>
      <c r="M108">
        <v>2</v>
      </c>
      <c r="N108">
        <v>3</v>
      </c>
      <c r="R108">
        <v>0</v>
      </c>
      <c r="S108">
        <v>1</v>
      </c>
      <c r="T108">
        <v>2</v>
      </c>
      <c r="U108">
        <v>3</v>
      </c>
      <c r="Y108">
        <v>0</v>
      </c>
      <c r="Z108">
        <v>1</v>
      </c>
      <c r="AA108">
        <v>2</v>
      </c>
      <c r="AB108">
        <v>3</v>
      </c>
      <c r="BV108" s="4"/>
      <c r="BY108" s="25"/>
      <c r="CC108" s="4"/>
      <c r="CF108" s="25"/>
      <c r="CQ108" s="4"/>
      <c r="CT108" s="25"/>
      <c r="CX108" s="4"/>
      <c r="DA108" s="19"/>
      <c r="DE108" s="4"/>
      <c r="DH108" s="1"/>
    </row>
    <row r="109" spans="2:293" x14ac:dyDescent="0.35">
      <c r="C109">
        <v>0</v>
      </c>
      <c r="D109" s="34">
        <f t="shared" ref="D109:F110" si="65">$O$2*D110+$O$3*E109+$O$4*K110+$O$5*L109</f>
        <v>0.47793624318128852</v>
      </c>
      <c r="E109" s="34">
        <f t="shared" si="65"/>
        <v>0.29505353445076044</v>
      </c>
      <c r="F109" s="34">
        <f t="shared" si="65"/>
        <v>0.11637746300971545</v>
      </c>
      <c r="G109" s="112">
        <v>0</v>
      </c>
      <c r="J109">
        <v>0</v>
      </c>
      <c r="K109" s="34">
        <f t="shared" ref="K109:M110" si="66">$T$2*D110+$T$3*E109+$T$4*K110+$T$5*L109</f>
        <v>0.47793624318128841</v>
      </c>
      <c r="L109" s="34">
        <f t="shared" si="66"/>
        <v>0.29505353445076032</v>
      </c>
      <c r="M109" s="34">
        <f t="shared" si="66"/>
        <v>0.11637746300971544</v>
      </c>
      <c r="N109" s="112">
        <v>0</v>
      </c>
      <c r="Q109">
        <v>0</v>
      </c>
      <c r="R109" s="34">
        <f t="shared" ref="R109:T110" si="67">$O$2*R110+$O$3*S109+$O$4*Y110+$O$5*Z109</f>
        <v>0.52206375681871375</v>
      </c>
      <c r="S109" s="34">
        <f t="shared" si="67"/>
        <v>0.70494646554924134</v>
      </c>
      <c r="T109" s="34">
        <f t="shared" si="67"/>
        <v>0.88362253699028548</v>
      </c>
      <c r="U109" s="111">
        <v>1</v>
      </c>
      <c r="X109">
        <v>0</v>
      </c>
      <c r="Y109" s="34">
        <f t="shared" ref="Y109:AA110" si="68">$T$2*R110+$T$3*S109+$T$4*Y110+$T$5*Z109</f>
        <v>0.52206375681871364</v>
      </c>
      <c r="Z109" s="34">
        <f t="shared" si="68"/>
        <v>0.70494646554924123</v>
      </c>
      <c r="AA109" s="34">
        <f t="shared" si="68"/>
        <v>0.88362253699028537</v>
      </c>
      <c r="AB109" s="111">
        <v>1</v>
      </c>
      <c r="AF109" s="1"/>
      <c r="AG109" s="1"/>
      <c r="AH109" s="1"/>
      <c r="AM109" s="1"/>
      <c r="AN109" s="1"/>
      <c r="AO109" s="1"/>
      <c r="AT109" s="1"/>
      <c r="AU109" s="1"/>
      <c r="AV109" s="1"/>
      <c r="BA109" s="1"/>
      <c r="BB109" s="1"/>
      <c r="BC109" s="1"/>
      <c r="BH109" s="1"/>
      <c r="BI109" s="1"/>
      <c r="BJ109" s="1"/>
      <c r="BO109" s="1"/>
      <c r="BP109" s="1"/>
      <c r="BQ109" s="1"/>
      <c r="BV109" s="4"/>
      <c r="CT109" s="1"/>
      <c r="DA109" s="1"/>
      <c r="DH109" s="1"/>
    </row>
    <row r="110" spans="2:293" x14ac:dyDescent="0.35">
      <c r="B110" t="s">
        <v>1</v>
      </c>
      <c r="C110">
        <v>1</v>
      </c>
      <c r="D110" s="34">
        <f t="shared" si="65"/>
        <v>0.66963793187685916</v>
      </c>
      <c r="E110" s="34">
        <f t="shared" si="65"/>
        <v>0.48234573316380963</v>
      </c>
      <c r="F110" s="34">
        <f t="shared" si="65"/>
        <v>0.23836688639441345</v>
      </c>
      <c r="G110" s="112">
        <v>0</v>
      </c>
      <c r="I110" t="s">
        <v>1</v>
      </c>
      <c r="J110">
        <v>1</v>
      </c>
      <c r="K110" s="34">
        <f t="shared" si="66"/>
        <v>0.66963793187685905</v>
      </c>
      <c r="L110" s="34">
        <f t="shared" si="66"/>
        <v>0.48234573316380958</v>
      </c>
      <c r="M110" s="34">
        <f t="shared" si="66"/>
        <v>0.23836688639441339</v>
      </c>
      <c r="N110" s="112">
        <v>0</v>
      </c>
      <c r="P110" t="s">
        <v>1</v>
      </c>
      <c r="Q110">
        <v>1</v>
      </c>
      <c r="R110" s="34">
        <f t="shared" si="67"/>
        <v>0.33036206812314256</v>
      </c>
      <c r="S110" s="34">
        <f t="shared" si="67"/>
        <v>0.51765426683619176</v>
      </c>
      <c r="T110" s="34">
        <f t="shared" si="67"/>
        <v>0.76163311360558739</v>
      </c>
      <c r="U110" s="111">
        <v>1</v>
      </c>
      <c r="W110" t="s">
        <v>1</v>
      </c>
      <c r="X110">
        <v>1</v>
      </c>
      <c r="Y110" s="34">
        <f t="shared" si="68"/>
        <v>0.3303620681231425</v>
      </c>
      <c r="Z110" s="34">
        <f t="shared" si="68"/>
        <v>0.51765426683619165</v>
      </c>
      <c r="AA110" s="34">
        <f t="shared" si="68"/>
        <v>0.76163311360558728</v>
      </c>
      <c r="AB110" s="111">
        <v>1</v>
      </c>
      <c r="AF110" s="1"/>
      <c r="AG110" s="1"/>
      <c r="AH110" s="1"/>
      <c r="AM110" s="1"/>
      <c r="AN110" s="1"/>
      <c r="AO110" s="1"/>
      <c r="AT110" s="1"/>
      <c r="AU110" s="1"/>
      <c r="AV110" s="1"/>
      <c r="BA110" s="1"/>
      <c r="BB110" s="1"/>
      <c r="BC110" s="1"/>
      <c r="BH110" s="1"/>
      <c r="BI110" s="1"/>
      <c r="BJ110" s="1"/>
      <c r="BO110" s="1"/>
      <c r="BP110" s="1"/>
      <c r="BQ110" s="1"/>
      <c r="CJ110" s="4"/>
      <c r="CM110" s="1"/>
    </row>
    <row r="111" spans="2:293" x14ac:dyDescent="0.35">
      <c r="C111">
        <v>2</v>
      </c>
      <c r="D111" s="34">
        <f>$O$2*D112+$O$3*E111+$O$4*K112+$O$5*L111</f>
        <v>0.86596174522162817</v>
      </c>
      <c r="E111" s="34">
        <f>$O$2*E112+$O$3*F111+$O$4*L112+$O$5*M111</f>
        <v>0.73808974120235515</v>
      </c>
      <c r="F111" s="35">
        <f>$E$2</f>
        <v>0.48822831379838416</v>
      </c>
      <c r="G111">
        <v>0</v>
      </c>
      <c r="J111">
        <v>2</v>
      </c>
      <c r="K111" s="34">
        <f>$T$2*D112+$T$3*E111+$T$4*K112+$T$5*L111</f>
        <v>0.86596174522162794</v>
      </c>
      <c r="L111" s="34">
        <f>$T$2*E112+$T$3*F111+$T$4*L112+$T$5*M111</f>
        <v>0.73808974120235493</v>
      </c>
      <c r="M111" s="35">
        <f>$E$5</f>
        <v>0.48822831379838405</v>
      </c>
      <c r="N111">
        <v>0</v>
      </c>
      <c r="Q111">
        <v>2</v>
      </c>
      <c r="R111" s="34">
        <f>$O$2*R112+$O$3*S111+$O$4*Y112+$O$5*Z111</f>
        <v>0.13403825477837294</v>
      </c>
      <c r="S111" s="34">
        <f>$O$2*S112+$O$3*T111+$O$4*Z112+$O$5*AA111</f>
        <v>0.26191025879764585</v>
      </c>
      <c r="T111" s="35">
        <f>$E$3</f>
        <v>0.5117716862016165</v>
      </c>
      <c r="U111">
        <v>1</v>
      </c>
      <c r="X111">
        <v>2</v>
      </c>
      <c r="Y111" s="34">
        <f>$T$2*R112+$T$3*S111+$T$4*Y112+$T$5*Z111</f>
        <v>0.13403825477837292</v>
      </c>
      <c r="Z111" s="34">
        <f>$T$2*S112+$T$3*T111+$T$4*Z112+$T$5*AA111</f>
        <v>0.26191025879764573</v>
      </c>
      <c r="AA111" s="35">
        <f>$E$4</f>
        <v>0.51177168620161639</v>
      </c>
      <c r="AB111">
        <v>1</v>
      </c>
      <c r="AF111" s="1"/>
      <c r="AG111" s="1"/>
      <c r="AH111" s="1"/>
      <c r="AM111" s="1"/>
      <c r="AN111" s="1"/>
      <c r="AO111" s="1"/>
      <c r="AT111" s="1"/>
      <c r="AU111" s="1"/>
      <c r="AV111" s="1"/>
      <c r="BA111" s="1"/>
      <c r="BB111" s="1"/>
      <c r="BC111" s="1"/>
      <c r="BH111" s="1"/>
      <c r="BI111" s="1"/>
      <c r="BJ111" s="1"/>
      <c r="BO111" s="1"/>
      <c r="BP111" s="1"/>
      <c r="BQ111" s="1"/>
      <c r="BV111" s="4"/>
      <c r="BW111" s="25"/>
      <c r="BX111" s="25"/>
      <c r="CC111" s="25"/>
      <c r="CD111" s="25"/>
      <c r="CE111" s="25"/>
      <c r="CJ111" s="4"/>
      <c r="CM111" s="25"/>
    </row>
    <row r="112" spans="2:293" x14ac:dyDescent="0.35">
      <c r="C112">
        <v>3</v>
      </c>
      <c r="D112" s="111">
        <v>1</v>
      </c>
      <c r="E112" s="111">
        <v>1</v>
      </c>
      <c r="F112">
        <v>1</v>
      </c>
      <c r="J112">
        <v>3</v>
      </c>
      <c r="K112" s="111">
        <v>1</v>
      </c>
      <c r="L112" s="111">
        <v>1</v>
      </c>
      <c r="M112">
        <v>1</v>
      </c>
      <c r="Q112">
        <v>3</v>
      </c>
      <c r="R112" s="112">
        <v>0</v>
      </c>
      <c r="S112" s="112">
        <v>0</v>
      </c>
      <c r="T112">
        <v>0</v>
      </c>
      <c r="X112">
        <v>3</v>
      </c>
      <c r="Y112" s="112">
        <v>0</v>
      </c>
      <c r="Z112" s="112">
        <v>0</v>
      </c>
      <c r="AA112">
        <v>0</v>
      </c>
      <c r="BW112" s="25"/>
      <c r="BX112" s="25"/>
      <c r="CC112" s="25"/>
      <c r="CD112" s="25"/>
      <c r="CE112" s="25"/>
      <c r="CM112" s="1"/>
    </row>
    <row r="113" spans="2:112" x14ac:dyDescent="0.35">
      <c r="BW113" s="25"/>
      <c r="BX113" s="25"/>
      <c r="CC113" s="25"/>
      <c r="CD113" s="25"/>
      <c r="CE113" s="25"/>
      <c r="CQ113" s="25"/>
      <c r="CR113" s="25"/>
      <c r="CS113" s="25"/>
      <c r="CX113" s="5"/>
      <c r="CY113" s="25"/>
      <c r="CZ113" s="25"/>
      <c r="DE113" s="5"/>
      <c r="DF113" s="5"/>
      <c r="DG113" s="5"/>
    </row>
    <row r="114" spans="2:112" x14ac:dyDescent="0.35">
      <c r="D114" s="115" t="s">
        <v>1403</v>
      </c>
      <c r="E114" s="116"/>
      <c r="F114" s="116"/>
      <c r="G114" s="12">
        <f>INDEX(D123:G126,VLOOKUP($F$27,C122:G126,1,FALSE)+1,HLOOKUP($F$28,C122:G126,1,FALSE)+1)</f>
        <v>129.74078496624441</v>
      </c>
      <c r="K114" s="115" t="s">
        <v>1410</v>
      </c>
      <c r="L114" s="116"/>
      <c r="M114" s="116"/>
      <c r="N114" s="12">
        <f>INDEX(K123:N126,VLOOKUP($F$27,J122:N126,1,FALSE)+1,HLOOKUP($F$28,J122:N126,1,FALSE)+1)</f>
        <v>130.0685372498275</v>
      </c>
      <c r="R114" s="115" t="s">
        <v>1417</v>
      </c>
      <c r="S114" s="116"/>
      <c r="T114" s="116"/>
      <c r="U114" s="12">
        <f>INDEX(R123:U126,VLOOKUP($F$27,Q122:U126,1,FALSE)+1,HLOOKUP($F$28,Q122:U126,1,FALSE)+1)</f>
        <v>140.84094696021035</v>
      </c>
      <c r="Y114" s="115" t="s">
        <v>1424</v>
      </c>
      <c r="Z114" s="116"/>
      <c r="AA114" s="116"/>
      <c r="AB114" s="12">
        <f>INDEX(Y123:AB126,VLOOKUP($F$27,X122:AB126,1,FALSE)+1,HLOOKUP($F$28,X122:AB126,1,FALSE)+1)</f>
        <v>140.46569147629089</v>
      </c>
      <c r="AF114" s="115" t="s">
        <v>1431</v>
      </c>
      <c r="AG114" s="116"/>
      <c r="AH114" s="116"/>
      <c r="AI114" s="12">
        <f>INDEX(AF123:AH125,VLOOKUP($F$27,AE122:AH125,1,FALSE)+1,HLOOKUP($F$28,AE122:AH125,1,FALSE)+1)</f>
        <v>270.58173192645472</v>
      </c>
      <c r="AM114" s="115" t="s">
        <v>1434</v>
      </c>
      <c r="AN114" s="116"/>
      <c r="AO114" s="116"/>
      <c r="AP114" s="12">
        <f>INDEX(AM123:AO125,VLOOKUP($F$27,AL122:AO125,1,FALSE)+1,HLOOKUP($F$28,AL122:AO125,1,FALSE)+1)</f>
        <v>270.53422872611839</v>
      </c>
      <c r="AT114" s="115" t="s">
        <v>731</v>
      </c>
      <c r="AU114" s="116"/>
      <c r="AV114" s="116"/>
      <c r="AW114" s="12">
        <f>INDEX(AT123:AV125,VLOOKUP($F$27,AS122:AV125,1,FALSE)+1,HLOOKUP($F$28,AS122:AV125,1,FALSE)+1)</f>
        <v>270.58173192645472</v>
      </c>
      <c r="BA114" s="115" t="s">
        <v>733</v>
      </c>
      <c r="BB114" s="116"/>
      <c r="BC114" s="116"/>
      <c r="BD114" s="12">
        <f>INDEX(BA123:BC125,VLOOKUP($F$27,AZ122:BC125,1,FALSE)+1,HLOOKUP($F$28,AZ122:BC125,1,FALSE)+1)</f>
        <v>270.53422872611839</v>
      </c>
      <c r="BH114" s="115" t="s">
        <v>735</v>
      </c>
      <c r="BI114" s="116"/>
      <c r="BJ114" s="116"/>
      <c r="BK114" s="12">
        <f>INDEX(BH123:BJ125,VLOOKUP($F$27,BG122:BJ125,1,FALSE)+1,HLOOKUP($F$28,BG122:BJ125,1,FALSE)+1)</f>
        <v>270.58173192645472</v>
      </c>
      <c r="BO114" s="115" t="s">
        <v>737</v>
      </c>
      <c r="BP114" s="116"/>
      <c r="BQ114" s="116"/>
      <c r="BR114" s="12">
        <f>INDEX(BO123:BQ125,VLOOKUP($F$27,BN122:BQ125,1,FALSE)+1,HLOOKUP($F$28,BN122:BQ125,1,FALSE)+1)</f>
        <v>270.53422872611839</v>
      </c>
      <c r="BV114" s="25"/>
      <c r="CQ114" s="25"/>
      <c r="CR114" s="25"/>
      <c r="CS114" s="25"/>
      <c r="CX114" s="5"/>
      <c r="CY114" s="25"/>
      <c r="CZ114" s="25"/>
      <c r="DE114" s="5"/>
      <c r="DF114" s="5"/>
      <c r="DG114" s="5"/>
    </row>
    <row r="115" spans="2:112" x14ac:dyDescent="0.35">
      <c r="D115" s="4" t="s">
        <v>1404</v>
      </c>
      <c r="G115" s="1">
        <f>INDEX(D123:G126,VLOOKUP($F$27+1,C122:G126,1,FALSE)+1,HLOOKUP($F$28,C122:G126,1,FALSE)+1)</f>
        <v>128.33344757190181</v>
      </c>
      <c r="K115" s="4" t="s">
        <v>1411</v>
      </c>
      <c r="N115" s="1">
        <f>INDEX(K123:N126,VLOOKUP($F$27+1,J122:N126,1,FALSE)+1,HLOOKUP($F$28,J122:N126,1,FALSE)+1)</f>
        <v>128.66064089206196</v>
      </c>
      <c r="R115" s="4" t="s">
        <v>1418</v>
      </c>
      <c r="U115" s="1">
        <f>INDEX(R123:U126,VLOOKUP($F$27+1,Q122:U126,1,FALSE)+1,HLOOKUP($F$28,Q122:U126,1,FALSE)+1)</f>
        <v>78.030571119411192</v>
      </c>
      <c r="Y115" s="4" t="s">
        <v>1425</v>
      </c>
      <c r="AB115" s="1">
        <f>INDEX(Y123:AB126,VLOOKUP($F$27+1,X122:AB126,1,FALSE)+1,HLOOKUP($F$28,X122:AB126,1,FALSE)+1)</f>
        <v>77.655914923007714</v>
      </c>
      <c r="AF115" s="4" t="s">
        <v>1432</v>
      </c>
      <c r="AI115" s="19">
        <f>G117+U117</f>
        <v>270.58173192645472</v>
      </c>
      <c r="AM115" s="4" t="s">
        <v>1435</v>
      </c>
      <c r="AP115" s="19">
        <f>N117+AB117</f>
        <v>270.53422872611839</v>
      </c>
      <c r="AT115" s="4" t="s">
        <v>732</v>
      </c>
      <c r="AW115" s="19">
        <f>AI115</f>
        <v>270.58173192645472</v>
      </c>
      <c r="BA115" s="4" t="s">
        <v>734</v>
      </c>
      <c r="BD115" s="19">
        <f>AP115</f>
        <v>270.53422872611839</v>
      </c>
      <c r="BH115" s="4" t="s">
        <v>736</v>
      </c>
      <c r="BK115" s="19">
        <f>AW115</f>
        <v>270.58173192645472</v>
      </c>
      <c r="BO115" s="4" t="s">
        <v>738</v>
      </c>
      <c r="BR115" s="19">
        <f>BD115</f>
        <v>270.53422872611839</v>
      </c>
      <c r="BV115" s="25"/>
      <c r="CQ115" s="25"/>
      <c r="CR115" s="25"/>
      <c r="CS115" s="25"/>
      <c r="CX115" s="25"/>
      <c r="CY115" s="25"/>
      <c r="CZ115" s="25"/>
      <c r="DE115" s="5"/>
      <c r="DF115" s="5"/>
      <c r="DG115" s="5"/>
    </row>
    <row r="116" spans="2:112" x14ac:dyDescent="0.35">
      <c r="D116" s="4" t="s">
        <v>1405</v>
      </c>
      <c r="G116" s="1">
        <f>INDEX(D123:G126,VLOOKUP($F$27,C122:G126,1,FALSE)+1,HLOOKUP($F$28+1,C122:G126,1,FALSE)+1)</f>
        <v>69.769797016074449</v>
      </c>
      <c r="K116" s="4" t="s">
        <v>1412</v>
      </c>
      <c r="N116" s="1">
        <f>INDEX(K123:N126,VLOOKUP($F$27,J122:N126,1,FALSE)+1,HLOOKUP($F$28+1,J122:N126,1,FALSE)+1)</f>
        <v>70.098113094695165</v>
      </c>
      <c r="R116" s="4" t="s">
        <v>1419</v>
      </c>
      <c r="U116" s="1">
        <f>INDEX(R123:U126,VLOOKUP($F$27,Q122:U126,1,FALSE)+1,HLOOKUP($F$28+1,Q122:U126,1,FALSE)+1)</f>
        <v>133.88713137511593</v>
      </c>
      <c r="Y116" s="4" t="s">
        <v>1426</v>
      </c>
      <c r="AB116" s="1">
        <f>INDEX(Y123:AB126,VLOOKUP($F$27,X122:AB126,1,FALSE)+1,HLOOKUP($F$28+1,X122:AB126,1,FALSE)+1)</f>
        <v>133.51135762338515</v>
      </c>
      <c r="AF116" s="4" t="s">
        <v>1433</v>
      </c>
      <c r="AI116" s="1">
        <f>G120+U120</f>
        <v>164.01305726438363</v>
      </c>
      <c r="AM116" s="4" t="s">
        <v>1436</v>
      </c>
      <c r="AP116" s="1">
        <f>N120+AB120</f>
        <v>163.96563970947759</v>
      </c>
      <c r="AT116" s="4" t="s">
        <v>811</v>
      </c>
      <c r="AW116" s="19">
        <f>AI116</f>
        <v>164.01305726438363</v>
      </c>
      <c r="BA116" s="4" t="s">
        <v>815</v>
      </c>
      <c r="BD116" s="19">
        <f>AP116</f>
        <v>163.96563970947759</v>
      </c>
      <c r="BH116" s="4" t="s">
        <v>819</v>
      </c>
      <c r="BK116" s="19">
        <f>AW116</f>
        <v>164.01305726438363</v>
      </c>
      <c r="BO116" s="4" t="s">
        <v>823</v>
      </c>
      <c r="BR116" s="19">
        <f>BD116</f>
        <v>163.96563970947759</v>
      </c>
      <c r="BV116" s="25"/>
      <c r="BY116" s="1"/>
      <c r="CC116" s="4"/>
      <c r="CF116" s="1"/>
      <c r="CJ116" s="25"/>
      <c r="CK116" s="25"/>
      <c r="CL116" s="25"/>
    </row>
    <row r="117" spans="2:112" x14ac:dyDescent="0.35">
      <c r="D117" s="4" t="s">
        <v>1406</v>
      </c>
      <c r="G117" s="1">
        <f>IF(MOD($E$27+$E$28,2)=0,$Y$2*G115+$Y$3*G116+$Y$4*N115+$Y$5*N116+$Y$6*G101+$Y$7*G102+$Y$8*N101+$Y$9*N102,$AD$2*G115+$AD$3*G116+$AD$4*N115+$AD$5*N116+$AD$6*G101+$AD$7*G102+$AD$8*N101+$AD$9*N102)</f>
        <v>129.74078496624438</v>
      </c>
      <c r="K117" s="4" t="s">
        <v>1413</v>
      </c>
      <c r="N117" s="1">
        <f>IF(MOD($E$27+$E$28,2)=0,$AD$2*G115+$AD$3*G116+$AD$4*N115+$AD$5*N116+$AD$6*G101+$AD$7*G102+$AD$8*N101+$AD$9*N102,$Y$2*G115+$Y$3*G116+$Y$4*N115+$Y$5*N116+$Y$6*G101+$Y$7*G102+$Y$8*N101+$Y$9*N102)</f>
        <v>130.0685372498275</v>
      </c>
      <c r="R117" s="4" t="s">
        <v>1420</v>
      </c>
      <c r="U117" s="1">
        <f>IF(MOD($E$27+$E$28,2)=0,$Y$2*U115+$Y$3*U116+$Y$4*AB115+$Y$5*AB116+$Y$6*U101+$Y$7*U102+$Y$8*AB101+$Y$9*AB102,$AD$2*U115+$AD$3*U116+$AD$4*AB115+$AD$5*AB116+$AD$6*U101+$AD$7*U102+$AD$8*AB101+$AD$9*AB102)</f>
        <v>140.84094696021035</v>
      </c>
      <c r="Y117" s="4" t="s">
        <v>1427</v>
      </c>
      <c r="AB117" s="1">
        <f>IF(MOD($E$27+$E$28,2)=0,$AD$2*U115+$AD$3*U116+$AD$4*AB115+$AD$5*AB116+$AD$6*U101+$AD$7*U102+$AD$8*AB101+$AD$9*AB102,$Y$2*U115+$Y$3*U116+$Y$4*AB115+$Y$5*AB116+$Y$6*U101+$Y$7*U102+$Y$8*AB101+$Y$9*AB102)</f>
        <v>140.46569147629089</v>
      </c>
      <c r="AF117" s="4"/>
      <c r="AI117" s="25"/>
      <c r="AM117" s="4"/>
      <c r="AP117" s="25"/>
      <c r="AT117" s="4"/>
      <c r="AW117" s="25"/>
      <c r="BA117" s="4"/>
      <c r="BD117" s="25"/>
      <c r="BH117" s="4"/>
      <c r="BK117" s="25"/>
      <c r="BO117" s="4"/>
      <c r="BR117" s="25"/>
      <c r="BY117" s="19"/>
      <c r="CC117" s="4"/>
      <c r="CF117" s="19"/>
      <c r="CJ117" s="25"/>
      <c r="CK117" s="25"/>
      <c r="CL117" s="25"/>
    </row>
    <row r="118" spans="2:112" x14ac:dyDescent="0.35">
      <c r="D118" s="4" t="s">
        <v>1407</v>
      </c>
      <c r="G118" s="1">
        <f>INDEX(D123:G126,VLOOKUP($F$27+2,C122:G126,1,FALSE)+1,HLOOKUP($F$28+1,C122:G126,1,FALSE)+1)</f>
        <v>64.60100132480899</v>
      </c>
      <c r="K118" s="4" t="s">
        <v>1414</v>
      </c>
      <c r="N118" s="1">
        <f>INDEX(K123:N126,VLOOKUP($F$27+2,J122:N126,1,FALSE)+1,HLOOKUP($F$28+1,J122:N126,1,FALSE)+1)</f>
        <v>65.044688736943669</v>
      </c>
      <c r="R118" s="4" t="s">
        <v>1421</v>
      </c>
      <c r="U118" s="1">
        <f>INDEX(R123:U126,VLOOKUP($F$27+2,Q122:U126,1,FALSE)+1,HLOOKUP($F$28+1,Q122:U126,1,FALSE)+1)</f>
        <v>34.601827627935961</v>
      </c>
      <c r="Y118" s="4" t="s">
        <v>1428</v>
      </c>
      <c r="AB118" s="1">
        <f>INDEX(Y123:AB126,VLOOKUP($F$27+2,X122:AB126,1,FALSE)+1,HLOOKUP($F$28+1,X122:AB126,1,FALSE)+1)</f>
        <v>34.112082544946844</v>
      </c>
      <c r="AI118" s="19"/>
      <c r="AP118" s="19"/>
      <c r="CJ118" s="25"/>
      <c r="CK118" s="25"/>
      <c r="CL118" s="25"/>
      <c r="CQ118" s="4"/>
      <c r="CT118" s="1"/>
      <c r="CX118" s="4"/>
      <c r="DA118" s="1"/>
      <c r="DE118" s="4"/>
      <c r="DH118" s="1"/>
    </row>
    <row r="119" spans="2:112" x14ac:dyDescent="0.35">
      <c r="D119" s="4" t="s">
        <v>1408</v>
      </c>
      <c r="G119" s="1">
        <f>INDEX(D123:G126,VLOOKUP($F$27+1,C122:G126,1,FALSE)+1,HLOOKUP($F$28+2,C122:G126,1,FALSE)+1)</f>
        <v>31.177003796924183</v>
      </c>
      <c r="K119" s="4" t="s">
        <v>1415</v>
      </c>
      <c r="N119" s="1">
        <f>INDEX(K123:N126,VLOOKUP($F$27+1,J122:N126,1,FALSE)+1,HLOOKUP($F$28+2,J122:N126,1,FALSE)+1)</f>
        <v>31.620687299861448</v>
      </c>
      <c r="R119" s="4" t="s">
        <v>1422</v>
      </c>
      <c r="U119" s="1">
        <f>INDEX(R123:U126,VLOOKUP($F$27+1,Q122:U126,1,FALSE)+1,HLOOKUP($F$28+2,Q122:U126,1,FALSE)+1)</f>
        <v>66.475197568878542</v>
      </c>
      <c r="Y119" s="4" t="s">
        <v>1429</v>
      </c>
      <c r="AB119" s="1">
        <f>INDEX(Y123:AB126,VLOOKUP($F$27+1,X122:AB126,1,FALSE)+1,HLOOKUP($F$28+2,X122:AB126,1,FALSE)+1)</f>
        <v>65.985540504416832</v>
      </c>
      <c r="CQ119" s="4"/>
      <c r="CT119" s="25"/>
      <c r="CX119" s="4"/>
      <c r="DA119" s="1"/>
      <c r="DE119" s="4"/>
      <c r="DH119" s="1"/>
    </row>
    <row r="120" spans="2:112" x14ac:dyDescent="0.35">
      <c r="D120" s="4" t="s">
        <v>1409</v>
      </c>
      <c r="G120" s="1">
        <f>IF(MOD($E$27+$E$28,2)=0,$Y$2*G118+$Y$3*G119+$Y$4*N118+$Y$5*N119+$Y$6*G104+$Y$7*G105+$Y$8*N104+$Y$9*N105,$AD$2*G118+$AD$3*G119+$AD$4*N118+$AD$5*N119+$AD$6*G104+$AD$7*G105+$AD$8*N104+$AD$9*N105)</f>
        <v>79.171202251367333</v>
      </c>
      <c r="K120" s="4" t="s">
        <v>1416</v>
      </c>
      <c r="N120" s="1">
        <f>IF(MOD($E$27+$E$28,2)=0,$AD$2*G118+$AD$3*G119+$AD$4*N118+$AD$5*N119+$AD$6*G104+$AD$7*G105+$AD$8*N104+$AD$9*N105,$Y$2*G118+$Y$3*G119+$Y$4*N118+$Y$5*N119+$Y$6*G104+$Y$7*G105+$Y$8*N104+$Y$9*N105)</f>
        <v>79.615766216866817</v>
      </c>
      <c r="R120" s="4" t="s">
        <v>1423</v>
      </c>
      <c r="U120" s="1">
        <f>IF(MOD($E$27+$E$28,2)=0,$Y$2*U118+$Y$3*U119+$Y$4*AB118+$Y$5*AB119+$Y$6*U104+$Y$7*U105+$Y$8*AB104+$Y$9*AB105,$AD$2*U118+$AD$3*U119+$AD$4*AB118+$AD$5*AB119+$AD$6*U104+$AD$7*U105+$AD$8*AB104+$AD$9*AB105)</f>
        <v>84.8418550130163</v>
      </c>
      <c r="Y120" s="4" t="s">
        <v>1430</v>
      </c>
      <c r="AB120" s="1">
        <f>IF(MOD($E$27+$E$28,2)=0,$AD$2*U118+$AD$3*U119+$AD$4*AB118+$AD$5*AB119+$AD$6*U104+$AD$7*U105+$AD$8*AB104+$AD$9*AB105,$Y$2*U118+$Y$3*U119+$Y$4*AB118+$Y$5*AB119+$Y$6*U104+$Y$7*U105+$Y$8*AB104+$Y$9*AB105)</f>
        <v>84.349873492610769</v>
      </c>
      <c r="CT120" s="1"/>
      <c r="DA120" s="1"/>
      <c r="DH120" s="1"/>
    </row>
    <row r="121" spans="2:112" x14ac:dyDescent="0.35">
      <c r="E121" t="s">
        <v>0</v>
      </c>
      <c r="L121" t="s">
        <v>0</v>
      </c>
      <c r="S121" t="s">
        <v>0</v>
      </c>
      <c r="Z121" t="s">
        <v>0</v>
      </c>
      <c r="AG121" t="s">
        <v>0</v>
      </c>
      <c r="AN121" t="s">
        <v>0</v>
      </c>
      <c r="AU121" t="s">
        <v>0</v>
      </c>
      <c r="BB121" t="s">
        <v>0</v>
      </c>
      <c r="BI121" t="s">
        <v>0</v>
      </c>
      <c r="BP121" t="s">
        <v>0</v>
      </c>
      <c r="BY121" s="1"/>
      <c r="CF121" s="1"/>
      <c r="CJ121" s="4"/>
      <c r="CM121" s="1"/>
    </row>
    <row r="122" spans="2:112" x14ac:dyDescent="0.35">
      <c r="D122">
        <v>0</v>
      </c>
      <c r="E122">
        <v>1</v>
      </c>
      <c r="F122">
        <v>2</v>
      </c>
      <c r="G122">
        <v>3</v>
      </c>
      <c r="K122">
        <v>0</v>
      </c>
      <c r="L122">
        <v>1</v>
      </c>
      <c r="M122">
        <v>2</v>
      </c>
      <c r="N122">
        <v>3</v>
      </c>
      <c r="R122">
        <v>0</v>
      </c>
      <c r="S122">
        <v>1</v>
      </c>
      <c r="T122">
        <v>2</v>
      </c>
      <c r="U122">
        <v>3</v>
      </c>
      <c r="Y122">
        <v>0</v>
      </c>
      <c r="Z122">
        <v>1</v>
      </c>
      <c r="AA122">
        <v>2</v>
      </c>
      <c r="AB122">
        <v>3</v>
      </c>
      <c r="AF122">
        <v>0</v>
      </c>
      <c r="AG122">
        <v>1</v>
      </c>
      <c r="AH122">
        <v>2</v>
      </c>
      <c r="AM122">
        <v>0</v>
      </c>
      <c r="AN122">
        <v>1</v>
      </c>
      <c r="AO122">
        <v>2</v>
      </c>
      <c r="AT122">
        <v>0</v>
      </c>
      <c r="AU122">
        <v>1</v>
      </c>
      <c r="AV122">
        <v>2</v>
      </c>
      <c r="BA122">
        <v>0</v>
      </c>
      <c r="BB122">
        <v>1</v>
      </c>
      <c r="BC122">
        <v>2</v>
      </c>
      <c r="BH122">
        <v>0</v>
      </c>
      <c r="BI122">
        <v>1</v>
      </c>
      <c r="BJ122">
        <v>2</v>
      </c>
      <c r="BO122">
        <v>0</v>
      </c>
      <c r="BP122">
        <v>1</v>
      </c>
      <c r="BQ122">
        <v>2</v>
      </c>
      <c r="BV122" s="4"/>
      <c r="CJ122" s="4"/>
      <c r="CM122" s="25"/>
    </row>
    <row r="123" spans="2:112" x14ac:dyDescent="0.35">
      <c r="C123">
        <v>0</v>
      </c>
      <c r="D123" s="34">
        <f t="shared" ref="D123:F124" si="69">$O$2*D124+$O$3*E123+$O$4*K124+$O$5*L123+$O$6*D110+$O$7*E109+$O$8*K110+$O$9*L109</f>
        <v>129.74078496624441</v>
      </c>
      <c r="E123" s="34">
        <f t="shared" si="69"/>
        <v>69.769797016074449</v>
      </c>
      <c r="F123" s="34">
        <f t="shared" si="69"/>
        <v>22.901591054118256</v>
      </c>
      <c r="G123" s="112">
        <v>0</v>
      </c>
      <c r="J123">
        <v>0</v>
      </c>
      <c r="K123" s="34">
        <f t="shared" ref="K123:M124" si="70">$T$2*D124+$T$3*E123+$T$4*K124+$T$5*L123+$T$6*D110+$T$7*E109+$T$8*K110+$T$9*L109</f>
        <v>130.0685372498275</v>
      </c>
      <c r="L123" s="34">
        <f t="shared" si="70"/>
        <v>70.098113094695165</v>
      </c>
      <c r="M123" s="34">
        <f t="shared" si="70"/>
        <v>23.11891570491278</v>
      </c>
      <c r="N123" s="112">
        <v>0</v>
      </c>
      <c r="Q123">
        <v>0</v>
      </c>
      <c r="R123" s="34">
        <f t="shared" ref="R123:T124" si="71">$O$2*R124+$O$3*S123+$O$4*Y124+$O$5*Z123+$O$6*R110+$O$7*S109+$O$8*Y110+$O$9*Z109</f>
        <v>140.84094696021035</v>
      </c>
      <c r="S123" s="34">
        <f t="shared" si="71"/>
        <v>133.88713137511593</v>
      </c>
      <c r="T123" s="34">
        <f t="shared" si="71"/>
        <v>90.386668147815584</v>
      </c>
      <c r="U123" s="112">
        <v>0</v>
      </c>
      <c r="X123">
        <v>0</v>
      </c>
      <c r="Y123" s="34">
        <f t="shared" ref="Y123:AA124" si="72">$T$2*R124+$T$3*S123+$T$4*Y124+$T$5*Z123+$T$6*R110+$T$7*S109+$T$8*Y110+$T$9*Z109</f>
        <v>140.46569147629089</v>
      </c>
      <c r="Z123" s="34">
        <f t="shared" si="72"/>
        <v>133.51135762338515</v>
      </c>
      <c r="AA123" s="34">
        <f t="shared" si="72"/>
        <v>90.123333186182322</v>
      </c>
      <c r="AB123" s="112">
        <v>0</v>
      </c>
      <c r="AE123">
        <v>0</v>
      </c>
      <c r="AF123" s="17">
        <f>D123+R123</f>
        <v>270.58173192645472</v>
      </c>
      <c r="AG123" s="17">
        <f t="shared" ref="AG123:AG125" si="73">E123+S123</f>
        <v>203.65692839119038</v>
      </c>
      <c r="AH123" s="17">
        <f t="shared" ref="AH123:AH125" si="74">F123+T123</f>
        <v>113.28825920193384</v>
      </c>
      <c r="AL123">
        <v>0</v>
      </c>
      <c r="AM123" s="17">
        <f t="shared" ref="AM123:AM125" si="75">K123+Y123</f>
        <v>270.53422872611839</v>
      </c>
      <c r="AN123" s="17">
        <f t="shared" ref="AN123:AN125" si="76">L123+Z123</f>
        <v>203.60947071808033</v>
      </c>
      <c r="AO123" s="17">
        <f t="shared" ref="AO123:AO125" si="77">M123+AA123</f>
        <v>113.2422488910951</v>
      </c>
      <c r="AS123">
        <v>0</v>
      </c>
      <c r="AT123" s="17">
        <f>AF123</f>
        <v>270.58173192645472</v>
      </c>
      <c r="AU123" s="17">
        <f t="shared" ref="AU123:AU125" si="78">AG123</f>
        <v>203.65692839119038</v>
      </c>
      <c r="AV123" s="17">
        <f t="shared" ref="AV123:AV125" si="79">AH123</f>
        <v>113.28825920193384</v>
      </c>
      <c r="AZ123">
        <v>0</v>
      </c>
      <c r="BA123" s="17">
        <f>AM123</f>
        <v>270.53422872611839</v>
      </c>
      <c r="BB123" s="17">
        <f t="shared" ref="BB123:BB125" si="80">AN123</f>
        <v>203.60947071808033</v>
      </c>
      <c r="BC123" s="17">
        <f t="shared" ref="BC123:BC125" si="81">AO123</f>
        <v>113.2422488910951</v>
      </c>
      <c r="BG123">
        <v>0</v>
      </c>
      <c r="BH123" s="17">
        <f>AT123</f>
        <v>270.58173192645472</v>
      </c>
      <c r="BI123" s="17">
        <f t="shared" ref="BI123:BI125" si="82">AU123</f>
        <v>203.65692839119038</v>
      </c>
      <c r="BJ123" s="17">
        <f t="shared" ref="BJ123:BJ125" si="83">AV123</f>
        <v>113.28825920193384</v>
      </c>
      <c r="BN123">
        <v>0</v>
      </c>
      <c r="BO123" s="17">
        <f>BA123</f>
        <v>270.53422872611839</v>
      </c>
      <c r="BP123" s="17">
        <f t="shared" ref="BP123:BP125" si="84">BB123</f>
        <v>203.60947071808033</v>
      </c>
      <c r="BQ123" s="17">
        <f t="shared" ref="BQ123:BQ125" si="85">BC123</f>
        <v>113.2422488910951</v>
      </c>
      <c r="BV123" s="4"/>
      <c r="CM123" s="1"/>
    </row>
    <row r="124" spans="2:112" x14ac:dyDescent="0.35">
      <c r="B124" t="s">
        <v>1</v>
      </c>
      <c r="C124">
        <v>1</v>
      </c>
      <c r="D124" s="34">
        <f t="shared" si="69"/>
        <v>128.33344757190181</v>
      </c>
      <c r="E124" s="34">
        <f t="shared" si="69"/>
        <v>79.171202251367333</v>
      </c>
      <c r="F124" s="34">
        <f t="shared" si="69"/>
        <v>31.177003796924183</v>
      </c>
      <c r="G124" s="112">
        <v>0</v>
      </c>
      <c r="I124" t="s">
        <v>1</v>
      </c>
      <c r="J124">
        <v>1</v>
      </c>
      <c r="K124" s="34">
        <f t="shared" si="70"/>
        <v>128.66064089206196</v>
      </c>
      <c r="L124" s="34">
        <f t="shared" si="70"/>
        <v>79.615766216866817</v>
      </c>
      <c r="M124" s="34">
        <f t="shared" si="70"/>
        <v>31.620687299861448</v>
      </c>
      <c r="N124" s="112">
        <v>0</v>
      </c>
      <c r="P124" t="s">
        <v>1</v>
      </c>
      <c r="Q124">
        <v>1</v>
      </c>
      <c r="R124" s="34">
        <f t="shared" si="71"/>
        <v>78.030571119411192</v>
      </c>
      <c r="S124" s="34">
        <f t="shared" si="71"/>
        <v>84.841855013016314</v>
      </c>
      <c r="T124" s="34">
        <f t="shared" si="71"/>
        <v>66.475197568878542</v>
      </c>
      <c r="U124" s="112">
        <v>0</v>
      </c>
      <c r="W124" t="s">
        <v>1</v>
      </c>
      <c r="X124">
        <v>1</v>
      </c>
      <c r="Y124" s="34">
        <f t="shared" si="72"/>
        <v>77.655914923007714</v>
      </c>
      <c r="Z124" s="34">
        <f t="shared" si="72"/>
        <v>84.349873492610769</v>
      </c>
      <c r="AA124" s="34">
        <f t="shared" si="72"/>
        <v>65.985540504416832</v>
      </c>
      <c r="AB124" s="112">
        <v>0</v>
      </c>
      <c r="AD124" t="s">
        <v>1</v>
      </c>
      <c r="AE124">
        <v>1</v>
      </c>
      <c r="AF124" s="17">
        <f t="shared" ref="AF124:AF125" si="86">D124+R124</f>
        <v>206.36401869131299</v>
      </c>
      <c r="AG124" s="17">
        <f t="shared" si="73"/>
        <v>164.01305726438363</v>
      </c>
      <c r="AH124" s="17">
        <f t="shared" si="74"/>
        <v>97.652201365802725</v>
      </c>
      <c r="AK124" t="s">
        <v>1</v>
      </c>
      <c r="AL124">
        <v>1</v>
      </c>
      <c r="AM124" s="17">
        <f t="shared" si="75"/>
        <v>206.31655581506968</v>
      </c>
      <c r="AN124" s="17">
        <f t="shared" si="76"/>
        <v>163.96563970947759</v>
      </c>
      <c r="AO124" s="17">
        <f t="shared" si="77"/>
        <v>97.606227804278276</v>
      </c>
      <c r="AR124" t="s">
        <v>1</v>
      </c>
      <c r="AS124">
        <v>1</v>
      </c>
      <c r="AT124" s="17">
        <f t="shared" ref="AT124:AT125" si="87">AF124</f>
        <v>206.36401869131299</v>
      </c>
      <c r="AU124" s="17">
        <f t="shared" si="78"/>
        <v>164.01305726438363</v>
      </c>
      <c r="AV124" s="17">
        <f t="shared" si="79"/>
        <v>97.652201365802725</v>
      </c>
      <c r="AY124" t="s">
        <v>1</v>
      </c>
      <c r="AZ124">
        <v>1</v>
      </c>
      <c r="BA124" s="17">
        <f t="shared" ref="BA124:BA125" si="88">AM124</f>
        <v>206.31655581506968</v>
      </c>
      <c r="BB124" s="17">
        <f t="shared" si="80"/>
        <v>163.96563970947759</v>
      </c>
      <c r="BC124" s="17">
        <f t="shared" si="81"/>
        <v>97.606227804278276</v>
      </c>
      <c r="BF124" t="s">
        <v>1</v>
      </c>
      <c r="BG124">
        <v>1</v>
      </c>
      <c r="BH124" s="17">
        <f t="shared" ref="BH124:BH125" si="89">AT124</f>
        <v>206.36401869131299</v>
      </c>
      <c r="BI124" s="17">
        <f t="shared" si="82"/>
        <v>164.01305726438363</v>
      </c>
      <c r="BJ124" s="17">
        <f t="shared" si="83"/>
        <v>97.652201365802725</v>
      </c>
      <c r="BM124" t="s">
        <v>1</v>
      </c>
      <c r="BN124">
        <v>1</v>
      </c>
      <c r="BO124" s="17">
        <f t="shared" ref="BO124:BO125" si="90">BA124</f>
        <v>206.31655581506968</v>
      </c>
      <c r="BP124" s="17">
        <f t="shared" si="84"/>
        <v>163.96563970947759</v>
      </c>
      <c r="BQ124" s="17">
        <f t="shared" si="85"/>
        <v>97.606227804278276</v>
      </c>
      <c r="CQ124" s="25"/>
      <c r="CR124" s="25"/>
      <c r="CS124" s="25"/>
      <c r="CX124" s="1"/>
      <c r="CY124" s="1"/>
      <c r="CZ124" s="1"/>
      <c r="DE124" s="1"/>
      <c r="DF124" s="1"/>
      <c r="DG124" s="1"/>
    </row>
    <row r="125" spans="2:112" x14ac:dyDescent="0.35">
      <c r="C125">
        <v>2</v>
      </c>
      <c r="D125" s="34">
        <f>$O$2*D126+$O$3*E125+$O$4*K126+$O$5*L125+$O$6*D112+$O$7*E111+$O$8*K112+$O$9*L111</f>
        <v>89.868542786067053</v>
      </c>
      <c r="E125" s="34">
        <f>$O$2*E126+$O$3*F125+$O$4*L126+$O$5*M125+$O$6*E112+$O$7*F111+$O$8*L112+$O$9*M111</f>
        <v>64.60100132480899</v>
      </c>
      <c r="F125" s="35">
        <f>$E$6</f>
        <v>31.668369515008333</v>
      </c>
      <c r="J125">
        <v>2</v>
      </c>
      <c r="K125" s="34">
        <f>$T$2*D126+$T$3*E125+$T$4*K126+$T$5*L125+$T$6*D112+$T$7*E111+$T$8*K112+$T$9*L111</f>
        <v>90.073924268660122</v>
      </c>
      <c r="L125" s="34">
        <f>$T$2*E126+$T$3*F125+$T$4*L126+$T$5*M125+$T$6*E112+$T$7*F111+$T$8*L112+$T$9*M111</f>
        <v>65.044688736943669</v>
      </c>
      <c r="M125" s="35">
        <f>$E$15</f>
        <v>32.526717941305037</v>
      </c>
      <c r="Q125">
        <v>2</v>
      </c>
      <c r="R125" s="34">
        <f>$O$2*R126+$O$3*S125+$O$4*Y126+$O$5*Z125+$O$6*R112+$O$7*S111+$O$8*Y112+$O$9*Z111</f>
        <v>26.518078236239589</v>
      </c>
      <c r="S125" s="34">
        <f>$O$2*S126+$O$3*T125+$O$4*Z126+$O$5*AA125+$O$6*S112+$O$7*T111+$O$8*Z112+$O$9*AA111</f>
        <v>34.601827627935961</v>
      </c>
      <c r="T125" s="35">
        <f>$E$7</f>
        <v>33.956935928290136</v>
      </c>
      <c r="X125">
        <v>2</v>
      </c>
      <c r="Y125" s="34">
        <f>$T$2*R126+$T$3*S125+$T$4*Y126+$T$5*Z125+$T$6*R112+$T$7*S111+$T$8*Y112+$T$9*Z111</f>
        <v>26.266597351445952</v>
      </c>
      <c r="Z125" s="34">
        <f>$T$2*S126+$T$3*T125+$T$4*Z126+$T$5*AA125+$T$6*S112+$T$7*T111+$T$8*Z112+$T$9*AA111</f>
        <v>34.112082544946844</v>
      </c>
      <c r="AA125" s="35">
        <f>$E$14</f>
        <v>33.053895502152024</v>
      </c>
      <c r="AE125">
        <v>2</v>
      </c>
      <c r="AF125" s="17">
        <f t="shared" si="86"/>
        <v>116.38662102230664</v>
      </c>
      <c r="AG125" s="17">
        <f t="shared" si="73"/>
        <v>99.202828952744952</v>
      </c>
      <c r="AH125" s="17">
        <f t="shared" si="74"/>
        <v>65.625305443298473</v>
      </c>
      <c r="AL125">
        <v>2</v>
      </c>
      <c r="AM125" s="17">
        <f t="shared" si="75"/>
        <v>116.34052162010607</v>
      </c>
      <c r="AN125" s="17">
        <f t="shared" si="76"/>
        <v>99.156771281890514</v>
      </c>
      <c r="AO125" s="17">
        <f t="shared" si="77"/>
        <v>65.580613443457054</v>
      </c>
      <c r="AS125">
        <v>2</v>
      </c>
      <c r="AT125" s="17">
        <f t="shared" si="87"/>
        <v>116.38662102230664</v>
      </c>
      <c r="AU125" s="17">
        <f t="shared" si="78"/>
        <v>99.202828952744952</v>
      </c>
      <c r="AV125" s="17">
        <f t="shared" si="79"/>
        <v>65.625305443298473</v>
      </c>
      <c r="AZ125">
        <v>2</v>
      </c>
      <c r="BA125" s="17">
        <f t="shared" si="88"/>
        <v>116.34052162010607</v>
      </c>
      <c r="BB125" s="17">
        <f t="shared" si="80"/>
        <v>99.156771281890514</v>
      </c>
      <c r="BC125" s="17">
        <f t="shared" si="81"/>
        <v>65.580613443457054</v>
      </c>
      <c r="BG125">
        <v>2</v>
      </c>
      <c r="BH125" s="17">
        <f t="shared" si="89"/>
        <v>116.38662102230664</v>
      </c>
      <c r="BI125" s="17">
        <f t="shared" si="82"/>
        <v>99.202828952744952</v>
      </c>
      <c r="BJ125" s="17">
        <f t="shared" si="83"/>
        <v>65.625305443298473</v>
      </c>
      <c r="BN125">
        <v>2</v>
      </c>
      <c r="BO125" s="17">
        <f t="shared" si="90"/>
        <v>116.34052162010607</v>
      </c>
      <c r="BP125" s="17">
        <f t="shared" si="84"/>
        <v>99.156771281890514</v>
      </c>
      <c r="BQ125" s="17">
        <f t="shared" si="85"/>
        <v>65.580613443457054</v>
      </c>
      <c r="BW125" s="25"/>
      <c r="BX125" s="25"/>
      <c r="CC125" s="25"/>
      <c r="CD125" s="25"/>
      <c r="CE125" s="25"/>
      <c r="CQ125" s="25"/>
      <c r="CR125" s="25"/>
      <c r="CS125" s="25"/>
      <c r="CX125" s="1"/>
      <c r="CY125" s="1"/>
      <c r="CZ125" s="1"/>
      <c r="DE125" s="1"/>
      <c r="DF125" s="1"/>
      <c r="DG125" s="1"/>
    </row>
    <row r="126" spans="2:112" x14ac:dyDescent="0.35">
      <c r="C126">
        <v>3</v>
      </c>
      <c r="D126" s="112">
        <v>0</v>
      </c>
      <c r="E126" s="112">
        <v>0</v>
      </c>
      <c r="J126">
        <v>3</v>
      </c>
      <c r="K126" s="112">
        <v>0</v>
      </c>
      <c r="L126" s="112">
        <v>0</v>
      </c>
      <c r="Q126">
        <v>3</v>
      </c>
      <c r="R126" s="112">
        <v>0</v>
      </c>
      <c r="S126" s="112">
        <v>0</v>
      </c>
      <c r="X126">
        <v>3</v>
      </c>
      <c r="Y126" s="112">
        <v>0</v>
      </c>
      <c r="Z126" s="112">
        <v>0</v>
      </c>
      <c r="BW126" s="25"/>
      <c r="BX126" s="25"/>
      <c r="CC126" s="25"/>
      <c r="CD126" s="25"/>
      <c r="CE126" s="25"/>
      <c r="CQ126" s="25"/>
      <c r="CR126" s="25"/>
      <c r="CS126" s="25"/>
      <c r="CX126" s="1"/>
      <c r="CY126" s="1"/>
      <c r="CZ126" s="1"/>
      <c r="DE126" s="1"/>
      <c r="DF126" s="1"/>
      <c r="DG126" s="1"/>
    </row>
    <row r="127" spans="2:112" x14ac:dyDescent="0.35">
      <c r="BW127" s="25"/>
      <c r="BX127" s="25"/>
      <c r="CC127" s="25"/>
      <c r="CD127" s="25"/>
      <c r="CE127" s="25"/>
      <c r="CJ127" s="25"/>
      <c r="CK127" s="25"/>
      <c r="CL127" s="25"/>
    </row>
    <row r="128" spans="2:112" x14ac:dyDescent="0.35">
      <c r="D128" s="115" t="s">
        <v>1539</v>
      </c>
      <c r="E128" s="116"/>
      <c r="F128" s="116"/>
      <c r="G128" s="12">
        <f>INDEX(D137:G140,VLOOKUP($F$27,C136:G140,1,FALSE)+1,HLOOKUP($F$28,C136:G140,1,FALSE)+1)</f>
        <v>36980.858504921518</v>
      </c>
      <c r="K128" s="115" t="s">
        <v>1546</v>
      </c>
      <c r="L128" s="116"/>
      <c r="M128" s="116"/>
      <c r="N128" s="12">
        <f>INDEX(K137:N140,VLOOKUP($F$27,J136:N140,1,FALSE)+1,HLOOKUP($F$28,J136:N140,1,FALSE)+1)</f>
        <v>37118.349421939754</v>
      </c>
      <c r="R128" s="115" t="s">
        <v>1553</v>
      </c>
      <c r="S128" s="116"/>
      <c r="T128" s="116"/>
      <c r="U128" s="12">
        <f>INDEX(R137:U140,VLOOKUP($F$27,Q136:U140,1,FALSE)+1,HLOOKUP($F$28,Q136:U140,1,FALSE)+1)</f>
        <v>39892.82603336333</v>
      </c>
      <c r="Y128" s="115" t="s">
        <v>1560</v>
      </c>
      <c r="Z128" s="116"/>
      <c r="AA128" s="116"/>
      <c r="AB128" s="12">
        <f>INDEX(Y137:AB140,VLOOKUP($F$27,X136:AB140,1,FALSE)+1,HLOOKUP($F$28,X136:AB140,1,FALSE)+1)</f>
        <v>39735.788491026797</v>
      </c>
      <c r="AF128" s="115" t="s">
        <v>1567</v>
      </c>
      <c r="AG128" s="116"/>
      <c r="AH128" s="116"/>
      <c r="AI128" s="12">
        <f>INDEX(AF137:AH139,VLOOKUP($F$27,AE136:AH139,1,FALSE)+1,HLOOKUP($F$28,AE136:AH139,1,FALSE)+1)</f>
        <v>76873.684538284841</v>
      </c>
      <c r="AM128" s="115" t="s">
        <v>1570</v>
      </c>
      <c r="AN128" s="116"/>
      <c r="AO128" s="116"/>
      <c r="AP128" s="12">
        <f>INDEX(AM137:AO139,VLOOKUP($F$27,AL136:AO139,1,FALSE)+1,HLOOKUP($F$28,AL136:AO139,1,FALSE)+1)</f>
        <v>76854.137912966544</v>
      </c>
      <c r="AT128" s="115" t="s">
        <v>739</v>
      </c>
      <c r="AU128" s="116"/>
      <c r="AV128" s="116"/>
      <c r="AW128" s="12">
        <f>INDEX(AT137:AV139,VLOOKUP($F$27,AS136:AV139,1,FALSE)+1,HLOOKUP($F$28,AS136:AV139,1,FALSE)+1)</f>
        <v>76873.684538284841</v>
      </c>
      <c r="BA128" s="115" t="s">
        <v>741</v>
      </c>
      <c r="BB128" s="116"/>
      <c r="BC128" s="116"/>
      <c r="BD128" s="12">
        <f>INDEX(BA137:BC139,VLOOKUP($F$27,AZ136:BC139,1,FALSE)+1,HLOOKUP($F$28,AZ136:BC139,1,FALSE)+1)</f>
        <v>76854.137912966544</v>
      </c>
      <c r="BH128" s="115" t="s">
        <v>743</v>
      </c>
      <c r="BI128" s="116"/>
      <c r="BJ128" s="116"/>
      <c r="BK128" s="12">
        <f>INDEX(BH137:BJ139,VLOOKUP($F$27,BG136:BJ139,1,FALSE)+1,HLOOKUP($F$28,BG136:BJ139,1,FALSE)+1)</f>
        <v>3659.2108859650325</v>
      </c>
      <c r="BO128" s="115" t="s">
        <v>745</v>
      </c>
      <c r="BP128" s="116"/>
      <c r="BQ128" s="116"/>
      <c r="BR128" s="12">
        <f>INDEX(BO137:BQ139,VLOOKUP($F$27,BN136:BQ139,1,FALSE)+1,HLOOKUP($F$28,BN136:BQ139,1,FALSE)+1)</f>
        <v>3665.3690005308017</v>
      </c>
      <c r="BV128" s="25"/>
      <c r="CJ128" s="25"/>
      <c r="CK128" s="25"/>
      <c r="CL128" s="25"/>
    </row>
    <row r="129" spans="2:112" x14ac:dyDescent="0.35">
      <c r="D129" s="4" t="s">
        <v>1540</v>
      </c>
      <c r="G129" s="1">
        <f>INDEX(D137:G140,VLOOKUP($F$27+1,C136:G140,1,FALSE)+1,HLOOKUP($F$28,C136:G140,1,FALSE)+1)</f>
        <v>26934.048610230122</v>
      </c>
      <c r="K129" s="4" t="s">
        <v>1547</v>
      </c>
      <c r="N129" s="1">
        <f>INDEX(K137:N140,VLOOKUP($F$27+1,J136:N140,1,FALSE)+1,HLOOKUP($F$28,J136:N140,1,FALSE)+1)</f>
        <v>26983.308325268208</v>
      </c>
      <c r="R129" s="4" t="s">
        <v>1554</v>
      </c>
      <c r="U129" s="1">
        <f>INDEX(R137:U140,VLOOKUP($F$27+1,Q136:U140,1,FALSE)+1,HLOOKUP($F$28,Q136:U140,1,FALSE)+1)</f>
        <v>19064.056305567297</v>
      </c>
      <c r="Y129" s="4" t="s">
        <v>1561</v>
      </c>
      <c r="AB129" s="1">
        <f>INDEX(Y137:AB140,VLOOKUP($F$27+1,X136:AB140,1,FALSE)+1,HLOOKUP($F$28,X136:AB140,1,FALSE)+1)</f>
        <v>18907.387240877386</v>
      </c>
      <c r="AF129" s="4" t="s">
        <v>1568</v>
      </c>
      <c r="AI129" s="19">
        <f>G131+U131</f>
        <v>76873.684538284841</v>
      </c>
      <c r="AM129" s="4" t="s">
        <v>1571</v>
      </c>
      <c r="AP129" s="19">
        <f>N131+AB131</f>
        <v>76854.137912966544</v>
      </c>
      <c r="AT129" s="4" t="s">
        <v>740</v>
      </c>
      <c r="AW129" s="25">
        <f>AI129</f>
        <v>76873.684538284841</v>
      </c>
      <c r="BA129" s="4" t="s">
        <v>742</v>
      </c>
      <c r="BD129" s="25">
        <f>AP129</f>
        <v>76854.137912966544</v>
      </c>
      <c r="BH129" s="4" t="s">
        <v>744</v>
      </c>
      <c r="BK129" s="19">
        <f>AW129-AW115^2</f>
        <v>3659.2108859650325</v>
      </c>
      <c r="BO129" s="4" t="s">
        <v>746</v>
      </c>
      <c r="BR129" s="1">
        <f>BD129-BD115^2</f>
        <v>3665.3690005308017</v>
      </c>
      <c r="BV129" s="25"/>
      <c r="CJ129" s="25"/>
      <c r="CK129" s="25"/>
      <c r="CL129" s="25"/>
      <c r="CQ129" s="4"/>
      <c r="CT129" s="25"/>
      <c r="CX129" s="4"/>
      <c r="DA129" s="1"/>
      <c r="DE129" s="4"/>
      <c r="DH129" s="1"/>
    </row>
    <row r="130" spans="2:112" x14ac:dyDescent="0.35">
      <c r="D130" s="4" t="s">
        <v>1541</v>
      </c>
      <c r="G130" s="1">
        <f>INDEX(D137:G140,VLOOKUP($F$27,C136:G140,1,FALSE)+1,HLOOKUP($F$28+1,C136:G140,1,FALSE)+1)</f>
        <v>17077.331687084123</v>
      </c>
      <c r="K130" s="4" t="s">
        <v>1548</v>
      </c>
      <c r="N130" s="1">
        <f>INDEX(K137:N140,VLOOKUP($F$27,J136:N140,1,FALSE)+1,HLOOKUP($F$28+1,J136:N140,1,FALSE)+1)</f>
        <v>17215.287515667376</v>
      </c>
      <c r="R130" s="4" t="s">
        <v>1555</v>
      </c>
      <c r="U130" s="1">
        <f>INDEX(R137:U140,VLOOKUP($F$27,Q136:U140,1,FALSE)+1,HLOOKUP($F$28+1,Q136:U140,1,FALSE)+1)</f>
        <v>27808.965769642633</v>
      </c>
      <c r="Y130" s="4" t="s">
        <v>1562</v>
      </c>
      <c r="AB130" s="1">
        <f>INDEX(Y137:AB140,VLOOKUP($F$27,X136:AB140,1,FALSE)+1,HLOOKUP($F$28+1,X136:AB140,1,FALSE)+1)</f>
        <v>27747.444783250896</v>
      </c>
      <c r="AF130" s="4" t="s">
        <v>1569</v>
      </c>
      <c r="AI130" s="1">
        <f>G134+U134</f>
        <v>28605.0590672297</v>
      </c>
      <c r="AM130" s="4" t="s">
        <v>1572</v>
      </c>
      <c r="AP130" s="1">
        <f>N134+AB134</f>
        <v>28593.481548008815</v>
      </c>
      <c r="AT130" s="4" t="s">
        <v>812</v>
      </c>
      <c r="AW130" s="25">
        <f>AI130</f>
        <v>28605.0590672297</v>
      </c>
      <c r="BA130" s="4" t="s">
        <v>816</v>
      </c>
      <c r="BD130" s="25">
        <f>AP130</f>
        <v>28593.481548008815</v>
      </c>
      <c r="BH130" s="4" t="s">
        <v>820</v>
      </c>
      <c r="BK130" s="19">
        <f>AW130-AW116^2</f>
        <v>1704.7761140197144</v>
      </c>
      <c r="BO130" s="4" t="s">
        <v>824</v>
      </c>
      <c r="BR130" s="1">
        <f>BD130-BD116^2</f>
        <v>1708.7505426706011</v>
      </c>
      <c r="BV130" s="25"/>
      <c r="BY130" s="1"/>
      <c r="CC130" s="4"/>
      <c r="CF130" s="1"/>
      <c r="CQ130" s="4"/>
      <c r="CT130" s="25"/>
      <c r="CX130" s="4"/>
      <c r="DA130" s="1"/>
      <c r="DE130" s="4"/>
      <c r="DH130" s="1"/>
    </row>
    <row r="131" spans="2:112" x14ac:dyDescent="0.35">
      <c r="D131" s="4" t="s">
        <v>1542</v>
      </c>
      <c r="G131" s="1">
        <f>IF(MOD($E$27+$E$28,2)=0,$Y$2*G129+$Y$3*G130+$Y$4*N129+$Y$5*N130+2*$Y$6*G115+2*$Y$7*G116+2*$Y$8*N115+2*$Y$9*N116+$Y$10*G101+$Y$11*G102+$Y$12*N101+$Y$13*N102,$AD$2*G129+$AD$3*G130+$AD$4*N129+$AD$5*N130+2*$AD$6*G115+2*$AD$7*G116+2*$AD$8*N115+2*$AD$9*N116+$AD$10*G101+$AD$11*G102+$AD$12*N101+$AD$13*N102)</f>
        <v>36980.858504921518</v>
      </c>
      <c r="K131" s="4" t="s">
        <v>1549</v>
      </c>
      <c r="N131" s="1">
        <f>IF(MOD($E$27+$E$28,2)=0,$AD$2*G129+$AD$3*G130+$AD$4*N129+$AD$5*N130+2*$AD$6*G115+2*$AD$7*G116+2*$AD$8*N115+2*$AD$9*N116+$AD$10*G101+$AD$11*G102+$AD$12*N101+$AD$13*N102,$Y$2*G129+$Y$3*G130+$Y$4*N129+$Y$5*N130+2*$Y$6*G115+2*$Y$7*G116+2*$Y$8*N115+2*$Y$9*N116+$Y$10*G101+$Y$11*G102+$Y$12*N101+$Y$13*N102)</f>
        <v>37118.349421939754</v>
      </c>
      <c r="R131" s="4" t="s">
        <v>1556</v>
      </c>
      <c r="U131" s="1">
        <f>IF(MOD($E$27+$E$28,2)=0,$Y$2*U129+$Y$3*U130+$Y$4*AB129+$Y$5*AB130+2*$Y$6*U115+2*$Y$7*U116+2*$Y$8*AB115+2*$Y$9*AB116+$Y$10*U101+$Y$11*U102+$Y$12*AB101+$Y$13*AB102,$AD$2*U129+$AD$3*U130+$AD$4*AB129+$AD$5*AB130+2*$AD$6*U115+2*$AD$7*U116+2*$AD$8*AB115+2*$AD$9*AB116+$AD$10*U101+$AD$11*U102+$AD$12*AB101+$AD$13*AB102)</f>
        <v>39892.82603336333</v>
      </c>
      <c r="Y131" s="4" t="s">
        <v>1563</v>
      </c>
      <c r="AB131" s="1">
        <f>IF(MOD($E$27+$E$28,2)=0,$AD$2*U129+$AD$3*U130+$AD$4*AB129+$AD$5*AB130+2*$AD$6*U115+2*$AD$7*U116+2*$AD$8*AB115+2*$AD$9*AB116+$AD$10*U101+$AD$11*U102+$AD$12*AB101+$AD$13*AB102,$Y$2*U129+$Y$3*U130+$Y$4*AB129+$Y$5*AB130+2*$Y$6*U115+2*$Y$7*U116+2*$Y$8*AB115+2*$Y$9*AB116+$Y$10*U101+$Y$11*U102+$Y$12*AB101+$Y$13*AB102)</f>
        <v>39735.788491026797</v>
      </c>
      <c r="BY131" s="25"/>
      <c r="CC131" s="4"/>
      <c r="CF131" s="25"/>
      <c r="CT131" s="25"/>
      <c r="DA131" s="25"/>
      <c r="DH131" s="25"/>
    </row>
    <row r="132" spans="2:112" x14ac:dyDescent="0.35">
      <c r="D132" s="4" t="s">
        <v>1543</v>
      </c>
      <c r="G132" s="1">
        <f>INDEX(D137:G140,VLOOKUP($F$27+2,C136:G140,1,FALSE)+1,HLOOKUP($F$28+1,C136:G140,1,FALSE)+1)</f>
        <v>6655.3840137554353</v>
      </c>
      <c r="K132" s="4" t="s">
        <v>1550</v>
      </c>
      <c r="N132" s="1">
        <f>INDEX(K137:N140,VLOOKUP($F$27+2,J136:N140,1,FALSE)+1,HLOOKUP($F$28+1,J136:N140,1,FALSE)+1)</f>
        <v>6651.440307333065</v>
      </c>
      <c r="R132" s="4" t="s">
        <v>1557</v>
      </c>
      <c r="U132" s="1">
        <f>INDEX(R137:U140,VLOOKUP($F$27+2,Q136:U140,1,FALSE)+1,HLOOKUP($F$28+1,Q136:U140,1,FALSE)+1)</f>
        <v>4700.3723726656799</v>
      </c>
      <c r="Y132" s="4" t="s">
        <v>1564</v>
      </c>
      <c r="AB132" s="1">
        <f>INDEX(Y137:AB140,VLOOKUP($F$27+2,X136:AB140,1,FALSE)+1,HLOOKUP($F$28+1,X136:AB140,1,FALSE)+1)</f>
        <v>4580.5177020127203</v>
      </c>
      <c r="AI132" s="19"/>
      <c r="AP132" s="19"/>
      <c r="BY132" s="1"/>
      <c r="CF132" s="1"/>
      <c r="CJ132" s="4"/>
      <c r="CM132" s="25"/>
    </row>
    <row r="133" spans="2:112" x14ac:dyDescent="0.35">
      <c r="D133" s="4" t="s">
        <v>1544</v>
      </c>
      <c r="G133" s="1">
        <f>INDEX(D137:G140,VLOOKUP($F$27+1,C136:G140,1,FALSE)+1,HLOOKUP($F$28+2,C136:G140,1,FALSE)+1)</f>
        <v>4203.2526870472147</v>
      </c>
      <c r="K133" s="4" t="s">
        <v>1551</v>
      </c>
      <c r="N133" s="1">
        <f>INDEX(K137:N140,VLOOKUP($F$27+1,J136:N140,1,FALSE)+1,HLOOKUP($F$28+2,J136:N140,1,FALSE)+1)</f>
        <v>4312.0892036182431</v>
      </c>
      <c r="R133" s="4" t="s">
        <v>1558</v>
      </c>
      <c r="U133" s="1">
        <f>INDEX(R137:U140,VLOOKUP($F$27+1,Q136:U140,1,FALSE)+1,HLOOKUP($F$28+2,Q136:U140,1,FALSE)+1)</f>
        <v>6743.4121646610311</v>
      </c>
      <c r="Y133" s="4" t="s">
        <v>1565</v>
      </c>
      <c r="AB133" s="1">
        <f>INDEX(Y137:AB140,VLOOKUP($F$27+1,X136:AB140,1,FALSE)+1,HLOOKUP($F$28+2,X136:AB140,1,FALSE)+1)</f>
        <v>6741.9018073136776</v>
      </c>
      <c r="BV133" s="4"/>
      <c r="CJ133" s="4"/>
      <c r="CM133" s="25"/>
    </row>
    <row r="134" spans="2:112" x14ac:dyDescent="0.35">
      <c r="D134" s="4" t="s">
        <v>1545</v>
      </c>
      <c r="G134" s="1">
        <f>IF(MOD($E$27+$E$28,2)=0,$Y$2*G132+$Y$3*G133+$Y$4*N132+$Y$5*N133+2*$Y$6*G118+2*$Y$7*G119+2*$Y$8*N118+2*$Y$9*N119+$Y$10*G104+$Y$11*G105+$Y$12*N104+$Y$13*N105,$AD$2*G132+$AD$3*G133+$AD$4*N132+$AD$5*N133+2*$AD$6*G118+2*$AD$7*G119+2*$AD$8*N118+2*$AD$9*N119+$AD$10*G104+$AD$11*G105+$AD$12*N104+$AD$13*N105)</f>
        <v>13835.46058621574</v>
      </c>
      <c r="K134" s="4" t="s">
        <v>1552</v>
      </c>
      <c r="N134" s="1">
        <f>IF(MOD($E$27+$E$28,2)=0,$AD$2*G132+$AD$3*G133+$AD$4*N132+$AD$5*N133+2*$AD$6*G118+2*$AD$7*G119+2*$AD$8*N118+2*$AD$9*N119+$AD$10*G104+$AD$11*G105+$AD$12*N104+$AD$13*N105,$Y$2*G132+$Y$3*G133+$Y$4*N132+$Y$5*N133+2*$Y$6*G118+2*$Y$7*G119+2*$Y$8*N118+2*$Y$9*N119+$Y$10*G104+$Y$11*G105+$Y$12*N104+$Y$13*N105)</f>
        <v>13944.189432458772</v>
      </c>
      <c r="R134" s="4" t="s">
        <v>1559</v>
      </c>
      <c r="U134" s="1">
        <f>IF(MOD($E$27+$E$28,2)=0,$Y$2*U132+$Y$3*U133+$Y$4*AB132+$Y$5*AB133+2*$Y$6*U118+2*$Y$7*U119+2*$Y$8*AB118+2*$Y$9*AB119+$Y$10*U104+$Y$11*U105+$Y$12*AB104+$Y$13*AB105,$AD$2*U132+$AD$3*U133+$AD$4*AB132+$AD$5*AB133+2*$AD$6*U118+2*$AD$7*U119+2*$AD$8*AB118+2*$AD$9*AB119+$AD$10*U104+$AD$11*U105+$AD$12*AB104+$AD$13*AB105)</f>
        <v>14769.59848101396</v>
      </c>
      <c r="Y134" s="4" t="s">
        <v>1566</v>
      </c>
      <c r="AB134" s="1">
        <f>IF(MOD($E$27+$E$28,2)=0,$AD$2*U132+$AD$3*U133+$AD$4*AB132+$AD$5*AB133+2*$AD$6*U118+2*$AD$7*U119+2*$AD$8*AB118+2*$AD$9*AB119+$AD$10*U104+$AD$11*U105+$AD$12*AB104+$AD$13*AB105,$Y$2*U132+$Y$3*U133+$Y$4*AB132+$Y$5*AB133+2*$Y$6*U118+2*$Y$7*U119+2*$Y$8*AB118+2*$Y$9*AB119+$Y$10*U104+$Y$11*U105+$Y$12*AB104+$Y$13*AB105)</f>
        <v>14649.292115550043</v>
      </c>
      <c r="BV134" s="4"/>
      <c r="CM134" s="25"/>
    </row>
    <row r="135" spans="2:112" x14ac:dyDescent="0.35">
      <c r="E135" t="s">
        <v>0</v>
      </c>
      <c r="L135" t="s">
        <v>0</v>
      </c>
      <c r="S135" t="s">
        <v>0</v>
      </c>
      <c r="Z135" t="s">
        <v>0</v>
      </c>
      <c r="AG135" t="s">
        <v>0</v>
      </c>
      <c r="AN135" t="s">
        <v>0</v>
      </c>
      <c r="AU135" t="s">
        <v>0</v>
      </c>
      <c r="BB135" t="s">
        <v>0</v>
      </c>
      <c r="BI135" t="s">
        <v>0</v>
      </c>
      <c r="BP135" t="s">
        <v>0</v>
      </c>
      <c r="CQ135" s="25"/>
      <c r="CR135" s="25"/>
      <c r="CS135" s="25"/>
      <c r="CX135" s="5"/>
      <c r="CY135" s="5"/>
      <c r="CZ135" s="5"/>
      <c r="DE135" s="5"/>
      <c r="DF135" s="5"/>
      <c r="DG135" s="5"/>
    </row>
    <row r="136" spans="2:112" x14ac:dyDescent="0.35">
      <c r="D136">
        <v>0</v>
      </c>
      <c r="E136">
        <v>1</v>
      </c>
      <c r="F136">
        <v>2</v>
      </c>
      <c r="G136">
        <v>3</v>
      </c>
      <c r="K136">
        <v>0</v>
      </c>
      <c r="L136">
        <v>1</v>
      </c>
      <c r="M136">
        <v>2</v>
      </c>
      <c r="N136">
        <v>3</v>
      </c>
      <c r="R136">
        <v>0</v>
      </c>
      <c r="S136">
        <v>1</v>
      </c>
      <c r="T136">
        <v>2</v>
      </c>
      <c r="U136">
        <v>3</v>
      </c>
      <c r="Y136">
        <v>0</v>
      </c>
      <c r="Z136">
        <v>1</v>
      </c>
      <c r="AA136">
        <v>2</v>
      </c>
      <c r="AB136">
        <v>3</v>
      </c>
      <c r="AF136">
        <v>0</v>
      </c>
      <c r="AG136">
        <v>1</v>
      </c>
      <c r="AH136">
        <v>2</v>
      </c>
      <c r="AM136">
        <v>0</v>
      </c>
      <c r="AN136">
        <v>1</v>
      </c>
      <c r="AO136">
        <v>2</v>
      </c>
      <c r="AT136">
        <v>0</v>
      </c>
      <c r="AU136">
        <v>1</v>
      </c>
      <c r="AV136">
        <v>2</v>
      </c>
      <c r="BA136">
        <v>0</v>
      </c>
      <c r="BB136">
        <v>1</v>
      </c>
      <c r="BC136">
        <v>2</v>
      </c>
      <c r="BH136">
        <v>0</v>
      </c>
      <c r="BI136">
        <v>1</v>
      </c>
      <c r="BJ136">
        <v>2</v>
      </c>
      <c r="BO136">
        <v>0</v>
      </c>
      <c r="BP136">
        <v>1</v>
      </c>
      <c r="BQ136">
        <v>2</v>
      </c>
      <c r="BW136" s="25"/>
      <c r="BX136" s="25"/>
      <c r="CC136" s="25"/>
      <c r="CD136" s="25"/>
      <c r="CE136" s="25"/>
      <c r="CQ136" s="25"/>
      <c r="CR136" s="25"/>
      <c r="CS136" s="25"/>
      <c r="CX136" s="5"/>
      <c r="CY136" s="5"/>
      <c r="CZ136" s="5"/>
      <c r="DE136" s="5"/>
      <c r="DF136" s="5"/>
      <c r="DG136" s="5"/>
    </row>
    <row r="137" spans="2:112" x14ac:dyDescent="0.35">
      <c r="C137">
        <v>0</v>
      </c>
      <c r="D137" s="34">
        <f t="shared" ref="D137:F138" si="91">$O$2*D138+$O$3*E137+$O$4*K138+$O$5*L137+2*$O$6*D124+2*$O$7*E123+2*$O$8*K124+2*$O$9*L123+$O$10*D110+$O$11*E109+$O$12*K110+$O$13*L109</f>
        <v>36980.858504921518</v>
      </c>
      <c r="E137" s="34">
        <f t="shared" si="91"/>
        <v>17077.331687084123</v>
      </c>
      <c r="F137" s="34">
        <f t="shared" si="91"/>
        <v>4597.1898099184527</v>
      </c>
      <c r="G137" s="112">
        <v>0</v>
      </c>
      <c r="J137">
        <v>0</v>
      </c>
      <c r="K137" s="34">
        <f t="shared" ref="K137:M138" si="92">$T$2*D138+$T$3*E137+$T$4*K138+$T$5*L137+2*$T$6*D124+2*$T$7*E123+2*$T$8*K124+2*$T$9*L123+$T$10*D110+$T$11*E109+$T$12*K110+$T$13*L109</f>
        <v>37118.349421939754</v>
      </c>
      <c r="L137" s="34">
        <f t="shared" si="92"/>
        <v>17215.287515667376</v>
      </c>
      <c r="M137" s="34">
        <f t="shared" si="92"/>
        <v>4679.0764711876382</v>
      </c>
      <c r="N137" s="112">
        <v>0</v>
      </c>
      <c r="Q137">
        <v>0</v>
      </c>
      <c r="R137" s="34">
        <f t="shared" ref="R137:T138" si="93">$O$2*R138+$O$3*S137+$O$4*Y138+$O$5*Z137+2*$O$6*R124+2*$O$7*S123+2*$O$8*Y124+2*$O$9*Z123+$O$10*R110+$O$11*S109+$O$12*Y110+$O$13*Z109</f>
        <v>39892.82603336333</v>
      </c>
      <c r="S137" s="34">
        <f t="shared" si="93"/>
        <v>27808.965769642633</v>
      </c>
      <c r="T137" s="34">
        <f t="shared" si="93"/>
        <v>11527.022265603111</v>
      </c>
      <c r="U137" s="112">
        <v>0</v>
      </c>
      <c r="X137">
        <v>0</v>
      </c>
      <c r="Y137" s="34">
        <f t="shared" ref="Y137:AA138" si="94">$T$2*R138+$T$3*S137+$T$4*Y138+$T$5*Z137+2*$T$6*R124+2*$T$7*S123+2*$T$8*Y124+2*$T$9*Z123+$T$10*R110+$T$11*S109+$T$12*Y110+$T$13*Z109</f>
        <v>39735.788491026797</v>
      </c>
      <c r="Z137" s="34">
        <f t="shared" si="94"/>
        <v>27747.444783250896</v>
      </c>
      <c r="AA137" s="34">
        <f t="shared" si="94"/>
        <v>11610.66190477716</v>
      </c>
      <c r="AB137" s="112">
        <v>0</v>
      </c>
      <c r="AE137">
        <v>0</v>
      </c>
      <c r="AF137" s="17">
        <f>D137+R137</f>
        <v>76873.684538284841</v>
      </c>
      <c r="AG137" s="17">
        <f t="shared" ref="AG137:AG139" si="95">E137+S137</f>
        <v>44886.297456726752</v>
      </c>
      <c r="AH137" s="17">
        <f t="shared" ref="AH137:AH139" si="96">F137+T137</f>
        <v>16124.212075521564</v>
      </c>
      <c r="AL137">
        <v>0</v>
      </c>
      <c r="AM137" s="17">
        <f>K137+Y137</f>
        <v>76854.137912966544</v>
      </c>
      <c r="AN137" s="17">
        <f t="shared" ref="AN137:AN139" si="97">L137+Z137</f>
        <v>44962.732298918272</v>
      </c>
      <c r="AO137" s="17">
        <f t="shared" ref="AO137:AO139" si="98">M137+AA137</f>
        <v>16289.738375964798</v>
      </c>
      <c r="AS137">
        <v>0</v>
      </c>
      <c r="AT137" s="17">
        <f>AF137</f>
        <v>76873.684538284841</v>
      </c>
      <c r="AU137" s="17">
        <f t="shared" ref="AU137:AV139" si="99">AG137</f>
        <v>44886.297456726752</v>
      </c>
      <c r="AV137" s="17">
        <f t="shared" si="99"/>
        <v>16124.212075521564</v>
      </c>
      <c r="AZ137">
        <v>0</v>
      </c>
      <c r="BA137" s="17">
        <f>AM137</f>
        <v>76854.137912966544</v>
      </c>
      <c r="BB137" s="17">
        <f t="shared" ref="BB137:BC139" si="100">AN137</f>
        <v>44962.732298918272</v>
      </c>
      <c r="BC137" s="17">
        <f t="shared" si="100"/>
        <v>16289.738375964798</v>
      </c>
      <c r="BG137">
        <v>0</v>
      </c>
      <c r="BH137" s="28">
        <f t="shared" ref="BH137:BJ139" si="101">AT137-AT123^2</f>
        <v>3659.2108859650325</v>
      </c>
      <c r="BI137" s="17">
        <f t="shared" si="101"/>
        <v>3410.1529749923066</v>
      </c>
      <c r="BJ137" s="17">
        <f t="shared" si="101"/>
        <v>3289.9824025170165</v>
      </c>
      <c r="BN137">
        <v>0</v>
      </c>
      <c r="BO137" s="28">
        <f t="shared" ref="BO137:BQ139" si="102">BA137-BA123^2</f>
        <v>3665.3690005308017</v>
      </c>
      <c r="BP137" s="28">
        <f t="shared" si="102"/>
        <v>3505.9157328214569</v>
      </c>
      <c r="BQ137" s="28">
        <f t="shared" si="102"/>
        <v>3465.9314420520677</v>
      </c>
      <c r="BW137" s="25"/>
      <c r="BX137" s="25"/>
      <c r="CC137" s="25"/>
      <c r="CD137" s="25"/>
      <c r="CE137" s="25"/>
      <c r="CQ137" s="25"/>
      <c r="CR137" s="25"/>
      <c r="CS137" s="25"/>
      <c r="CX137" s="5"/>
      <c r="CY137" s="5"/>
      <c r="CZ137" s="5"/>
      <c r="DE137" s="5"/>
      <c r="DF137" s="5"/>
      <c r="DG137" s="5"/>
    </row>
    <row r="138" spans="2:112" x14ac:dyDescent="0.35">
      <c r="B138" t="s">
        <v>1</v>
      </c>
      <c r="C138">
        <v>1</v>
      </c>
      <c r="D138" s="34">
        <f t="shared" si="91"/>
        <v>26934.048610230122</v>
      </c>
      <c r="E138" s="34">
        <f t="shared" si="91"/>
        <v>13835.46058621574</v>
      </c>
      <c r="F138" s="34">
        <f t="shared" si="91"/>
        <v>4203.2526870472147</v>
      </c>
      <c r="G138" s="112">
        <v>0</v>
      </c>
      <c r="I138" t="s">
        <v>1</v>
      </c>
      <c r="J138">
        <v>1</v>
      </c>
      <c r="K138" s="34">
        <f t="shared" si="92"/>
        <v>26983.308325268208</v>
      </c>
      <c r="L138" s="34">
        <f t="shared" si="92"/>
        <v>13944.189432458772</v>
      </c>
      <c r="M138" s="34">
        <f t="shared" si="92"/>
        <v>4312.0892036182431</v>
      </c>
      <c r="N138" s="112">
        <v>0</v>
      </c>
      <c r="P138" t="s">
        <v>1</v>
      </c>
      <c r="Q138">
        <v>1</v>
      </c>
      <c r="R138" s="34">
        <f t="shared" si="93"/>
        <v>19064.056305567297</v>
      </c>
      <c r="S138" s="34">
        <f t="shared" si="93"/>
        <v>14769.59848101396</v>
      </c>
      <c r="T138" s="34">
        <f t="shared" si="93"/>
        <v>6743.4121646610311</v>
      </c>
      <c r="U138" s="112">
        <v>0</v>
      </c>
      <c r="W138" t="s">
        <v>1</v>
      </c>
      <c r="X138">
        <v>1</v>
      </c>
      <c r="Y138" s="34">
        <f t="shared" si="94"/>
        <v>18907.387240877386</v>
      </c>
      <c r="Z138" s="34">
        <f t="shared" si="94"/>
        <v>14649.292115550043</v>
      </c>
      <c r="AA138" s="34">
        <f t="shared" si="94"/>
        <v>6741.9018073136776</v>
      </c>
      <c r="AB138" s="112">
        <v>0</v>
      </c>
      <c r="AD138" t="s">
        <v>1</v>
      </c>
      <c r="AE138">
        <v>1</v>
      </c>
      <c r="AF138" s="17">
        <f t="shared" ref="AF138:AF139" si="103">D138+R138</f>
        <v>45998.104915797419</v>
      </c>
      <c r="AG138" s="17">
        <f t="shared" si="95"/>
        <v>28605.0590672297</v>
      </c>
      <c r="AH138" s="17">
        <f t="shared" si="96"/>
        <v>10946.664851708247</v>
      </c>
      <c r="AK138" t="s">
        <v>1</v>
      </c>
      <c r="AL138">
        <v>1</v>
      </c>
      <c r="AM138" s="17">
        <f t="shared" ref="AM138:AM139" si="104">K138+Y138</f>
        <v>45890.695566145594</v>
      </c>
      <c r="AN138" s="17">
        <f t="shared" si="97"/>
        <v>28593.481548008815</v>
      </c>
      <c r="AO138" s="17">
        <f t="shared" si="98"/>
        <v>11053.991010931921</v>
      </c>
      <c r="AR138" t="s">
        <v>1</v>
      </c>
      <c r="AS138">
        <v>1</v>
      </c>
      <c r="AT138" s="17">
        <f t="shared" ref="AT138:AT139" si="105">AF138</f>
        <v>45998.104915797419</v>
      </c>
      <c r="AU138" s="17">
        <f t="shared" si="99"/>
        <v>28605.0590672297</v>
      </c>
      <c r="AV138" s="17">
        <f t="shared" si="99"/>
        <v>10946.664851708247</v>
      </c>
      <c r="AY138" t="s">
        <v>1</v>
      </c>
      <c r="AZ138">
        <v>1</v>
      </c>
      <c r="BA138" s="17">
        <f t="shared" ref="BA138:BA139" si="106">AM138</f>
        <v>45890.695566145594</v>
      </c>
      <c r="BB138" s="17">
        <f t="shared" si="100"/>
        <v>28593.481548008815</v>
      </c>
      <c r="BC138" s="17">
        <f t="shared" si="100"/>
        <v>11053.991010931921</v>
      </c>
      <c r="BF138" t="s">
        <v>1</v>
      </c>
      <c r="BG138">
        <v>1</v>
      </c>
      <c r="BH138" s="28">
        <f t="shared" si="101"/>
        <v>3411.9967053688379</v>
      </c>
      <c r="BI138" s="17">
        <f t="shared" si="101"/>
        <v>1704.7761140197144</v>
      </c>
      <c r="BJ138" s="17">
        <f t="shared" si="101"/>
        <v>1410.7124201209626</v>
      </c>
      <c r="BM138" t="s">
        <v>1</v>
      </c>
      <c r="BN138">
        <v>1</v>
      </c>
      <c r="BO138" s="28">
        <f t="shared" si="102"/>
        <v>3324.174362752834</v>
      </c>
      <c r="BP138" s="28">
        <f t="shared" si="102"/>
        <v>1708.7505426706011</v>
      </c>
      <c r="BQ138" s="28">
        <f t="shared" si="102"/>
        <v>1527.0153047512558</v>
      </c>
      <c r="BW138" s="25"/>
      <c r="BX138" s="25"/>
      <c r="CC138" s="25"/>
      <c r="CD138" s="25"/>
      <c r="CE138" s="25"/>
      <c r="CJ138" s="25"/>
      <c r="CK138" s="25"/>
      <c r="CL138" s="25"/>
    </row>
    <row r="139" spans="2:112" x14ac:dyDescent="0.35">
      <c r="C139">
        <v>2</v>
      </c>
      <c r="D139" s="34">
        <f>$O$2*D140+$O$3*E139+$O$4*K140+$O$5*L139+2*$O$6*D126+2*$O$7*E125+2*$O$8*K126+2*$O$9*L125+$O$10*D112+$O$11*E111+$O$12*K112+$O$13*L111</f>
        <v>11745.409762926531</v>
      </c>
      <c r="E139" s="34">
        <f>$O$2*E140+$O$3*F139+$O$4*L140+$O$5*M139+2*$O$6*E126+2*$O$7*F125+2*$O$8*L126+2*$O$9*M125+$O$10*E112+$O$11*F111+$O$12*L112+$O$13*M111</f>
        <v>6655.3840137554353</v>
      </c>
      <c r="F139" s="16">
        <f>$E$8</f>
        <v>2185.9248657643302</v>
      </c>
      <c r="J139">
        <v>2</v>
      </c>
      <c r="K139" s="34">
        <f>$T$2*D140+$T$3*E139+$T$4*K140+$T$5*L139+2*$T$6*D126+2*$T$7*E125+2*$T$8*K126+2*$T$9*L125+$T$10*D112+$T$11*E111+$T$12*K112+$T$13*L111</f>
        <v>11651.816581617912</v>
      </c>
      <c r="L139" s="34">
        <f>$T$2*E140+$T$3*F139+$T$4*L140+$T$5*M139+2*$T$6*E126+2*$T$7*F125+2*$T$8*L126+2*$T$9*M125+$T$10*E112+$T$11*F111+$T$12*L112+$T$13*M111</f>
        <v>6651.440307333065</v>
      </c>
      <c r="M139" s="16">
        <f>$E$17</f>
        <v>2286.9661524403668</v>
      </c>
      <c r="Q139">
        <v>2</v>
      </c>
      <c r="R139" s="34">
        <f>$O$2*R140+$O$3*S139+$O$4*Y140+$O$5*Z139+2*$O$6*R126+2*$O$7*S125+2*$O$8*Y126+2*$O$9*Z125+$O$10*R112+$O$11*S111+$O$12*Y112+$O$13*Z111</f>
        <v>5345.8126963681707</v>
      </c>
      <c r="S139" s="34">
        <f>$O$2*S140+$O$3*T139+$O$4*Z140+$O$5*AA139+2*$O$6*S126+2*$O$7*T125+2*$O$8*Z126+2*$O$9*AA125+$O$10*S112+$O$11*T111+$O$12*Z112+$O$13*AA111</f>
        <v>4700.3723726656799</v>
      </c>
      <c r="T139" s="16">
        <f>$E$9</f>
        <v>2378.8296365238384</v>
      </c>
      <c r="X139">
        <v>2</v>
      </c>
      <c r="Y139" s="34">
        <f>$T$2*R140+$T$3*S139+$T$4*Y140+$T$5*Z139+2*$T$6*R126+2*$T$7*S125+2*$T$8*Y126+2*$T$9*Z125+$T$10*R112+$T$11*S111+$T$12*Y112+$T$13*Z111</f>
        <v>5251.3342819804502</v>
      </c>
      <c r="Z139" s="34">
        <f>$T$2*S140+$T$3*T139+$T$4*Z140+$T$5*AA139+2*$T$6*S126+2*$T$7*T125+2*$T$8*Z126+2*$T$9*AA125+$T$10*S112+$T$11*T111+$T$12*Z112+$T$13*AA111</f>
        <v>4580.5177020127203</v>
      </c>
      <c r="AA139" s="16">
        <f>$E$16</f>
        <v>2272.7179325731931</v>
      </c>
      <c r="AE139">
        <v>2</v>
      </c>
      <c r="AF139" s="17">
        <f t="shared" si="103"/>
        <v>17091.222459294702</v>
      </c>
      <c r="AG139" s="17">
        <f t="shared" si="95"/>
        <v>11355.756386421115</v>
      </c>
      <c r="AH139" s="17">
        <f t="shared" si="96"/>
        <v>4564.7545022881686</v>
      </c>
      <c r="AL139">
        <v>2</v>
      </c>
      <c r="AM139" s="17">
        <f t="shared" si="104"/>
        <v>16903.150863598363</v>
      </c>
      <c r="AN139" s="17">
        <f t="shared" si="97"/>
        <v>11231.958009345784</v>
      </c>
      <c r="AO139" s="17">
        <f t="shared" si="98"/>
        <v>4559.6840850135595</v>
      </c>
      <c r="AS139">
        <v>2</v>
      </c>
      <c r="AT139" s="17">
        <f t="shared" si="105"/>
        <v>17091.222459294702</v>
      </c>
      <c r="AU139" s="17">
        <f t="shared" si="99"/>
        <v>11355.756386421115</v>
      </c>
      <c r="AV139" s="17">
        <f t="shared" si="99"/>
        <v>4564.7545022881686</v>
      </c>
      <c r="AZ139">
        <v>2</v>
      </c>
      <c r="BA139" s="17">
        <f t="shared" si="106"/>
        <v>16903.150863598363</v>
      </c>
      <c r="BB139" s="17">
        <f t="shared" si="100"/>
        <v>11231.958009345784</v>
      </c>
      <c r="BC139" s="17">
        <f t="shared" si="100"/>
        <v>4559.6840850135595</v>
      </c>
      <c r="BG139">
        <v>2</v>
      </c>
      <c r="BH139" s="17">
        <f t="shared" si="101"/>
        <v>3545.3769063046711</v>
      </c>
      <c r="BI139" s="17">
        <f t="shared" si="101"/>
        <v>1514.555114193543</v>
      </c>
      <c r="BJ139" s="17">
        <f t="shared" si="101"/>
        <v>258.07378776194855</v>
      </c>
      <c r="BN139">
        <v>2</v>
      </c>
      <c r="BO139" s="28">
        <f t="shared" si="102"/>
        <v>3368.0338927599933</v>
      </c>
      <c r="BP139" s="28">
        <f t="shared" si="102"/>
        <v>1399.8927182966363</v>
      </c>
      <c r="BQ139" s="28">
        <f t="shared" si="102"/>
        <v>258.86722539341918</v>
      </c>
      <c r="BV139" s="25"/>
      <c r="CJ139" s="25"/>
      <c r="CK139" s="25"/>
      <c r="CL139" s="25"/>
    </row>
    <row r="140" spans="2:112" x14ac:dyDescent="0.35">
      <c r="C140">
        <v>3</v>
      </c>
      <c r="D140" s="112">
        <v>0</v>
      </c>
      <c r="E140" s="112">
        <v>0</v>
      </c>
      <c r="J140">
        <v>3</v>
      </c>
      <c r="K140" s="112">
        <v>0</v>
      </c>
      <c r="L140" s="112">
        <v>0</v>
      </c>
      <c r="Q140">
        <v>3</v>
      </c>
      <c r="R140" s="112">
        <v>0</v>
      </c>
      <c r="S140" s="112">
        <v>0</v>
      </c>
      <c r="X140">
        <v>3</v>
      </c>
      <c r="Y140" s="112">
        <v>0</v>
      </c>
      <c r="Z140" s="112">
        <v>0</v>
      </c>
      <c r="BV140" s="25"/>
      <c r="CJ140" s="25"/>
      <c r="CK140" s="25"/>
      <c r="CL140" s="25"/>
    </row>
    <row r="141" spans="2:112" x14ac:dyDescent="0.35">
      <c r="BV141" s="25"/>
      <c r="BY141" s="25"/>
      <c r="CC141" s="4"/>
      <c r="CF141" s="25"/>
    </row>
    <row r="142" spans="2:112" x14ac:dyDescent="0.35">
      <c r="D142" s="115" t="s">
        <v>1573</v>
      </c>
      <c r="E142" s="116"/>
      <c r="F142" s="116"/>
      <c r="G142" s="120">
        <f>INDEX(D151:G154,VLOOKUP($F$27,C150:G154,1,FALSE)+1,HLOOKUP($F$28,C150:G154,1,FALSE)+1)</f>
        <v>10998931.890731523</v>
      </c>
      <c r="K142" s="115" t="s">
        <v>1580</v>
      </c>
      <c r="L142" s="116"/>
      <c r="M142" s="116"/>
      <c r="N142" s="120">
        <f>INDEX(K151:N154,VLOOKUP($F$27,J150:N154,1,FALSE)+1,HLOOKUP($F$28,J150:N154,1,FALSE)+1)</f>
        <v>11043635.643435426</v>
      </c>
      <c r="R142" s="115" t="s">
        <v>1587</v>
      </c>
      <c r="S142" s="116"/>
      <c r="T142" s="116"/>
      <c r="U142" s="120">
        <f>INDEX(R151:U154,VLOOKUP($F$27,Q150:U154,1,FALSE)+1,HLOOKUP($F$28,Q150:U154,1,FALSE)+1)</f>
        <v>11795088.112854088</v>
      </c>
      <c r="Y142" s="115" t="s">
        <v>1594</v>
      </c>
      <c r="Z142" s="116"/>
      <c r="AA142" s="116"/>
      <c r="AB142" s="120">
        <f>INDEX(Y151:AB154,VLOOKUP($F$27,X150:AB154,1,FALSE)+1,HLOOKUP($F$28,X150:AB154,1,FALSE)+1)</f>
        <v>11744068.855280496</v>
      </c>
      <c r="AF142" s="115" t="s">
        <v>1601</v>
      </c>
      <c r="AG142" s="116"/>
      <c r="AH142" s="116"/>
      <c r="AI142" s="12">
        <f>INDEX(AF151:AH153,VLOOKUP($F$27,AE150:AH153,1,FALSE)+1,HLOOKUP($F$28,AE150:AH153,1,FALSE)+1)</f>
        <v>22794020.003585611</v>
      </c>
      <c r="AM142" s="115" t="s">
        <v>1604</v>
      </c>
      <c r="AN142" s="116"/>
      <c r="AO142" s="116"/>
      <c r="AP142" s="12">
        <f>INDEX(AM151:AO153,VLOOKUP($F$27,AL150:AO153,1,FALSE)+1,HLOOKUP($F$28,AL150:AO153,1,FALSE)+1)</f>
        <v>22787704.498715922</v>
      </c>
      <c r="AT142" s="115" t="s">
        <v>747</v>
      </c>
      <c r="AU142" s="116"/>
      <c r="AV142" s="116"/>
      <c r="AW142" s="12">
        <f>INDEX(AT151:AV153,VLOOKUP($F$27,AS150:AV153,1,FALSE)+1,HLOOKUP($F$28,AS150:AV153,1,FALSE)+1)</f>
        <v>22794020.003585611</v>
      </c>
      <c r="BA142" s="115" t="s">
        <v>749</v>
      </c>
      <c r="BB142" s="116"/>
      <c r="BC142" s="116"/>
      <c r="BD142" s="12">
        <f>INDEX(BA151:BC153,VLOOKUP($F$27,AZ150:BC153,1,FALSE)+1,HLOOKUP($F$28,AZ150:BC153,1,FALSE)+1)</f>
        <v>22787704.498715922</v>
      </c>
      <c r="BH142" s="115" t="s">
        <v>751</v>
      </c>
      <c r="BI142" s="116"/>
      <c r="BJ142" s="116"/>
      <c r="BK142" s="12">
        <f>INDEX(BH151:BJ153,VLOOKUP($F$27,BG150:BJ153,1,FALSE)+1,HLOOKUP($F$28,BG150:BJ153,1,FALSE)+1)</f>
        <v>5.9516666401559483E-2</v>
      </c>
      <c r="BO142" s="115" t="s">
        <v>753</v>
      </c>
      <c r="BP142" s="116"/>
      <c r="BQ142" s="116"/>
      <c r="BR142" s="12">
        <f>INDEX(BO151:BQ153,VLOOKUP($F$27,BN150:BQ153,1,FALSE)+1,HLOOKUP($F$28,BN150:BQ153,1,FALSE)+1)</f>
        <v>5.7744276242495757E-2</v>
      </c>
      <c r="BY142" s="25"/>
      <c r="CC142" s="4"/>
      <c r="CF142" s="25"/>
    </row>
    <row r="143" spans="2:112" x14ac:dyDescent="0.35">
      <c r="D143" s="4" t="s">
        <v>1574</v>
      </c>
      <c r="G143" s="25">
        <f>INDEX(D151:G154,VLOOKUP($F$27+1,C150:G154,1,FALSE)+1,HLOOKUP($F$28,C150:G154,1,FALSE)+1)</f>
        <v>6097203.0470463056</v>
      </c>
      <c r="K143" s="4" t="s">
        <v>1581</v>
      </c>
      <c r="N143" s="25">
        <f>INDEX(K151:N154,VLOOKUP($F$27+1,J150:N154,1,FALSE)+1,HLOOKUP($F$28,J150:N154,1,FALSE)+1)</f>
        <v>6094542.0277241739</v>
      </c>
      <c r="R143" s="4" t="s">
        <v>1588</v>
      </c>
      <c r="U143" s="25">
        <f>INDEX(R151:U154,VLOOKUP($F$27+1,Q150:U154,1,FALSE)+1,HLOOKUP($F$28,Q150:U154,1,FALSE)+1)</f>
        <v>4805124.0999306673</v>
      </c>
      <c r="Y143" s="4" t="s">
        <v>1595</v>
      </c>
      <c r="AB143" s="25">
        <f>INDEX(Y151:AB154,VLOOKUP($F$27+1,X150:AB154,1,FALSE)+1,HLOOKUP($F$28,X150:AB154,1,FALSE)+1)</f>
        <v>4754279.8445751937</v>
      </c>
      <c r="AF143" s="4" t="s">
        <v>1602</v>
      </c>
      <c r="AI143" s="25">
        <f>G145+U145</f>
        <v>22794020.003585611</v>
      </c>
      <c r="AM143" s="4" t="s">
        <v>1605</v>
      </c>
      <c r="AP143" s="25">
        <f>N145+AB145</f>
        <v>22787704.498715922</v>
      </c>
      <c r="AT143" s="4" t="s">
        <v>748</v>
      </c>
      <c r="AW143" s="25">
        <f>AI143</f>
        <v>22794020.003585611</v>
      </c>
      <c r="BA143" s="4" t="s">
        <v>750</v>
      </c>
      <c r="BD143" s="25">
        <f>AP143</f>
        <v>22787704.498715922</v>
      </c>
      <c r="BH143" s="4" t="s">
        <v>752</v>
      </c>
      <c r="BK143" s="1">
        <f>(AW143-3*AW129*AW115+2*AW115^3)/(BK129)^(3/2)</f>
        <v>5.9516666401559483E-2</v>
      </c>
      <c r="BO143" s="4" t="s">
        <v>754</v>
      </c>
      <c r="BR143" s="1">
        <f>(BD143-3*BD129*BD115+2*BD115^3)/(BR129)^(3/2)</f>
        <v>5.7744276242495757E-2</v>
      </c>
      <c r="BY143" s="25"/>
      <c r="CF143" s="25"/>
    </row>
    <row r="144" spans="2:112" x14ac:dyDescent="0.35">
      <c r="D144" s="4" t="s">
        <v>1575</v>
      </c>
      <c r="G144" s="1">
        <f>INDEX(D151:G154,VLOOKUP($F$27,C150:G154,1,FALSE)+1,HLOOKUP($F$28+1,C150:G154,1,FALSE)+1)</f>
        <v>4314092.9446721543</v>
      </c>
      <c r="K144" s="4" t="s">
        <v>1582</v>
      </c>
      <c r="N144" s="1">
        <f>INDEX(K151:N154,VLOOKUP($F$27,J150:N154,1,FALSE)+1,HLOOKUP($F$28+1,J150:N154,1,FALSE)+1)</f>
        <v>4359068.6534925532</v>
      </c>
      <c r="R144" s="4" t="s">
        <v>1589</v>
      </c>
      <c r="U144" s="1">
        <f>INDEX(R151:U154,VLOOKUP($F$27,Q150:U154,1,FALSE)+1,HLOOKUP($F$28+1,Q150:U154,1,FALSE)+1)</f>
        <v>6233488.3863741998</v>
      </c>
      <c r="Y144" s="4" t="s">
        <v>1596</v>
      </c>
      <c r="AB144" s="1">
        <f>INDEX(Y151:AB154,VLOOKUP($F$27,X150:AB154,1,FALSE)+1,HLOOKUP($F$28+1,X150:AB154,1,FALSE)+1)</f>
        <v>6233663.5051732399</v>
      </c>
      <c r="AF144" s="4" t="s">
        <v>1603</v>
      </c>
      <c r="AI144" s="1">
        <f>G148+U148</f>
        <v>5269869.2191645214</v>
      </c>
      <c r="AM144" s="4" t="s">
        <v>1606</v>
      </c>
      <c r="AP144" s="1">
        <f>N148+AB148</f>
        <v>5267682.4941952247</v>
      </c>
      <c r="AT144" s="4" t="s">
        <v>813</v>
      </c>
      <c r="AW144" s="25">
        <f>AI144</f>
        <v>5269869.2191645214</v>
      </c>
      <c r="BA144" s="4" t="s">
        <v>817</v>
      </c>
      <c r="BD144" s="25">
        <f>AP144</f>
        <v>5267682.4941952247</v>
      </c>
      <c r="BH144" s="4" t="s">
        <v>821</v>
      </c>
      <c r="BK144" s="1">
        <f>(AW144-3*AW130*AW116+2*AW116^3)/(BK130)^(3/2)</f>
        <v>0.27071145785785344</v>
      </c>
      <c r="BO144" s="4" t="s">
        <v>825</v>
      </c>
      <c r="BR144" s="1">
        <f>(BD144-3*BD130*BD116+2*BD116^3)/(BR130)^(3/2)</f>
        <v>0.26872420570983341</v>
      </c>
      <c r="BV144" s="4"/>
    </row>
    <row r="145" spans="2:83" x14ac:dyDescent="0.35">
      <c r="D145" s="4" t="s">
        <v>1576</v>
      </c>
      <c r="G145" s="1">
        <f>IF(MOD($E$27+$E$28,2)=0,$Y$2*G143+$Y$3*G144+$Y$4*N143+$Y$5*N144+3*$Y$6*G129+3*$Y$7*G130+3*$Y$8*N129+3*$Y$9*N130+3*$Y$10*G115+3*$Y$11*G116+3*$Y$12*N115+3*$Y$13*N116+$Y$14*G101+$Y$15*G102+$Y$16*N101+$Y$17*N102,$AD$2*G143+$AD$3*G144+$AD$4*N143+$AD$5*N144+3*$AD$6*G129+3*$AD$7*G130+3*$AD$8*N129+3*$AD$9*N130+3*$AD$10*G115+3*$AD$11*G116+3*$AD$12*N115+3*$AD$13*N116+$AD$14*G101+$AD$15*G102+$AD$16*N101+$AD$17*N102)</f>
        <v>10998931.890731523</v>
      </c>
      <c r="K145" s="4" t="s">
        <v>1583</v>
      </c>
      <c r="N145" s="1">
        <f>IF(MOD($E$27+$E$28,2)=0,$AD$2*G143+$AD$3*G144+$AD$4*N143+$AD$5*N144+3*$AD$6*G129+3*$AD$7*G130+3*$AD$8*N129+3*$AD$9*N130+3*$AD$10*G115+3*$AD$11*G116+3*$AD$12*N115+3*$AD$13*N116+$AD$14*G101+$AD$15*G102+$AD$16*N101+$AD$17*N102,$Y$2*G143+$Y$3*G144+$Y$4*N143+$Y$5*N144+3*$Y$6*G129+3*$Y$7*G130+3*$Y$8*N129+3*$Y$9*N130+3*$Y$10*G115+3*$Y$11*G116+3*$Y$12*N115+3*$Y$13*N116+$Y$14*G101+$Y$15*G102+$Y$16*N101+$Y$17*N102)</f>
        <v>11043635.643435426</v>
      </c>
      <c r="R145" s="4" t="s">
        <v>1590</v>
      </c>
      <c r="U145" s="1">
        <f>IF(MOD($E$27+$E$28,2)=0,$Y$2*U143+$Y$3*U144+$Y$4*AB143+$Y$5*AB144+3*$Y$6*U129+3*$Y$7*U130+3*$Y$8*AB129+3*$Y$9*AB130+3*$Y$10*U115+3*$Y$11*U116+3*$Y$12*AB115+3*$Y$13*AB116+$Y$14*U101+$Y$15*U102+$Y$16*AB101+$Y$17*AB102,$AD$2*U143+$AD$3*U144+$AD$4*AB143+$AD$5*AB144+3*$AD$6*U129+3*$AD$7*U130+3*$AD$8*AB129+3*$AD$9*AB130+3*$AD$10*U115+3*$AD$11*U116+3*$AD$12*AB115+3*$AD$13*AB116+$AD$14*U101+$AD$15*U102+$AD$16*AB101+$AD$17*AB102)</f>
        <v>11795088.112854088</v>
      </c>
      <c r="Y145" s="4" t="s">
        <v>1597</v>
      </c>
      <c r="AB145" s="1">
        <f>IF(MOD($E$27+$E$28,2)=0,$AD$2*U143+$AD$3*U144+$AD$4*AB143+$AD$5*AB144+3*$AD$6*U129+3*$AD$7*U130+3*$AD$8*AB129+3*$AD$9*AB130+3*$AD$10*U115+3*$AD$11*U116+3*$AD$12*AB115+3*$AD$13*AB116+$AD$14*U101+$AD$15*U102+$AD$16*AB101+$AD$17*AB102,$Y$2*U143+$Y$3*U144+$Y$4*AB143+$Y$5*AB144+3*$Y$6*U129+3*$Y$7*U130+3*$Y$8*AB129+3*$Y$9*AB130+3*$Y$10*U115+3*$Y$11*U116+3*$Y$12*AB115+3*$Y$13*AB116+$Y$14*U101+$Y$15*U102+$Y$16*AB101+$Y$17*AB102)</f>
        <v>11744068.855280496</v>
      </c>
      <c r="BV145" s="4"/>
    </row>
    <row r="146" spans="2:83" x14ac:dyDescent="0.35">
      <c r="D146" s="4" t="s">
        <v>1577</v>
      </c>
      <c r="G146" s="1">
        <f>INDEX(D151:G154,VLOOKUP($F$27+2,C150:G154,1,FALSE)+1,HLOOKUP($F$28+1,C150:G154,1,FALSE)+1)</f>
        <v>784340.09683925647</v>
      </c>
      <c r="K146" s="4" t="s">
        <v>1584</v>
      </c>
      <c r="N146" s="1">
        <f>INDEX(K151:N154,VLOOKUP($F$27+2,J150:N154,1,FALSE)+1,HLOOKUP($F$28+1,J150:N154,1,FALSE)+1)</f>
        <v>773003.5018062786</v>
      </c>
      <c r="R146" s="4" t="s">
        <v>1591</v>
      </c>
      <c r="U146" s="1">
        <f>INDEX(R151:U154,VLOOKUP($F$27+2,Q150:U154,1,FALSE)+1,HLOOKUP($F$28+1,Q150:U154,1,FALSE)+1)</f>
        <v>656130.96450274787</v>
      </c>
      <c r="Y146" s="4" t="s">
        <v>1598</v>
      </c>
      <c r="AB146" s="1">
        <f>INDEX(Y151:AB154,VLOOKUP($F$27+2,X150:AB154,1,FALSE)+1,HLOOKUP($F$28+1,X150:AB154,1,FALSE)+1)</f>
        <v>633756.28437330981</v>
      </c>
      <c r="AI146" s="25"/>
      <c r="AP146" s="25"/>
    </row>
    <row r="147" spans="2:83" x14ac:dyDescent="0.35">
      <c r="D147" s="4" t="s">
        <v>1578</v>
      </c>
      <c r="G147" s="1">
        <f>INDEX(D151:G154,VLOOKUP($F$27+1,C150:G154,1,FALSE)+1,HLOOKUP($F$28+2,C150:G154,1,FALSE)+1)</f>
        <v>583771.14662017266</v>
      </c>
      <c r="K147" s="4" t="s">
        <v>1585</v>
      </c>
      <c r="N147" s="1">
        <f>INDEX(K151:N154,VLOOKUP($F$27+1,J150:N154,1,FALSE)+1,HLOOKUP($F$28+2,J150:N154,1,FALSE)+1)</f>
        <v>604132.28319837025</v>
      </c>
      <c r="R147" s="4" t="s">
        <v>1592</v>
      </c>
      <c r="U147" s="1">
        <f>INDEX(R151:U154,VLOOKUP($F$27+1,Q150:U154,1,FALSE)+1,HLOOKUP($F$28+2,Q150:U154,1,FALSE)+1)</f>
        <v>779266.31000273465</v>
      </c>
      <c r="Y147" s="4" t="s">
        <v>1599</v>
      </c>
      <c r="AB147" s="1">
        <f>INDEX(Y151:AB154,VLOOKUP($F$27+1,X150:AB154,1,FALSE)+1,HLOOKUP($F$28+2,X150:AB154,1,FALSE)+1)</f>
        <v>790074.43962906336</v>
      </c>
    </row>
    <row r="148" spans="2:83" x14ac:dyDescent="0.35">
      <c r="D148" s="4" t="s">
        <v>1579</v>
      </c>
      <c r="G148" s="1">
        <f>IF(MOD($E$27+$E$28,2)=0,$Y$2*G146+$Y$3*G147+$Y$4*N146+$Y$5*N147+3*$Y$6*G132+3*$Y$7*G133+3*$Y$8*N132+3*$Y$9*N133+3*$Y$10*G118+3*$Y$11*G119+3*$Y$12*N118+3*$Y$13*N119+$Y$14*G104+$Y$15*G105+$Y$16*N104+$Y$17*N105,$AD$2*G146+$AD$3*G147+$AD$4*N146+$AD$5*N147+3*$AD$6*G132+3*$AD$7*G133+3*$AD$8*N132+3*$AD$9*N133+3*$AD$10*G118+3*$AD$11*G119+3*$AD$12*N118+3*$AD$13*N119+$AD$14*G104+$AD$15*G105+$AD$16*N104+$AD$17*N105)</f>
        <v>2555412.3717063535</v>
      </c>
      <c r="K148" s="4" t="s">
        <v>1586</v>
      </c>
      <c r="N148" s="1">
        <f>IF(MOD($E$27+$E$28,2)=0,$AD$2*G146+$AD$3*G147+$AD$4*N146+$AD$5*N147+3*$AD$6*G132+3*$AD$7*G133+3*$AD$8*N132+3*$AD$9*N133+3*$AD$10*G118+3*$AD$11*G119+3*$AD$12*N118+3*$AD$13*N119+$AD$14*G104+$AD$15*G105+$AD$16*N104+$AD$17*N105,$Y$2*G146+$Y$3*G147+$Y$4*N146+$Y$5*N147+3*$Y$6*G132+3*$Y$7*G133+3*$Y$8*N132+3*$Y$9*N133+3*$Y$10*G118+3*$Y$11*G119+3*$Y$12*N118+3*$Y$13*N119+$Y$14*G104+$Y$15*G105+$Y$16*N104+$Y$17*N105)</f>
        <v>2575623.4068419067</v>
      </c>
      <c r="R148" s="4" t="s">
        <v>1593</v>
      </c>
      <c r="U148" s="1">
        <f>IF(MOD($E$27+$E$28,2)=0,$Y$2*U146+$Y$3*U147+$Y$4*AB146+$Y$5*AB147+3*$Y$6*U132+3*$Y$7*U133+3*$Y$8*AB132+3*$Y$9*AB133+3*$Y$10*U118+3*$Y$11*U119+3*$Y$12*AB118+3*$Y$13*AB119+$Y$14*U104+$Y$15*U105+$Y$16*AB104+$Y$17*AB105,$AD$2*U146+$AD$3*U147+$AD$4*AB146+$AD$5*AB147+3*$AD$6*U132+3*$AD$7*U133+3*$AD$8*AB132+3*$AD$9*AB133+3*$AD$10*U118+3*$AD$11*U119+3*$AD$12*AB118+3*$AD$13*AB119+$AD$14*U104+$AD$15*U105+$AD$16*AB104+$AD$17*AB105)</f>
        <v>2714456.8474581679</v>
      </c>
      <c r="Y148" s="4" t="s">
        <v>1600</v>
      </c>
      <c r="AB148" s="1">
        <f>IF(MOD($E$27+$E$28,2)=0,$AD$2*U146+$AD$3*U147+$AD$4*AB146+$AD$5*AB147+3*$AD$6*U132+3*$AD$7*U133+3*$AD$8*AB132+3*$AD$9*AB133+3*$AD$10*U118+3*$AD$11*U119+3*$AD$12*AB118+3*$AD$13*AB119+$AD$14*U104+$AD$15*U105+$AD$16*AB104+$AD$17*AB105,$Y$2*U146+$Y$3*U147+$Y$4*AB146+$Y$5*AB147+3*$Y$6*U132+3*$Y$7*U133+3*$Y$8*AB132+3*$Y$9*AB133+3*$Y$10*U118+3*$Y$11*U119+3*$Y$12*AB118+3*$Y$13*AB119+$Y$14*U104+$Y$15*U105+$Y$16*AB104+$Y$17*AB105)</f>
        <v>2692059.0873533185</v>
      </c>
    </row>
    <row r="149" spans="2:83" x14ac:dyDescent="0.35">
      <c r="E149" t="s">
        <v>0</v>
      </c>
      <c r="L149" t="s">
        <v>0</v>
      </c>
      <c r="S149" t="s">
        <v>0</v>
      </c>
      <c r="Z149" t="s">
        <v>0</v>
      </c>
      <c r="AG149" t="s">
        <v>0</v>
      </c>
      <c r="AN149" t="s">
        <v>0</v>
      </c>
      <c r="AU149" t="s">
        <v>0</v>
      </c>
      <c r="BB149" t="s">
        <v>0</v>
      </c>
      <c r="BI149" t="s">
        <v>0</v>
      </c>
      <c r="BP149" t="s">
        <v>0</v>
      </c>
    </row>
    <row r="150" spans="2:83" x14ac:dyDescent="0.35">
      <c r="D150">
        <v>0</v>
      </c>
      <c r="E150">
        <v>1</v>
      </c>
      <c r="F150">
        <v>2</v>
      </c>
      <c r="G150">
        <v>3</v>
      </c>
      <c r="K150">
        <v>0</v>
      </c>
      <c r="L150">
        <v>1</v>
      </c>
      <c r="M150">
        <v>2</v>
      </c>
      <c r="N150">
        <v>3</v>
      </c>
      <c r="R150">
        <v>0</v>
      </c>
      <c r="S150">
        <v>1</v>
      </c>
      <c r="T150">
        <v>2</v>
      </c>
      <c r="U150">
        <v>3</v>
      </c>
      <c r="Y150">
        <v>0</v>
      </c>
      <c r="Z150">
        <v>1</v>
      </c>
      <c r="AA150">
        <v>2</v>
      </c>
      <c r="AB150">
        <v>3</v>
      </c>
      <c r="AF150">
        <v>0</v>
      </c>
      <c r="AG150">
        <v>1</v>
      </c>
      <c r="AH150">
        <v>2</v>
      </c>
      <c r="AM150">
        <v>0</v>
      </c>
      <c r="AN150">
        <v>1</v>
      </c>
      <c r="AO150">
        <v>2</v>
      </c>
      <c r="AT150">
        <v>0</v>
      </c>
      <c r="AU150">
        <v>1</v>
      </c>
      <c r="AV150">
        <v>2</v>
      </c>
      <c r="BA150">
        <v>0</v>
      </c>
      <c r="BB150">
        <v>1</v>
      </c>
      <c r="BC150">
        <v>2</v>
      </c>
      <c r="BH150">
        <v>0</v>
      </c>
      <c r="BI150">
        <v>1</v>
      </c>
      <c r="BJ150">
        <v>2</v>
      </c>
      <c r="BO150">
        <v>0</v>
      </c>
      <c r="BP150">
        <v>1</v>
      </c>
      <c r="BQ150">
        <v>2</v>
      </c>
      <c r="BW150" s="25"/>
      <c r="BX150" s="25"/>
      <c r="CC150" s="25"/>
      <c r="CD150" s="25"/>
      <c r="CE150" s="25"/>
    </row>
    <row r="151" spans="2:83" x14ac:dyDescent="0.35">
      <c r="C151">
        <v>0</v>
      </c>
      <c r="D151" s="17">
        <f t="shared" ref="D151:F152" si="107">$O$2*D152+$O$3*E151+$O$4*K152+$O$5*L151+3*$O$6*D138+3*$O$7*E137+3*$O$8*K138+3*$O$9*L137+3*$O$10*D124+3*$O$11*E123+3*$O$12*K124+3*$O$13*L123+$O$14*D110+$O$15*E109+$O$16*K110+$O$17*L109</f>
        <v>10998931.890731523</v>
      </c>
      <c r="E151" s="17">
        <f t="shared" si="107"/>
        <v>4314092.9446721543</v>
      </c>
      <c r="F151" s="17">
        <f t="shared" si="107"/>
        <v>941095.93375484087</v>
      </c>
      <c r="G151" s="112">
        <v>0</v>
      </c>
      <c r="J151">
        <v>0</v>
      </c>
      <c r="K151" s="17">
        <f t="shared" ref="K151:M152" si="108">$T$2*D152+$T$3*E151+$T$4*K152+$T$5*L151+3*$T$6*D138+3*$T$7*E137+3*$T$8*K138+3*$T$9*L137+3*$T$10*D124+3*$T$11*E123+3*$T$12*K124+3*$T$13*L123+$T$14*D110+$T$15*E109+$T$16*K110+$T$17*L109</f>
        <v>11043635.643435426</v>
      </c>
      <c r="L151" s="17">
        <f t="shared" si="108"/>
        <v>4359068.6534925532</v>
      </c>
      <c r="M151" s="17">
        <f t="shared" si="108"/>
        <v>964565.05853007163</v>
      </c>
      <c r="N151" s="112">
        <v>0</v>
      </c>
      <c r="Q151">
        <v>0</v>
      </c>
      <c r="R151" s="17">
        <f t="shared" ref="R151:T152" si="109">$O$2*R152+$O$3*S151+$O$4*Y152+$O$5*Z151+3*$O$6*R138+3*$O$7*S137+3*$O$8*Y138+3*$O$9*Z137+3*$O$10*R124+3*$O$11*S123+3*$O$12*Y124+3*$O$13*Z123+$O$14*R110+$O$15*S109+$O$16*Y110+$O$17*Z109</f>
        <v>11795088.112854088</v>
      </c>
      <c r="S151" s="17">
        <f t="shared" si="109"/>
        <v>6233488.3863741998</v>
      </c>
      <c r="T151" s="17">
        <f t="shared" si="109"/>
        <v>1755709.6991001319</v>
      </c>
      <c r="U151" s="112">
        <v>0</v>
      </c>
      <c r="X151">
        <v>0</v>
      </c>
      <c r="Y151" s="17">
        <f t="shared" ref="Y151:AA152" si="110">$T$2*R152+$T$3*S151+$T$4*Y152+$T$5*Z151+3*$T$6*R138+3*$T$7*S137+3*$T$8*Y138+3*$T$9*Z137+3*$T$10*R124+3*$T$11*S123+3*$T$12*Y124+3*$T$13*Z123+$T$14*R110+$T$15*S109+$T$16*Y110+$T$17*Z109</f>
        <v>11744068.855280496</v>
      </c>
      <c r="Z151" s="17">
        <f t="shared" si="110"/>
        <v>6233663.5051732399</v>
      </c>
      <c r="AA151" s="17">
        <f t="shared" si="110"/>
        <v>1790898.754461647</v>
      </c>
      <c r="AB151" s="112">
        <v>0</v>
      </c>
      <c r="AE151">
        <v>0</v>
      </c>
      <c r="AF151" s="17">
        <f>D151+R151</f>
        <v>22794020.003585611</v>
      </c>
      <c r="AG151" s="17">
        <f t="shared" ref="AG151:AG153" si="111">E151+S151</f>
        <v>10547581.331046354</v>
      </c>
      <c r="AH151" s="17">
        <f t="shared" ref="AH151:AH153" si="112">F151+T151</f>
        <v>2696805.632854973</v>
      </c>
      <c r="AL151">
        <v>0</v>
      </c>
      <c r="AM151" s="17">
        <f>K151+Y151</f>
        <v>22787704.498715922</v>
      </c>
      <c r="AN151" s="17">
        <f t="shared" ref="AN151:AN153" si="113">L151+Z151</f>
        <v>10592732.158665793</v>
      </c>
      <c r="AO151" s="17">
        <f t="shared" ref="AO151:AO153" si="114">M151+AA151</f>
        <v>2755463.8129917188</v>
      </c>
      <c r="AS151">
        <v>0</v>
      </c>
      <c r="AT151" s="17">
        <f t="shared" ref="AT151:AV153" si="115">AF151</f>
        <v>22794020.003585611</v>
      </c>
      <c r="AU151" s="17">
        <f t="shared" si="115"/>
        <v>10547581.331046354</v>
      </c>
      <c r="AV151" s="17">
        <f t="shared" si="115"/>
        <v>2696805.632854973</v>
      </c>
      <c r="AZ151">
        <v>0</v>
      </c>
      <c r="BA151" s="17">
        <f>AM151</f>
        <v>22787704.498715922</v>
      </c>
      <c r="BB151" s="17">
        <f t="shared" ref="BB151:BC153" si="116">AN151</f>
        <v>10592732.158665793</v>
      </c>
      <c r="BC151" s="17">
        <f t="shared" si="116"/>
        <v>2755463.8129917188</v>
      </c>
      <c r="BG151">
        <v>0</v>
      </c>
      <c r="BH151" s="3">
        <f t="shared" ref="BH151:BJ153" si="117">(AT151-3*AT137*AT123+2*AT123^3)/(BH137)^(3/2)</f>
        <v>5.9516666401559483E-2</v>
      </c>
      <c r="BI151" s="3">
        <f t="shared" si="117"/>
        <v>8.6236884470805159E-2</v>
      </c>
      <c r="BJ151" s="3">
        <f t="shared" si="117"/>
        <v>0.6607506989554911</v>
      </c>
      <c r="BN151">
        <v>0</v>
      </c>
      <c r="BO151" s="3">
        <f t="shared" ref="BO151:BQ153" si="118">(BA151-3*BA137*BA123+2*BA123^3)/(BO137)^(3/2)</f>
        <v>5.7744276242495757E-2</v>
      </c>
      <c r="BP151" s="3">
        <f t="shared" si="118"/>
        <v>4.9226065949629479E-2</v>
      </c>
      <c r="BQ151" s="3">
        <f t="shared" si="118"/>
        <v>0.61651256510385433</v>
      </c>
      <c r="BW151" s="25"/>
      <c r="BX151" s="25"/>
      <c r="CC151" s="25"/>
      <c r="CD151" s="25"/>
      <c r="CE151" s="25"/>
    </row>
    <row r="152" spans="2:83" x14ac:dyDescent="0.35">
      <c r="B152" t="s">
        <v>1</v>
      </c>
      <c r="C152">
        <v>1</v>
      </c>
      <c r="D152" s="17">
        <f t="shared" si="107"/>
        <v>6097203.0470463056</v>
      </c>
      <c r="E152" s="17">
        <f t="shared" si="107"/>
        <v>2555412.3717063535</v>
      </c>
      <c r="F152" s="17">
        <f t="shared" si="107"/>
        <v>583771.14662017266</v>
      </c>
      <c r="G152" s="112">
        <v>0</v>
      </c>
      <c r="I152" t="s">
        <v>1</v>
      </c>
      <c r="J152">
        <v>1</v>
      </c>
      <c r="K152" s="17">
        <f t="shared" si="108"/>
        <v>6094542.0277241739</v>
      </c>
      <c r="L152" s="17">
        <f t="shared" si="108"/>
        <v>2575623.4068419067</v>
      </c>
      <c r="M152" s="17">
        <f t="shared" si="108"/>
        <v>604132.28319837025</v>
      </c>
      <c r="N152" s="112">
        <v>0</v>
      </c>
      <c r="P152" t="s">
        <v>1</v>
      </c>
      <c r="Q152">
        <v>1</v>
      </c>
      <c r="R152" s="17">
        <f t="shared" si="109"/>
        <v>4805124.0999306673</v>
      </c>
      <c r="S152" s="17">
        <f t="shared" si="109"/>
        <v>2714456.8474581684</v>
      </c>
      <c r="T152" s="17">
        <f t="shared" si="109"/>
        <v>779266.31000273465</v>
      </c>
      <c r="U152" s="112">
        <v>0</v>
      </c>
      <c r="W152" t="s">
        <v>1</v>
      </c>
      <c r="X152">
        <v>1</v>
      </c>
      <c r="Y152" s="17">
        <f t="shared" si="110"/>
        <v>4754279.8445751937</v>
      </c>
      <c r="Z152" s="17">
        <f t="shared" si="110"/>
        <v>2692059.0873533185</v>
      </c>
      <c r="AA152" s="17">
        <f t="shared" si="110"/>
        <v>790074.43962906336</v>
      </c>
      <c r="AB152" s="112">
        <v>0</v>
      </c>
      <c r="AD152" t="s">
        <v>1</v>
      </c>
      <c r="AE152">
        <v>1</v>
      </c>
      <c r="AF152" s="17">
        <f t="shared" ref="AF152:AF153" si="119">D152+R152</f>
        <v>10902327.146976974</v>
      </c>
      <c r="AG152" s="17">
        <f t="shared" si="111"/>
        <v>5269869.2191645224</v>
      </c>
      <c r="AH152" s="17">
        <f t="shared" si="112"/>
        <v>1363037.4566229074</v>
      </c>
      <c r="AK152" t="s">
        <v>1</v>
      </c>
      <c r="AL152">
        <v>1</v>
      </c>
      <c r="AM152" s="17">
        <f t="shared" ref="AM152:AM153" si="120">K152+Y152</f>
        <v>10848821.872299368</v>
      </c>
      <c r="AN152" s="17">
        <f t="shared" si="113"/>
        <v>5267682.4941952247</v>
      </c>
      <c r="AO152" s="17">
        <f t="shared" si="114"/>
        <v>1394206.7228274336</v>
      </c>
      <c r="AR152" t="s">
        <v>1</v>
      </c>
      <c r="AS152">
        <v>1</v>
      </c>
      <c r="AT152" s="17">
        <f t="shared" si="115"/>
        <v>10902327.146976974</v>
      </c>
      <c r="AU152" s="17">
        <f t="shared" si="115"/>
        <v>5269869.2191645224</v>
      </c>
      <c r="AV152" s="17">
        <f t="shared" si="115"/>
        <v>1363037.4566229074</v>
      </c>
      <c r="AY152" t="s">
        <v>1</v>
      </c>
      <c r="AZ152">
        <v>1</v>
      </c>
      <c r="BA152" s="17">
        <f t="shared" ref="BA152:BA153" si="121">AM152</f>
        <v>10848821.872299368</v>
      </c>
      <c r="BB152" s="17">
        <f t="shared" si="116"/>
        <v>5267682.4941952247</v>
      </c>
      <c r="BC152" s="17">
        <f t="shared" si="116"/>
        <v>1394206.7228274336</v>
      </c>
      <c r="BF152" t="s">
        <v>1</v>
      </c>
      <c r="BG152">
        <v>1</v>
      </c>
      <c r="BH152" s="3">
        <f t="shared" si="117"/>
        <v>8.7638638194404532E-3</v>
      </c>
      <c r="BI152" s="3">
        <f t="shared" si="117"/>
        <v>0.27071145785787992</v>
      </c>
      <c r="BJ152" s="3">
        <f t="shared" si="117"/>
        <v>0.35015541579169451</v>
      </c>
      <c r="BM152" t="s">
        <v>1</v>
      </c>
      <c r="BN152">
        <v>1</v>
      </c>
      <c r="BO152" s="3">
        <f t="shared" si="118"/>
        <v>4.7726861034886735E-2</v>
      </c>
      <c r="BP152" s="3">
        <f t="shared" si="118"/>
        <v>0.26872420570983341</v>
      </c>
      <c r="BQ152" s="3">
        <f t="shared" si="118"/>
        <v>0.28784301794391814</v>
      </c>
      <c r="BW152" s="25"/>
      <c r="BX152" s="25"/>
      <c r="CC152" s="25"/>
      <c r="CD152" s="25"/>
      <c r="CE152" s="25"/>
    </row>
    <row r="153" spans="2:83" x14ac:dyDescent="0.35">
      <c r="C153">
        <v>2</v>
      </c>
      <c r="D153" s="17">
        <f>$O$2*D154+$O$3*E153+$O$4*K154+$O$5*L153+3*$O$6*D140+3*$O$7*E139+3*$O$8*K140+3*$O$9*L139+3*$O$10*D126+3*$O$11*E125+3*$O$12*K126+3*$O$13*L125+$O$14*D112+$O$15*E111+$O$16*K112+$O$17*L111</f>
        <v>1829347.4893966236</v>
      </c>
      <c r="E153" s="17">
        <f>$O$2*E154+$O$3*F153+$O$4*L154+$O$5*M153+3*$O$6*E140+3*$O$7*F139+3*$O$8*L140+3*$O$9*M139+3*$O$10*E126+3*$O$11*F125+3*$O$12*L126+3*$O$13*M125+$O$14*E112+$O$15*F111+$O$16*L112+$O$17*M111</f>
        <v>784340.09683925647</v>
      </c>
      <c r="F153" s="16">
        <f>$E$10</f>
        <v>160159.34327501786</v>
      </c>
      <c r="J153">
        <v>2</v>
      </c>
      <c r="K153" s="17">
        <f>$T$2*D154+$T$3*E153+$T$4*K154+$T$5*L153+3*$T$6*D140+3*$T$7*E139+3*$T$8*K140+3*$T$9*L139+3*$T$10*D126+3*$T$11*E125+3*$T$12*K126+3*$T$13*L125+$T$14*D112+$T$15*E111+$T$16*K112+$T$17*L111</f>
        <v>1792342.1701266018</v>
      </c>
      <c r="L153" s="17">
        <f>$T$2*E154+$T$3*F153+$T$4*L154+$T$5*M153+3*$T$6*E140+3*$T$7*F139+3*$T$8*L140+3*$T$9*M139+3*$T$10*E126+3*$T$11*F125+3*$T$12*L126+3*$T$13*M125+$T$14*E112+$T$15*F111+$T$16*L112+$T$17*M111</f>
        <v>773003.5018062786</v>
      </c>
      <c r="M153" s="16">
        <f>$E$19</f>
        <v>169314.09395466937</v>
      </c>
      <c r="Q153">
        <v>2</v>
      </c>
      <c r="R153" s="17">
        <f>$O$2*R154+$O$3*S153+$O$4*Y154+$O$5*Z153+3*$O$6*R140+3*$O$7*S139+3*$O$8*Y140+3*$O$9*Z139+3*$O$10*R126+3*$O$11*S125+3*$O$12*Y126+3*$O$13*Z125+$O$14*R112+$O$15*S111+$O$16*Y112+$O$17*Z111</f>
        <v>1097814.7093283995</v>
      </c>
      <c r="S153" s="17">
        <f>$O$2*S154+$O$3*T153+$O$4*Z154+$O$5*AA153+3*$O$6*S140+3*$O$7*T139+3*$O$8*Z140+3*$O$9*AA139+3*$O$10*S126+3*$O$11*T125+3*$O$12*Z126+3*$O$13*AA125+$O$14*S112+$O$15*T111+$O$16*Z112+$O$17*AA111</f>
        <v>656130.96450274787</v>
      </c>
      <c r="T153" s="16">
        <f>$E$11</f>
        <v>175550.35236094223</v>
      </c>
      <c r="X153">
        <v>2</v>
      </c>
      <c r="Y153" s="17">
        <f>$T$2*R154+$T$3*S153+$T$4*Y154+$T$5*Z153+3*$T$6*R140+3*$T$7*S139+3*$T$8*Y140+3*$T$9*Z139+3*$T$10*R126+3*$T$11*S125+3*$T$12*Y126+3*$T$13*Z125+$T$14*R112+$T$15*S111+$T$16*Y112+$T$17*Z111</f>
        <v>1070813.136254166</v>
      </c>
      <c r="Z153" s="17">
        <f>$T$2*S154+$T$3*T153+$T$4*Z154+$T$5*AA153+3*$T$6*S140+3*$T$7*T139+3*$T$8*Z140+3*$T$9*AA139+3*$T$10*S126+3*$T$11*T125+3*$T$12*Z126+3*$T$13*AA125+$T$14*S112+$T$15*T111+$T$16*Z112+$T$17*AA111</f>
        <v>633756.28437330981</v>
      </c>
      <c r="AA153" s="16">
        <f>$E$18</f>
        <v>165950.69776240282</v>
      </c>
      <c r="AE153">
        <v>2</v>
      </c>
      <c r="AF153" s="17">
        <f t="shared" si="119"/>
        <v>2927162.1987250233</v>
      </c>
      <c r="AG153" s="17">
        <f t="shared" si="111"/>
        <v>1440471.0613420042</v>
      </c>
      <c r="AH153" s="17">
        <f t="shared" si="112"/>
        <v>335709.69563596009</v>
      </c>
      <c r="AL153">
        <v>2</v>
      </c>
      <c r="AM153" s="17">
        <f t="shared" si="120"/>
        <v>2863155.3063807678</v>
      </c>
      <c r="AN153" s="17">
        <f t="shared" si="113"/>
        <v>1406759.7861795884</v>
      </c>
      <c r="AO153" s="17">
        <f t="shared" si="114"/>
        <v>335264.79171707219</v>
      </c>
      <c r="AS153">
        <v>2</v>
      </c>
      <c r="AT153" s="17">
        <f t="shared" si="115"/>
        <v>2927162.1987250233</v>
      </c>
      <c r="AU153" s="17">
        <f t="shared" si="115"/>
        <v>1440471.0613420042</v>
      </c>
      <c r="AV153" s="17">
        <f t="shared" si="115"/>
        <v>335709.69563596009</v>
      </c>
      <c r="AZ153">
        <v>2</v>
      </c>
      <c r="BA153" s="17">
        <f t="shared" si="121"/>
        <v>2863155.3063807678</v>
      </c>
      <c r="BB153" s="17">
        <f t="shared" si="116"/>
        <v>1406759.7861795884</v>
      </c>
      <c r="BC153" s="17">
        <f t="shared" si="116"/>
        <v>335264.79171707219</v>
      </c>
      <c r="BG153">
        <v>2</v>
      </c>
      <c r="BH153" s="3">
        <f t="shared" si="117"/>
        <v>0.53388106880210429</v>
      </c>
      <c r="BI153" s="3">
        <f t="shared" si="117"/>
        <v>0.22821610610284035</v>
      </c>
      <c r="BJ153" s="3">
        <f t="shared" si="117"/>
        <v>0.54848415247555038</v>
      </c>
      <c r="BN153">
        <v>2</v>
      </c>
      <c r="BO153" s="3">
        <f t="shared" si="118"/>
        <v>0.57789068481826411</v>
      </c>
      <c r="BP153" s="3">
        <f t="shared" si="118"/>
        <v>0.29435357019813679</v>
      </c>
      <c r="BQ153" s="3">
        <f t="shared" si="118"/>
        <v>0.54851531496306694</v>
      </c>
      <c r="BV153" s="25"/>
    </row>
    <row r="154" spans="2:83" x14ac:dyDescent="0.35">
      <c r="C154">
        <v>3</v>
      </c>
      <c r="D154" s="112">
        <v>0</v>
      </c>
      <c r="E154" s="112">
        <v>0</v>
      </c>
      <c r="J154">
        <v>3</v>
      </c>
      <c r="K154" s="112">
        <v>0</v>
      </c>
      <c r="L154" s="112">
        <v>0</v>
      </c>
      <c r="Q154">
        <v>3</v>
      </c>
      <c r="R154" s="112">
        <v>0</v>
      </c>
      <c r="S154" s="112">
        <v>0</v>
      </c>
      <c r="X154">
        <v>3</v>
      </c>
      <c r="Y154" s="112">
        <v>0</v>
      </c>
      <c r="Z154" s="112">
        <v>0</v>
      </c>
      <c r="BV154" s="25"/>
    </row>
    <row r="155" spans="2:83" x14ac:dyDescent="0.35">
      <c r="BV155" s="25"/>
    </row>
    <row r="156" spans="2:83" x14ac:dyDescent="0.35">
      <c r="D156" s="115" t="s">
        <v>1607</v>
      </c>
      <c r="E156" s="116"/>
      <c r="F156" s="116"/>
      <c r="G156" s="120">
        <f>INDEX(D165:G168,VLOOKUP($F$27,C164:G168,1,FALSE)+1,HLOOKUP($F$28,C164:G168,1,FALSE)+1)</f>
        <v>3393274423.7017045</v>
      </c>
      <c r="K156" s="115" t="s">
        <v>1614</v>
      </c>
      <c r="L156" s="116"/>
      <c r="M156" s="116"/>
      <c r="N156" s="120">
        <f>INDEX(K165:N168,VLOOKUP($F$27,J164:N168,1,FALSE)+1,HLOOKUP($F$28,J164:N168,1,FALSE)+1)</f>
        <v>3406624393.7232232</v>
      </c>
      <c r="R156" s="115" t="s">
        <v>1621</v>
      </c>
      <c r="S156" s="116"/>
      <c r="T156" s="116"/>
      <c r="U156" s="120">
        <f>INDEX(R165:U168,VLOOKUP($F$27,Q164:U168,1,FALSE)+1,HLOOKUP($F$28,Q164:U168,1,FALSE)+1)</f>
        <v>3619711548.7564106</v>
      </c>
      <c r="Y156" s="115" t="s">
        <v>1628</v>
      </c>
      <c r="Z156" s="116"/>
      <c r="AA156" s="116"/>
      <c r="AB156" s="120">
        <f>INDEX(Y165:AB168,VLOOKUP($F$27,X164:AB168,1,FALSE)+1,HLOOKUP($F$28,X164:AB168,1,FALSE)+1)</f>
        <v>3604452214.515749</v>
      </c>
      <c r="AF156" s="115" t="s">
        <v>1635</v>
      </c>
      <c r="AG156" s="116"/>
      <c r="AH156" s="116"/>
      <c r="AI156" s="120">
        <f>INDEX(AF165:AH167,VLOOKUP($F$27,AE164:AH167,1,FALSE)+1,HLOOKUP($F$28,AE164:AH167,1,FALSE)+1)</f>
        <v>7012985972.4581146</v>
      </c>
      <c r="AM156" s="115" t="s">
        <v>1638</v>
      </c>
      <c r="AN156" s="116"/>
      <c r="AO156" s="116"/>
      <c r="AP156" s="120">
        <f>INDEX(AM165:AO167,VLOOKUP($F$27,AL164:AO167,1,FALSE)+1,HLOOKUP($F$28,AL164:AO167,1,FALSE)+1)</f>
        <v>7011076608.2389717</v>
      </c>
      <c r="AT156" s="115" t="s">
        <v>755</v>
      </c>
      <c r="AU156" s="116"/>
      <c r="AV156" s="116"/>
      <c r="AW156" s="120">
        <f>INDEX(AT165:AV167,VLOOKUP($F$27,AS164:AV167,1,FALSE)+1,HLOOKUP($F$28,AS164:AV167,1,FALSE)+1)</f>
        <v>7012985972.4581146</v>
      </c>
      <c r="BA156" s="115" t="s">
        <v>757</v>
      </c>
      <c r="BB156" s="116"/>
      <c r="BC156" s="116"/>
      <c r="BD156" s="120">
        <f>INDEX(BA165:BC167,VLOOKUP($F$27,AZ164:BC167,1,FALSE)+1,HLOOKUP($F$28,AZ164:BC167,1,FALSE)+1)</f>
        <v>7011076608.2389717</v>
      </c>
      <c r="BH156" s="115" t="s">
        <v>759</v>
      </c>
      <c r="BI156" s="116"/>
      <c r="BJ156" s="116"/>
      <c r="BK156" s="12">
        <f>INDEX(BH165:BJ167,VLOOKUP($F$27,BG164:BJ167,1,FALSE)+1,HLOOKUP($F$28,BG164:BJ167,1,FALSE)+1)</f>
        <v>-0.69041163256868132</v>
      </c>
      <c r="BO156" s="115" t="s">
        <v>761</v>
      </c>
      <c r="BP156" s="116"/>
      <c r="BQ156" s="116"/>
      <c r="BR156" s="12">
        <f>INDEX(BO165:BQ167,VLOOKUP($F$27,BN164:BQ167,1,FALSE)+1,HLOOKUP($F$28,BN164:BQ167,1,FALSE)+1)</f>
        <v>-0.69026576564435127</v>
      </c>
    </row>
    <row r="157" spans="2:83" x14ac:dyDescent="0.35">
      <c r="D157" s="4" t="s">
        <v>1608</v>
      </c>
      <c r="G157" s="25">
        <f>INDEX(D165:G168,VLOOKUP($F$27+1,C164:G168,1,FALSE)+1,HLOOKUP($F$28,C164:G168,1,FALSE)+1)</f>
        <v>1466625739.3573205</v>
      </c>
      <c r="K157" s="4" t="s">
        <v>1615</v>
      </c>
      <c r="N157" s="25">
        <f>INDEX(K165:N168,VLOOKUP($F$27+1,J164:N168,1,FALSE)+1,HLOOKUP($F$28,J164:N168,1,FALSE)+1)</f>
        <v>1462087675.2175808</v>
      </c>
      <c r="R157" s="4" t="s">
        <v>1622</v>
      </c>
      <c r="U157" s="25">
        <f>INDEX(R165:U168,VLOOKUP($F$27+1,Q164:U168,1,FALSE)+1,HLOOKUP($F$28,Q164:U168,1,FALSE)+1)</f>
        <v>1246094944.4543953</v>
      </c>
      <c r="Y157" s="4" t="s">
        <v>1629</v>
      </c>
      <c r="AB157" s="25">
        <f>INDEX(Y165:AB168,VLOOKUP($F$27+1,X164:AB168,1,FALSE)+1,HLOOKUP($F$28,X164:AB168,1,FALSE)+1)</f>
        <v>1230911759.4231904</v>
      </c>
      <c r="AF157" s="4" t="s">
        <v>1636</v>
      </c>
      <c r="AI157" s="25">
        <f>G159+U159</f>
        <v>7012985972.4581146</v>
      </c>
      <c r="AM157" s="4" t="s">
        <v>1639</v>
      </c>
      <c r="AP157" s="25">
        <f>N159+AB159</f>
        <v>7011076608.2389717</v>
      </c>
      <c r="AT157" s="4" t="s">
        <v>756</v>
      </c>
      <c r="AW157" s="25">
        <f>AI157</f>
        <v>7012985972.4581146</v>
      </c>
      <c r="BA157" s="4" t="s">
        <v>758</v>
      </c>
      <c r="BD157" s="25">
        <f>AP157</f>
        <v>7011076608.2389717</v>
      </c>
      <c r="BH157" s="4" t="s">
        <v>760</v>
      </c>
      <c r="BK157" s="1">
        <f>(AW157-4*AW143*AW115-3*AW129^2+12*AW129*AW115^2-6*AW115^4)/(BK129)^2</f>
        <v>-0.69041163256868132</v>
      </c>
      <c r="BO157" s="4" t="s">
        <v>762</v>
      </c>
      <c r="BR157" s="1">
        <f>(BD157-4*BD143*BD115-3*BD129^2+12*BD129*BD115^2-6*BD115^4)/(BR129)^2</f>
        <v>-0.69026576564435127</v>
      </c>
    </row>
    <row r="158" spans="2:83" x14ac:dyDescent="0.35">
      <c r="D158" s="4" t="s">
        <v>1609</v>
      </c>
      <c r="G158" s="25">
        <f>INDEX(D165:G168,VLOOKUP($F$27,C164:G168,1,FALSE)+1,HLOOKUP($F$28+1,C164:G168,1,FALSE)+1)</f>
        <v>1121481737.1945195</v>
      </c>
      <c r="K158" s="4" t="s">
        <v>1616</v>
      </c>
      <c r="N158" s="25">
        <f>INDEX(K165:N168,VLOOKUP($F$27,J164:N168,1,FALSE)+1,HLOOKUP($F$28+1,J164:N168,1,FALSE)+1)</f>
        <v>1134968685.185396</v>
      </c>
      <c r="R158" s="4" t="s">
        <v>1623</v>
      </c>
      <c r="U158" s="25">
        <f>INDEX(R165:U168,VLOOKUP($F$27,Q164:U168,1,FALSE)+1,HLOOKUP($F$28+1,Q164:U168,1,FALSE)+1)</f>
        <v>1486881517.436017</v>
      </c>
      <c r="Y158" s="4" t="s">
        <v>1630</v>
      </c>
      <c r="AB158" s="25">
        <f>INDEX(Y165:AB168,VLOOKUP($F$27,X164:AB168,1,FALSE)+1,HLOOKUP($F$28+1,X164:AB168,1,FALSE)+1)</f>
        <v>1490922670.1920335</v>
      </c>
      <c r="AF158" s="4" t="s">
        <v>1637</v>
      </c>
      <c r="AI158" s="25">
        <f>G162+U162</f>
        <v>1017945540.9195181</v>
      </c>
      <c r="AM158" s="4" t="s">
        <v>1640</v>
      </c>
      <c r="AP158" s="25">
        <f>N162+AB162</f>
        <v>1017564615.5181695</v>
      </c>
      <c r="AT158" s="4" t="s">
        <v>814</v>
      </c>
      <c r="AW158" s="25">
        <f>AI158</f>
        <v>1017945540.9195181</v>
      </c>
      <c r="BA158" s="4" t="s">
        <v>818</v>
      </c>
      <c r="BD158" s="25">
        <f>AP158</f>
        <v>1017564615.5181695</v>
      </c>
      <c r="BH158" s="4" t="s">
        <v>822</v>
      </c>
      <c r="BK158" s="1">
        <f>(AW158-4*AW144*AW116-3*AW130^2+12*AW130*AW116^2-6*AW116^4)/(BK130)^2</f>
        <v>-0.70649663137728702</v>
      </c>
      <c r="BO158" s="4" t="s">
        <v>826</v>
      </c>
      <c r="BR158" s="1">
        <f>(BD158-4*BD144*BD116-3*BD130^2+12*BD130*BD116^2-6*BD116^4)/(BR130)^2</f>
        <v>-0.70843671901385064</v>
      </c>
    </row>
    <row r="159" spans="2:83" x14ac:dyDescent="0.35">
      <c r="D159" s="4" t="s">
        <v>1610</v>
      </c>
      <c r="G159" s="25">
        <f>IF(MOD($E$27+$E$28,2)=0,$Y$2*G157+$Y$3*G158+$Y$4*N157+$Y$5*N158+4*$Y$6*G143+4*$Y$7*G144+4*$Y$8*N143+4*$Y$9*N144+6*$Y$10*G129+6*$Y$11*G130+6*$Y$12*N129+6*$Y$13*N130+4*$Y$14*G115+4*$Y$15*G116+4*$Y$16*N115+4*$Y$17*N116+$Y$18*G101+$Y$19*G102+$Y$20*N101+$Y$21*N102,$AD$2*G157+$AD$3*G158+$AD$4*N157+$AD$5*N158+4*$AD$6*G143+4*$AD$7*G144+4*$AD$8*N143+4*$AD$9*N144+6*$AD$10*G129+6*$AD$11*G130+6*$AD$12*N129+6*$AD$13*N130+4*$AD$14*G115+4*$AD$15*G116+4*$AD$16*N115+4*$AD$17*N116+$AD$18*G101+$AD$19*G102+$AD$20*N101+$AD$21*N102)</f>
        <v>3393274423.7017045</v>
      </c>
      <c r="K159" s="4" t="s">
        <v>1617</v>
      </c>
      <c r="N159" s="25">
        <f>IF(MOD($E$27+$E$28,2)=0,$AD$2*G157+$AD$3*G158+$AD$4*N157+$AD$5*N158+4*$AD$6*G143+4*$AD$7*G144+4*$AD$8*N143+4*$AD$9*N144+6*$AD$10*G129+6*$AD$11*G130+6*$AD$12*N129+6*$AD$13*N130+4*$AD$14*G115+4*$AD$15*G116+4*$AD$16*N115+4*$AD$17*N116+$AD$18*G101+$AD$19*G102+$AD$20*N101+$AD$21*N102,$Y$2*G157+$Y$3*G158+$Y$4*N157+$Y$5*N158+4*$Y$6*G143+4*$Y$7*G144+4*$Y$8*N143+4*$Y$9*N144+6*$Y$10*G129+6*$Y$11*G130+6*$Y$12*N129+6*$Y$13*N130+4*$Y$14*G115+4*$Y$15*G116+4*$Y$16*N115+4*$Y$17*N116+$Y$18*G101+$Y$19*G102+$Y$20*N101+$Y$21*N102)</f>
        <v>3406624393.7232232</v>
      </c>
      <c r="R159" s="4" t="s">
        <v>1624</v>
      </c>
      <c r="U159" s="25">
        <f>IF(MOD($E$27+$E$28,2)=0,$Y$2*U157+$Y$3*U158+$Y$4*AB157+$Y$5*AB158+4*$Y$6*U143+4*$Y$7*U144+4*$Y$8*AB143+4*$Y$9*AB144+6*$Y$10*U129+6*$Y$11*U130+6*$Y$12*AB129+6*$Y$13*AB130+4*$Y$14*U115+4*$Y$15*U116+4*$Y$16*AB115+4*$Y$17*AB116+$Y$18*U101+$Y$19*U102+$Y$20*AB101+$Y$21*AB102,$AD$2*U157+$AD$3*U158+$AD$4*AB157+$AD$5*AB158+4*$AD$6*U143+4*$AD$7*U144+4*$AD$8*AB143+4*$AD$9*AB144+6*$AD$10*U129+6*$AD$11*U130+6*$AD$12*AB129+6*$AD$13*AB130+4*$AD$14*U115+4*$AD$15*U116+4*$AD$16*AB115+4*$AD$17*AB116+$AD$18*U101+$AD$19*U102+$AD$20*AB101+$AD$21*AB102)</f>
        <v>3619711548.7564106</v>
      </c>
      <c r="Y159" s="4" t="s">
        <v>1631</v>
      </c>
      <c r="AB159" s="25">
        <f>IF(MOD($E$27+$E$28,2)=0,$AD$2*U157+$AD$3*U158+$AD$4*AB157+$AD$5*AB158+4*$AD$6*U143+4*$AD$7*U144+4*$AD$8*AB143+4*$AD$9*AB144+6*$AD$10*U129+6*$AD$11*U130+6*$AD$12*AB129+6*$AD$13*AB130+4*$AD$14*U115+4*$AD$15*U116+4*$AD$16*AB115+4*$AD$17*AB116+$AD$18*U101+$AD$19*U102+$AD$20*AB101+$AD$21*AB102,$Y$2*U157+$Y$3*U158+$Y$4*AB157+$Y$5*AB158+4*$Y$6*U143+4*$Y$7*U144+4*$Y$8*AB143+4*$Y$9*AB144+6*$Y$10*U129+6*$Y$11*U130+6*$Y$12*AB129+6*$Y$13*AB130+4*$Y$14*U115+4*$Y$15*U116+4*$Y$16*AB115+4*$Y$17*AB116+$Y$18*U101+$Y$19*U102+$Y$20*AB101+$Y$21*AB102)</f>
        <v>3604452214.515749</v>
      </c>
    </row>
    <row r="160" spans="2:83" x14ac:dyDescent="0.35">
      <c r="D160" s="4" t="s">
        <v>1611</v>
      </c>
      <c r="G160" s="1">
        <f>INDEX(D165:G168,VLOOKUP($F$27+2,C164:G168,1,FALSE)+1,HLOOKUP($F$28+1,C164:G168,1,FALSE)+1)</f>
        <v>102022109.47541159</v>
      </c>
      <c r="K160" s="4" t="s">
        <v>1618</v>
      </c>
      <c r="N160" s="1">
        <f>INDEX(K165:N168,VLOOKUP($F$27+2,J164:N168,1,FALSE)+1,HLOOKUP($F$28+1,J164:N168,1,FALSE)+1)</f>
        <v>99126138.542341471</v>
      </c>
      <c r="R160" s="4" t="s">
        <v>1625</v>
      </c>
      <c r="U160" s="1">
        <f>INDEX(R165:U168,VLOOKUP($F$27+2,Q164:U168,1,FALSE)+1,HLOOKUP($F$28+1,Q164:U168,1,FALSE)+1)</f>
        <v>94048709.452598408</v>
      </c>
      <c r="Y160" s="4" t="s">
        <v>1632</v>
      </c>
      <c r="AB160" s="1">
        <f>INDEX(Y165:AB168,VLOOKUP($F$27+2,X164:AB168,1,FALSE)+1,HLOOKUP($F$28+1,X164:AB168,1,FALSE)+1)</f>
        <v>90274313.93081902</v>
      </c>
      <c r="AI160" s="25"/>
      <c r="AP160" s="25"/>
    </row>
    <row r="161" spans="2:69" x14ac:dyDescent="0.35">
      <c r="D161" s="4" t="s">
        <v>1612</v>
      </c>
      <c r="G161" s="1">
        <f>INDEX(D165:G168,VLOOKUP($F$27+1,C164:G168,1,FALSE)+1,HLOOKUP($F$28+2,C164:G168,1,FALSE)+1)</f>
        <v>83451274.92832306</v>
      </c>
      <c r="K161" s="4" t="s">
        <v>1619</v>
      </c>
      <c r="N161" s="1">
        <f>INDEX(K165:N168,VLOOKUP($F$27+1,J164:N168,1,FALSE)+1,HLOOKUP($F$28+2,J164:N168,1,FALSE)+1)</f>
        <v>86892650.971864015</v>
      </c>
      <c r="R161" s="4" t="s">
        <v>1626</v>
      </c>
      <c r="U161" s="1">
        <f>INDEX(R165:U168,VLOOKUP($F$27+1,Q164:U168,1,FALSE)+1,HLOOKUP($F$28+2,Q164:U168,1,FALSE)+1)</f>
        <v>99578372.870284468</v>
      </c>
      <c r="Y161" s="4" t="s">
        <v>1633</v>
      </c>
      <c r="AB161" s="1">
        <f>INDEX(Y165:AB168,VLOOKUP($F$27+1,X164:AB168,1,FALSE)+1,HLOOKUP($F$28+2,X164:AB168,1,FALSE)+1)</f>
        <v>102422688.31087483</v>
      </c>
    </row>
    <row r="162" spans="2:69" x14ac:dyDescent="0.35">
      <c r="D162" s="4" t="s">
        <v>1613</v>
      </c>
      <c r="G162" s="25">
        <f>IF(MOD($E$27+$E$28,2)=0,$Y$2*G160+$Y$3*G161+$Y$4*N160+$Y$5*N161+4*$Y$6*G146+4*$Y$7*G147+4*$Y$8*N146+4*$Y$9*N147+6*$Y$10*G132+6*$Y$11*G133+6*$Y$12*N132+6*$Y$13*N133+4*$Y$14*G118+4*$Y$15*G119+4*$Y$16*N118+4*$Y$17*N119+$Y$18*G104+$Y$19*G105+$Y$20*N104+$Y$21*N105,$AD$2*G160+$AD$3*G161+$AD$4*N160+$AD$5*N161+4*$AD$6*G146+4*$AD$7*G147+4*$AD$8*N146+4*$AD$9*N147+6*$AD$10*G132+6*$AD$11*G133+6*$AD$12*N132+6*$AD$13*N133+4*$AD$14*G118+4*$AD$15*G119+4*$AD$16*N118+4*$AD$17*N119+$AD$18*G104+$AD$19*G105+$AD$20*N104+$AD$21*N105)</f>
        <v>494910860.26844889</v>
      </c>
      <c r="K162" s="4" t="s">
        <v>1620</v>
      </c>
      <c r="N162" s="25">
        <f>IF(MOD($E$27+$E$28,2)=0,$AD$2*G160+$AD$3*G161+$AD$4*N160+$AD$5*N161+4*$AD$6*G146+4*$AD$7*G147+4*$AD$8*N146+4*$AD$9*N147+6*$AD$10*G132+6*$AD$11*G133+6*$AD$12*N132+6*$AD$13*N133+4*$AD$14*G118+4*$AD$15*G119+4*$AD$16*N118+4*$AD$17*N119+$AD$18*G104+$AD$19*G105+$AD$20*N104+$AD$21*N105,$Y$2*G160+$Y$3*G161+$Y$4*N160+$Y$5*N161+4*$Y$6*G146+4*$Y$7*G147+4*$Y$8*N146+4*$Y$9*N147+6*$Y$10*G132+6*$Y$11*G133+6*$Y$12*N132+6*$Y$13*N133+4*$Y$14*G118+4*$Y$15*G119+4*$Y$16*N118+4*$Y$17*N119+$Y$18*G104+$Y$19*G105+$Y$20*N104+$Y$21*N105)</f>
        <v>498285963.01018947</v>
      </c>
      <c r="R162" s="4" t="s">
        <v>1627</v>
      </c>
      <c r="U162" s="25">
        <f>IF(MOD($E$27+$E$28,2)=0,$Y$2*U160+$Y$3*U161+$Y$4*AB160+$Y$5*AB161+4*$Y$6*U146+4*$Y$7*U147+4*$Y$8*AB146+4*$Y$9*AB147+6*$Y$10*U132+6*$Y$11*U133+6*$Y$12*AB132+6*$Y$13*AB133+4*$Y$14*U118+4*$Y$15*U119+4*$Y$16*AB118+4*$Y$17*AB119+$Y$18*U104+$Y$19*U105+$Y$20*AB104+$Y$21*AB105,$AD$2*U160+$AD$3*U161+$AD$4*AB160+$AD$5*AB161+4*$AD$6*U146+4*$AD$7*U147+4*$AD$8*AB146+4*$AD$9*AB147+6*$AD$10*U132+6*$AD$11*U133+6*$AD$12*AB132+6*$AD$13*AB133+4*$AD$14*U118+4*$AD$15*U119+4*$AD$16*AB118+4*$AD$17*AB119+$AD$18*U104+$AD$19*U105+$AD$20*AB104+$AD$21*AB105)</f>
        <v>523034680.65106922</v>
      </c>
      <c r="Y162" s="4" t="s">
        <v>1634</v>
      </c>
      <c r="AB162" s="25">
        <f>IF(MOD($E$27+$E$28,2)=0,$AD$2*U160+$AD$3*U161+$AD$4*AB160+$AD$5*AB161+4*$AD$6*U146+4*$AD$7*U147+4*$AD$8*AB146+4*$AD$9*AB147+6*$AD$10*U132+6*$AD$11*U133+6*$AD$12*AB132+6*$AD$13*AB133+4*$AD$14*U118+4*$AD$15*U119+4*$AD$16*AB118+4*$AD$17*AB119+$AD$18*U104+$AD$19*U105+$AD$20*AB104+$AD$21*AB105,$Y$2*U160+$Y$3*U161+$Y$4*AB160+$Y$5*AB161+4*$Y$6*U146+4*$Y$7*U147+4*$Y$8*AB146+4*$Y$9*AB147+6*$Y$10*U132+6*$Y$11*U133+6*$Y$12*AB132+6*$Y$13*AB133+4*$Y$14*U118+4*$Y$15*U119+4*$Y$16*AB118+4*$Y$17*AB119+$Y$18*U104+$Y$19*U105+$Y$20*AB104+$Y$21*AB105)</f>
        <v>519278652.50798005</v>
      </c>
    </row>
    <row r="163" spans="2:69" x14ac:dyDescent="0.35">
      <c r="E163" t="s">
        <v>0</v>
      </c>
      <c r="L163" t="s">
        <v>0</v>
      </c>
      <c r="S163" t="s">
        <v>0</v>
      </c>
      <c r="Z163" t="s">
        <v>0</v>
      </c>
      <c r="AG163" t="s">
        <v>0</v>
      </c>
      <c r="AN163" t="s">
        <v>0</v>
      </c>
      <c r="AU163" t="s">
        <v>0</v>
      </c>
      <c r="BB163" t="s">
        <v>0</v>
      </c>
      <c r="BI163" t="s">
        <v>0</v>
      </c>
      <c r="BP163" t="s">
        <v>0</v>
      </c>
    </row>
    <row r="164" spans="2:69" x14ac:dyDescent="0.35">
      <c r="D164">
        <v>0</v>
      </c>
      <c r="E164">
        <v>1</v>
      </c>
      <c r="F164">
        <v>2</v>
      </c>
      <c r="G164">
        <v>3</v>
      </c>
      <c r="K164">
        <v>0</v>
      </c>
      <c r="L164">
        <v>1</v>
      </c>
      <c r="M164">
        <v>2</v>
      </c>
      <c r="N164">
        <v>3</v>
      </c>
      <c r="R164">
        <v>0</v>
      </c>
      <c r="S164">
        <v>1</v>
      </c>
      <c r="T164">
        <v>2</v>
      </c>
      <c r="U164">
        <v>3</v>
      </c>
      <c r="Y164">
        <v>0</v>
      </c>
      <c r="Z164">
        <v>1</v>
      </c>
      <c r="AA164">
        <v>2</v>
      </c>
      <c r="AB164">
        <v>3</v>
      </c>
      <c r="AF164">
        <v>0</v>
      </c>
      <c r="AG164">
        <v>1</v>
      </c>
      <c r="AH164">
        <v>2</v>
      </c>
      <c r="AM164">
        <v>0</v>
      </c>
      <c r="AN164">
        <v>1</v>
      </c>
      <c r="AO164">
        <v>2</v>
      </c>
      <c r="AT164">
        <v>0</v>
      </c>
      <c r="AU164">
        <v>1</v>
      </c>
      <c r="AV164">
        <v>2</v>
      </c>
      <c r="BA164">
        <v>0</v>
      </c>
      <c r="BB164">
        <v>1</v>
      </c>
      <c r="BC164">
        <v>2</v>
      </c>
      <c r="BH164">
        <v>0</v>
      </c>
      <c r="BI164">
        <v>1</v>
      </c>
      <c r="BJ164">
        <v>2</v>
      </c>
      <c r="BO164">
        <v>0</v>
      </c>
      <c r="BP164">
        <v>1</v>
      </c>
      <c r="BQ164">
        <v>2</v>
      </c>
    </row>
    <row r="165" spans="2:69" x14ac:dyDescent="0.35">
      <c r="C165">
        <v>0</v>
      </c>
      <c r="D165" s="17">
        <f t="shared" ref="D165:F166" si="122">$O$2*D166+$O$3*E165+$O$4*K166+$O$5*L165+4*$O$6*D152+4*$O$7*E151+4*$O$8*K152+4*$O$9*L151+6*$O$10*D138+6*$O$11*E137+6*$O$12*K138+6*$O$13*L137+4*$O$14*D124+4*$O$15*E123+4*$O$16*K124+4*$O$17*L123+$O$18*D110+$O$19*E109+$O$20*K110+$O$21*L109</f>
        <v>3393274423.7017045</v>
      </c>
      <c r="E165" s="17">
        <f t="shared" si="122"/>
        <v>1121481737.1945195</v>
      </c>
      <c r="F165" s="17">
        <f t="shared" si="122"/>
        <v>196400517.65573031</v>
      </c>
      <c r="G165" s="112">
        <v>0</v>
      </c>
      <c r="J165">
        <v>0</v>
      </c>
      <c r="K165" s="17">
        <f t="shared" ref="K165:M166" si="123">$T$2*D166+$T$3*E165+$T$4*K166+$T$5*L165+4*$T$6*D152+4*$T$7*E151+4*$T$8*K152+4*$T$9*L151+6*$T$10*D138+6*$T$11*E137+6*$T$12*K138+6*$T$13*L137+4*$T$14*D124+4*$T$15*E123+4*$T$16*K124+4*$T$17*L123+$T$18*D110+$T$19*E109+$T$20*K110+$T$21*L109</f>
        <v>3406624393.7232232</v>
      </c>
      <c r="L165" s="17">
        <f t="shared" si="123"/>
        <v>1134968685.185396</v>
      </c>
      <c r="M165" s="17">
        <f t="shared" si="123"/>
        <v>202464094.25169727</v>
      </c>
      <c r="N165" s="112">
        <v>0</v>
      </c>
      <c r="Q165">
        <v>0</v>
      </c>
      <c r="R165" s="17">
        <f t="shared" ref="R165:T166" si="124">$O$2*R166+$O$3*S165+$O$4*Y166+$O$5*Z165+4*$O$6*R152+4*$O$7*S151+4*$O$8*Y152+4*$O$9*Z151+6*$O$10*R138+6*$O$11*S137+6*$O$12*Y138+6*$O$13*Z137+4*$O$14*R124+4*$O$15*S123+4*$O$16*Y124+4*$O$17*Z123+$O$18*R110+$O$19*S109+$O$20*Y110+$O$21*Z109</f>
        <v>3619711548.7564106</v>
      </c>
      <c r="S165" s="17">
        <f t="shared" si="124"/>
        <v>1486881517.436017</v>
      </c>
      <c r="T165" s="17">
        <f t="shared" si="124"/>
        <v>302870287.17308253</v>
      </c>
      <c r="U165" s="112">
        <v>0</v>
      </c>
      <c r="X165">
        <v>0</v>
      </c>
      <c r="Y165" s="17">
        <f t="shared" ref="Y165:AA166" si="125">$T$2*R166+$T$3*S165+$T$4*Y166+$T$5*Z165+4*$T$6*R152+4*$T$7*S151+4*$T$8*Y152+4*$T$9*Z151+6*$T$10*R138+6*$T$11*S137+6*$T$12*Y138+6*$T$13*Z137+4*$T$14*R124+4*$T$15*S123+4*$T$16*Y124+4*$T$17*Z123+$T$18*R110+$T$19*S109+$T$20*Y110+$T$21*Z109</f>
        <v>3604452214.515749</v>
      </c>
      <c r="Z165" s="17">
        <f t="shared" si="125"/>
        <v>1490922670.1920335</v>
      </c>
      <c r="AA165" s="17">
        <f t="shared" si="125"/>
        <v>312009197.57847273</v>
      </c>
      <c r="AB165" s="112">
        <v>0</v>
      </c>
      <c r="AE165">
        <v>0</v>
      </c>
      <c r="AF165" s="130">
        <f>D165+R165</f>
        <v>7012985972.4581146</v>
      </c>
      <c r="AG165" s="17">
        <f t="shared" ref="AG165:AG167" si="126">E165+S165</f>
        <v>2608363254.6305366</v>
      </c>
      <c r="AH165" s="17">
        <f t="shared" ref="AH165:AH167" si="127">F165+T165</f>
        <v>499270804.82881284</v>
      </c>
      <c r="AL165">
        <v>0</v>
      </c>
      <c r="AM165" s="17">
        <f>K165+Y165</f>
        <v>7011076608.2389717</v>
      </c>
      <c r="AN165" s="17">
        <f t="shared" ref="AN165:AN167" si="128">L165+Z165</f>
        <v>2625891355.3774295</v>
      </c>
      <c r="AO165" s="17">
        <f t="shared" ref="AO165:AO167" si="129">M165+AA165</f>
        <v>514473291.83017004</v>
      </c>
      <c r="AS165">
        <v>0</v>
      </c>
      <c r="AT165" s="17">
        <f>AF165</f>
        <v>7012985972.4581146</v>
      </c>
      <c r="AU165" s="17">
        <f t="shared" ref="AU165:AV167" si="130">AG165</f>
        <v>2608363254.6305366</v>
      </c>
      <c r="AV165" s="17">
        <f t="shared" si="130"/>
        <v>499270804.82881284</v>
      </c>
      <c r="AZ165">
        <v>0</v>
      </c>
      <c r="BA165" s="17">
        <f>AM165</f>
        <v>7011076608.2389717</v>
      </c>
      <c r="BB165" s="17">
        <f t="shared" ref="BB165:BC167" si="131">AN165</f>
        <v>2625891355.3774295</v>
      </c>
      <c r="BC165" s="17">
        <f t="shared" si="131"/>
        <v>514473291.83017004</v>
      </c>
      <c r="BG165">
        <v>0</v>
      </c>
      <c r="BH165" s="28">
        <f t="shared" ref="BH165:BJ167" si="132">(AT165-4*AT151*AT123-3*AT137^2+12*AT137*AT123^2-6*AT123^4)/BH137^2</f>
        <v>-0.69041163256868132</v>
      </c>
      <c r="BI165" s="28">
        <f t="shared" si="132"/>
        <v>-0.81042689219716191</v>
      </c>
      <c r="BJ165" s="28">
        <f t="shared" si="132"/>
        <v>-0.71767634853916529</v>
      </c>
      <c r="BN165">
        <v>0</v>
      </c>
      <c r="BO165" s="28">
        <f t="shared" ref="BO165:BQ167" si="133">(BA165-4*BA151*BA123-3*BA137^2+12*BA137*BA123^2-6*BA123^4)/BO137^2</f>
        <v>-0.69026576564435127</v>
      </c>
      <c r="BP165" s="28">
        <f t="shared" si="133"/>
        <v>-0.81664776261797134</v>
      </c>
      <c r="BQ165" s="28">
        <f t="shared" si="133"/>
        <v>-0.80546045808406175</v>
      </c>
    </row>
    <row r="166" spans="2:69" x14ac:dyDescent="0.35">
      <c r="B166" t="s">
        <v>1</v>
      </c>
      <c r="C166">
        <v>1</v>
      </c>
      <c r="D166" s="17">
        <f t="shared" si="122"/>
        <v>1466625739.3573205</v>
      </c>
      <c r="E166" s="17">
        <f t="shared" si="122"/>
        <v>494910860.26844889</v>
      </c>
      <c r="F166" s="17">
        <f t="shared" si="122"/>
        <v>83451274.92832306</v>
      </c>
      <c r="G166" s="112">
        <v>0</v>
      </c>
      <c r="I166" t="s">
        <v>1</v>
      </c>
      <c r="J166">
        <v>1</v>
      </c>
      <c r="K166" s="17">
        <f t="shared" si="123"/>
        <v>1462087675.2175808</v>
      </c>
      <c r="L166" s="17">
        <f t="shared" si="123"/>
        <v>498285963.01018947</v>
      </c>
      <c r="M166" s="17">
        <f t="shared" si="123"/>
        <v>86892650.971864015</v>
      </c>
      <c r="N166" s="112">
        <v>0</v>
      </c>
      <c r="P166" t="s">
        <v>1</v>
      </c>
      <c r="Q166">
        <v>1</v>
      </c>
      <c r="R166" s="17">
        <f t="shared" si="124"/>
        <v>1246094944.4543953</v>
      </c>
      <c r="S166" s="17">
        <f t="shared" si="124"/>
        <v>523034680.65106922</v>
      </c>
      <c r="T166" s="17">
        <f t="shared" si="124"/>
        <v>99578372.870284468</v>
      </c>
      <c r="U166" s="112">
        <v>0</v>
      </c>
      <c r="W166" t="s">
        <v>1</v>
      </c>
      <c r="X166">
        <v>1</v>
      </c>
      <c r="Y166" s="17">
        <f t="shared" si="125"/>
        <v>1230911759.4231904</v>
      </c>
      <c r="Z166" s="17">
        <f t="shared" si="125"/>
        <v>519278652.50798005</v>
      </c>
      <c r="AA166" s="17">
        <f t="shared" si="125"/>
        <v>102422688.31087483</v>
      </c>
      <c r="AB166" s="112">
        <v>0</v>
      </c>
      <c r="AD166" t="s">
        <v>1</v>
      </c>
      <c r="AE166">
        <v>1</v>
      </c>
      <c r="AF166" s="17">
        <f t="shared" ref="AF166:AF167" si="134">D166+R166</f>
        <v>2712720683.8117161</v>
      </c>
      <c r="AG166" s="17">
        <f t="shared" si="126"/>
        <v>1017945540.9195181</v>
      </c>
      <c r="AH166" s="17">
        <f t="shared" si="127"/>
        <v>183029647.79860753</v>
      </c>
      <c r="AK166" t="s">
        <v>1</v>
      </c>
      <c r="AL166">
        <v>1</v>
      </c>
      <c r="AM166" s="17">
        <f t="shared" ref="AM166" si="135">K166+Y166</f>
        <v>2692999434.6407709</v>
      </c>
      <c r="AN166" s="17">
        <f t="shared" si="128"/>
        <v>1017564615.5181695</v>
      </c>
      <c r="AO166" s="17">
        <f t="shared" si="129"/>
        <v>189315339.28273886</v>
      </c>
      <c r="AR166" t="s">
        <v>1</v>
      </c>
      <c r="AS166">
        <v>1</v>
      </c>
      <c r="AT166" s="17">
        <f t="shared" ref="AT166:AT167" si="136">AF166</f>
        <v>2712720683.8117161</v>
      </c>
      <c r="AU166" s="17">
        <f t="shared" si="130"/>
        <v>1017945540.9195181</v>
      </c>
      <c r="AV166" s="17">
        <f t="shared" si="130"/>
        <v>183029647.79860753</v>
      </c>
      <c r="AY166" t="s">
        <v>1</v>
      </c>
      <c r="AZ166">
        <v>1</v>
      </c>
      <c r="BA166" s="17">
        <f t="shared" ref="BA166:BA167" si="137">AM166</f>
        <v>2692999434.6407709</v>
      </c>
      <c r="BB166" s="17">
        <f t="shared" si="131"/>
        <v>1017564615.5181695</v>
      </c>
      <c r="BC166" s="17">
        <f t="shared" si="131"/>
        <v>189315339.28273886</v>
      </c>
      <c r="BF166" t="s">
        <v>1</v>
      </c>
      <c r="BG166">
        <v>1</v>
      </c>
      <c r="BH166" s="28">
        <f t="shared" si="132"/>
        <v>-0.77693408964944288</v>
      </c>
      <c r="BI166" s="28">
        <f t="shared" si="132"/>
        <v>-0.70649663137761509</v>
      </c>
      <c r="BJ166" s="28">
        <f t="shared" si="132"/>
        <v>-0.92307884139354035</v>
      </c>
      <c r="BM166" t="s">
        <v>1</v>
      </c>
      <c r="BN166">
        <v>1</v>
      </c>
      <c r="BO166" s="28">
        <f t="shared" si="133"/>
        <v>-0.77825394116895752</v>
      </c>
      <c r="BP166" s="28">
        <f t="shared" si="133"/>
        <v>-0.70843671901385064</v>
      </c>
      <c r="BQ166" s="28">
        <f t="shared" si="133"/>
        <v>-1.0447828618601573</v>
      </c>
    </row>
    <row r="167" spans="2:69" x14ac:dyDescent="0.35">
      <c r="C167">
        <v>2</v>
      </c>
      <c r="D167" s="17">
        <f>$O$2*D168+$O$3*E167+$O$4*K168+$O$5*L167+4*$O$6*D154+4*$O$7*E153+4*$O$8*K154+4*$O$9*L153+6*$O$10*D140+6*$O$11*E139+6*$O$12*K140+6*$O$13*L139+4*$O$14*D126+4*$O$15*E125+4*$O$16*K126+4*$O$17*L125+$O$18*D112+$O$19*E111+$O$20*K112+$O$21*L111</f>
        <v>320600924.52130949</v>
      </c>
      <c r="E167" s="17">
        <f>$O$2*E168+$O$3*F167+$O$4*L168+$O$5*M167+4*$O$6*E154+4*$O$7*F153+4*$O$8*L154+4*$O$9*M153+6*$O$10*E140+6*$O$11*F139+6*$O$12*L140+6*$O$13*M139+4*$O$14*E126+4*$O$15*F125+4*$O$16*L126+4*$O$17*M125+$O$18*E112+$O$19*F111+$O$20*L112+$O$21*M111</f>
        <v>102022109.47541159</v>
      </c>
      <c r="F167" s="16">
        <f>$E$12</f>
        <v>12399818.254925996</v>
      </c>
      <c r="J167">
        <v>2</v>
      </c>
      <c r="K167" s="17">
        <f>$T$2*D168+$T$3*E167+$T$4*K168+$T$5*L167+4*$T$6*D154+4*$T$7*E153+4*$T$8*K154+4*$T$9*L153+6*$T$10*D140+6*$T$11*E139+6*$T$12*K140+6*$T$13*L139+4*$T$14*D126+4*$T$15*E125+4*$T$16*K126+4*$T$17*L125+$T$18*D112+$T$19*E111+$T$20*K112+$T$21*L111</f>
        <v>311077460.44988215</v>
      </c>
      <c r="L167" s="17">
        <f>$T$2*E168+$T$3*F167+$T$4*L168+$T$5*M167+4*$T$6*E154+4*$T$7*F153+4*$T$8*L154+4*$T$9*M153+6*$T$10*E140+6*$T$11*F139+6*$T$12*L140+6*$T$13*M139+4*$T$14*E126+4*$T$15*F125+4*$T$16*L126+4*$T$17*M125+$T$18*E112+$T$19*F111+$T$20*L112+$T$21*M111</f>
        <v>99126138.542341471</v>
      </c>
      <c r="M167" s="16">
        <f>$E$21</f>
        <v>13155466.609186832</v>
      </c>
      <c r="Q167">
        <v>2</v>
      </c>
      <c r="R167" s="17">
        <f>$O$2*R168+$O$3*S167+$O$4*Y168+$O$5*Z167+4*$O$6*R154+4*$O$7*S153+4*$O$8*Y154+4*$O$9*Z153+6*$O$10*R140+6*$O$11*S139+6*$O$12*Y140+6*$O$13*Z139+4*$O$14*R126+4*$O$15*S125+4*$O$16*Y126+4*$O$17*Z125+$O$18*R112+$O$19*S111+$O$20*Y112+$O$21*Z111</f>
        <v>229590848.93604907</v>
      </c>
      <c r="S167" s="17">
        <f>$O$2*S168+$O$3*T167+$O$4*Z168+$O$5*AA167+4*$O$6*S154+4*$O$7*T153+4*$O$8*Z154+4*$O$9*AA153+6*$O$10*S140+6*$O$11*T139+6*$O$12*Z140+6*$O$13*AA139+4*$O$14*S126+4*$O$15*T125+4*$O$16*Z126+4*$O$17*AA125+$O$18*S112+$O$19*T111+$O$20*Z112+$O$21*AA111</f>
        <v>94048709.452598408</v>
      </c>
      <c r="T167" s="16">
        <f>$E$13</f>
        <v>13602254.164473221</v>
      </c>
      <c r="X167">
        <v>2</v>
      </c>
      <c r="Y167" s="17">
        <f>$T$2*R168+$T$3*S167+$T$4*Y168+$T$5*Z167+4*$T$6*R154+4*$T$7*S153+4*$T$8*Y154+4*$T$9*Z153+6*$T$10*R140+6*$T$11*S139+6*$T$12*Y140+6*$T$13*Z139+4*$T$14*R126+4*$T$15*S125+4*$T$16*Y126+4*$T$17*Z125+$T$18*R112+$T$19*S111+$T$20*Y112+$T$21*Z111</f>
        <v>222633580.41304988</v>
      </c>
      <c r="Z167" s="17">
        <f>$T$2*S168+$T$3*T167+$T$4*Z168+$T$5*AA167+4*$T$6*S154+4*$T$7*T153+4*$T$8*Z154+4*$T$9*AA153+6*$T$10*S140+6*$T$11*T139+6*$T$12*Z140+6*$T$13*AA139+4*$T$14*S126+4*$T$15*T125+4*$T$16*Z126+4*$T$17*AA125+$T$18*S112+$T$19*T111+$T$20*Z112+$T$21*AA111</f>
        <v>90274313.93081902</v>
      </c>
      <c r="AA167" s="16">
        <f>$E$20</f>
        <v>12810859.204975095</v>
      </c>
      <c r="AE167">
        <v>2</v>
      </c>
      <c r="AF167" s="17">
        <f t="shared" si="134"/>
        <v>550191773.4573586</v>
      </c>
      <c r="AG167" s="17">
        <f t="shared" si="126"/>
        <v>196070818.92800999</v>
      </c>
      <c r="AH167" s="17">
        <f t="shared" si="127"/>
        <v>26002072.419399217</v>
      </c>
      <c r="AL167">
        <v>2</v>
      </c>
      <c r="AM167" s="17">
        <f>K167+Y167</f>
        <v>533711040.86293203</v>
      </c>
      <c r="AN167" s="17">
        <f t="shared" si="128"/>
        <v>189400452.47316051</v>
      </c>
      <c r="AO167" s="17">
        <f t="shared" si="129"/>
        <v>25966325.814161927</v>
      </c>
      <c r="AS167">
        <v>2</v>
      </c>
      <c r="AT167" s="17">
        <f t="shared" si="136"/>
        <v>550191773.4573586</v>
      </c>
      <c r="AU167" s="17">
        <f t="shared" si="130"/>
        <v>196070818.92800999</v>
      </c>
      <c r="AV167" s="17">
        <f t="shared" si="130"/>
        <v>26002072.419399217</v>
      </c>
      <c r="AZ167">
        <v>2</v>
      </c>
      <c r="BA167" s="17">
        <f t="shared" si="137"/>
        <v>533711040.86293203</v>
      </c>
      <c r="BB167" s="17">
        <f t="shared" si="131"/>
        <v>189400452.47316051</v>
      </c>
      <c r="BC167" s="17">
        <f t="shared" si="131"/>
        <v>25966325.814161927</v>
      </c>
      <c r="BG167">
        <v>2</v>
      </c>
      <c r="BH167" s="28">
        <f t="shared" si="132"/>
        <v>-0.92498849638508585</v>
      </c>
      <c r="BI167" s="28">
        <f t="shared" si="132"/>
        <v>-1.058492650574961</v>
      </c>
      <c r="BJ167" s="28">
        <f t="shared" si="132"/>
        <v>-0.16207192413824101</v>
      </c>
      <c r="BN167">
        <v>2</v>
      </c>
      <c r="BO167" s="28">
        <f t="shared" si="133"/>
        <v>-0.84675311262391151</v>
      </c>
      <c r="BP167" s="28">
        <f t="shared" si="133"/>
        <v>-0.94205078054762725</v>
      </c>
      <c r="BQ167" s="28">
        <f t="shared" si="133"/>
        <v>-0.16524727255983246</v>
      </c>
    </row>
    <row r="168" spans="2:69" x14ac:dyDescent="0.35">
      <c r="C168">
        <v>3</v>
      </c>
      <c r="D168" s="112">
        <v>0</v>
      </c>
      <c r="E168" s="112">
        <v>0</v>
      </c>
      <c r="J168">
        <v>3</v>
      </c>
      <c r="K168" s="112">
        <v>0</v>
      </c>
      <c r="L168" s="112">
        <v>0</v>
      </c>
      <c r="Q168">
        <v>3</v>
      </c>
      <c r="R168" s="112">
        <v>0</v>
      </c>
      <c r="S168" s="112">
        <v>0</v>
      </c>
      <c r="X168">
        <v>3</v>
      </c>
      <c r="Y168" s="112">
        <v>0</v>
      </c>
      <c r="Z168" s="112">
        <v>0</v>
      </c>
    </row>
    <row r="169" spans="2:69" x14ac:dyDescent="0.35">
      <c r="C169" s="107"/>
      <c r="D169" s="5"/>
      <c r="E169" s="15"/>
      <c r="F169" s="19"/>
    </row>
    <row r="170" spans="2:69" x14ac:dyDescent="0.35">
      <c r="B170" t="s">
        <v>3679</v>
      </c>
      <c r="I170" t="s">
        <v>3680</v>
      </c>
      <c r="P170" t="s">
        <v>3681</v>
      </c>
    </row>
    <row r="171" spans="2:69" x14ac:dyDescent="0.35">
      <c r="B171" s="42" t="s">
        <v>3672</v>
      </c>
      <c r="C171">
        <f>scoreboard!H47</f>
        <v>65.625305443298458</v>
      </c>
      <c r="I171" s="42" t="s">
        <v>3672</v>
      </c>
      <c r="J171" s="5">
        <f>scoreboard!H48</f>
        <v>270.58173192645472</v>
      </c>
      <c r="P171" s="42" t="s">
        <v>3672</v>
      </c>
      <c r="Q171" s="5">
        <f>scoreboard!H49</f>
        <v>3.2319484646770982</v>
      </c>
    </row>
    <row r="172" spans="2:69" x14ac:dyDescent="0.35">
      <c r="B172" s="42" t="s">
        <v>3673</v>
      </c>
      <c r="C172">
        <f>scoreboard!I47</f>
        <v>16.064675152705377</v>
      </c>
      <c r="I172" s="42" t="s">
        <v>3673</v>
      </c>
      <c r="J172">
        <f>scoreboard!I48</f>
        <v>60.491411671120986</v>
      </c>
      <c r="P172" s="42" t="s">
        <v>3673</v>
      </c>
      <c r="Q172">
        <f>scoreboard!I49</f>
        <v>0.72253630607172303</v>
      </c>
    </row>
    <row r="173" spans="2:69" x14ac:dyDescent="0.35">
      <c r="B173" s="42" t="s">
        <v>3674</v>
      </c>
      <c r="C173">
        <f>scoreboard!K47</f>
        <v>0.24479391058355635</v>
      </c>
      <c r="I173" s="42" t="s">
        <v>3674</v>
      </c>
      <c r="J173" s="5">
        <f>scoreboard!K48</f>
        <v>0.22356059014199381</v>
      </c>
      <c r="P173" s="42" t="s">
        <v>3674</v>
      </c>
      <c r="Q173" s="5">
        <f>scoreboard!K49</f>
        <v>0.22356059014199384</v>
      </c>
    </row>
    <row r="174" spans="2:69" x14ac:dyDescent="0.35">
      <c r="B174" s="42" t="s">
        <v>3675</v>
      </c>
      <c r="C174">
        <f>scoreboard!L47</f>
        <v>0.54848415247554738</v>
      </c>
      <c r="I174" s="42" t="s">
        <v>3675</v>
      </c>
      <c r="J174">
        <f>scoreboard!L48</f>
        <v>5.9516666401559483E-2</v>
      </c>
      <c r="P174" s="42" t="s">
        <v>3675</v>
      </c>
      <c r="Q174">
        <f>scoreboard!L49</f>
        <v>5.9516666401559483E-2</v>
      </c>
    </row>
    <row r="175" spans="2:69" x14ac:dyDescent="0.35">
      <c r="B175" s="42" t="s">
        <v>3676</v>
      </c>
      <c r="C175">
        <f>scoreboard!M47</f>
        <v>-0.16207192413868735</v>
      </c>
      <c r="I175" s="42" t="s">
        <v>3676</v>
      </c>
      <c r="J175">
        <f>scoreboard!M48</f>
        <v>-0.69041163256868132</v>
      </c>
      <c r="P175" s="42" t="s">
        <v>3676</v>
      </c>
      <c r="Q175">
        <f>scoreboard!M49</f>
        <v>-0.69041163256868132</v>
      </c>
    </row>
    <row r="176" spans="2:69" x14ac:dyDescent="0.35">
      <c r="D176" s="107"/>
      <c r="E176" s="5"/>
      <c r="F176" s="15"/>
      <c r="G176" s="19"/>
    </row>
    <row r="177" spans="1:20" x14ac:dyDescent="0.35">
      <c r="A177" s="144" t="s">
        <v>68</v>
      </c>
      <c r="B177" s="144" t="s">
        <v>3677</v>
      </c>
      <c r="C177" s="144" t="s">
        <v>69</v>
      </c>
      <c r="D177" s="145" t="s">
        <v>3678</v>
      </c>
      <c r="E177" s="5"/>
      <c r="F177" s="15"/>
      <c r="G177" s="19"/>
      <c r="H177" s="144" t="s">
        <v>68</v>
      </c>
      <c r="I177" s="144" t="s">
        <v>3677</v>
      </c>
      <c r="J177" s="144" t="s">
        <v>69</v>
      </c>
      <c r="K177" s="145" t="s">
        <v>3678</v>
      </c>
      <c r="O177" s="144" t="s">
        <v>68</v>
      </c>
      <c r="P177" s="144" t="s">
        <v>3677</v>
      </c>
      <c r="Q177" s="144" t="s">
        <v>69</v>
      </c>
      <c r="R177" s="145" t="s">
        <v>3678</v>
      </c>
    </row>
    <row r="178" spans="1:20" x14ac:dyDescent="0.35">
      <c r="A178">
        <v>0</v>
      </c>
      <c r="B178">
        <f>(A178-$C$171)/$C$172</f>
        <v>-4.0850689366256381</v>
      </c>
      <c r="C178" s="145">
        <f>B178-1/6*C$174*(B178^2-1)-1/24*C$175*(B178^3-3*B178)+1/36*C$174^2*(4*B178^3-7*B178)</f>
        <v>-7.9364741150644225</v>
      </c>
      <c r="D178" s="146">
        <f>1-NORMSDIST(C178)</f>
        <v>0.999999999999999</v>
      </c>
      <c r="E178">
        <v>50</v>
      </c>
      <c r="F178" s="124">
        <f>VLOOKUP(E178,$A$178:$D$1428,4,FALSE)</f>
        <v>0.82331929510872992</v>
      </c>
      <c r="H178">
        <v>0</v>
      </c>
      <c r="I178">
        <f>(H178-$J$171)/$J$172</f>
        <v>-4.4730602981717533</v>
      </c>
      <c r="J178" s="145">
        <f>I178-1/6*J$174*(I178^2-1)-1/24*J$175*(I178^3-3*I178)+1/36*J$174^2*(4*I178^3-7*I178)</f>
        <v>-6.8823320971787973</v>
      </c>
      <c r="K178" s="146">
        <f>1-NORMSDIST(J178)</f>
        <v>0.99999999999705602</v>
      </c>
      <c r="L178">
        <v>50</v>
      </c>
      <c r="M178" s="124">
        <f>VLOOKUP(L178,$H$178:$K$1428,4,FALSE)</f>
        <v>0.99999942826369814</v>
      </c>
      <c r="O178">
        <v>0</v>
      </c>
      <c r="P178">
        <f>(O178-$Q$171)/$Q$172</f>
        <v>-4.4730602981717524</v>
      </c>
      <c r="Q178" s="145">
        <f>P178-1/6*Q$174*(P178^2-1)-1/24*Q$175*(P178^3-3*P178)+1/36*Q$174^2*(4*P178^3-7*P178)</f>
        <v>-6.8823320971787956</v>
      </c>
      <c r="R178" s="146">
        <f>1-NORMSDIST(Q178)</f>
        <v>0.99999999999705602</v>
      </c>
      <c r="S178">
        <v>0.5</v>
      </c>
      <c r="T178" s="124">
        <f>VLOOKUP(S178,$O$178:$R$1428,4,FALSE)</f>
        <v>0.99999987673880097</v>
      </c>
    </row>
    <row r="179" spans="1:20" x14ac:dyDescent="0.35">
      <c r="A179">
        <v>1</v>
      </c>
      <c r="B179">
        <f t="shared" ref="B179:B242" si="138">(A179-$C$171)/$C$172</f>
        <v>-4.0228205568423965</v>
      </c>
      <c r="C179" s="145">
        <f t="shared" ref="C179:C242" si="139">B179-1/6*C$174*(B179^2-1)-1/24*C$175*(B179^3-3*B179)+1/36*C$174^2*(4*B179^3-7*B179)</f>
        <v>-7.7096768035150536</v>
      </c>
      <c r="D179" s="146">
        <f t="shared" ref="D179:D242" si="140">1-NORMSDIST(C179)</f>
        <v>0.99999999999999367</v>
      </c>
      <c r="E179" s="27">
        <v>100</v>
      </c>
      <c r="F179" s="124">
        <f t="shared" ref="F179:F202" si="141">VLOOKUP(E179,$A$178:$D$1428,4,FALSE)</f>
        <v>2.0787048850792966E-2</v>
      </c>
      <c r="G179" s="19"/>
      <c r="H179">
        <v>1</v>
      </c>
      <c r="I179">
        <f t="shared" ref="I179:I242" si="142">(H179-$J$171)/$J$172</f>
        <v>-4.4565290258411157</v>
      </c>
      <c r="J179" s="145">
        <f t="shared" ref="J179:J242" si="143">I179-1/6*J$174*(I179^2-1)-1/24*J$175*(I179^3-3*I179)+1/36*J$174^2*(4*I179^3-7*I179)</f>
        <v>-6.8369456093347551</v>
      </c>
      <c r="K179" s="146">
        <f t="shared" ref="K179:K242" si="144">1-NORMSDIST(J179)</f>
        <v>0.99999999999595501</v>
      </c>
      <c r="L179" s="27">
        <v>100</v>
      </c>
      <c r="M179" s="124">
        <f t="shared" ref="M179:M202" si="145">VLOOKUP(L179,$H$178:$K$1428,4,FALSE)</f>
        <v>0.99951223760699837</v>
      </c>
      <c r="O179">
        <v>0.1</v>
      </c>
      <c r="P179">
        <f t="shared" ref="P179:P242" si="146">(O179-$Q$171)/$Q$172</f>
        <v>-4.3346589484268812</v>
      </c>
      <c r="Q179" s="145">
        <f t="shared" ref="Q179:Q242" si="147">P179-1/6*Q$174*(P179^2-1)-1/24*Q$175*(P179^3-3*P179)+1/36*Q$174^2*(4*P179^3-7*P179)</f>
        <v>-6.5090435782040297</v>
      </c>
      <c r="R179" s="146">
        <f t="shared" ref="R179:R242" si="148">1-NORMSDIST(Q179)</f>
        <v>0.99999999996218458</v>
      </c>
      <c r="S179">
        <v>1</v>
      </c>
      <c r="T179" s="124">
        <f t="shared" ref="T179:T202" si="149">VLOOKUP(S179,$O$178:$R$1428,4,FALSE)</f>
        <v>0.99991659719154036</v>
      </c>
    </row>
    <row r="180" spans="1:20" x14ac:dyDescent="0.35">
      <c r="A180">
        <v>2</v>
      </c>
      <c r="B180">
        <f t="shared" si="138"/>
        <v>-3.9605721770591558</v>
      </c>
      <c r="C180" s="145">
        <f t="shared" si="139"/>
        <v>-7.4873457639906746</v>
      </c>
      <c r="D180" s="146">
        <f t="shared" si="140"/>
        <v>0.99999999999996481</v>
      </c>
      <c r="E180">
        <v>150</v>
      </c>
      <c r="F180" s="124">
        <f t="shared" si="141"/>
        <v>0</v>
      </c>
      <c r="G180" s="19"/>
      <c r="H180">
        <v>2</v>
      </c>
      <c r="I180">
        <f t="shared" si="142"/>
        <v>-4.4399977535104789</v>
      </c>
      <c r="J180" s="145">
        <f t="shared" si="143"/>
        <v>-6.7917776311170552</v>
      </c>
      <c r="K180" s="146">
        <f t="shared" si="144"/>
        <v>0.99999999999446199</v>
      </c>
      <c r="L180">
        <v>150</v>
      </c>
      <c r="M180" s="124">
        <f t="shared" si="145"/>
        <v>0.98125716530272233</v>
      </c>
      <c r="O180">
        <v>0.2</v>
      </c>
      <c r="P180">
        <f t="shared" si="146"/>
        <v>-4.1962575986820099</v>
      </c>
      <c r="Q180" s="145">
        <f t="shared" si="147"/>
        <v>-6.1506623839898147</v>
      </c>
      <c r="R180" s="146">
        <f t="shared" si="148"/>
        <v>0.99999999961419994</v>
      </c>
      <c r="S180">
        <v>1.5</v>
      </c>
      <c r="T180" s="124">
        <f t="shared" si="149"/>
        <v>0.99582063174983315</v>
      </c>
    </row>
    <row r="181" spans="1:20" x14ac:dyDescent="0.35">
      <c r="A181">
        <v>3</v>
      </c>
      <c r="B181">
        <f t="shared" si="138"/>
        <v>-3.8983237972759146</v>
      </c>
      <c r="C181" s="145">
        <f t="shared" si="139"/>
        <v>-7.2694228483904002</v>
      </c>
      <c r="D181" s="146">
        <f t="shared" si="140"/>
        <v>0.99999999999981948</v>
      </c>
      <c r="E181" s="27">
        <v>200</v>
      </c>
      <c r="F181" s="124">
        <f t="shared" si="141"/>
        <v>0</v>
      </c>
      <c r="G181" s="19"/>
      <c r="H181">
        <v>3</v>
      </c>
      <c r="I181">
        <f t="shared" si="142"/>
        <v>-4.4234664811798412</v>
      </c>
      <c r="J181" s="145">
        <f t="shared" si="143"/>
        <v>-6.7468273720863898</v>
      </c>
      <c r="K181" s="146">
        <f t="shared" si="144"/>
        <v>0.99999999999244438</v>
      </c>
      <c r="L181" s="27">
        <v>200</v>
      </c>
      <c r="M181" s="124">
        <f t="shared" si="145"/>
        <v>0.86762044603192912</v>
      </c>
      <c r="O181">
        <v>0.3</v>
      </c>
      <c r="P181">
        <f t="shared" si="146"/>
        <v>-4.0578562489371386</v>
      </c>
      <c r="Q181" s="145">
        <f t="shared" si="147"/>
        <v>-5.8067246719050702</v>
      </c>
      <c r="R181" s="146">
        <f t="shared" si="148"/>
        <v>0.99999999681466156</v>
      </c>
      <c r="S181">
        <v>2</v>
      </c>
      <c r="T181" s="124">
        <f t="shared" si="149"/>
        <v>0.95729948421247868</v>
      </c>
    </row>
    <row r="182" spans="1:20" x14ac:dyDescent="0.35">
      <c r="A182">
        <v>4</v>
      </c>
      <c r="B182">
        <f t="shared" si="138"/>
        <v>-3.8360754174926734</v>
      </c>
      <c r="C182" s="145">
        <f t="shared" si="139"/>
        <v>-7.0558499086133564</v>
      </c>
      <c r="D182" s="146">
        <f t="shared" si="140"/>
        <v>0.99999999999914224</v>
      </c>
      <c r="E182">
        <v>250</v>
      </c>
      <c r="F182" s="124">
        <f t="shared" si="141"/>
        <v>0</v>
      </c>
      <c r="G182" s="19"/>
      <c r="H182">
        <v>4</v>
      </c>
      <c r="I182">
        <f t="shared" si="142"/>
        <v>-4.4069352088492035</v>
      </c>
      <c r="J182" s="145">
        <f t="shared" si="143"/>
        <v>-6.7020940418034609</v>
      </c>
      <c r="K182" s="146">
        <f t="shared" si="144"/>
        <v>0.99999999998972733</v>
      </c>
      <c r="L182">
        <v>250</v>
      </c>
      <c r="M182" s="124">
        <f t="shared" si="145"/>
        <v>0.6190634262857786</v>
      </c>
      <c r="O182">
        <v>0.4</v>
      </c>
      <c r="P182">
        <f t="shared" si="146"/>
        <v>-3.9194548991922673</v>
      </c>
      <c r="Q182" s="145">
        <f t="shared" si="147"/>
        <v>-5.4767665993187169</v>
      </c>
      <c r="R182" s="146">
        <f t="shared" si="148"/>
        <v>0.99999997834160204</v>
      </c>
      <c r="S182">
        <v>2.5</v>
      </c>
      <c r="T182" s="124">
        <f t="shared" si="149"/>
        <v>0.83033211341686786</v>
      </c>
    </row>
    <row r="183" spans="1:20" x14ac:dyDescent="0.35">
      <c r="A183">
        <v>5</v>
      </c>
      <c r="B183">
        <f t="shared" si="138"/>
        <v>-3.7738270377094327</v>
      </c>
      <c r="C183" s="145">
        <f t="shared" si="139"/>
        <v>-6.8465687965586604</v>
      </c>
      <c r="D183" s="146">
        <f t="shared" si="140"/>
        <v>0.99999999999621791</v>
      </c>
      <c r="E183" s="27">
        <v>300</v>
      </c>
      <c r="F183" s="124">
        <f t="shared" si="141"/>
        <v>0</v>
      </c>
      <c r="G183" s="19"/>
      <c r="H183">
        <v>5</v>
      </c>
      <c r="I183">
        <f t="shared" si="142"/>
        <v>-4.3904039365185668</v>
      </c>
      <c r="J183" s="145">
        <f t="shared" si="143"/>
        <v>-6.6575768498289678</v>
      </c>
      <c r="K183" s="146">
        <f t="shared" si="144"/>
        <v>0.99999999998608102</v>
      </c>
      <c r="L183" s="27">
        <v>300</v>
      </c>
      <c r="M183" s="124">
        <f t="shared" si="145"/>
        <v>0.32457488996643014</v>
      </c>
      <c r="O183">
        <v>0.5</v>
      </c>
      <c r="P183">
        <f t="shared" si="146"/>
        <v>-3.7810535494473956</v>
      </c>
      <c r="Q183" s="145">
        <f t="shared" si="147"/>
        <v>-5.1603243235996699</v>
      </c>
      <c r="R183" s="146">
        <f t="shared" si="148"/>
        <v>0.99999987673880097</v>
      </c>
      <c r="S183">
        <v>3</v>
      </c>
      <c r="T183" s="124">
        <f t="shared" si="149"/>
        <v>0.61223987554676096</v>
      </c>
    </row>
    <row r="184" spans="1:20" x14ac:dyDescent="0.35">
      <c r="A184">
        <v>6</v>
      </c>
      <c r="B184">
        <f t="shared" si="138"/>
        <v>-3.7115786579261916</v>
      </c>
      <c r="C184" s="145">
        <f t="shared" si="139"/>
        <v>-6.6415213641254276</v>
      </c>
      <c r="D184" s="146">
        <f t="shared" si="140"/>
        <v>0.99999999998447686</v>
      </c>
      <c r="E184">
        <v>350</v>
      </c>
      <c r="F184" s="124">
        <f t="shared" si="141"/>
        <v>0</v>
      </c>
      <c r="G184" s="19"/>
      <c r="H184">
        <v>6</v>
      </c>
      <c r="I184">
        <f t="shared" si="142"/>
        <v>-4.3738726641879291</v>
      </c>
      <c r="J184" s="145">
        <f t="shared" si="143"/>
        <v>-6.6132750057236036</v>
      </c>
      <c r="K184" s="146">
        <f t="shared" si="144"/>
        <v>0.99999999998120459</v>
      </c>
      <c r="L184">
        <v>350</v>
      </c>
      <c r="M184" s="124">
        <f t="shared" si="145"/>
        <v>0.10428839279111346</v>
      </c>
      <c r="O184">
        <v>0.6</v>
      </c>
      <c r="P184">
        <f t="shared" si="146"/>
        <v>-3.6426521997025239</v>
      </c>
      <c r="Q184" s="145">
        <f t="shared" si="147"/>
        <v>-4.8569340021168514</v>
      </c>
      <c r="R184" s="146">
        <f t="shared" si="148"/>
        <v>0.9999994039134612</v>
      </c>
      <c r="S184">
        <v>3.5</v>
      </c>
      <c r="T184" s="124">
        <f t="shared" si="149"/>
        <v>0.36363555302127382</v>
      </c>
    </row>
    <row r="185" spans="1:20" x14ac:dyDescent="0.35">
      <c r="A185">
        <v>7</v>
      </c>
      <c r="B185">
        <f t="shared" si="138"/>
        <v>-3.6493302781429504</v>
      </c>
      <c r="C185" s="145">
        <f t="shared" si="139"/>
        <v>-6.4406494632127851</v>
      </c>
      <c r="D185" s="146">
        <f t="shared" si="140"/>
        <v>0.99999999994051836</v>
      </c>
      <c r="E185" s="27">
        <v>400</v>
      </c>
      <c r="F185" s="124">
        <f t="shared" si="141"/>
        <v>0</v>
      </c>
      <c r="G185" s="19"/>
      <c r="H185">
        <v>7</v>
      </c>
      <c r="I185">
        <f t="shared" si="142"/>
        <v>-4.3573413918572914</v>
      </c>
      <c r="J185" s="145">
        <f t="shared" si="143"/>
        <v>-6.5691877190480703</v>
      </c>
      <c r="K185" s="146">
        <f t="shared" si="144"/>
        <v>0.99999999997470479</v>
      </c>
      <c r="L185" s="27">
        <v>400</v>
      </c>
      <c r="M185" s="124">
        <f t="shared" si="145"/>
        <v>1.3782662308495897E-2</v>
      </c>
      <c r="O185">
        <v>0.7</v>
      </c>
      <c r="P185">
        <f t="shared" si="146"/>
        <v>-3.504250849957653</v>
      </c>
      <c r="Q185" s="145">
        <f t="shared" si="147"/>
        <v>-4.5661317922391813</v>
      </c>
      <c r="R185" s="146">
        <f t="shared" si="148"/>
        <v>0.99999751596754849</v>
      </c>
      <c r="S185">
        <v>4</v>
      </c>
      <c r="T185" s="124">
        <f t="shared" si="149"/>
        <v>0.15762652324263604</v>
      </c>
    </row>
    <row r="186" spans="1:20" x14ac:dyDescent="0.35">
      <c r="A186">
        <v>8</v>
      </c>
      <c r="B186">
        <f t="shared" si="138"/>
        <v>-3.5870818983597097</v>
      </c>
      <c r="C186" s="145">
        <f t="shared" si="139"/>
        <v>-6.2438949457198492</v>
      </c>
      <c r="D186" s="146">
        <f t="shared" si="140"/>
        <v>0.99999999978659659</v>
      </c>
      <c r="E186">
        <v>450</v>
      </c>
      <c r="F186" s="124">
        <f t="shared" si="141"/>
        <v>0</v>
      </c>
      <c r="G186" s="19"/>
      <c r="H186">
        <v>8</v>
      </c>
      <c r="I186">
        <f t="shared" si="142"/>
        <v>-4.3408101195266537</v>
      </c>
      <c r="J186" s="145">
        <f t="shared" si="143"/>
        <v>-6.5253141993630646</v>
      </c>
      <c r="K186" s="146">
        <f t="shared" si="144"/>
        <v>0.99999999996607047</v>
      </c>
      <c r="L186">
        <v>450</v>
      </c>
      <c r="M186" s="124">
        <f t="shared" si="145"/>
        <v>3.4751026618018432E-4</v>
      </c>
      <c r="O186">
        <v>0.8</v>
      </c>
      <c r="P186">
        <f t="shared" si="146"/>
        <v>-3.3658495002127808</v>
      </c>
      <c r="Q186" s="145">
        <f t="shared" si="147"/>
        <v>-4.2874538513355755</v>
      </c>
      <c r="R186" s="146">
        <f t="shared" si="148"/>
        <v>0.99999096336053461</v>
      </c>
      <c r="S186">
        <v>4.5</v>
      </c>
      <c r="T186" s="124">
        <f t="shared" si="149"/>
        <v>4.0988658574313996E-2</v>
      </c>
    </row>
    <row r="187" spans="1:20" x14ac:dyDescent="0.35">
      <c r="A187">
        <v>9</v>
      </c>
      <c r="B187">
        <f t="shared" si="138"/>
        <v>-3.5248335185764685</v>
      </c>
      <c r="C187" s="145">
        <f t="shared" si="139"/>
        <v>-6.0511996635457379</v>
      </c>
      <c r="D187" s="146">
        <f t="shared" si="140"/>
        <v>0.99999999928114436</v>
      </c>
      <c r="E187" s="27">
        <v>500</v>
      </c>
      <c r="F187" s="124">
        <f t="shared" si="141"/>
        <v>0</v>
      </c>
      <c r="G187" s="19"/>
      <c r="H187">
        <v>9</v>
      </c>
      <c r="I187">
        <f t="shared" si="142"/>
        <v>-4.324278847196017</v>
      </c>
      <c r="J187" s="145">
        <f t="shared" si="143"/>
        <v>-6.4816536562292884</v>
      </c>
      <c r="K187" s="146">
        <f t="shared" si="144"/>
        <v>0.99999999995463862</v>
      </c>
      <c r="L187" s="27">
        <v>500</v>
      </c>
      <c r="M187" s="124">
        <f t="shared" si="145"/>
        <v>4.3129022964105701E-7</v>
      </c>
      <c r="O187">
        <v>0.9</v>
      </c>
      <c r="P187">
        <f t="shared" si="146"/>
        <v>-3.22744815046791</v>
      </c>
      <c r="Q187" s="145">
        <f t="shared" si="147"/>
        <v>-4.0204363367749565</v>
      </c>
      <c r="R187" s="146">
        <f t="shared" si="148"/>
        <v>0.99997095477669073</v>
      </c>
      <c r="S187">
        <v>5</v>
      </c>
      <c r="T187" s="124">
        <f t="shared" si="149"/>
        <v>4.5015475665308724E-3</v>
      </c>
    </row>
    <row r="188" spans="1:20" x14ac:dyDescent="0.35">
      <c r="A188">
        <v>10</v>
      </c>
      <c r="B188">
        <f t="shared" si="138"/>
        <v>-3.4625851387932274</v>
      </c>
      <c r="C188" s="145">
        <f t="shared" si="139"/>
        <v>-5.8625054685895739</v>
      </c>
      <c r="D188" s="146">
        <f t="shared" si="140"/>
        <v>0.99999999772032699</v>
      </c>
      <c r="E188">
        <v>550</v>
      </c>
      <c r="F188" s="124">
        <f t="shared" si="141"/>
        <v>0</v>
      </c>
      <c r="G188" s="19"/>
      <c r="H188">
        <v>10</v>
      </c>
      <c r="I188">
        <f t="shared" si="142"/>
        <v>-4.3077475748653793</v>
      </c>
      <c r="J188" s="145">
        <f t="shared" si="143"/>
        <v>-6.438205299207433</v>
      </c>
      <c r="K188" s="146">
        <f t="shared" si="144"/>
        <v>0.9999999999395528</v>
      </c>
      <c r="L188">
        <v>550</v>
      </c>
      <c r="M188" s="124">
        <f t="shared" si="145"/>
        <v>2.7983171335677071E-12</v>
      </c>
      <c r="O188">
        <v>1</v>
      </c>
      <c r="P188">
        <f t="shared" si="146"/>
        <v>-3.0890468007230387</v>
      </c>
      <c r="Q188" s="145">
        <f t="shared" si="147"/>
        <v>-3.7646154059262407</v>
      </c>
      <c r="R188" s="146">
        <f t="shared" si="148"/>
        <v>0.99991659719154036</v>
      </c>
      <c r="S188">
        <v>5.5</v>
      </c>
      <c r="T188" s="124">
        <f t="shared" si="149"/>
        <v>1.1658469301834007E-4</v>
      </c>
    </row>
    <row r="189" spans="1:20" x14ac:dyDescent="0.35">
      <c r="A189">
        <v>11</v>
      </c>
      <c r="B189">
        <f t="shared" si="138"/>
        <v>-3.4003367590099862</v>
      </c>
      <c r="C189" s="145">
        <f t="shared" si="139"/>
        <v>-5.6777542127504761</v>
      </c>
      <c r="D189" s="146">
        <f t="shared" si="140"/>
        <v>0.99999999317626909</v>
      </c>
      <c r="E189" s="27">
        <v>600</v>
      </c>
      <c r="F189" s="124">
        <f t="shared" si="141"/>
        <v>0</v>
      </c>
      <c r="G189" s="19"/>
      <c r="H189">
        <v>11</v>
      </c>
      <c r="I189">
        <f t="shared" si="142"/>
        <v>-4.2912163025347416</v>
      </c>
      <c r="J189" s="145">
        <f t="shared" si="143"/>
        <v>-6.3949683378582005</v>
      </c>
      <c r="K189" s="146">
        <f t="shared" si="144"/>
        <v>0.99999999991970967</v>
      </c>
      <c r="L189" s="27">
        <v>600</v>
      </c>
      <c r="M189" s="124">
        <f t="shared" si="145"/>
        <v>0</v>
      </c>
      <c r="O189">
        <v>1.1000000000000001</v>
      </c>
      <c r="P189">
        <f t="shared" si="146"/>
        <v>-2.950645450978167</v>
      </c>
      <c r="Q189" s="145">
        <f t="shared" si="147"/>
        <v>-3.5195272161583477</v>
      </c>
      <c r="R189" s="146">
        <f t="shared" si="148"/>
        <v>0.99978384166080725</v>
      </c>
      <c r="S189">
        <v>6</v>
      </c>
      <c r="T189" s="124">
        <f t="shared" si="149"/>
        <v>2.8412151942269759E-7</v>
      </c>
    </row>
    <row r="190" spans="1:20" x14ac:dyDescent="0.35">
      <c r="A190">
        <v>12</v>
      </c>
      <c r="B190">
        <f t="shared" si="138"/>
        <v>-3.3380883792267455</v>
      </c>
      <c r="C190" s="145">
        <f t="shared" si="139"/>
        <v>-5.4968877479275644</v>
      </c>
      <c r="D190" s="146">
        <f t="shared" si="140"/>
        <v>0.99999998067237084</v>
      </c>
      <c r="E190">
        <v>650</v>
      </c>
      <c r="F190" s="124">
        <f t="shared" si="141"/>
        <v>0</v>
      </c>
      <c r="G190" s="19"/>
      <c r="H190">
        <v>12</v>
      </c>
      <c r="I190">
        <f t="shared" si="142"/>
        <v>-4.274685030204104</v>
      </c>
      <c r="J190" s="145">
        <f t="shared" si="143"/>
        <v>-6.3519419817422884</v>
      </c>
      <c r="K190" s="146">
        <f t="shared" si="144"/>
        <v>0.99999999989369326</v>
      </c>
      <c r="L190">
        <v>650</v>
      </c>
      <c r="M190" s="124">
        <f t="shared" si="145"/>
        <v>0</v>
      </c>
      <c r="O190">
        <v>1.2</v>
      </c>
      <c r="P190">
        <f t="shared" si="146"/>
        <v>-2.8122441012332962</v>
      </c>
      <c r="Q190" s="145">
        <f t="shared" si="147"/>
        <v>-3.2847079248401982</v>
      </c>
      <c r="R190" s="146">
        <f t="shared" si="148"/>
        <v>0.99948955929683669</v>
      </c>
      <c r="S190">
        <v>6.5</v>
      </c>
      <c r="T190" s="124">
        <f t="shared" si="149"/>
        <v>1.6243562050988203E-11</v>
      </c>
    </row>
    <row r="191" spans="1:20" x14ac:dyDescent="0.35">
      <c r="A191">
        <v>13</v>
      </c>
      <c r="B191">
        <f t="shared" si="138"/>
        <v>-3.2758399994435043</v>
      </c>
      <c r="C191" s="145">
        <f t="shared" si="139"/>
        <v>-5.3198479260199587</v>
      </c>
      <c r="D191" s="146">
        <f t="shared" si="140"/>
        <v>0.99999994807298764</v>
      </c>
      <c r="E191" s="27">
        <v>700</v>
      </c>
      <c r="F191" s="124">
        <f t="shared" si="141"/>
        <v>0</v>
      </c>
      <c r="G191" s="19"/>
      <c r="H191">
        <v>13</v>
      </c>
      <c r="I191">
        <f t="shared" si="142"/>
        <v>-4.2581537578734672</v>
      </c>
      <c r="J191" s="145">
        <f t="shared" si="143"/>
        <v>-6.3091254404203978</v>
      </c>
      <c r="K191" s="146">
        <f t="shared" si="144"/>
        <v>0.99999999985969168</v>
      </c>
      <c r="L191" s="27">
        <v>700</v>
      </c>
      <c r="M191" s="124">
        <f t="shared" si="145"/>
        <v>0</v>
      </c>
      <c r="O191">
        <v>1.3</v>
      </c>
      <c r="P191">
        <f t="shared" si="146"/>
        <v>-2.673842751488424</v>
      </c>
      <c r="Q191" s="145">
        <f t="shared" si="147"/>
        <v>-3.0596936893407078</v>
      </c>
      <c r="R191" s="146">
        <f t="shared" si="148"/>
        <v>0.99889218265314217</v>
      </c>
      <c r="S191">
        <v>7</v>
      </c>
      <c r="T191" s="124">
        <f t="shared" si="149"/>
        <v>0</v>
      </c>
    </row>
    <row r="192" spans="1:20" x14ac:dyDescent="0.35">
      <c r="A192">
        <v>14</v>
      </c>
      <c r="B192">
        <f t="shared" si="138"/>
        <v>-3.2135916196602632</v>
      </c>
      <c r="C192" s="145">
        <f t="shared" si="139"/>
        <v>-5.1465765989267771</v>
      </c>
      <c r="D192" s="146">
        <f t="shared" si="140"/>
        <v>0.99999986735841617</v>
      </c>
      <c r="E192">
        <v>750</v>
      </c>
      <c r="F192" s="124">
        <f t="shared" si="141"/>
        <v>0</v>
      </c>
      <c r="G192" s="19"/>
      <c r="H192">
        <v>14</v>
      </c>
      <c r="I192">
        <f t="shared" si="142"/>
        <v>-4.2416224855428295</v>
      </c>
      <c r="J192" s="145">
        <f t="shared" si="143"/>
        <v>-6.2665179234532209</v>
      </c>
      <c r="K192" s="146">
        <f t="shared" si="144"/>
        <v>0.99999999981539456</v>
      </c>
      <c r="L192">
        <v>750</v>
      </c>
      <c r="M192" s="124">
        <f t="shared" si="145"/>
        <v>0</v>
      </c>
      <c r="O192">
        <v>1.4</v>
      </c>
      <c r="P192">
        <f t="shared" si="146"/>
        <v>-2.5354414017435531</v>
      </c>
      <c r="Q192" s="145">
        <f t="shared" si="147"/>
        <v>-2.8440206670287997</v>
      </c>
      <c r="R192" s="146">
        <f t="shared" si="148"/>
        <v>0.99777259208692282</v>
      </c>
      <c r="S192">
        <v>7.5</v>
      </c>
      <c r="T192" s="124">
        <f t="shared" si="149"/>
        <v>0</v>
      </c>
    </row>
    <row r="193" spans="1:20" x14ac:dyDescent="0.35">
      <c r="A193">
        <v>15</v>
      </c>
      <c r="B193">
        <f t="shared" si="138"/>
        <v>-3.151343239877022</v>
      </c>
      <c r="C193" s="145">
        <f t="shared" si="139"/>
        <v>-4.9770156185471421</v>
      </c>
      <c r="D193" s="146">
        <f t="shared" si="140"/>
        <v>0.99999967713943394</v>
      </c>
      <c r="E193" s="27">
        <v>800</v>
      </c>
      <c r="F193" s="124">
        <f t="shared" si="141"/>
        <v>0</v>
      </c>
      <c r="G193" s="19"/>
      <c r="H193">
        <v>15</v>
      </c>
      <c r="I193">
        <f t="shared" si="142"/>
        <v>-4.2250912132121918</v>
      </c>
      <c r="J193" s="145">
        <f t="shared" si="143"/>
        <v>-6.2241186404014597</v>
      </c>
      <c r="K193" s="146">
        <f t="shared" si="144"/>
        <v>0.99999999975786469</v>
      </c>
      <c r="L193" s="27">
        <v>800</v>
      </c>
      <c r="M193" s="124">
        <f t="shared" si="145"/>
        <v>0</v>
      </c>
      <c r="O193">
        <v>1.5</v>
      </c>
      <c r="P193">
        <f t="shared" si="146"/>
        <v>-2.3970400519986814</v>
      </c>
      <c r="Q193" s="145">
        <f t="shared" si="147"/>
        <v>-2.6372250152733896</v>
      </c>
      <c r="R193" s="146">
        <f t="shared" si="148"/>
        <v>0.99582063174983315</v>
      </c>
      <c r="S193">
        <v>8</v>
      </c>
      <c r="T193" s="124">
        <f t="shared" si="149"/>
        <v>0</v>
      </c>
    </row>
    <row r="194" spans="1:20" x14ac:dyDescent="0.35">
      <c r="A194">
        <v>16</v>
      </c>
      <c r="B194">
        <f t="shared" si="138"/>
        <v>-3.0890948600937813</v>
      </c>
      <c r="C194" s="145">
        <f t="shared" si="139"/>
        <v>-4.8111068367801728</v>
      </c>
      <c r="D194" s="146">
        <f t="shared" si="140"/>
        <v>0.99999924951623309</v>
      </c>
      <c r="E194">
        <v>850</v>
      </c>
      <c r="F194" s="124">
        <f t="shared" si="141"/>
        <v>0</v>
      </c>
      <c r="G194" s="19"/>
      <c r="H194">
        <v>16</v>
      </c>
      <c r="I194">
        <f t="shared" si="142"/>
        <v>-4.2085599408815551</v>
      </c>
      <c r="J194" s="145">
        <f t="shared" si="143"/>
        <v>-6.1819268008258135</v>
      </c>
      <c r="K194" s="146">
        <f t="shared" si="144"/>
        <v>0.9999999996833806</v>
      </c>
      <c r="L194">
        <v>850</v>
      </c>
      <c r="M194" s="124">
        <f t="shared" si="145"/>
        <v>0</v>
      </c>
      <c r="O194">
        <v>1.6</v>
      </c>
      <c r="P194">
        <f t="shared" si="146"/>
        <v>-2.2586387022538097</v>
      </c>
      <c r="Q194" s="145">
        <f t="shared" si="147"/>
        <v>-2.4388428914433984</v>
      </c>
      <c r="R194" s="146">
        <f t="shared" si="148"/>
        <v>0.99263281369875256</v>
      </c>
      <c r="S194">
        <v>8.5</v>
      </c>
      <c r="T194" s="124">
        <f t="shared" si="149"/>
        <v>0</v>
      </c>
    </row>
    <row r="195" spans="1:20" x14ac:dyDescent="0.35">
      <c r="A195">
        <v>17</v>
      </c>
      <c r="B195">
        <f t="shared" si="138"/>
        <v>-3.0268464803105402</v>
      </c>
      <c r="C195" s="145">
        <f t="shared" si="139"/>
        <v>-4.6487921055249872</v>
      </c>
      <c r="D195" s="146">
        <f t="shared" si="140"/>
        <v>0.99999833057736198</v>
      </c>
      <c r="E195" s="27">
        <v>900</v>
      </c>
      <c r="F195" s="124">
        <f t="shared" si="141"/>
        <v>0</v>
      </c>
      <c r="G195" s="19"/>
      <c r="H195">
        <v>17</v>
      </c>
      <c r="I195">
        <f t="shared" si="142"/>
        <v>-4.1920286685509174</v>
      </c>
      <c r="J195" s="145">
        <f t="shared" si="143"/>
        <v>-6.1399416142869763</v>
      </c>
      <c r="K195" s="146">
        <f t="shared" si="144"/>
        <v>0.99999999958724095</v>
      </c>
      <c r="L195" s="27">
        <v>900</v>
      </c>
      <c r="M195" s="124">
        <f t="shared" si="145"/>
        <v>0</v>
      </c>
      <c r="O195">
        <v>1.7</v>
      </c>
      <c r="P195">
        <f t="shared" si="146"/>
        <v>-2.1202373525089389</v>
      </c>
      <c r="Q195" s="145">
        <f t="shared" si="147"/>
        <v>-2.2484104529077458</v>
      </c>
      <c r="R195" s="146">
        <f t="shared" si="148"/>
        <v>0.98772498536760012</v>
      </c>
      <c r="S195">
        <v>9</v>
      </c>
      <c r="T195" s="124">
        <f t="shared" si="149"/>
        <v>0</v>
      </c>
    </row>
    <row r="196" spans="1:20" x14ac:dyDescent="0.35">
      <c r="A196">
        <v>18</v>
      </c>
      <c r="B196">
        <f t="shared" si="138"/>
        <v>-2.964598100527299</v>
      </c>
      <c r="C196" s="145">
        <f t="shared" si="139"/>
        <v>-4.4900132766807062</v>
      </c>
      <c r="D196" s="146">
        <f t="shared" si="140"/>
        <v>0.99999643906328128</v>
      </c>
      <c r="E196">
        <v>950</v>
      </c>
      <c r="F196" s="124">
        <f t="shared" si="141"/>
        <v>0</v>
      </c>
      <c r="G196" s="19"/>
      <c r="H196">
        <v>18</v>
      </c>
      <c r="I196">
        <f t="shared" si="142"/>
        <v>-4.1754973962202797</v>
      </c>
      <c r="J196" s="145">
        <f t="shared" si="143"/>
        <v>-6.0981622903456474</v>
      </c>
      <c r="K196" s="146">
        <f t="shared" si="144"/>
        <v>0.99999999946352602</v>
      </c>
      <c r="L196">
        <v>950</v>
      </c>
      <c r="M196" s="124">
        <f t="shared" si="145"/>
        <v>0</v>
      </c>
      <c r="O196">
        <v>1.8</v>
      </c>
      <c r="P196">
        <f t="shared" si="146"/>
        <v>-1.9818360027640671</v>
      </c>
      <c r="Q196" s="145">
        <f t="shared" si="147"/>
        <v>-2.0654638570353478</v>
      </c>
      <c r="R196" s="146">
        <f t="shared" si="148"/>
        <v>0.9805604340389249</v>
      </c>
      <c r="S196">
        <v>9.5</v>
      </c>
      <c r="T196" s="124">
        <f t="shared" si="149"/>
        <v>0</v>
      </c>
    </row>
    <row r="197" spans="1:20" x14ac:dyDescent="0.35">
      <c r="A197">
        <v>19</v>
      </c>
      <c r="B197">
        <f t="shared" si="138"/>
        <v>-2.9023497207440583</v>
      </c>
      <c r="C197" s="145">
        <f t="shared" si="139"/>
        <v>-4.3347122021464513</v>
      </c>
      <c r="D197" s="146">
        <f t="shared" si="140"/>
        <v>0.99999270245299421</v>
      </c>
      <c r="E197" s="27">
        <v>1000</v>
      </c>
      <c r="F197" s="124">
        <f t="shared" si="141"/>
        <v>0</v>
      </c>
      <c r="G197" s="19"/>
      <c r="H197">
        <v>19</v>
      </c>
      <c r="I197">
        <f t="shared" si="142"/>
        <v>-4.158966123889642</v>
      </c>
      <c r="J197" s="145">
        <f t="shared" si="143"/>
        <v>-6.056588038562527</v>
      </c>
      <c r="K197" s="146">
        <f t="shared" si="144"/>
        <v>0.99999999930480465</v>
      </c>
      <c r="L197" s="27">
        <v>1000</v>
      </c>
      <c r="M197" s="124">
        <f t="shared" si="145"/>
        <v>0</v>
      </c>
      <c r="O197">
        <v>1.9</v>
      </c>
      <c r="P197">
        <f t="shared" si="146"/>
        <v>-1.8434346530191958</v>
      </c>
      <c r="Q197" s="145">
        <f t="shared" si="147"/>
        <v>-1.8895392611951265</v>
      </c>
      <c r="R197" s="146">
        <f t="shared" si="148"/>
        <v>0.97059019643574096</v>
      </c>
      <c r="S197">
        <v>10</v>
      </c>
      <c r="T197" s="124">
        <f t="shared" si="149"/>
        <v>0</v>
      </c>
    </row>
    <row r="198" spans="1:20" x14ac:dyDescent="0.35">
      <c r="A198">
        <v>20</v>
      </c>
      <c r="B198">
        <f t="shared" si="138"/>
        <v>-2.8401013409608171</v>
      </c>
      <c r="C198" s="145">
        <f t="shared" si="139"/>
        <v>-4.1828307338213389</v>
      </c>
      <c r="D198" s="146">
        <f t="shared" si="140"/>
        <v>0.99998560491267952</v>
      </c>
      <c r="E198">
        <v>1050</v>
      </c>
      <c r="F198" s="124">
        <f t="shared" si="141"/>
        <v>0</v>
      </c>
      <c r="G198" s="19"/>
      <c r="H198">
        <v>20</v>
      </c>
      <c r="I198">
        <f t="shared" si="142"/>
        <v>-4.1424348515590053</v>
      </c>
      <c r="J198" s="145">
        <f t="shared" si="143"/>
        <v>-6.0152180684983136</v>
      </c>
      <c r="K198" s="146">
        <f t="shared" si="144"/>
        <v>0.9999999991017765</v>
      </c>
      <c r="L198">
        <v>1050</v>
      </c>
      <c r="M198" s="124">
        <f t="shared" si="145"/>
        <v>0</v>
      </c>
      <c r="O198">
        <v>2</v>
      </c>
      <c r="P198">
        <f t="shared" si="146"/>
        <v>-1.7050333032743243</v>
      </c>
      <c r="Q198" s="145">
        <f t="shared" si="147"/>
        <v>-1.7201728227559991</v>
      </c>
      <c r="R198" s="146">
        <f t="shared" si="148"/>
        <v>0.95729948421247868</v>
      </c>
      <c r="S198">
        <v>10.5</v>
      </c>
      <c r="T198" s="124">
        <f t="shared" si="149"/>
        <v>0</v>
      </c>
    </row>
    <row r="199" spans="1:20" x14ac:dyDescent="0.35">
      <c r="A199">
        <v>21</v>
      </c>
      <c r="B199">
        <f t="shared" si="138"/>
        <v>-2.777852961177576</v>
      </c>
      <c r="C199" s="145">
        <f t="shared" si="139"/>
        <v>-4.0343107236044906</v>
      </c>
      <c r="D199" s="146">
        <f t="shared" si="140"/>
        <v>0.99997261859393305</v>
      </c>
      <c r="E199" s="27">
        <v>1100</v>
      </c>
      <c r="F199" s="124">
        <f t="shared" si="141"/>
        <v>0</v>
      </c>
      <c r="G199" s="19"/>
      <c r="H199">
        <v>21</v>
      </c>
      <c r="I199">
        <f t="shared" si="142"/>
        <v>-4.1259035792283676</v>
      </c>
      <c r="J199" s="145">
        <f t="shared" si="143"/>
        <v>-5.9740515897137012</v>
      </c>
      <c r="K199" s="146">
        <f t="shared" si="144"/>
        <v>0.99999999884283719</v>
      </c>
      <c r="L199" s="27">
        <v>1100</v>
      </c>
      <c r="M199" s="124">
        <f t="shared" si="145"/>
        <v>0</v>
      </c>
      <c r="O199">
        <v>2.1</v>
      </c>
      <c r="P199">
        <f t="shared" si="146"/>
        <v>-1.5666319535294528</v>
      </c>
      <c r="Q199" s="145">
        <f t="shared" si="147"/>
        <v>-1.5569006990868852</v>
      </c>
      <c r="R199" s="146">
        <f t="shared" si="148"/>
        <v>0.94025296826862537</v>
      </c>
      <c r="S199">
        <v>11</v>
      </c>
      <c r="T199" s="124">
        <f t="shared" si="149"/>
        <v>0</v>
      </c>
    </row>
    <row r="200" spans="1:20" x14ac:dyDescent="0.35">
      <c r="A200">
        <v>22</v>
      </c>
      <c r="B200">
        <f t="shared" si="138"/>
        <v>-2.7156045813943348</v>
      </c>
      <c r="C200" s="145">
        <f t="shared" si="139"/>
        <v>-3.8890940233950269</v>
      </c>
      <c r="D200" s="146">
        <f t="shared" si="140"/>
        <v>0.99994969043326942</v>
      </c>
      <c r="E200">
        <v>1150</v>
      </c>
      <c r="F200" s="124">
        <f t="shared" si="141"/>
        <v>0</v>
      </c>
      <c r="G200" s="19"/>
      <c r="H200">
        <v>22</v>
      </c>
      <c r="I200">
        <f t="shared" si="142"/>
        <v>-4.1093723068977299</v>
      </c>
      <c r="J200" s="145">
        <f t="shared" si="143"/>
        <v>-5.9330878117693899</v>
      </c>
      <c r="K200" s="146">
        <f t="shared" si="144"/>
        <v>0.99999999851355126</v>
      </c>
      <c r="L200">
        <v>1150</v>
      </c>
      <c r="M200" s="124">
        <f t="shared" si="145"/>
        <v>0</v>
      </c>
      <c r="O200">
        <v>2.2000000000000002</v>
      </c>
      <c r="P200">
        <f t="shared" si="146"/>
        <v>-1.4282306037845813</v>
      </c>
      <c r="Q200" s="145">
        <f t="shared" si="147"/>
        <v>-1.3992590475567044</v>
      </c>
      <c r="R200" s="146">
        <f t="shared" si="148"/>
        <v>0.91913234228362728</v>
      </c>
      <c r="S200">
        <v>11.5</v>
      </c>
      <c r="T200" s="124">
        <f t="shared" si="149"/>
        <v>0</v>
      </c>
    </row>
    <row r="201" spans="1:20" x14ac:dyDescent="0.35">
      <c r="A201">
        <v>23</v>
      </c>
      <c r="B201">
        <f t="shared" si="138"/>
        <v>-2.6533562016110941</v>
      </c>
      <c r="C201" s="145">
        <f t="shared" si="139"/>
        <v>-3.747122485092067</v>
      </c>
      <c r="D201" s="146">
        <f t="shared" si="140"/>
        <v>0.99991056262302647</v>
      </c>
      <c r="E201" s="27">
        <v>1200</v>
      </c>
      <c r="F201" s="124">
        <f t="shared" si="141"/>
        <v>0</v>
      </c>
      <c r="G201" s="19"/>
      <c r="H201">
        <v>23</v>
      </c>
      <c r="I201">
        <f t="shared" si="142"/>
        <v>-4.0928410345670931</v>
      </c>
      <c r="J201" s="145">
        <f t="shared" si="143"/>
        <v>-5.8923259442260809</v>
      </c>
      <c r="K201" s="146">
        <f t="shared" si="144"/>
        <v>0.99999999809601448</v>
      </c>
      <c r="L201" s="27">
        <v>1200</v>
      </c>
      <c r="M201" s="124">
        <f t="shared" si="145"/>
        <v>0</v>
      </c>
      <c r="O201">
        <v>2.2999999999999998</v>
      </c>
      <c r="P201">
        <f t="shared" si="146"/>
        <v>-1.2898292540397103</v>
      </c>
      <c r="Q201" s="145">
        <f t="shared" si="147"/>
        <v>-1.2467840255343758</v>
      </c>
      <c r="R201" s="146">
        <f t="shared" si="148"/>
        <v>0.89376165031612254</v>
      </c>
      <c r="S201">
        <v>12</v>
      </c>
      <c r="T201" s="124">
        <f t="shared" si="149"/>
        <v>0</v>
      </c>
    </row>
    <row r="202" spans="1:20" x14ac:dyDescent="0.35">
      <c r="A202">
        <v>24</v>
      </c>
      <c r="B202">
        <f t="shared" si="138"/>
        <v>-2.5911078218278529</v>
      </c>
      <c r="C202" s="145">
        <f t="shared" si="139"/>
        <v>-3.6083379605947306</v>
      </c>
      <c r="D202" s="146">
        <f t="shared" si="140"/>
        <v>0.99984591755395202</v>
      </c>
      <c r="E202">
        <v>1250</v>
      </c>
      <c r="F202" s="124">
        <f t="shared" si="141"/>
        <v>0</v>
      </c>
      <c r="G202" s="19"/>
      <c r="H202">
        <v>24</v>
      </c>
      <c r="I202">
        <f t="shared" si="142"/>
        <v>-4.0763097622364555</v>
      </c>
      <c r="J202" s="145">
        <f t="shared" si="143"/>
        <v>-5.8517651966444673</v>
      </c>
      <c r="K202" s="146">
        <f t="shared" si="144"/>
        <v>0.99999999756808511</v>
      </c>
      <c r="L202">
        <v>1250</v>
      </c>
      <c r="M202" s="124">
        <f t="shared" si="145"/>
        <v>0</v>
      </c>
      <c r="O202">
        <v>2.4</v>
      </c>
      <c r="P202">
        <f t="shared" si="146"/>
        <v>-1.1514279042948388</v>
      </c>
      <c r="Q202" s="145">
        <f t="shared" si="147"/>
        <v>-1.0990117903888175</v>
      </c>
      <c r="R202" s="146">
        <f t="shared" si="148"/>
        <v>0.8641185384211798</v>
      </c>
      <c r="S202">
        <v>12.5</v>
      </c>
      <c r="T202" s="124">
        <f t="shared" si="149"/>
        <v>0</v>
      </c>
    </row>
    <row r="203" spans="1:20" x14ac:dyDescent="0.35">
      <c r="A203">
        <v>25</v>
      </c>
      <c r="B203">
        <f t="shared" si="138"/>
        <v>-2.5288594420446118</v>
      </c>
      <c r="C203" s="145">
        <f t="shared" si="139"/>
        <v>-3.4726823018021369</v>
      </c>
      <c r="D203" s="146">
        <f t="shared" si="140"/>
        <v>0.99974235753759544</v>
      </c>
      <c r="E203" s="5"/>
      <c r="F203" s="15"/>
      <c r="G203" s="19"/>
      <c r="H203">
        <v>25</v>
      </c>
      <c r="I203">
        <f t="shared" si="142"/>
        <v>-4.0597784899058178</v>
      </c>
      <c r="J203" s="145">
        <f t="shared" si="143"/>
        <v>-5.8114047785852501</v>
      </c>
      <c r="K203" s="146">
        <f t="shared" si="144"/>
        <v>0.99999999690246166</v>
      </c>
      <c r="O203">
        <v>2.5</v>
      </c>
      <c r="P203">
        <f t="shared" si="146"/>
        <v>-1.0130265545499673</v>
      </c>
      <c r="Q203" s="145">
        <f t="shared" si="147"/>
        <v>-0.9554784994889487</v>
      </c>
      <c r="R203" s="146">
        <f t="shared" si="148"/>
        <v>0.83033211341686786</v>
      </c>
    </row>
    <row r="204" spans="1:20" x14ac:dyDescent="0.35">
      <c r="A204">
        <v>26</v>
      </c>
      <c r="B204">
        <f t="shared" si="138"/>
        <v>-2.4666110622613706</v>
      </c>
      <c r="C204" s="145">
        <f t="shared" si="139"/>
        <v>-3.3400973606134068</v>
      </c>
      <c r="D204" s="146">
        <f t="shared" si="140"/>
        <v>0.99958125488061578</v>
      </c>
      <c r="E204" s="5"/>
      <c r="F204" s="15"/>
      <c r="G204" s="19"/>
      <c r="H204">
        <v>26</v>
      </c>
      <c r="I204">
        <f t="shared" si="142"/>
        <v>-4.0432472175751801</v>
      </c>
      <c r="J204" s="145">
        <f t="shared" si="143"/>
        <v>-5.7712438996091269</v>
      </c>
      <c r="K204" s="146">
        <f t="shared" si="144"/>
        <v>0.99999999606557588</v>
      </c>
      <c r="O204">
        <v>2.6</v>
      </c>
      <c r="P204">
        <f t="shared" si="146"/>
        <v>-0.87462520480509576</v>
      </c>
      <c r="Q204" s="145">
        <f t="shared" si="147"/>
        <v>-0.81572031020368896</v>
      </c>
      <c r="R204" s="146">
        <f t="shared" si="148"/>
        <v>0.79266993997889901</v>
      </c>
    </row>
    <row r="205" spans="1:20" x14ac:dyDescent="0.35">
      <c r="A205">
        <v>27</v>
      </c>
      <c r="B205">
        <f t="shared" si="138"/>
        <v>-2.4043626824781299</v>
      </c>
      <c r="C205" s="145">
        <f t="shared" si="139"/>
        <v>-3.2105249889276597</v>
      </c>
      <c r="D205" s="146">
        <f t="shared" si="140"/>
        <v>0.99933753625922961</v>
      </c>
      <c r="E205" s="5"/>
      <c r="F205" s="15"/>
      <c r="G205" s="19"/>
      <c r="H205">
        <v>27</v>
      </c>
      <c r="I205">
        <f t="shared" si="142"/>
        <v>-4.0267159452445433</v>
      </c>
      <c r="J205" s="145">
        <f t="shared" si="143"/>
        <v>-5.731281769276797</v>
      </c>
      <c r="K205" s="146">
        <f t="shared" si="144"/>
        <v>0.99999999501627357</v>
      </c>
      <c r="O205">
        <v>2.7</v>
      </c>
      <c r="P205">
        <f t="shared" si="146"/>
        <v>-0.73622385506022414</v>
      </c>
      <c r="Q205" s="145">
        <f t="shared" si="147"/>
        <v>-0.67927337990195702</v>
      </c>
      <c r="R205" s="146">
        <f t="shared" si="148"/>
        <v>0.7515176699554198</v>
      </c>
    </row>
    <row r="206" spans="1:20" x14ac:dyDescent="0.35">
      <c r="A206">
        <v>28</v>
      </c>
      <c r="B206">
        <f t="shared" si="138"/>
        <v>-2.3421143026948887</v>
      </c>
      <c r="C206" s="145">
        <f t="shared" si="139"/>
        <v>-3.0839070386440151</v>
      </c>
      <c r="D206" s="146">
        <f t="shared" si="140"/>
        <v>0.99897849288706941</v>
      </c>
      <c r="E206" s="5"/>
      <c r="F206" s="15"/>
      <c r="G206" s="19"/>
      <c r="H206">
        <v>28</v>
      </c>
      <c r="I206">
        <f t="shared" si="142"/>
        <v>-4.0101846729139057</v>
      </c>
      <c r="J206" s="145">
        <f t="shared" si="143"/>
        <v>-5.6915175971489562</v>
      </c>
      <c r="K206" s="146">
        <f t="shared" si="144"/>
        <v>0.9999999937042412</v>
      </c>
      <c r="O206">
        <v>2.8</v>
      </c>
      <c r="P206">
        <f t="shared" si="146"/>
        <v>-0.5978225053153533</v>
      </c>
      <c r="Q206" s="145">
        <f t="shared" si="147"/>
        <v>-0.54567386595267287</v>
      </c>
      <c r="R206" s="146">
        <f t="shared" si="148"/>
        <v>0.70735493031490426</v>
      </c>
    </row>
    <row r="207" spans="1:20" x14ac:dyDescent="0.35">
      <c r="A207">
        <v>29</v>
      </c>
      <c r="B207">
        <f t="shared" si="138"/>
        <v>-2.2798659229116476</v>
      </c>
      <c r="C207" s="145">
        <f t="shared" si="139"/>
        <v>-2.9601853616615927</v>
      </c>
      <c r="D207" s="146">
        <f t="shared" si="140"/>
        <v>0.99846273002650232</v>
      </c>
      <c r="E207" s="5"/>
      <c r="F207" s="15"/>
      <c r="G207" s="19"/>
      <c r="H207">
        <v>29</v>
      </c>
      <c r="I207">
        <f t="shared" si="142"/>
        <v>-3.993653400583268</v>
      </c>
      <c r="J207" s="145">
        <f t="shared" si="143"/>
        <v>-5.651950592786303</v>
      </c>
      <c r="K207" s="146">
        <f t="shared" si="144"/>
        <v>0.99999999206814028</v>
      </c>
      <c r="O207">
        <v>2.9</v>
      </c>
      <c r="P207">
        <f t="shared" si="146"/>
        <v>-0.45942115557048174</v>
      </c>
      <c r="Q207" s="145">
        <f t="shared" si="147"/>
        <v>-0.41445792572475382</v>
      </c>
      <c r="R207" s="146">
        <f t="shared" si="148"/>
        <v>0.66073061287441281</v>
      </c>
    </row>
    <row r="208" spans="1:20" x14ac:dyDescent="0.35">
      <c r="A208">
        <v>30</v>
      </c>
      <c r="B208">
        <f t="shared" si="138"/>
        <v>-2.2176175431284069</v>
      </c>
      <c r="C208" s="145">
        <f t="shared" si="139"/>
        <v>-2.839301809879514</v>
      </c>
      <c r="D208" s="146">
        <f t="shared" si="140"/>
        <v>0.99773938143538476</v>
      </c>
      <c r="E208" s="5"/>
      <c r="F208" s="15"/>
      <c r="G208" s="19"/>
      <c r="H208">
        <v>30</v>
      </c>
      <c r="I208">
        <f t="shared" si="142"/>
        <v>-3.9771221282526308</v>
      </c>
      <c r="J208" s="145">
        <f t="shared" si="143"/>
        <v>-5.6125799657495374</v>
      </c>
      <c r="K208" s="146">
        <f t="shared" si="144"/>
        <v>0.99999999003339779</v>
      </c>
      <c r="O208">
        <v>3</v>
      </c>
      <c r="P208">
        <f t="shared" si="146"/>
        <v>-0.32101980582561018</v>
      </c>
      <c r="Q208" s="145">
        <f t="shared" si="147"/>
        <v>-0.28516171658711997</v>
      </c>
      <c r="R208" s="146">
        <f t="shared" si="148"/>
        <v>0.61223987554676096</v>
      </c>
    </row>
    <row r="209" spans="1:18" x14ac:dyDescent="0.35">
      <c r="A209">
        <v>31</v>
      </c>
      <c r="B209">
        <f t="shared" si="138"/>
        <v>-2.1553691633451657</v>
      </c>
      <c r="C209" s="145">
        <f t="shared" si="139"/>
        <v>-2.721198235196896</v>
      </c>
      <c r="D209" s="146">
        <f t="shared" si="140"/>
        <v>0.99674771289127084</v>
      </c>
      <c r="E209" s="5"/>
      <c r="F209" s="15"/>
      <c r="G209" s="19"/>
      <c r="H209">
        <v>31</v>
      </c>
      <c r="I209">
        <f t="shared" si="142"/>
        <v>-3.9605908559219936</v>
      </c>
      <c r="J209" s="145">
        <f t="shared" si="143"/>
        <v>-5.5734049255993572</v>
      </c>
      <c r="K209" s="146">
        <f t="shared" si="144"/>
        <v>0.99999998750959951</v>
      </c>
      <c r="O209">
        <v>3.1</v>
      </c>
      <c r="P209">
        <f t="shared" si="146"/>
        <v>-0.18261845608073865</v>
      </c>
      <c r="Q209" s="145">
        <f t="shared" si="147"/>
        <v>-0.15732139590869024</v>
      </c>
      <c r="R209" s="146">
        <f t="shared" si="148"/>
        <v>0.56250422063849737</v>
      </c>
    </row>
    <row r="210" spans="1:18" x14ac:dyDescent="0.35">
      <c r="A210">
        <v>32</v>
      </c>
      <c r="B210">
        <f t="shared" si="138"/>
        <v>-2.0931207835619245</v>
      </c>
      <c r="C210" s="145">
        <f t="shared" si="139"/>
        <v>-2.6058164895128604</v>
      </c>
      <c r="D210" s="146">
        <f t="shared" si="140"/>
        <v>0.99541722234123142</v>
      </c>
      <c r="E210" s="5"/>
      <c r="F210" s="15"/>
      <c r="G210" s="19"/>
      <c r="H210">
        <v>32</v>
      </c>
      <c r="I210">
        <f t="shared" si="142"/>
        <v>-3.9440595835913559</v>
      </c>
      <c r="J210" s="145">
        <f t="shared" si="143"/>
        <v>-5.5344246818964571</v>
      </c>
      <c r="K210" s="146">
        <f t="shared" si="144"/>
        <v>0.99999998438742144</v>
      </c>
      <c r="O210">
        <v>3.2</v>
      </c>
      <c r="P210">
        <f t="shared" si="146"/>
        <v>-4.4217106335867104E-2</v>
      </c>
      <c r="Q210" s="145">
        <f t="shared" si="147"/>
        <v>-3.0473121058383644E-2</v>
      </c>
      <c r="R210" s="146">
        <f t="shared" si="148"/>
        <v>0.51215513514462152</v>
      </c>
    </row>
    <row r="211" spans="1:18" x14ac:dyDescent="0.35">
      <c r="A211">
        <v>33</v>
      </c>
      <c r="B211">
        <f t="shared" si="138"/>
        <v>-2.0308724037786834</v>
      </c>
      <c r="C211" s="145">
        <f t="shared" si="139"/>
        <v>-2.4930984247265258</v>
      </c>
      <c r="D211" s="146">
        <f t="shared" si="140"/>
        <v>0.99366831310425519</v>
      </c>
      <c r="E211" s="5"/>
      <c r="F211" s="15"/>
      <c r="G211" s="19"/>
      <c r="H211">
        <v>33</v>
      </c>
      <c r="I211">
        <f t="shared" si="142"/>
        <v>-3.9275283112607187</v>
      </c>
      <c r="J211" s="145">
        <f t="shared" si="143"/>
        <v>-5.49563844420154</v>
      </c>
      <c r="K211" s="146">
        <f t="shared" si="144"/>
        <v>0.99999998053503059</v>
      </c>
      <c r="O211">
        <v>3.3</v>
      </c>
      <c r="P211">
        <f t="shared" si="146"/>
        <v>9.4184243409003818E-2</v>
      </c>
      <c r="Q211" s="145">
        <f t="shared" si="147"/>
        <v>9.5846950594880173E-2</v>
      </c>
      <c r="R211" s="146">
        <f t="shared" si="148"/>
        <v>0.46182106389933297</v>
      </c>
    </row>
    <row r="212" spans="1:18" x14ac:dyDescent="0.35">
      <c r="A212">
        <v>34</v>
      </c>
      <c r="B212">
        <f t="shared" si="138"/>
        <v>-1.9686240239954425</v>
      </c>
      <c r="C212" s="145">
        <f t="shared" si="139"/>
        <v>-2.3829858927370133</v>
      </c>
      <c r="D212" s="146">
        <f t="shared" si="140"/>
        <v>0.99141357379483752</v>
      </c>
      <c r="E212" s="5"/>
      <c r="F212" s="15"/>
      <c r="G212" s="19"/>
      <c r="H212">
        <v>34</v>
      </c>
      <c r="I212">
        <f t="shared" si="142"/>
        <v>-3.910997038930081</v>
      </c>
      <c r="J212" s="145">
        <f t="shared" si="143"/>
        <v>-5.4570454220753</v>
      </c>
      <c r="K212" s="146">
        <f t="shared" si="144"/>
        <v>0.99999997579387279</v>
      </c>
      <c r="O212">
        <v>3.4</v>
      </c>
      <c r="P212">
        <f t="shared" si="146"/>
        <v>0.23258559315387536</v>
      </c>
      <c r="Q212" s="145">
        <f t="shared" si="147"/>
        <v>0.22210266168218332</v>
      </c>
      <c r="R212" s="146">
        <f t="shared" si="148"/>
        <v>0.41211698294202836</v>
      </c>
    </row>
    <row r="213" spans="1:18" x14ac:dyDescent="0.35">
      <c r="A213">
        <v>35</v>
      </c>
      <c r="B213">
        <f t="shared" si="138"/>
        <v>-1.9063756442122015</v>
      </c>
      <c r="C213" s="145">
        <f t="shared" si="139"/>
        <v>-2.2754207454434425</v>
      </c>
      <c r="D213" s="146">
        <f t="shared" si="140"/>
        <v>0.98855964897127624</v>
      </c>
      <c r="E213" s="5"/>
      <c r="F213" s="15"/>
      <c r="G213" s="19"/>
      <c r="H213">
        <v>35</v>
      </c>
      <c r="I213">
        <f t="shared" si="142"/>
        <v>-3.8944657665994438</v>
      </c>
      <c r="J213" s="145">
        <f t="shared" si="143"/>
        <v>-5.418644825078438</v>
      </c>
      <c r="K213" s="146">
        <f t="shared" si="144"/>
        <v>0.99999996997375851</v>
      </c>
      <c r="O213">
        <v>3.5</v>
      </c>
      <c r="P213">
        <f t="shared" si="146"/>
        <v>0.3709869428987469</v>
      </c>
      <c r="Q213" s="145">
        <f t="shared" si="147"/>
        <v>0.34875785483460614</v>
      </c>
      <c r="R213" s="146">
        <f t="shared" si="148"/>
        <v>0.36363555302127382</v>
      </c>
    </row>
    <row r="214" spans="1:18" x14ac:dyDescent="0.35">
      <c r="A214">
        <v>36</v>
      </c>
      <c r="B214">
        <f t="shared" si="138"/>
        <v>-1.8441272644289604</v>
      </c>
      <c r="C214" s="145">
        <f t="shared" si="139"/>
        <v>-2.1703448347449323</v>
      </c>
      <c r="D214" s="146">
        <f t="shared" si="140"/>
        <v>0.98500963374212791</v>
      </c>
      <c r="E214" s="5"/>
      <c r="F214" s="15"/>
      <c r="G214" s="19"/>
      <c r="H214">
        <v>36</v>
      </c>
      <c r="I214">
        <f t="shared" si="142"/>
        <v>-3.8779344942688061</v>
      </c>
      <c r="J214" s="145">
        <f t="shared" si="143"/>
        <v>-5.38043586277165</v>
      </c>
      <c r="K214" s="146">
        <f t="shared" si="144"/>
        <v>0.99999996284714521</v>
      </c>
      <c r="O214">
        <v>3.6</v>
      </c>
      <c r="P214">
        <f t="shared" si="146"/>
        <v>0.5093882926436184</v>
      </c>
      <c r="Q214" s="145">
        <f t="shared" si="147"/>
        <v>0.47627637268322964</v>
      </c>
      <c r="R214" s="146">
        <f t="shared" si="148"/>
        <v>0.31693874789732956</v>
      </c>
    </row>
    <row r="215" spans="1:18" x14ac:dyDescent="0.35">
      <c r="A215">
        <v>37</v>
      </c>
      <c r="B215">
        <f t="shared" si="138"/>
        <v>-1.7818788846457194</v>
      </c>
      <c r="C215" s="145">
        <f t="shared" si="139"/>
        <v>-2.0677000125406035</v>
      </c>
      <c r="D215" s="146">
        <f t="shared" si="140"/>
        <v>0.98066587962833585</v>
      </c>
      <c r="E215" s="5"/>
      <c r="F215" s="15"/>
      <c r="G215" s="19"/>
      <c r="H215">
        <v>37</v>
      </c>
      <c r="I215">
        <f t="shared" si="142"/>
        <v>-3.8614032219381689</v>
      </c>
      <c r="J215" s="145">
        <f t="shared" si="143"/>
        <v>-5.3424177447156351</v>
      </c>
      <c r="K215" s="146">
        <f t="shared" si="144"/>
        <v>0.99999995414250364</v>
      </c>
      <c r="O215">
        <v>3.7</v>
      </c>
      <c r="P215">
        <f t="shared" si="146"/>
        <v>0.64778964238849002</v>
      </c>
      <c r="Q215" s="145">
        <f t="shared" si="147"/>
        <v>0.60512205785913475</v>
      </c>
      <c r="R215" s="146">
        <f t="shared" si="148"/>
        <v>0.27254894950710407</v>
      </c>
    </row>
    <row r="216" spans="1:18" x14ac:dyDescent="0.35">
      <c r="A216">
        <v>38</v>
      </c>
      <c r="B216">
        <f t="shared" si="138"/>
        <v>-1.7196305048624783</v>
      </c>
      <c r="C216" s="145">
        <f t="shared" si="139"/>
        <v>-1.9674281307295747</v>
      </c>
      <c r="D216" s="146">
        <f t="shared" si="140"/>
        <v>0.97543306304670585</v>
      </c>
      <c r="E216" s="5"/>
      <c r="F216" s="15"/>
      <c r="G216" s="19"/>
      <c r="H216">
        <v>38</v>
      </c>
      <c r="I216">
        <f t="shared" si="142"/>
        <v>-3.8448719496075312</v>
      </c>
      <c r="J216" s="145">
        <f t="shared" si="143"/>
        <v>-5.3045896804710919</v>
      </c>
      <c r="K216" s="146">
        <f t="shared" si="144"/>
        <v>0.9999999435366419</v>
      </c>
      <c r="O216">
        <v>3.8</v>
      </c>
      <c r="P216">
        <f t="shared" si="146"/>
        <v>0.78619099213336086</v>
      </c>
      <c r="Q216" s="145">
        <f t="shared" si="147"/>
        <v>0.73575875299340177</v>
      </c>
      <c r="R216" s="146">
        <f t="shared" si="148"/>
        <v>0.23093876354906184</v>
      </c>
    </row>
    <row r="217" spans="1:18" x14ac:dyDescent="0.35">
      <c r="A217">
        <v>39</v>
      </c>
      <c r="B217">
        <f t="shared" si="138"/>
        <v>-1.6573821250792373</v>
      </c>
      <c r="C217" s="145">
        <f t="shared" si="139"/>
        <v>-1.8694710412109667</v>
      </c>
      <c r="D217" s="146">
        <f t="shared" si="140"/>
        <v>0.96922134554137651</v>
      </c>
      <c r="E217" s="5"/>
      <c r="F217" s="15"/>
      <c r="G217" s="19"/>
      <c r="H217">
        <v>39</v>
      </c>
      <c r="I217">
        <f t="shared" si="142"/>
        <v>-3.828340677276894</v>
      </c>
      <c r="J217" s="145">
        <f t="shared" si="143"/>
        <v>-5.2669508795987188</v>
      </c>
      <c r="K217" s="146">
        <f t="shared" si="144"/>
        <v>0.99999993064584913</v>
      </c>
      <c r="O217">
        <v>3.9</v>
      </c>
      <c r="P217">
        <f t="shared" si="146"/>
        <v>0.92459234187823247</v>
      </c>
      <c r="Q217" s="145">
        <f t="shared" si="147"/>
        <v>0.86865030071711302</v>
      </c>
      <c r="R217" s="146">
        <f t="shared" si="148"/>
        <v>0.19251921641707526</v>
      </c>
    </row>
    <row r="218" spans="1:18" x14ac:dyDescent="0.35">
      <c r="A218">
        <v>40</v>
      </c>
      <c r="B218">
        <f t="shared" si="138"/>
        <v>-1.5951337452959964</v>
      </c>
      <c r="C218" s="145">
        <f t="shared" si="139"/>
        <v>-1.7737705958838994</v>
      </c>
      <c r="D218" s="146">
        <f t="shared" si="140"/>
        <v>0.96194944814115002</v>
      </c>
      <c r="E218" s="5"/>
      <c r="F218" s="15"/>
      <c r="G218" s="19"/>
      <c r="H218">
        <v>40</v>
      </c>
      <c r="I218">
        <f t="shared" si="142"/>
        <v>-3.8118094049462568</v>
      </c>
      <c r="J218" s="145">
        <f t="shared" si="143"/>
        <v>-5.2295005516592123</v>
      </c>
      <c r="K218" s="146">
        <f t="shared" si="144"/>
        <v>0.99999991501570273</v>
      </c>
      <c r="O218">
        <v>4</v>
      </c>
      <c r="P218">
        <f t="shared" si="146"/>
        <v>1.062993691623104</v>
      </c>
      <c r="Q218" s="145">
        <f t="shared" si="147"/>
        <v>1.0042605436613485</v>
      </c>
      <c r="R218" s="146">
        <f t="shared" si="148"/>
        <v>0.15762652324263604</v>
      </c>
    </row>
    <row r="219" spans="1:18" x14ac:dyDescent="0.35">
      <c r="A219">
        <v>41</v>
      </c>
      <c r="B219">
        <f t="shared" si="138"/>
        <v>-1.5328853655127552</v>
      </c>
      <c r="C219" s="145">
        <f t="shared" si="139"/>
        <v>-1.6802686466474916</v>
      </c>
      <c r="D219" s="146">
        <f t="shared" si="140"/>
        <v>0.9535474707947621</v>
      </c>
      <c r="E219" s="5"/>
      <c r="F219" s="15"/>
      <c r="G219" s="19"/>
      <c r="H219">
        <v>41</v>
      </c>
      <c r="I219">
        <f t="shared" si="142"/>
        <v>-3.7952781326156191</v>
      </c>
      <c r="J219" s="145">
        <f t="shared" si="143"/>
        <v>-5.1922379062132711</v>
      </c>
      <c r="K219" s="146">
        <f t="shared" si="144"/>
        <v>0.99999989610937179</v>
      </c>
      <c r="O219">
        <v>4.0999999999999996</v>
      </c>
      <c r="P219">
        <f t="shared" si="146"/>
        <v>1.2013950413679748</v>
      </c>
      <c r="Q219" s="145">
        <f t="shared" si="147"/>
        <v>1.1430533244571892</v>
      </c>
      <c r="R219" s="146">
        <f t="shared" si="148"/>
        <v>0.12650822594088384</v>
      </c>
    </row>
    <row r="220" spans="1:18" x14ac:dyDescent="0.35">
      <c r="A220">
        <v>42</v>
      </c>
      <c r="B220">
        <f t="shared" si="138"/>
        <v>-1.4706369857295143</v>
      </c>
      <c r="C220" s="145">
        <f t="shared" si="139"/>
        <v>-1.5889070454008642</v>
      </c>
      <c r="D220" s="146">
        <f t="shared" si="140"/>
        <v>0.94395930983066911</v>
      </c>
      <c r="E220" s="5"/>
      <c r="F220" s="15"/>
      <c r="G220" s="19"/>
      <c r="H220">
        <v>42</v>
      </c>
      <c r="I220">
        <f t="shared" si="142"/>
        <v>-3.7787468602849819</v>
      </c>
      <c r="J220" s="145">
        <f t="shared" si="143"/>
        <v>-5.1551621528215934</v>
      </c>
      <c r="K220" s="146">
        <f t="shared" si="144"/>
        <v>0.9999998732942279</v>
      </c>
      <c r="O220">
        <v>4.2</v>
      </c>
      <c r="P220">
        <f t="shared" si="146"/>
        <v>1.339796391112847</v>
      </c>
      <c r="Q220" s="145">
        <f t="shared" si="147"/>
        <v>1.2854924857357171</v>
      </c>
      <c r="R220" s="146">
        <f t="shared" si="148"/>
        <v>9.9310120450318173E-2</v>
      </c>
    </row>
    <row r="221" spans="1:18" x14ac:dyDescent="0.35">
      <c r="A221">
        <v>43</v>
      </c>
      <c r="B221">
        <f t="shared" si="138"/>
        <v>-1.4083886059462731</v>
      </c>
      <c r="C221" s="145">
        <f t="shared" si="139"/>
        <v>-1.499627644043136</v>
      </c>
      <c r="D221" s="146">
        <f t="shared" si="140"/>
        <v>0.93314455861337431</v>
      </c>
      <c r="E221" s="5"/>
      <c r="F221" s="15"/>
      <c r="G221" s="19"/>
      <c r="H221">
        <v>43</v>
      </c>
      <c r="I221">
        <f t="shared" si="142"/>
        <v>-3.7622155879543442</v>
      </c>
      <c r="J221" s="145">
        <f t="shared" si="143"/>
        <v>-5.1182725010448777</v>
      </c>
      <c r="K221" s="146">
        <f t="shared" si="144"/>
        <v>0.99999984582656098</v>
      </c>
      <c r="O221">
        <v>4.3</v>
      </c>
      <c r="P221">
        <f t="shared" si="146"/>
        <v>1.478197740857718</v>
      </c>
      <c r="Q221" s="145">
        <f t="shared" si="147"/>
        <v>1.4320418701280113</v>
      </c>
      <c r="R221" s="146">
        <f t="shared" si="148"/>
        <v>7.6065919456221653E-2</v>
      </c>
    </row>
    <row r="222" spans="1:18" x14ac:dyDescent="0.35">
      <c r="A222">
        <v>44</v>
      </c>
      <c r="B222">
        <f t="shared" si="138"/>
        <v>-1.3461402261630322</v>
      </c>
      <c r="C222" s="145">
        <f t="shared" si="139"/>
        <v>-1.4123722944734278</v>
      </c>
      <c r="D222" s="146">
        <f t="shared" si="140"/>
        <v>0.92107981511033177</v>
      </c>
      <c r="E222" s="5"/>
      <c r="F222" s="15"/>
      <c r="G222" s="19"/>
      <c r="H222">
        <v>44</v>
      </c>
      <c r="I222">
        <f t="shared" si="142"/>
        <v>-3.745684315623707</v>
      </c>
      <c r="J222" s="145">
        <f t="shared" si="143"/>
        <v>-5.0815681604438225</v>
      </c>
      <c r="K222" s="146">
        <f t="shared" si="144"/>
        <v>0.99999981283417783</v>
      </c>
      <c r="O222">
        <v>4.4000000000000004</v>
      </c>
      <c r="P222">
        <f t="shared" si="146"/>
        <v>1.6165990906025902</v>
      </c>
      <c r="Q222" s="145">
        <f t="shared" si="147"/>
        <v>1.583165320265155</v>
      </c>
      <c r="R222" s="146">
        <f t="shared" si="148"/>
        <v>5.6691894296449274E-2</v>
      </c>
    </row>
    <row r="223" spans="1:18" x14ac:dyDescent="0.35">
      <c r="A223">
        <v>45</v>
      </c>
      <c r="B223">
        <f t="shared" si="138"/>
        <v>-1.283891846379791</v>
      </c>
      <c r="C223" s="145">
        <f t="shared" si="139"/>
        <v>-1.3270828485908586</v>
      </c>
      <c r="D223" s="146">
        <f t="shared" si="140"/>
        <v>0.90775936087179665</v>
      </c>
      <c r="E223" s="5"/>
      <c r="F223" s="15"/>
      <c r="G223" s="19"/>
      <c r="H223">
        <v>45</v>
      </c>
      <c r="I223">
        <f t="shared" si="142"/>
        <v>-3.7291530432930693</v>
      </c>
      <c r="J223" s="145">
        <f t="shared" si="143"/>
        <v>-5.0450483405791244</v>
      </c>
      <c r="K223" s="146">
        <f t="shared" si="144"/>
        <v>0.99999977329663936</v>
      </c>
      <c r="O223">
        <v>4.5</v>
      </c>
      <c r="P223">
        <f t="shared" si="146"/>
        <v>1.7550004403474611</v>
      </c>
      <c r="Q223" s="145">
        <f t="shared" si="147"/>
        <v>1.7393266787782267</v>
      </c>
      <c r="R223" s="146">
        <f t="shared" si="148"/>
        <v>4.0988658574313996E-2</v>
      </c>
    </row>
    <row r="224" spans="1:18" x14ac:dyDescent="0.35">
      <c r="A224">
        <v>46</v>
      </c>
      <c r="B224">
        <f t="shared" si="138"/>
        <v>-1.2216434665965501</v>
      </c>
      <c r="C224" s="145">
        <f t="shared" si="139"/>
        <v>-1.2437011582945485</v>
      </c>
      <c r="D224" s="146">
        <f t="shared" si="140"/>
        <v>0.89319521522595657</v>
      </c>
      <c r="E224" s="5"/>
      <c r="F224" s="15"/>
      <c r="G224" s="19"/>
      <c r="H224">
        <v>46</v>
      </c>
      <c r="I224">
        <f t="shared" si="142"/>
        <v>-3.7126217709624321</v>
      </c>
      <c r="J224" s="145">
        <f t="shared" si="143"/>
        <v>-5.0087122510114828</v>
      </c>
      <c r="K224" s="146">
        <f t="shared" si="144"/>
        <v>0.99999972602287801</v>
      </c>
      <c r="O224">
        <v>4.5999999999999996</v>
      </c>
      <c r="P224">
        <f t="shared" si="146"/>
        <v>1.8934017900923319</v>
      </c>
      <c r="Q224" s="145">
        <f t="shared" si="147"/>
        <v>1.9009897882983082</v>
      </c>
      <c r="R224" s="146">
        <f t="shared" si="148"/>
        <v>2.865167509111044E-2</v>
      </c>
    </row>
    <row r="225" spans="1:18" x14ac:dyDescent="0.35">
      <c r="A225">
        <v>47</v>
      </c>
      <c r="B225">
        <f t="shared" si="138"/>
        <v>-1.1593950868133089</v>
      </c>
      <c r="C225" s="145">
        <f t="shared" si="139"/>
        <v>-1.1621690754836174</v>
      </c>
      <c r="D225" s="146">
        <f t="shared" si="140"/>
        <v>0.87741660326339699</v>
      </c>
      <c r="E225" s="5"/>
      <c r="F225" s="15"/>
      <c r="G225" s="19"/>
      <c r="H225">
        <v>47</v>
      </c>
      <c r="I225">
        <f t="shared" si="142"/>
        <v>-3.6960904986317944</v>
      </c>
      <c r="J225" s="145">
        <f t="shared" si="143"/>
        <v>-4.9725591013015942</v>
      </c>
      <c r="K225" s="146">
        <f t="shared" si="144"/>
        <v>0.9999996696259098</v>
      </c>
      <c r="O225">
        <v>4.7</v>
      </c>
      <c r="P225">
        <f t="shared" si="146"/>
        <v>2.0318031398372041</v>
      </c>
      <c r="Q225" s="145">
        <f t="shared" si="147"/>
        <v>2.0686184914564825</v>
      </c>
      <c r="R225" s="146">
        <f t="shared" si="148"/>
        <v>1.9290950657618988E-2</v>
      </c>
    </row>
    <row r="226" spans="1:18" x14ac:dyDescent="0.35">
      <c r="A226">
        <v>48</v>
      </c>
      <c r="B226">
        <f t="shared" si="138"/>
        <v>-1.097146707030068</v>
      </c>
      <c r="C226" s="145">
        <f t="shared" si="139"/>
        <v>-1.0824284520571852</v>
      </c>
      <c r="D226" s="146">
        <f t="shared" si="140"/>
        <v>0.86046890428842282</v>
      </c>
      <c r="E226" s="5"/>
      <c r="F226" s="15"/>
      <c r="G226" s="19"/>
      <c r="H226">
        <v>48</v>
      </c>
      <c r="I226">
        <f t="shared" si="142"/>
        <v>-3.6795592263011572</v>
      </c>
      <c r="J226" s="145">
        <f t="shared" si="143"/>
        <v>-4.9365881010101589</v>
      </c>
      <c r="K226" s="146">
        <f t="shared" si="144"/>
        <v>0.99999960249433917</v>
      </c>
      <c r="O226">
        <v>4.8</v>
      </c>
      <c r="P226">
        <f t="shared" si="146"/>
        <v>2.1702044895820749</v>
      </c>
      <c r="Q226" s="145">
        <f t="shared" si="147"/>
        <v>2.2426766308838268</v>
      </c>
      <c r="R226" s="146">
        <f t="shared" si="148"/>
        <v>1.2458837333549799E-2</v>
      </c>
    </row>
    <row r="227" spans="1:18" x14ac:dyDescent="0.35">
      <c r="A227">
        <v>49</v>
      </c>
      <c r="B227">
        <f t="shared" si="138"/>
        <v>-1.0348983272468268</v>
      </c>
      <c r="C227" s="145">
        <f t="shared" si="139"/>
        <v>-1.004421139914371</v>
      </c>
      <c r="D227" s="146">
        <f t="shared" si="140"/>
        <v>0.84241216766678206</v>
      </c>
      <c r="E227" s="5"/>
      <c r="F227" s="15"/>
      <c r="G227" s="19"/>
      <c r="H227">
        <v>49</v>
      </c>
      <c r="I227">
        <f t="shared" si="142"/>
        <v>-3.6630279539705199</v>
      </c>
      <c r="J227" s="145">
        <f t="shared" si="143"/>
        <v>-4.9007984596978744</v>
      </c>
      <c r="K227" s="146">
        <f t="shared" si="144"/>
        <v>0.99999952276033044</v>
      </c>
      <c r="O227">
        <v>4.9000000000000004</v>
      </c>
      <c r="P227">
        <f t="shared" si="146"/>
        <v>2.3086058393269471</v>
      </c>
      <c r="Q227" s="145">
        <f t="shared" si="147"/>
        <v>2.4236280492114264</v>
      </c>
      <c r="R227" s="146">
        <f t="shared" si="148"/>
        <v>7.6831674546613549E-3</v>
      </c>
    </row>
    <row r="228" spans="1:18" x14ac:dyDescent="0.35">
      <c r="A228">
        <v>50</v>
      </c>
      <c r="B228">
        <f t="shared" si="138"/>
        <v>-0.97264994746358591</v>
      </c>
      <c r="C228" s="145">
        <f t="shared" si="139"/>
        <v>-0.92808899095429553</v>
      </c>
      <c r="D228" s="146">
        <f t="shared" si="140"/>
        <v>0.82331929510872992</v>
      </c>
      <c r="E228" s="5"/>
      <c r="F228" s="15"/>
      <c r="G228" s="19"/>
      <c r="H228">
        <v>50</v>
      </c>
      <c r="I228">
        <f t="shared" si="142"/>
        <v>-3.6464966816398823</v>
      </c>
      <c r="J228" s="145">
        <f t="shared" si="143"/>
        <v>-4.8651893869254366</v>
      </c>
      <c r="K228" s="146">
        <f t="shared" si="144"/>
        <v>0.99999942826369814</v>
      </c>
      <c r="O228">
        <v>5</v>
      </c>
      <c r="P228">
        <f t="shared" si="146"/>
        <v>2.4470071890718184</v>
      </c>
      <c r="Q228" s="145">
        <f t="shared" si="147"/>
        <v>2.6119365890703592</v>
      </c>
      <c r="R228" s="146">
        <f t="shared" si="148"/>
        <v>4.5015475665308724E-3</v>
      </c>
    </row>
    <row r="229" spans="1:18" x14ac:dyDescent="0.35">
      <c r="A229">
        <v>51</v>
      </c>
      <c r="B229">
        <f t="shared" si="138"/>
        <v>-0.91040156768034486</v>
      </c>
      <c r="C229" s="145">
        <f t="shared" si="139"/>
        <v>-0.85337385707607794</v>
      </c>
      <c r="D229" s="146">
        <f t="shared" si="140"/>
        <v>0.80327399284368617</v>
      </c>
      <c r="E229" s="5"/>
      <c r="F229" s="15"/>
      <c r="G229" s="19"/>
      <c r="H229">
        <v>51</v>
      </c>
      <c r="I229">
        <f t="shared" si="142"/>
        <v>-3.6299654093092451</v>
      </c>
      <c r="J229" s="145">
        <f t="shared" si="143"/>
        <v>-4.8297600922535473</v>
      </c>
      <c r="K229" s="146">
        <f t="shared" si="144"/>
        <v>0.99999931651174767</v>
      </c>
      <c r="O229">
        <v>5.0999999999999996</v>
      </c>
      <c r="P229">
        <f t="shared" si="146"/>
        <v>2.5854085388166892</v>
      </c>
      <c r="Q229" s="145">
        <f t="shared" si="147"/>
        <v>2.8080660930917061</v>
      </c>
      <c r="R229" s="146">
        <f t="shared" si="148"/>
        <v>2.4919998360085627E-3</v>
      </c>
    </row>
    <row r="230" spans="1:18" x14ac:dyDescent="0.35">
      <c r="A230">
        <v>52</v>
      </c>
      <c r="B230">
        <f t="shared" si="138"/>
        <v>-0.84815318789710381</v>
      </c>
      <c r="C230" s="145">
        <f t="shared" si="139"/>
        <v>-0.78021759017883852</v>
      </c>
      <c r="D230" s="146">
        <f t="shared" si="140"/>
        <v>0.78236859486386801</v>
      </c>
      <c r="E230" s="5"/>
      <c r="F230" s="15"/>
      <c r="G230" s="19"/>
      <c r="H230">
        <v>52</v>
      </c>
      <c r="I230">
        <f t="shared" si="142"/>
        <v>-3.6134341369786074</v>
      </c>
      <c r="J230" s="145">
        <f t="shared" si="143"/>
        <v>-4.7945097852429006</v>
      </c>
      <c r="K230" s="146">
        <f t="shared" si="144"/>
        <v>0.9999991846344749</v>
      </c>
      <c r="O230">
        <v>5.2</v>
      </c>
      <c r="P230">
        <f t="shared" si="146"/>
        <v>2.7238098885615614</v>
      </c>
      <c r="Q230" s="145">
        <f t="shared" si="147"/>
        <v>3.01248040390655</v>
      </c>
      <c r="R230" s="146">
        <f t="shared" si="148"/>
        <v>1.2956108268906696E-3</v>
      </c>
    </row>
    <row r="231" spans="1:18" x14ac:dyDescent="0.35">
      <c r="A231">
        <v>53</v>
      </c>
      <c r="B231">
        <f t="shared" si="138"/>
        <v>-0.78590480811386276</v>
      </c>
      <c r="C231" s="145">
        <f t="shared" si="139"/>
        <v>-0.7085620421616966</v>
      </c>
      <c r="D231" s="146">
        <f t="shared" si="140"/>
        <v>0.76070185077224384</v>
      </c>
      <c r="E231" s="5"/>
      <c r="F231" s="15"/>
      <c r="G231" s="19"/>
      <c r="H231">
        <v>53</v>
      </c>
      <c r="I231">
        <f t="shared" si="142"/>
        <v>-3.5969028646479702</v>
      </c>
      <c r="J231" s="145">
        <f t="shared" si="143"/>
        <v>-4.7594376754541976</v>
      </c>
      <c r="K231" s="146">
        <f t="shared" si="144"/>
        <v>0.99999902933471063</v>
      </c>
      <c r="O231">
        <v>5.3</v>
      </c>
      <c r="P231">
        <f t="shared" si="146"/>
        <v>2.8622112383064322</v>
      </c>
      <c r="Q231" s="145">
        <f t="shared" si="147"/>
        <v>3.2256433641459692</v>
      </c>
      <c r="R231" s="146">
        <f t="shared" si="148"/>
        <v>6.2844934403671893E-4</v>
      </c>
    </row>
    <row r="232" spans="1:18" x14ac:dyDescent="0.35">
      <c r="A232">
        <v>54</v>
      </c>
      <c r="B232">
        <f t="shared" si="138"/>
        <v>-0.72365642833062171</v>
      </c>
      <c r="C232" s="145">
        <f t="shared" si="139"/>
        <v>-0.63834906492377208</v>
      </c>
      <c r="D232" s="146">
        <f t="shared" si="140"/>
        <v>0.73837676024218579</v>
      </c>
      <c r="E232" s="5"/>
      <c r="F232" s="15"/>
      <c r="G232" s="19"/>
      <c r="H232">
        <v>54</v>
      </c>
      <c r="I232">
        <f t="shared" si="142"/>
        <v>-3.5803715923173325</v>
      </c>
      <c r="J232" s="145">
        <f t="shared" si="143"/>
        <v>-4.7245429724481358</v>
      </c>
      <c r="K232" s="146">
        <f t="shared" si="144"/>
        <v>0.99999884683277829</v>
      </c>
      <c r="O232">
        <v>5.4</v>
      </c>
      <c r="P232">
        <f t="shared" si="146"/>
        <v>3.0006125880513044</v>
      </c>
      <c r="Q232" s="145">
        <f t="shared" si="147"/>
        <v>3.4480188164410484</v>
      </c>
      <c r="R232" s="146">
        <f t="shared" si="148"/>
        <v>2.8235734731174578E-4</v>
      </c>
    </row>
    <row r="233" spans="1:18" x14ac:dyDescent="0.35">
      <c r="A233">
        <v>55</v>
      </c>
      <c r="B233">
        <f t="shared" si="138"/>
        <v>-0.66140804854738067</v>
      </c>
      <c r="C233" s="145">
        <f t="shared" si="139"/>
        <v>-0.56952051036418494</v>
      </c>
      <c r="D233" s="146">
        <f t="shared" si="140"/>
        <v>0.71549852214351894</v>
      </c>
      <c r="E233" s="5"/>
      <c r="F233" s="15"/>
      <c r="G233" s="19"/>
      <c r="H233">
        <v>55</v>
      </c>
      <c r="I233">
        <f t="shared" si="142"/>
        <v>-3.5638403199866953</v>
      </c>
      <c r="J233" s="145">
        <f t="shared" si="143"/>
        <v>-4.6898248857854128</v>
      </c>
      <c r="K233" s="146">
        <f t="shared" si="144"/>
        <v>0.99999863280520918</v>
      </c>
      <c r="O233">
        <v>5.5</v>
      </c>
      <c r="P233">
        <f t="shared" si="146"/>
        <v>3.1390139377961752</v>
      </c>
      <c r="Q233" s="145">
        <f t="shared" si="147"/>
        <v>3.6800706034228643</v>
      </c>
      <c r="R233" s="146">
        <f t="shared" si="148"/>
        <v>1.1658469301834007E-4</v>
      </c>
    </row>
    <row r="234" spans="1:18" x14ac:dyDescent="0.35">
      <c r="A234">
        <v>56</v>
      </c>
      <c r="B234">
        <f t="shared" si="138"/>
        <v>-0.59915966876413962</v>
      </c>
      <c r="C234" s="145">
        <f t="shared" si="139"/>
        <v>-0.50201823038205506</v>
      </c>
      <c r="D234" s="146">
        <f t="shared" si="140"/>
        <v>0.6921726513386468</v>
      </c>
      <c r="E234" s="5"/>
      <c r="F234" s="15"/>
      <c r="G234" s="19"/>
      <c r="H234">
        <v>56</v>
      </c>
      <c r="I234">
        <f t="shared" si="142"/>
        <v>-3.5473090476560576</v>
      </c>
      <c r="J234" s="145">
        <f t="shared" si="143"/>
        <v>-4.6552826250267261</v>
      </c>
      <c r="K234" s="146">
        <f t="shared" si="144"/>
        <v>0.99999838231704274</v>
      </c>
      <c r="O234">
        <v>5.6</v>
      </c>
      <c r="P234">
        <f t="shared" si="146"/>
        <v>3.2774152875410461</v>
      </c>
      <c r="Q234" s="145">
        <f t="shared" si="147"/>
        <v>3.9222625677224991</v>
      </c>
      <c r="R234" s="146">
        <f t="shared" si="148"/>
        <v>4.3860660566830134E-5</v>
      </c>
    </row>
    <row r="235" spans="1:18" x14ac:dyDescent="0.35">
      <c r="A235">
        <v>57</v>
      </c>
      <c r="B235">
        <f t="shared" si="138"/>
        <v>-0.53691128898089868</v>
      </c>
      <c r="C235" s="145">
        <f t="shared" si="139"/>
        <v>-0.435784076876502</v>
      </c>
      <c r="D235" s="146">
        <f t="shared" si="140"/>
        <v>0.66850330111838629</v>
      </c>
      <c r="E235" s="5"/>
      <c r="F235" s="15"/>
      <c r="G235" s="19"/>
      <c r="H235">
        <v>57</v>
      </c>
      <c r="I235">
        <f t="shared" si="142"/>
        <v>-3.5307777753254204</v>
      </c>
      <c r="J235" s="145">
        <f t="shared" si="143"/>
        <v>-4.620915399732775</v>
      </c>
      <c r="K235" s="146">
        <f t="shared" si="144"/>
        <v>0.99999808974722149</v>
      </c>
      <c r="O235">
        <v>5.7</v>
      </c>
      <c r="P235">
        <f t="shared" si="146"/>
        <v>3.4158166372859182</v>
      </c>
      <c r="Q235" s="145">
        <f t="shared" si="147"/>
        <v>4.1750585519710377</v>
      </c>
      <c r="R235" s="146">
        <f t="shared" si="148"/>
        <v>1.489547103217248E-5</v>
      </c>
    </row>
    <row r="236" spans="1:18" x14ac:dyDescent="0.35">
      <c r="A236">
        <v>58</v>
      </c>
      <c r="B236">
        <f t="shared" si="138"/>
        <v>-0.47466290919765758</v>
      </c>
      <c r="C236" s="145">
        <f t="shared" si="139"/>
        <v>-0.37075990174664564</v>
      </c>
      <c r="D236" s="146">
        <f t="shared" si="140"/>
        <v>0.64459181509688779</v>
      </c>
      <c r="E236" s="5"/>
      <c r="F236" s="15"/>
      <c r="G236" s="19"/>
      <c r="H236">
        <v>58</v>
      </c>
      <c r="I236">
        <f t="shared" si="142"/>
        <v>-3.5142465029947831</v>
      </c>
      <c r="J236" s="145">
        <f t="shared" si="143"/>
        <v>-4.5867224194642588</v>
      </c>
      <c r="K236" s="146">
        <f t="shared" si="144"/>
        <v>0.99999774870657421</v>
      </c>
      <c r="O236">
        <v>5.8</v>
      </c>
      <c r="P236">
        <f t="shared" si="146"/>
        <v>3.5542179870307891</v>
      </c>
      <c r="Q236" s="145">
        <f t="shared" si="147"/>
        <v>4.438922398799555</v>
      </c>
      <c r="R236" s="146">
        <f t="shared" si="148"/>
        <v>4.5205202300335756E-6</v>
      </c>
    </row>
    <row r="237" spans="1:18" x14ac:dyDescent="0.35">
      <c r="A237">
        <v>59</v>
      </c>
      <c r="B237">
        <f t="shared" si="138"/>
        <v>-0.41241452941441659</v>
      </c>
      <c r="C237" s="145">
        <f t="shared" si="139"/>
        <v>-0.30688755689160568</v>
      </c>
      <c r="D237" s="146">
        <f t="shared" si="140"/>
        <v>0.62053551973099963</v>
      </c>
      <c r="E237" s="5"/>
      <c r="F237" s="15"/>
      <c r="G237" s="19"/>
      <c r="H237">
        <v>59</v>
      </c>
      <c r="I237">
        <f t="shared" si="142"/>
        <v>-3.4977152306641455</v>
      </c>
      <c r="J237" s="145">
        <f t="shared" si="143"/>
        <v>-4.5527028937818717</v>
      </c>
      <c r="K237" s="146">
        <f t="shared" si="144"/>
        <v>0.99999735194786532</v>
      </c>
      <c r="O237">
        <v>5.9</v>
      </c>
      <c r="P237">
        <f t="shared" si="146"/>
        <v>3.6926193367756612</v>
      </c>
      <c r="Q237" s="145">
        <f t="shared" si="147"/>
        <v>4.7143179508391384</v>
      </c>
      <c r="R237" s="146">
        <f t="shared" si="148"/>
        <v>1.2126085988661828E-6</v>
      </c>
    </row>
    <row r="238" spans="1:18" x14ac:dyDescent="0.35">
      <c r="A238">
        <v>60</v>
      </c>
      <c r="B238">
        <f t="shared" si="138"/>
        <v>-0.35016614963117554</v>
      </c>
      <c r="C238" s="145">
        <f t="shared" si="139"/>
        <v>-0.24410889421050211</v>
      </c>
      <c r="D238" s="146">
        <f t="shared" si="140"/>
        <v>0.59642675784714871</v>
      </c>
      <c r="E238" s="5"/>
      <c r="F238" s="15"/>
      <c r="G238" s="19"/>
      <c r="H238">
        <v>60</v>
      </c>
      <c r="I238">
        <f t="shared" si="142"/>
        <v>-3.4811839583335082</v>
      </c>
      <c r="J238" s="145">
        <f t="shared" si="143"/>
        <v>-4.5188560322463154</v>
      </c>
      <c r="K238" s="146">
        <f t="shared" si="144"/>
        <v>0.99999689126738023</v>
      </c>
      <c r="O238">
        <v>6</v>
      </c>
      <c r="P238">
        <f t="shared" si="146"/>
        <v>3.8310206865205325</v>
      </c>
      <c r="Q238" s="145">
        <f t="shared" si="147"/>
        <v>5.0017090507208621</v>
      </c>
      <c r="R238" s="146">
        <f t="shared" si="148"/>
        <v>2.8412151942269759E-7</v>
      </c>
    </row>
    <row r="239" spans="1:18" x14ac:dyDescent="0.35">
      <c r="A239">
        <v>61</v>
      </c>
      <c r="B239">
        <f t="shared" si="138"/>
        <v>-0.28791776984793449</v>
      </c>
      <c r="C239" s="145">
        <f t="shared" si="139"/>
        <v>-0.18236576560245463</v>
      </c>
      <c r="D239" s="146">
        <f t="shared" si="140"/>
        <v>0.57235215481917301</v>
      </c>
      <c r="E239" s="5"/>
      <c r="F239" s="15"/>
      <c r="G239" s="19"/>
      <c r="H239">
        <v>61</v>
      </c>
      <c r="I239">
        <f t="shared" si="142"/>
        <v>-3.4646526860028706</v>
      </c>
      <c r="J239" s="145">
        <f t="shared" si="143"/>
        <v>-4.4851810444182849</v>
      </c>
      <c r="K239" s="146">
        <f t="shared" si="144"/>
        <v>0.99999635739750381</v>
      </c>
      <c r="O239">
        <v>6.1</v>
      </c>
      <c r="P239">
        <f t="shared" si="146"/>
        <v>3.9694220362654034</v>
      </c>
      <c r="Q239" s="145">
        <f t="shared" si="147"/>
        <v>5.3015595410758101</v>
      </c>
      <c r="R239" s="146">
        <f t="shared" si="148"/>
        <v>5.7408794051916345E-8</v>
      </c>
    </row>
    <row r="240" spans="1:18" x14ac:dyDescent="0.35">
      <c r="A240">
        <v>62</v>
      </c>
      <c r="B240">
        <f t="shared" si="138"/>
        <v>-0.22566939006469344</v>
      </c>
      <c r="C240" s="145">
        <f t="shared" si="139"/>
        <v>-0.12160002296658304</v>
      </c>
      <c r="D240" s="146">
        <f t="shared" si="140"/>
        <v>0.54839210234992586</v>
      </c>
      <c r="E240" s="5"/>
      <c r="F240" s="15"/>
      <c r="G240" s="19"/>
      <c r="H240">
        <v>62</v>
      </c>
      <c r="I240">
        <f t="shared" si="142"/>
        <v>-3.4481214136722333</v>
      </c>
      <c r="J240" s="145">
        <f t="shared" si="143"/>
        <v>-4.4516771398584813</v>
      </c>
      <c r="K240" s="146">
        <f t="shared" si="144"/>
        <v>0.99999573988974599</v>
      </c>
      <c r="O240">
        <v>6.2</v>
      </c>
      <c r="P240">
        <f t="shared" si="146"/>
        <v>4.1078233860102751</v>
      </c>
      <c r="Q240" s="145">
        <f t="shared" si="147"/>
        <v>5.6143332645350652</v>
      </c>
      <c r="R240" s="146">
        <f t="shared" si="148"/>
        <v>9.8660795089244857E-9</v>
      </c>
    </row>
    <row r="241" spans="1:18" x14ac:dyDescent="0.35">
      <c r="A241">
        <v>63</v>
      </c>
      <c r="B241">
        <f t="shared" si="138"/>
        <v>-0.16342101028145239</v>
      </c>
      <c r="C241" s="145">
        <f t="shared" si="139"/>
        <v>-6.175351820200712E-2</v>
      </c>
      <c r="D241" s="146">
        <f t="shared" si="140"/>
        <v>0.5246204400516441</v>
      </c>
      <c r="E241" s="5"/>
      <c r="F241" s="15"/>
      <c r="G241" s="19"/>
      <c r="H241">
        <v>63</v>
      </c>
      <c r="I241">
        <f t="shared" si="142"/>
        <v>-3.4315901413415957</v>
      </c>
      <c r="J241" s="145">
        <f t="shared" si="143"/>
        <v>-4.4183435281276005</v>
      </c>
      <c r="K241" s="146">
        <f t="shared" si="144"/>
        <v>0.99999502698766396</v>
      </c>
      <c r="O241">
        <v>6.3</v>
      </c>
      <c r="P241">
        <f t="shared" si="146"/>
        <v>4.2462247357551464</v>
      </c>
      <c r="Q241" s="145">
        <f t="shared" si="147"/>
        <v>5.9404940637297061</v>
      </c>
      <c r="R241" s="146">
        <f t="shared" si="148"/>
        <v>1.4208217935518519E-9</v>
      </c>
    </row>
    <row r="242" spans="1:18" x14ac:dyDescent="0.35">
      <c r="A242">
        <v>64</v>
      </c>
      <c r="B242">
        <f t="shared" si="138"/>
        <v>-0.10117263049821137</v>
      </c>
      <c r="C242" s="145">
        <f t="shared" si="139"/>
        <v>-2.7681032078467728E-3</v>
      </c>
      <c r="D242" s="146">
        <f t="shared" si="140"/>
        <v>0.5011043119958456</v>
      </c>
      <c r="E242" s="5"/>
      <c r="F242" s="15"/>
      <c r="G242" s="19"/>
      <c r="H242">
        <v>64</v>
      </c>
      <c r="I242">
        <f t="shared" si="142"/>
        <v>-3.4150588690109585</v>
      </c>
      <c r="J242" s="145">
        <f t="shared" si="143"/>
        <v>-4.3851794187863424</v>
      </c>
      <c r="K242" s="146">
        <f t="shared" si="144"/>
        <v>0.99999420548913232</v>
      </c>
      <c r="O242">
        <v>6.4</v>
      </c>
      <c r="P242">
        <f t="shared" si="146"/>
        <v>4.3846260855000185</v>
      </c>
      <c r="Q242" s="145">
        <f t="shared" si="147"/>
        <v>6.2805057812908167</v>
      </c>
      <c r="R242" s="146">
        <f t="shared" si="148"/>
        <v>1.687366912861421E-10</v>
      </c>
    </row>
    <row r="243" spans="1:18" x14ac:dyDescent="0.35">
      <c r="A243">
        <v>65</v>
      </c>
      <c r="B243">
        <f t="shared" ref="B243:B306" si="150">(A243-$C$171)/$C$172</f>
        <v>-3.8924250714970333E-2</v>
      </c>
      <c r="C243" s="145">
        <f t="shared" ref="C243:C306" si="151">B243-1/6*C$174*(B243^2-1)-1/24*C$175*(B243^3-3*B243)+1/36*C$174^2*(4*B243^3-7*B243)</f>
        <v>5.5414370116778328E-2</v>
      </c>
      <c r="D243" s="146">
        <f t="shared" ref="D243:D306" si="152">1-NORMSDIST(C243)</f>
        <v>0.47790417386547546</v>
      </c>
      <c r="E243" s="5"/>
      <c r="F243" s="15"/>
      <c r="G243" s="19"/>
      <c r="H243">
        <v>65</v>
      </c>
      <c r="I243">
        <f t="shared" ref="I243:I306" si="153">(H243-$J$171)/$J$172</f>
        <v>-3.3985275966803208</v>
      </c>
      <c r="J243" s="145">
        <f t="shared" ref="J243:J306" si="154">I243-1/6*J$174*(I243^2-1)-1/24*J$175*(I243^3-3*I243)+1/36*J$174^2*(4*I243^3-7*I243)</f>
        <v>-4.3521840213954039</v>
      </c>
      <c r="K243" s="146">
        <f t="shared" ref="K243:K306" si="155">1-NORMSDIST(J243)</f>
        <v>0.99999326059741833</v>
      </c>
      <c r="O243">
        <v>6.5</v>
      </c>
      <c r="P243">
        <f t="shared" ref="P243:P306" si="156">(O243-$Q$171)/$Q$172</f>
        <v>4.5230274352448898</v>
      </c>
      <c r="Q243" s="145">
        <f t="shared" ref="Q243:Q306" si="157">P243-1/6*Q$174*(P243^2-1)-1/24*Q$175*(P243^3-3*P243)+1/36*Q$174^2*(4*P243^3-7*P243)</f>
        <v>6.634832259849472</v>
      </c>
      <c r="R243" s="146">
        <f t="shared" ref="R243:R306" si="158">1-NORMSDIST(Q243)</f>
        <v>1.6243562050988203E-11</v>
      </c>
    </row>
    <row r="244" spans="1:18" x14ac:dyDescent="0.35">
      <c r="A244">
        <v>66</v>
      </c>
      <c r="B244">
        <f t="shared" si="150"/>
        <v>2.3324129068270708E-2</v>
      </c>
      <c r="C244" s="145">
        <f t="shared" si="151"/>
        <v>0.11285204987274831</v>
      </c>
      <c r="D244" s="146">
        <f t="shared" si="152"/>
        <v>0.45507392602288887</v>
      </c>
      <c r="E244" s="5"/>
      <c r="F244" s="15"/>
      <c r="G244" s="19"/>
      <c r="H244">
        <v>66</v>
      </c>
      <c r="I244">
        <f t="shared" si="153"/>
        <v>-3.3819963243496836</v>
      </c>
      <c r="J244" s="145">
        <f t="shared" si="154"/>
        <v>-4.3193565455154843</v>
      </c>
      <c r="K244" s="146">
        <f t="shared" si="155"/>
        <v>0.9999921757605269</v>
      </c>
      <c r="O244">
        <v>6.6</v>
      </c>
      <c r="P244">
        <f t="shared" si="156"/>
        <v>4.6614287849897602</v>
      </c>
      <c r="Q244" s="145">
        <f t="shared" si="157"/>
        <v>7.0039373420367541</v>
      </c>
      <c r="R244" s="146">
        <f t="shared" si="158"/>
        <v>1.2443379659998755E-12</v>
      </c>
    </row>
    <row r="245" spans="1:18" x14ac:dyDescent="0.35">
      <c r="A245">
        <v>67</v>
      </c>
      <c r="B245">
        <f t="shared" si="150"/>
        <v>8.5572508851511742E-2</v>
      </c>
      <c r="C245" s="145">
        <f t="shared" si="151"/>
        <v>0.16960308416094338</v>
      </c>
      <c r="D245" s="146">
        <f t="shared" si="152"/>
        <v>0.43266114844173631</v>
      </c>
      <c r="E245" s="5"/>
      <c r="F245" s="15"/>
      <c r="G245" s="19"/>
      <c r="H245">
        <v>67</v>
      </c>
      <c r="I245">
        <f t="shared" si="153"/>
        <v>-3.3654650520190463</v>
      </c>
      <c r="J245" s="145">
        <f t="shared" si="154"/>
        <v>-4.2866962007072811</v>
      </c>
      <c r="K245" s="146">
        <f t="shared" si="155"/>
        <v>0.99999093249829596</v>
      </c>
      <c r="O245">
        <v>6.7</v>
      </c>
      <c r="P245">
        <f t="shared" si="156"/>
        <v>4.7998301347346324</v>
      </c>
      <c r="Q245" s="145">
        <f t="shared" si="157"/>
        <v>7.3882848704837532</v>
      </c>
      <c r="R245" s="146">
        <f t="shared" si="158"/>
        <v>7.4384942649885488E-14</v>
      </c>
    </row>
    <row r="246" spans="1:18" x14ac:dyDescent="0.35">
      <c r="A246">
        <v>68</v>
      </c>
      <c r="B246">
        <f t="shared" si="150"/>
        <v>0.14782088863475279</v>
      </c>
      <c r="C246" s="145">
        <f t="shared" si="151"/>
        <v>0.22572562108224378</v>
      </c>
      <c r="D246" s="146">
        <f t="shared" si="152"/>
        <v>0.41070741479096706</v>
      </c>
      <c r="E246" s="5"/>
      <c r="F246" s="15"/>
      <c r="G246" s="19"/>
      <c r="H246">
        <v>68</v>
      </c>
      <c r="I246">
        <f t="shared" si="153"/>
        <v>-3.3489337796884087</v>
      </c>
      <c r="J246" s="145">
        <f t="shared" si="154"/>
        <v>-4.25420219653149</v>
      </c>
      <c r="K246" s="146">
        <f t="shared" si="155"/>
        <v>0.99998951021673943</v>
      </c>
      <c r="O246">
        <v>6.8</v>
      </c>
      <c r="P246">
        <f t="shared" si="156"/>
        <v>4.9382314844795037</v>
      </c>
      <c r="Q246" s="145">
        <f t="shared" si="157"/>
        <v>7.7883386878215397</v>
      </c>
      <c r="R246" s="146">
        <f t="shared" si="158"/>
        <v>3.4416913763379853E-15</v>
      </c>
    </row>
    <row r="247" spans="1:18" x14ac:dyDescent="0.35">
      <c r="A247">
        <v>69</v>
      </c>
      <c r="B247">
        <f t="shared" si="150"/>
        <v>0.21006926841799381</v>
      </c>
      <c r="C247" s="145">
        <f t="shared" si="151"/>
        <v>0.28127780873752972</v>
      </c>
      <c r="D247" s="146">
        <f t="shared" si="152"/>
        <v>0.38924866478428766</v>
      </c>
      <c r="E247" s="5"/>
      <c r="F247" s="15"/>
      <c r="G247" s="19"/>
      <c r="H247">
        <v>69</v>
      </c>
      <c r="I247">
        <f t="shared" si="153"/>
        <v>-3.3324025073577714</v>
      </c>
      <c r="J247" s="145">
        <f t="shared" si="154"/>
        <v>-4.2218737425488131</v>
      </c>
      <c r="K247" s="146">
        <f t="shared" si="155"/>
        <v>0.99998788600916244</v>
      </c>
      <c r="O247">
        <v>6.9</v>
      </c>
      <c r="P247">
        <f t="shared" si="156"/>
        <v>5.0766328342243758</v>
      </c>
      <c r="Q247" s="145">
        <f t="shared" si="157"/>
        <v>8.204562636681203</v>
      </c>
      <c r="R247" s="146">
        <f t="shared" si="158"/>
        <v>0</v>
      </c>
    </row>
    <row r="248" spans="1:18" x14ac:dyDescent="0.35">
      <c r="A248">
        <v>70</v>
      </c>
      <c r="B248">
        <f t="shared" si="150"/>
        <v>0.27231764820123489</v>
      </c>
      <c r="C248" s="145">
        <f t="shared" si="151"/>
        <v>0.33631779522768129</v>
      </c>
      <c r="D248" s="146">
        <f t="shared" si="152"/>
        <v>0.36831561603035023</v>
      </c>
      <c r="E248" s="5"/>
      <c r="F248" s="15"/>
      <c r="G248" s="19"/>
      <c r="H248">
        <v>70</v>
      </c>
      <c r="I248">
        <f t="shared" si="153"/>
        <v>-3.3158712350271338</v>
      </c>
      <c r="J248" s="145">
        <f t="shared" si="154"/>
        <v>-4.1897100483199461</v>
      </c>
      <c r="K248" s="146">
        <f t="shared" si="155"/>
        <v>0.99998603444359802</v>
      </c>
      <c r="O248">
        <v>7</v>
      </c>
      <c r="P248">
        <f t="shared" si="156"/>
        <v>5.2150341839692462</v>
      </c>
      <c r="Q248" s="145">
        <f t="shared" si="157"/>
        <v>8.6374205596938101</v>
      </c>
      <c r="R248" s="146">
        <f t="shared" si="158"/>
        <v>0</v>
      </c>
    </row>
    <row r="249" spans="1:18" x14ac:dyDescent="0.35">
      <c r="A249">
        <v>71</v>
      </c>
      <c r="B249">
        <f t="shared" si="150"/>
        <v>0.33456602798447588</v>
      </c>
      <c r="C249" s="145">
        <f t="shared" si="151"/>
        <v>0.39090372865357875</v>
      </c>
      <c r="D249" s="146">
        <f t="shared" si="152"/>
        <v>0.34793419888379196</v>
      </c>
      <c r="E249" s="5"/>
      <c r="F249" s="15"/>
      <c r="G249" s="19"/>
      <c r="H249">
        <v>71</v>
      </c>
      <c r="I249">
        <f t="shared" si="153"/>
        <v>-3.2993399626964965</v>
      </c>
      <c r="J249" s="145">
        <f t="shared" si="154"/>
        <v>-4.1577103234055883</v>
      </c>
      <c r="K249" s="146">
        <f t="shared" si="155"/>
        <v>0.99998392733615316</v>
      </c>
      <c r="O249">
        <v>7.1</v>
      </c>
      <c r="P249">
        <f t="shared" si="156"/>
        <v>5.3534355337141175</v>
      </c>
      <c r="Q249" s="145">
        <f t="shared" si="157"/>
        <v>9.0873762994904546</v>
      </c>
      <c r="R249" s="146">
        <f t="shared" si="158"/>
        <v>0</v>
      </c>
    </row>
    <row r="250" spans="1:18" x14ac:dyDescent="0.35">
      <c r="A250">
        <v>72</v>
      </c>
      <c r="B250">
        <f t="shared" si="150"/>
        <v>0.39681440776771693</v>
      </c>
      <c r="C250" s="145">
        <f t="shared" si="151"/>
        <v>0.44509375711610233</v>
      </c>
      <c r="D250" s="146">
        <f t="shared" si="152"/>
        <v>0.32812600008448767</v>
      </c>
      <c r="E250" s="5"/>
      <c r="F250" s="15"/>
      <c r="G250" s="19"/>
      <c r="H250">
        <v>72</v>
      </c>
      <c r="I250">
        <f t="shared" si="153"/>
        <v>-3.2828086903658589</v>
      </c>
      <c r="J250" s="145">
        <f t="shared" si="154"/>
        <v>-4.1258737773664356</v>
      </c>
      <c r="K250" s="146">
        <f t="shared" si="155"/>
        <v>0.99998153350989172</v>
      </c>
      <c r="O250">
        <v>7.2</v>
      </c>
      <c r="P250">
        <f t="shared" si="156"/>
        <v>5.4918368834589897</v>
      </c>
      <c r="Q250" s="145">
        <f t="shared" si="157"/>
        <v>9.5548936987022177</v>
      </c>
      <c r="R250" s="146">
        <f t="shared" si="158"/>
        <v>0</v>
      </c>
    </row>
    <row r="251" spans="1:18" x14ac:dyDescent="0.35">
      <c r="A251">
        <v>73</v>
      </c>
      <c r="B251">
        <f t="shared" si="150"/>
        <v>0.45906278755095797</v>
      </c>
      <c r="C251" s="145">
        <f t="shared" si="151"/>
        <v>0.49894602871613219</v>
      </c>
      <c r="D251" s="146">
        <f t="shared" si="152"/>
        <v>0.30890870319231523</v>
      </c>
      <c r="E251" s="5"/>
      <c r="F251" s="15"/>
      <c r="G251" s="19"/>
      <c r="H251">
        <v>73</v>
      </c>
      <c r="I251">
        <f t="shared" si="153"/>
        <v>-3.2662774180352216</v>
      </c>
      <c r="J251" s="145">
        <f t="shared" si="154"/>
        <v>-4.0941996197631889</v>
      </c>
      <c r="K251" s="146">
        <f t="shared" si="155"/>
        <v>0.99997881853892623</v>
      </c>
      <c r="O251">
        <v>7.3</v>
      </c>
      <c r="P251">
        <f t="shared" si="156"/>
        <v>5.6302382332038601</v>
      </c>
      <c r="Q251" s="145">
        <f t="shared" si="157"/>
        <v>10.040436599960172</v>
      </c>
      <c r="R251" s="146">
        <f t="shared" si="158"/>
        <v>0</v>
      </c>
    </row>
    <row r="252" spans="1:18" x14ac:dyDescent="0.35">
      <c r="A252">
        <v>74</v>
      </c>
      <c r="B252">
        <f t="shared" si="150"/>
        <v>0.52131116733419902</v>
      </c>
      <c r="C252" s="145">
        <f t="shared" si="151"/>
        <v>0.55251869155454858</v>
      </c>
      <c r="D252" s="146">
        <f t="shared" si="152"/>
        <v>0.29029651591483496</v>
      </c>
      <c r="E252" s="5"/>
      <c r="F252" s="15"/>
      <c r="G252" s="19"/>
      <c r="H252">
        <v>74</v>
      </c>
      <c r="I252">
        <f t="shared" si="153"/>
        <v>-3.249746145704584</v>
      </c>
      <c r="J252" s="145">
        <f t="shared" si="154"/>
        <v>-4.062687060156545</v>
      </c>
      <c r="K252" s="146">
        <f t="shared" si="155"/>
        <v>0.99997574447744375</v>
      </c>
      <c r="O252">
        <v>7.4</v>
      </c>
      <c r="P252">
        <f t="shared" si="156"/>
        <v>5.7686395829487331</v>
      </c>
      <c r="Q252" s="145">
        <f t="shared" si="157"/>
        <v>10.544468845895411</v>
      </c>
      <c r="R252" s="146">
        <f t="shared" si="158"/>
        <v>0</v>
      </c>
    </row>
    <row r="253" spans="1:18" x14ac:dyDescent="0.35">
      <c r="A253">
        <v>75</v>
      </c>
      <c r="B253">
        <f t="shared" si="150"/>
        <v>0.58355954711744007</v>
      </c>
      <c r="C253" s="145">
        <f t="shared" si="151"/>
        <v>0.60586989373223177</v>
      </c>
      <c r="D253" s="146">
        <f t="shared" si="152"/>
        <v>0.27230057634613614</v>
      </c>
      <c r="E253" s="5"/>
      <c r="F253" s="15"/>
      <c r="G253" s="19"/>
      <c r="H253">
        <v>75</v>
      </c>
      <c r="I253">
        <f t="shared" si="153"/>
        <v>-3.2332148733739468</v>
      </c>
      <c r="J253" s="145">
        <f t="shared" si="154"/>
        <v>-4.0313353081072023</v>
      </c>
      <c r="K253" s="146">
        <f t="shared" si="155"/>
        <v>0.99997226957345087</v>
      </c>
      <c r="O253">
        <v>7.5</v>
      </c>
      <c r="P253">
        <f t="shared" si="156"/>
        <v>5.9070409326936044</v>
      </c>
      <c r="Q253" s="145">
        <f t="shared" si="157"/>
        <v>11.067454279139001</v>
      </c>
      <c r="R253" s="146">
        <f t="shared" si="158"/>
        <v>0</v>
      </c>
    </row>
    <row r="254" spans="1:18" x14ac:dyDescent="0.35">
      <c r="A254">
        <v>76</v>
      </c>
      <c r="B254">
        <f t="shared" si="150"/>
        <v>0.64580792690068112</v>
      </c>
      <c r="C254" s="145">
        <f t="shared" si="151"/>
        <v>0.65905778335006182</v>
      </c>
      <c r="D254" s="146">
        <f t="shared" si="152"/>
        <v>0.25492933186615707</v>
      </c>
      <c r="E254" s="5"/>
      <c r="F254" s="15"/>
      <c r="G254" s="19"/>
      <c r="H254">
        <v>76</v>
      </c>
      <c r="I254">
        <f t="shared" si="153"/>
        <v>-3.2166836010433095</v>
      </c>
      <c r="J254" s="145">
        <f t="shared" si="154"/>
        <v>-4.0001435731758583</v>
      </c>
      <c r="K254" s="146">
        <f t="shared" si="155"/>
        <v>0.99996834796708101</v>
      </c>
      <c r="O254">
        <v>7.6</v>
      </c>
      <c r="P254">
        <f t="shared" si="156"/>
        <v>6.0454422824384748</v>
      </c>
      <c r="Q254" s="145">
        <f t="shared" si="157"/>
        <v>11.60985674232203</v>
      </c>
      <c r="R254" s="146">
        <f t="shared" si="158"/>
        <v>0</v>
      </c>
    </row>
    <row r="255" spans="1:18" x14ac:dyDescent="0.35">
      <c r="A255">
        <v>77</v>
      </c>
      <c r="B255">
        <f t="shared" si="150"/>
        <v>0.70805630668392217</v>
      </c>
      <c r="C255" s="145">
        <f t="shared" si="151"/>
        <v>0.71214050850891886</v>
      </c>
      <c r="D255" s="146">
        <f t="shared" si="152"/>
        <v>0.23818888598544818</v>
      </c>
      <c r="E255" s="5"/>
      <c r="F255" s="15"/>
      <c r="G255" s="19"/>
      <c r="H255">
        <v>77</v>
      </c>
      <c r="I255">
        <f t="shared" si="153"/>
        <v>-3.2001523287126719</v>
      </c>
      <c r="J255" s="145">
        <f t="shared" si="154"/>
        <v>-3.9691110649232111</v>
      </c>
      <c r="K255" s="146">
        <f t="shared" si="155"/>
        <v>0.99996392937338374</v>
      </c>
      <c r="O255">
        <v>7.7</v>
      </c>
      <c r="P255">
        <f t="shared" si="156"/>
        <v>6.1838436321833461</v>
      </c>
      <c r="Q255" s="145">
        <f t="shared" si="157"/>
        <v>12.172140078075577</v>
      </c>
      <c r="R255" s="146">
        <f t="shared" si="158"/>
        <v>0</v>
      </c>
    </row>
    <row r="256" spans="1:18" x14ac:dyDescent="0.35">
      <c r="A256">
        <v>78</v>
      </c>
      <c r="B256">
        <f t="shared" si="150"/>
        <v>0.77030468646716321</v>
      </c>
      <c r="C256" s="145">
        <f t="shared" si="151"/>
        <v>0.76517621730968333</v>
      </c>
      <c r="D256" s="146">
        <f t="shared" si="152"/>
        <v>0.22208330976625579</v>
      </c>
      <c r="E256" s="5"/>
      <c r="F256" s="15"/>
      <c r="G256" s="19"/>
      <c r="H256">
        <v>78</v>
      </c>
      <c r="I256">
        <f t="shared" si="153"/>
        <v>-3.1836210563820346</v>
      </c>
      <c r="J256" s="145">
        <f t="shared" si="154"/>
        <v>-3.9382369929099599</v>
      </c>
      <c r="K256" s="146">
        <f t="shared" si="155"/>
        <v>0.99995895874958329</v>
      </c>
      <c r="O256">
        <v>7.8</v>
      </c>
      <c r="P256">
        <f t="shared" si="156"/>
        <v>6.3222449819282165</v>
      </c>
      <c r="Q256" s="145">
        <f t="shared" si="157"/>
        <v>12.754768129030722</v>
      </c>
      <c r="R256" s="146">
        <f t="shared" si="158"/>
        <v>0</v>
      </c>
    </row>
    <row r="257" spans="1:18" x14ac:dyDescent="0.35">
      <c r="A257">
        <v>79</v>
      </c>
      <c r="B257">
        <f t="shared" si="150"/>
        <v>0.83255306625040415</v>
      </c>
      <c r="C257" s="145">
        <f t="shared" si="151"/>
        <v>0.81822305785323501</v>
      </c>
      <c r="D257" s="146">
        <f t="shared" si="152"/>
        <v>0.20661491562070433</v>
      </c>
      <c r="E257" s="5"/>
      <c r="F257" s="15"/>
      <c r="G257" s="19"/>
      <c r="H257">
        <v>79</v>
      </c>
      <c r="I257">
        <f t="shared" si="153"/>
        <v>-3.167089784051397</v>
      </c>
      <c r="J257" s="145">
        <f t="shared" si="154"/>
        <v>-3.9075205666968018</v>
      </c>
      <c r="K257" s="146">
        <f t="shared" si="155"/>
        <v>0.99995337594687939</v>
      </c>
      <c r="O257">
        <v>7.9</v>
      </c>
      <c r="P257">
        <f t="shared" si="156"/>
        <v>6.4606463316730904</v>
      </c>
      <c r="Q257" s="145">
        <f t="shared" si="157"/>
        <v>13.358204737818566</v>
      </c>
      <c r="R257" s="146">
        <f t="shared" si="158"/>
        <v>0</v>
      </c>
    </row>
    <row r="258" spans="1:18" x14ac:dyDescent="0.35">
      <c r="A258">
        <v>80</v>
      </c>
      <c r="B258">
        <f t="shared" si="150"/>
        <v>0.8948014460336452</v>
      </c>
      <c r="C258" s="145">
        <f t="shared" si="151"/>
        <v>0.87133917824045481</v>
      </c>
      <c r="D258" s="146">
        <f t="shared" si="152"/>
        <v>0.19178449229977379</v>
      </c>
      <c r="E258" s="5"/>
      <c r="F258" s="15"/>
      <c r="G258" s="19"/>
      <c r="H258">
        <v>80</v>
      </c>
      <c r="I258">
        <f t="shared" si="153"/>
        <v>-3.1505585117207597</v>
      </c>
      <c r="J258" s="145">
        <f t="shared" si="154"/>
        <v>-3.8769609958444349</v>
      </c>
      <c r="K258" s="146">
        <f t="shared" si="155"/>
        <v>0.99994711534694469</v>
      </c>
      <c r="O258">
        <v>8</v>
      </c>
      <c r="P258">
        <f t="shared" si="156"/>
        <v>6.5990476814179608</v>
      </c>
      <c r="Q258" s="145">
        <f t="shared" si="157"/>
        <v>13.982913747070157</v>
      </c>
      <c r="R258" s="146">
        <f t="shared" si="158"/>
        <v>0</v>
      </c>
    </row>
    <row r="259" spans="1:18" x14ac:dyDescent="0.35">
      <c r="A259">
        <v>81</v>
      </c>
      <c r="B259">
        <f t="shared" si="150"/>
        <v>0.95704982581688625</v>
      </c>
      <c r="C259" s="145">
        <f t="shared" si="151"/>
        <v>0.92458272657222229</v>
      </c>
      <c r="D259" s="146">
        <f t="shared" si="152"/>
        <v>0.177591500764812</v>
      </c>
      <c r="E259" s="5"/>
      <c r="F259" s="15"/>
      <c r="G259" s="19"/>
      <c r="H259">
        <v>81</v>
      </c>
      <c r="I259">
        <f t="shared" si="153"/>
        <v>-3.1340272393901221</v>
      </c>
      <c r="J259" s="145">
        <f t="shared" si="154"/>
        <v>-3.8465574899135575</v>
      </c>
      <c r="K259" s="146">
        <f t="shared" si="155"/>
        <v>0.99994010548336465</v>
      </c>
      <c r="O259">
        <v>8.1</v>
      </c>
      <c r="P259">
        <f t="shared" si="156"/>
        <v>6.7374490311628321</v>
      </c>
      <c r="Q259" s="145">
        <f t="shared" si="157"/>
        <v>14.62935899941659</v>
      </c>
      <c r="R259" s="146">
        <f t="shared" si="158"/>
        <v>0</v>
      </c>
    </row>
    <row r="260" spans="1:18" x14ac:dyDescent="0.35">
      <c r="A260">
        <v>82</v>
      </c>
      <c r="B260">
        <f t="shared" si="150"/>
        <v>1.0192982056001274</v>
      </c>
      <c r="C260" s="145">
        <f t="shared" si="151"/>
        <v>0.97801185094941789</v>
      </c>
      <c r="D260" s="146">
        <f t="shared" si="152"/>
        <v>0.16403423139964524</v>
      </c>
      <c r="E260" s="5"/>
      <c r="F260" s="15"/>
      <c r="G260" s="19"/>
      <c r="H260">
        <v>82</v>
      </c>
      <c r="I260">
        <f t="shared" si="153"/>
        <v>-3.1174959670594848</v>
      </c>
      <c r="J260" s="145">
        <f t="shared" si="154"/>
        <v>-3.8163092584648681</v>
      </c>
      <c r="K260" s="146">
        <f t="shared" si="155"/>
        <v>0.9999322686483586</v>
      </c>
      <c r="O260">
        <v>8.1999999999999993</v>
      </c>
      <c r="P260">
        <f t="shared" si="156"/>
        <v>6.8758503809077034</v>
      </c>
      <c r="Q260" s="145">
        <f t="shared" si="157"/>
        <v>15.298004337488955</v>
      </c>
      <c r="R260" s="146">
        <f t="shared" si="158"/>
        <v>0</v>
      </c>
    </row>
    <row r="261" spans="1:18" x14ac:dyDescent="0.35">
      <c r="A261">
        <v>83</v>
      </c>
      <c r="B261">
        <f t="shared" si="150"/>
        <v>1.0815465853833683</v>
      </c>
      <c r="C261" s="145">
        <f t="shared" si="151"/>
        <v>1.0316846994729219</v>
      </c>
      <c r="D261" s="146">
        <f t="shared" si="152"/>
        <v>0.15110992369873033</v>
      </c>
      <c r="E261" s="5"/>
      <c r="F261" s="15"/>
      <c r="G261" s="19"/>
      <c r="H261">
        <v>83</v>
      </c>
      <c r="I261">
        <f t="shared" si="153"/>
        <v>-3.1009646947288472</v>
      </c>
      <c r="J261" s="145">
        <f t="shared" si="154"/>
        <v>-3.7862155110590643</v>
      </c>
      <c r="K261" s="146">
        <f t="shared" si="155"/>
        <v>0.99992352048522049</v>
      </c>
      <c r="O261">
        <v>8.3000000000000007</v>
      </c>
      <c r="P261">
        <f t="shared" si="156"/>
        <v>7.0142517306525765</v>
      </c>
      <c r="Q261" s="145">
        <f t="shared" si="157"/>
        <v>15.989313603918331</v>
      </c>
      <c r="R261" s="146">
        <f t="shared" si="158"/>
        <v>0</v>
      </c>
    </row>
    <row r="262" spans="1:18" x14ac:dyDescent="0.35">
      <c r="A262">
        <v>84</v>
      </c>
      <c r="B262">
        <f t="shared" si="150"/>
        <v>1.1437949651666095</v>
      </c>
      <c r="C262" s="145">
        <f t="shared" si="151"/>
        <v>1.0856594202436143</v>
      </c>
      <c r="D262" s="146">
        <f t="shared" si="152"/>
        <v>0.13881485017622142</v>
      </c>
      <c r="E262" s="5"/>
      <c r="F262" s="15"/>
      <c r="G262" s="19"/>
      <c r="H262">
        <v>84</v>
      </c>
      <c r="I262">
        <f t="shared" si="153"/>
        <v>-3.0844334223982099</v>
      </c>
      <c r="J262" s="145">
        <f t="shared" si="154"/>
        <v>-3.7562754572568449</v>
      </c>
      <c r="K262" s="146">
        <f t="shared" si="155"/>
        <v>0.99991376956701472</v>
      </c>
      <c r="O262">
        <v>8.4</v>
      </c>
      <c r="P262">
        <f t="shared" si="156"/>
        <v>7.1526530803974477</v>
      </c>
      <c r="Q262" s="145">
        <f t="shared" si="157"/>
        <v>16.703750641335787</v>
      </c>
      <c r="R262" s="146">
        <f t="shared" si="158"/>
        <v>0</v>
      </c>
    </row>
    <row r="263" spans="1:18" x14ac:dyDescent="0.35">
      <c r="A263">
        <v>85</v>
      </c>
      <c r="B263">
        <f t="shared" si="150"/>
        <v>1.2060433449498504</v>
      </c>
      <c r="C263" s="145">
        <f t="shared" si="151"/>
        <v>1.1399941613623756</v>
      </c>
      <c r="D263" s="146">
        <f t="shared" si="152"/>
        <v>0.1271443668005463</v>
      </c>
      <c r="E263" s="5"/>
      <c r="F263" s="15"/>
      <c r="G263" s="19"/>
      <c r="H263">
        <v>85</v>
      </c>
      <c r="I263">
        <f t="shared" si="153"/>
        <v>-3.0679021500675727</v>
      </c>
      <c r="J263" s="145">
        <f t="shared" si="154"/>
        <v>-3.7264883066189078</v>
      </c>
      <c r="K263" s="146">
        <f t="shared" si="155"/>
        <v>0.99990291696217226</v>
      </c>
      <c r="O263">
        <v>8.5</v>
      </c>
      <c r="P263">
        <f t="shared" si="156"/>
        <v>7.2910544301423181</v>
      </c>
      <c r="Q263" s="145">
        <f t="shared" si="157"/>
        <v>17.441779292372406</v>
      </c>
      <c r="R263" s="146">
        <f t="shared" si="158"/>
        <v>0</v>
      </c>
    </row>
    <row r="264" spans="1:18" x14ac:dyDescent="0.35">
      <c r="A264">
        <v>86</v>
      </c>
      <c r="B264">
        <f t="shared" si="150"/>
        <v>1.2682917247330914</v>
      </c>
      <c r="C264" s="145">
        <f t="shared" si="151"/>
        <v>1.1947470709300851</v>
      </c>
      <c r="D264" s="146">
        <f t="shared" si="152"/>
        <v>0.11609293278364097</v>
      </c>
      <c r="E264" s="5"/>
      <c r="F264" s="15"/>
      <c r="G264" s="19"/>
      <c r="H264">
        <v>86</v>
      </c>
      <c r="I264">
        <f t="shared" si="153"/>
        <v>-3.051370877736935</v>
      </c>
      <c r="J264" s="145">
        <f t="shared" si="154"/>
        <v>-3.6968532687059494</v>
      </c>
      <c r="K264" s="146">
        <f t="shared" si="155"/>
        <v>0.9998908557877324</v>
      </c>
      <c r="O264">
        <v>8.6</v>
      </c>
      <c r="P264">
        <f t="shared" si="156"/>
        <v>7.4294557798871894</v>
      </c>
      <c r="Q264" s="145">
        <f t="shared" si="157"/>
        <v>18.203863399659273</v>
      </c>
      <c r="R264" s="146">
        <f t="shared" si="158"/>
        <v>0</v>
      </c>
    </row>
    <row r="265" spans="1:18" x14ac:dyDescent="0.35">
      <c r="A265">
        <v>87</v>
      </c>
      <c r="B265">
        <f t="shared" si="150"/>
        <v>1.3305401045163325</v>
      </c>
      <c r="C265" s="145">
        <f t="shared" si="151"/>
        <v>1.2499762970476247</v>
      </c>
      <c r="D265" s="146">
        <f t="shared" si="152"/>
        <v>0.10565410305356393</v>
      </c>
      <c r="E265" s="5"/>
      <c r="F265" s="15"/>
      <c r="G265" s="19"/>
      <c r="H265">
        <v>87</v>
      </c>
      <c r="I265">
        <f t="shared" si="153"/>
        <v>-3.0348396054062978</v>
      </c>
      <c r="J265" s="145">
        <f t="shared" si="154"/>
        <v>-3.6673695530786707</v>
      </c>
      <c r="K265" s="146">
        <f t="shared" si="155"/>
        <v>0.99987747075108713</v>
      </c>
      <c r="O265">
        <v>8.6999999999999993</v>
      </c>
      <c r="P265">
        <f t="shared" si="156"/>
        <v>7.5678571296320598</v>
      </c>
      <c r="Q265" s="145">
        <f t="shared" si="157"/>
        <v>18.990466805827463</v>
      </c>
      <c r="R265" s="146">
        <f t="shared" si="158"/>
        <v>0</v>
      </c>
    </row>
    <row r="266" spans="1:18" x14ac:dyDescent="0.35">
      <c r="A266">
        <v>88</v>
      </c>
      <c r="B266">
        <f t="shared" si="150"/>
        <v>1.3927884842995735</v>
      </c>
      <c r="C266" s="145">
        <f t="shared" si="151"/>
        <v>1.3057399878158731</v>
      </c>
      <c r="D266" s="146">
        <f t="shared" si="152"/>
        <v>9.5820497218953138E-2</v>
      </c>
      <c r="E266" s="5"/>
      <c r="F266" s="15"/>
      <c r="G266" s="19"/>
      <c r="H266">
        <v>88</v>
      </c>
      <c r="I266">
        <f t="shared" si="153"/>
        <v>-3.0183083330756602</v>
      </c>
      <c r="J266" s="145">
        <f t="shared" si="154"/>
        <v>-3.6380363692977666</v>
      </c>
      <c r="K266" s="146">
        <f t="shared" si="155"/>
        <v>0.99986263768119132</v>
      </c>
      <c r="O266">
        <v>8.8000000000000007</v>
      </c>
      <c r="P266">
        <f t="shared" si="156"/>
        <v>7.7062584793769338</v>
      </c>
      <c r="Q266" s="145">
        <f t="shared" si="157"/>
        <v>19.802053353508086</v>
      </c>
      <c r="R266" s="146">
        <f t="shared" si="158"/>
        <v>0</v>
      </c>
    </row>
    <row r="267" spans="1:18" x14ac:dyDescent="0.35">
      <c r="A267">
        <v>89</v>
      </c>
      <c r="B267">
        <f t="shared" si="150"/>
        <v>1.4550368640828146</v>
      </c>
      <c r="C267" s="145">
        <f t="shared" si="151"/>
        <v>1.3620962913357111</v>
      </c>
      <c r="D267" s="146">
        <f t="shared" si="152"/>
        <v>8.6583749293418943E-2</v>
      </c>
      <c r="E267" s="5"/>
      <c r="F267" s="15"/>
      <c r="G267" s="19"/>
      <c r="H267">
        <v>89</v>
      </c>
      <c r="I267">
        <f t="shared" si="153"/>
        <v>-3.0017770607450229</v>
      </c>
      <c r="J267" s="145">
        <f t="shared" si="154"/>
        <v>-3.6088529269239382</v>
      </c>
      <c r="K267" s="146">
        <f t="shared" si="155"/>
        <v>0.99984622305031046</v>
      </c>
      <c r="O267">
        <v>8.9</v>
      </c>
      <c r="P267">
        <f t="shared" si="156"/>
        <v>7.8446598291218042</v>
      </c>
      <c r="Q267" s="145">
        <f t="shared" si="157"/>
        <v>20.639086885332183</v>
      </c>
      <c r="R267" s="146">
        <f t="shared" si="158"/>
        <v>0</v>
      </c>
    </row>
    <row r="268" spans="1:18" x14ac:dyDescent="0.35">
      <c r="A268">
        <v>90</v>
      </c>
      <c r="B268">
        <f t="shared" si="150"/>
        <v>1.5172852438660556</v>
      </c>
      <c r="C268" s="145">
        <f t="shared" si="151"/>
        <v>1.4191033557080188</v>
      </c>
      <c r="D268" s="146">
        <f t="shared" si="152"/>
        <v>7.793444288146123E-2</v>
      </c>
      <c r="E268" s="5"/>
      <c r="F268" s="15"/>
      <c r="G268" s="19"/>
      <c r="H268">
        <v>90</v>
      </c>
      <c r="I268">
        <f t="shared" si="153"/>
        <v>-2.9852457884143853</v>
      </c>
      <c r="J268" s="145">
        <f t="shared" si="154"/>
        <v>-3.5798184355178817</v>
      </c>
      <c r="K268" s="146">
        <f t="shared" si="155"/>
        <v>0.9998280834874872</v>
      </c>
      <c r="O268">
        <v>9</v>
      </c>
      <c r="P268">
        <f t="shared" si="156"/>
        <v>7.9830611788666754</v>
      </c>
      <c r="Q268" s="145">
        <f t="shared" si="157"/>
        <v>21.502031243930855</v>
      </c>
      <c r="R268" s="146">
        <f t="shared" si="158"/>
        <v>0</v>
      </c>
    </row>
    <row r="269" spans="1:18" x14ac:dyDescent="0.35">
      <c r="A269">
        <v>91</v>
      </c>
      <c r="B269">
        <f t="shared" si="150"/>
        <v>1.5795336236492967</v>
      </c>
      <c r="C269" s="145">
        <f t="shared" si="151"/>
        <v>1.4768193290336764</v>
      </c>
      <c r="D269" s="146">
        <f t="shared" si="152"/>
        <v>6.9862036922943682E-2</v>
      </c>
      <c r="E269" s="5"/>
      <c r="F269" s="15"/>
      <c r="G269" s="19"/>
      <c r="H269">
        <v>91</v>
      </c>
      <c r="I269">
        <f t="shared" si="153"/>
        <v>-2.968714516083748</v>
      </c>
      <c r="J269" s="145">
        <f t="shared" si="154"/>
        <v>-3.5509321046402964</v>
      </c>
      <c r="K269" s="146">
        <f t="shared" si="155"/>
        <v>0.9998080652850112</v>
      </c>
      <c r="O269">
        <v>9.1</v>
      </c>
      <c r="P269">
        <f t="shared" si="156"/>
        <v>8.1214625286115467</v>
      </c>
      <c r="Q269" s="145">
        <f t="shared" si="157"/>
        <v>22.391350271935181</v>
      </c>
      <c r="R269" s="146">
        <f t="shared" si="158"/>
        <v>0</v>
      </c>
    </row>
    <row r="270" spans="1:18" x14ac:dyDescent="0.35">
      <c r="A270">
        <v>92</v>
      </c>
      <c r="B270">
        <f t="shared" si="150"/>
        <v>1.6417820034325377</v>
      </c>
      <c r="C270" s="145">
        <f t="shared" si="151"/>
        <v>1.535302359413564</v>
      </c>
      <c r="D270" s="146">
        <f t="shared" si="152"/>
        <v>6.2354787432980952E-2</v>
      </c>
      <c r="E270" s="5"/>
      <c r="F270" s="15"/>
      <c r="G270" s="19"/>
      <c r="H270">
        <v>92</v>
      </c>
      <c r="I270">
        <f t="shared" si="153"/>
        <v>-2.9521832437531104</v>
      </c>
      <c r="J270" s="145">
        <f t="shared" si="154"/>
        <v>-3.522193143851879</v>
      </c>
      <c r="K270" s="146">
        <f t="shared" si="155"/>
        <v>0.99978600389928363</v>
      </c>
      <c r="O270">
        <v>9.1999999999999993</v>
      </c>
      <c r="P270">
        <f t="shared" si="156"/>
        <v>8.259863878356418</v>
      </c>
      <c r="Q270" s="145">
        <f t="shared" si="157"/>
        <v>23.307507811976237</v>
      </c>
      <c r="R270" s="146">
        <f t="shared" si="158"/>
        <v>0</v>
      </c>
    </row>
    <row r="271" spans="1:18" x14ac:dyDescent="0.35">
      <c r="A271">
        <v>93</v>
      </c>
      <c r="B271">
        <f t="shared" si="150"/>
        <v>1.7040303832157788</v>
      </c>
      <c r="C271" s="145">
        <f t="shared" si="151"/>
        <v>1.5946105949485621</v>
      </c>
      <c r="D271" s="146">
        <f t="shared" si="152"/>
        <v>5.5399670935472156E-2</v>
      </c>
      <c r="E271" s="5"/>
      <c r="F271" s="15"/>
      <c r="G271" s="19"/>
      <c r="H271">
        <v>93</v>
      </c>
      <c r="I271">
        <f t="shared" si="153"/>
        <v>-2.9356519714224731</v>
      </c>
      <c r="J271" s="145">
        <f t="shared" si="154"/>
        <v>-3.4936007627133292</v>
      </c>
      <c r="K271" s="146">
        <f t="shared" si="155"/>
        <v>0.99976172344756808</v>
      </c>
      <c r="O271">
        <v>9.3000000000000007</v>
      </c>
      <c r="P271">
        <f t="shared" si="156"/>
        <v>8.3982652281012911</v>
      </c>
      <c r="Q271" s="145">
        <f t="shared" si="157"/>
        <v>24.25096770668512</v>
      </c>
      <c r="R271" s="146">
        <f t="shared" si="158"/>
        <v>0</v>
      </c>
    </row>
    <row r="272" spans="1:18" x14ac:dyDescent="0.35">
      <c r="A272">
        <v>94</v>
      </c>
      <c r="B272">
        <f t="shared" si="150"/>
        <v>1.7662787629990198</v>
      </c>
      <c r="C272" s="145">
        <f t="shared" si="151"/>
        <v>1.6548021837395503</v>
      </c>
      <c r="D272" s="146">
        <f t="shared" si="152"/>
        <v>4.8982315444283664E-2</v>
      </c>
      <c r="E272" s="5"/>
      <c r="F272" s="15"/>
      <c r="G272" s="19"/>
      <c r="H272">
        <v>94</v>
      </c>
      <c r="I272">
        <f t="shared" si="153"/>
        <v>-2.9191206990918359</v>
      </c>
      <c r="J272" s="145">
        <f t="shared" si="154"/>
        <v>-3.4651541707853446</v>
      </c>
      <c r="K272" s="146">
        <f t="shared" si="155"/>
        <v>0.99973503620221438</v>
      </c>
      <c r="O272">
        <v>9.4</v>
      </c>
      <c r="P272">
        <f t="shared" si="156"/>
        <v>8.5366665778461623</v>
      </c>
      <c r="Q272" s="145">
        <f t="shared" si="157"/>
        <v>25.222193798692896</v>
      </c>
      <c r="R272" s="146">
        <f t="shared" si="158"/>
        <v>0</v>
      </c>
    </row>
    <row r="273" spans="1:18" x14ac:dyDescent="0.35">
      <c r="A273">
        <v>95</v>
      </c>
      <c r="B273">
        <f t="shared" si="150"/>
        <v>1.8285271427822609</v>
      </c>
      <c r="C273" s="145">
        <f t="shared" si="151"/>
        <v>1.7159352738874099</v>
      </c>
      <c r="D273" s="146">
        <f t="shared" si="152"/>
        <v>4.3086944866096877E-2</v>
      </c>
      <c r="E273" s="5"/>
      <c r="F273" s="15"/>
      <c r="G273" s="19"/>
      <c r="H273">
        <v>95</v>
      </c>
      <c r="I273">
        <f t="shared" si="153"/>
        <v>-2.9025894267611982</v>
      </c>
      <c r="J273" s="145">
        <f t="shared" si="154"/>
        <v>-3.4368525776286218</v>
      </c>
      <c r="K273" s="146">
        <f t="shared" si="155"/>
        <v>0.99970574208403884</v>
      </c>
      <c r="O273">
        <v>9.5</v>
      </c>
      <c r="P273">
        <f t="shared" si="156"/>
        <v>8.6750679275910318</v>
      </c>
      <c r="Q273" s="145">
        <f t="shared" si="157"/>
        <v>26.221649930630626</v>
      </c>
      <c r="R273" s="146">
        <f t="shared" si="158"/>
        <v>0</v>
      </c>
    </row>
    <row r="274" spans="1:18" x14ac:dyDescent="0.35">
      <c r="A274">
        <v>96</v>
      </c>
      <c r="B274">
        <f t="shared" si="150"/>
        <v>1.8907755225655019</v>
      </c>
      <c r="C274" s="145">
        <f t="shared" si="151"/>
        <v>1.7780680134930198</v>
      </c>
      <c r="D274" s="146">
        <f t="shared" si="152"/>
        <v>3.7696342551868267E-2</v>
      </c>
      <c r="E274" s="5"/>
      <c r="F274" s="15"/>
      <c r="G274" s="19"/>
      <c r="H274">
        <v>96</v>
      </c>
      <c r="I274">
        <f t="shared" si="153"/>
        <v>-2.886058154430561</v>
      </c>
      <c r="J274" s="145">
        <f t="shared" si="154"/>
        <v>-3.4086951928038611</v>
      </c>
      <c r="K274" s="146">
        <f t="shared" si="155"/>
        <v>0.99967362815662764</v>
      </c>
      <c r="O274">
        <v>9.6</v>
      </c>
      <c r="P274">
        <f t="shared" si="156"/>
        <v>8.8134692773359031</v>
      </c>
      <c r="Q274" s="145">
        <f t="shared" si="157"/>
        <v>27.249799945129428</v>
      </c>
      <c r="R274" s="146">
        <f t="shared" si="158"/>
        <v>0</v>
      </c>
    </row>
    <row r="275" spans="1:18" x14ac:dyDescent="0.35">
      <c r="A275">
        <v>97</v>
      </c>
      <c r="B275">
        <f t="shared" si="150"/>
        <v>1.9530239023487428</v>
      </c>
      <c r="C275" s="145">
        <f t="shared" si="151"/>
        <v>1.841258550657261</v>
      </c>
      <c r="D275" s="146">
        <f t="shared" si="152"/>
        <v>3.2791839379651133E-2</v>
      </c>
      <c r="E275" s="5"/>
      <c r="F275" s="15"/>
      <c r="G275" s="19"/>
      <c r="H275">
        <v>97</v>
      </c>
      <c r="I275">
        <f t="shared" si="153"/>
        <v>-2.8695268820999233</v>
      </c>
      <c r="J275" s="145">
        <f t="shared" si="154"/>
        <v>-3.3806812258717591</v>
      </c>
      <c r="K275" s="146">
        <f t="shared" si="155"/>
        <v>0.99963846812341228</v>
      </c>
      <c r="O275">
        <v>9.6999999999999993</v>
      </c>
      <c r="P275">
        <f t="shared" si="156"/>
        <v>8.9518706270807744</v>
      </c>
      <c r="Q275" s="145">
        <f t="shared" si="157"/>
        <v>28.30710768482037</v>
      </c>
      <c r="R275" s="146">
        <f t="shared" si="158"/>
        <v>0</v>
      </c>
    </row>
    <row r="276" spans="1:18" x14ac:dyDescent="0.35">
      <c r="A276">
        <v>98</v>
      </c>
      <c r="B276">
        <f t="shared" si="150"/>
        <v>2.0152722821319839</v>
      </c>
      <c r="C276" s="145">
        <f t="shared" si="151"/>
        <v>1.9055650334810135</v>
      </c>
      <c r="D276" s="146">
        <f t="shared" si="152"/>
        <v>2.8353331184290509E-2</v>
      </c>
      <c r="E276" s="5"/>
      <c r="F276" s="15"/>
      <c r="G276" s="19"/>
      <c r="H276">
        <v>98</v>
      </c>
      <c r="I276">
        <f t="shared" si="153"/>
        <v>-2.8529956097692861</v>
      </c>
      <c r="J276" s="145">
        <f t="shared" si="154"/>
        <v>-3.3528098863930147</v>
      </c>
      <c r="K276" s="146">
        <f t="shared" si="155"/>
        <v>0.99960002182944219</v>
      </c>
      <c r="O276">
        <v>9.8000000000000007</v>
      </c>
      <c r="P276">
        <f t="shared" si="156"/>
        <v>9.0902719768256475</v>
      </c>
      <c r="Q276" s="145">
        <f t="shared" si="157"/>
        <v>29.394036992334545</v>
      </c>
      <c r="R276" s="146">
        <f t="shared" si="158"/>
        <v>0</v>
      </c>
    </row>
    <row r="277" spans="1:18" x14ac:dyDescent="0.35">
      <c r="A277">
        <v>99</v>
      </c>
      <c r="B277">
        <f t="shared" si="150"/>
        <v>2.0775206619152251</v>
      </c>
      <c r="C277" s="145">
        <f t="shared" si="151"/>
        <v>1.9710456100651574</v>
      </c>
      <c r="D277" s="146">
        <f t="shared" si="152"/>
        <v>2.4359329540810437E-2</v>
      </c>
      <c r="E277" s="5"/>
      <c r="F277" s="15"/>
      <c r="G277" s="19"/>
      <c r="H277">
        <v>99</v>
      </c>
      <c r="I277">
        <f t="shared" si="153"/>
        <v>-2.8364643374386485</v>
      </c>
      <c r="J277" s="145">
        <f t="shared" si="154"/>
        <v>-3.3250803839283249</v>
      </c>
      <c r="K277" s="146">
        <f t="shared" si="155"/>
        <v>0.99955803476984117</v>
      </c>
      <c r="O277">
        <v>9.9</v>
      </c>
      <c r="P277">
        <f t="shared" si="156"/>
        <v>9.2286733265705188</v>
      </c>
      <c r="Q277" s="145">
        <f t="shared" si="157"/>
        <v>30.511051710303008</v>
      </c>
      <c r="R277" s="146">
        <f t="shared" si="158"/>
        <v>0</v>
      </c>
    </row>
    <row r="278" spans="1:18" x14ac:dyDescent="0.35">
      <c r="A278">
        <v>100</v>
      </c>
      <c r="B278">
        <f t="shared" si="150"/>
        <v>2.1397690416984658</v>
      </c>
      <c r="C278" s="145">
        <f t="shared" si="151"/>
        <v>2.037758428510573</v>
      </c>
      <c r="D278" s="146">
        <f t="shared" si="152"/>
        <v>2.0787048850792966E-2</v>
      </c>
      <c r="E278" s="5"/>
      <c r="F278" s="15"/>
      <c r="G278" s="19"/>
      <c r="H278">
        <v>100</v>
      </c>
      <c r="I278">
        <f t="shared" si="153"/>
        <v>-2.8199330651080112</v>
      </c>
      <c r="J278" s="145">
        <f t="shared" si="154"/>
        <v>-3.2974919280383896</v>
      </c>
      <c r="K278" s="146">
        <f t="shared" si="155"/>
        <v>0.99951223760699837</v>
      </c>
      <c r="O278">
        <v>10</v>
      </c>
      <c r="P278">
        <f t="shared" si="156"/>
        <v>9.36707467631539</v>
      </c>
      <c r="Q278" s="145">
        <f t="shared" si="157"/>
        <v>31.658615681356853</v>
      </c>
      <c r="R278" s="146">
        <f t="shared" si="158"/>
        <v>0</v>
      </c>
    </row>
    <row r="279" spans="1:18" x14ac:dyDescent="0.35">
      <c r="A279">
        <v>101</v>
      </c>
      <c r="B279">
        <f t="shared" si="150"/>
        <v>2.202017421481707</v>
      </c>
      <c r="C279" s="145">
        <f t="shared" si="151"/>
        <v>2.1057616369181407</v>
      </c>
      <c r="D279" s="146">
        <f t="shared" si="152"/>
        <v>1.7612531381939522E-2</v>
      </c>
      <c r="E279" s="5"/>
      <c r="F279" s="15"/>
      <c r="G279" s="19"/>
      <c r="H279">
        <v>101</v>
      </c>
      <c r="I279">
        <f t="shared" si="153"/>
        <v>-2.8034017927773736</v>
      </c>
      <c r="J279" s="145">
        <f t="shared" si="154"/>
        <v>-3.2700437282839054</v>
      </c>
      <c r="K279" s="146">
        <f t="shared" si="155"/>
        <v>0.99946234569858805</v>
      </c>
      <c r="O279">
        <v>10.1</v>
      </c>
      <c r="P279">
        <f t="shared" si="156"/>
        <v>9.5054760260602613</v>
      </c>
      <c r="Q279" s="145">
        <f t="shared" si="157"/>
        <v>32.837192748127165</v>
      </c>
      <c r="R279" s="146">
        <f t="shared" si="158"/>
        <v>0</v>
      </c>
    </row>
    <row r="280" spans="1:18" x14ac:dyDescent="0.35">
      <c r="A280">
        <v>102</v>
      </c>
      <c r="B280">
        <f t="shared" si="150"/>
        <v>2.2642658012649481</v>
      </c>
      <c r="C280" s="145">
        <f t="shared" si="151"/>
        <v>2.1751133833887408</v>
      </c>
      <c r="D280" s="146">
        <f t="shared" si="152"/>
        <v>1.481081039533827E-2</v>
      </c>
      <c r="E280" s="5"/>
      <c r="F280" s="15"/>
      <c r="G280" s="19"/>
      <c r="H280">
        <v>102</v>
      </c>
      <c r="I280">
        <f t="shared" si="153"/>
        <v>-2.7868705204467363</v>
      </c>
      <c r="J280" s="145">
        <f t="shared" si="154"/>
        <v>-3.2427349942255717</v>
      </c>
      <c r="K280" s="146">
        <f t="shared" si="155"/>
        <v>0.99940805863855608</v>
      </c>
      <c r="O280">
        <v>10.199999999999999</v>
      </c>
      <c r="P280">
        <f t="shared" si="156"/>
        <v>9.6438773758051308</v>
      </c>
      <c r="Q280" s="145">
        <f t="shared" si="157"/>
        <v>34.047246753244998</v>
      </c>
      <c r="R280" s="146">
        <f t="shared" si="158"/>
        <v>0</v>
      </c>
    </row>
    <row r="281" spans="1:18" x14ac:dyDescent="0.35">
      <c r="A281">
        <v>103</v>
      </c>
      <c r="B281">
        <f t="shared" si="150"/>
        <v>2.3265141810481893</v>
      </c>
      <c r="C281" s="145">
        <f t="shared" si="151"/>
        <v>2.2458718160232527</v>
      </c>
      <c r="D281" s="146">
        <f t="shared" si="152"/>
        <v>1.2356109807930671E-2</v>
      </c>
      <c r="E281" s="5"/>
      <c r="F281" s="15"/>
      <c r="G281" s="19"/>
      <c r="H281">
        <v>103</v>
      </c>
      <c r="I281">
        <f t="shared" si="153"/>
        <v>-2.7703392481160991</v>
      </c>
      <c r="J281" s="145">
        <f t="shared" si="154"/>
        <v>-3.2155649354240854</v>
      </c>
      <c r="K281" s="146">
        <f t="shared" si="155"/>
        <v>0.99934905981323907</v>
      </c>
      <c r="O281">
        <v>10.3</v>
      </c>
      <c r="P281">
        <f t="shared" si="156"/>
        <v>9.7822787255500057</v>
      </c>
      <c r="Q281" s="145">
        <f t="shared" si="157"/>
        <v>35.289241539341504</v>
      </c>
      <c r="R281" s="146">
        <f t="shared" si="158"/>
        <v>0</v>
      </c>
    </row>
    <row r="282" spans="1:18" x14ac:dyDescent="0.35">
      <c r="A282">
        <v>104</v>
      </c>
      <c r="B282">
        <f t="shared" si="150"/>
        <v>2.38876256083143</v>
      </c>
      <c r="C282" s="145">
        <f t="shared" si="151"/>
        <v>2.3180950829225568</v>
      </c>
      <c r="D282" s="146">
        <f t="shared" si="152"/>
        <v>1.0222077045735301E-2</v>
      </c>
      <c r="E282" s="5"/>
      <c r="F282" s="15"/>
      <c r="G282" s="19"/>
      <c r="H282">
        <v>104</v>
      </c>
      <c r="I282">
        <f t="shared" si="153"/>
        <v>-2.7538079757854614</v>
      </c>
      <c r="J282" s="145">
        <f t="shared" si="154"/>
        <v>-3.1885327614401442</v>
      </c>
      <c r="K282" s="146">
        <f t="shared" si="155"/>
        <v>0.99928501597480091</v>
      </c>
      <c r="O282">
        <v>10.4</v>
      </c>
      <c r="P282">
        <f t="shared" si="156"/>
        <v>9.9206800752948752</v>
      </c>
      <c r="Q282" s="145">
        <f t="shared" si="157"/>
        <v>36.563640949047667</v>
      </c>
      <c r="R282" s="146">
        <f t="shared" si="158"/>
        <v>0</v>
      </c>
    </row>
    <row r="283" spans="1:18" x14ac:dyDescent="0.35">
      <c r="A283">
        <v>105</v>
      </c>
      <c r="B283">
        <f t="shared" si="150"/>
        <v>2.4510109406146712</v>
      </c>
      <c r="C283" s="145">
        <f t="shared" si="151"/>
        <v>2.3918413321875347</v>
      </c>
      <c r="D283" s="146">
        <f t="shared" si="152"/>
        <v>8.3820439335550168E-3</v>
      </c>
      <c r="E283" s="5"/>
      <c r="F283" s="15"/>
      <c r="G283" s="19"/>
      <c r="H283">
        <v>105</v>
      </c>
      <c r="I283">
        <f t="shared" si="153"/>
        <v>-2.7372767034548242</v>
      </c>
      <c r="J283" s="145">
        <f t="shared" si="154"/>
        <v>-3.1616376818344483</v>
      </c>
      <c r="K283" s="146">
        <f t="shared" si="155"/>
        <v>0.9992155768341815</v>
      </c>
      <c r="O283">
        <v>10.5</v>
      </c>
      <c r="P283">
        <f t="shared" si="156"/>
        <v>10.059081425039746</v>
      </c>
      <c r="Q283" s="145">
        <f t="shared" si="157"/>
        <v>37.870908824994629</v>
      </c>
      <c r="R283" s="146">
        <f t="shared" si="158"/>
        <v>0</v>
      </c>
    </row>
    <row r="284" spans="1:18" x14ac:dyDescent="0.35">
      <c r="A284">
        <v>106</v>
      </c>
      <c r="B284">
        <f t="shared" si="150"/>
        <v>2.5132593203979123</v>
      </c>
      <c r="C284" s="145">
        <f t="shared" si="151"/>
        <v>2.4671687119190651</v>
      </c>
      <c r="D284" s="146">
        <f t="shared" si="152"/>
        <v>6.8093087438305666E-3</v>
      </c>
      <c r="E284" s="5"/>
      <c r="F284" s="15"/>
      <c r="G284" s="19"/>
      <c r="H284">
        <v>106</v>
      </c>
      <c r="I284">
        <f t="shared" si="153"/>
        <v>-2.7207454311241865</v>
      </c>
      <c r="J284" s="145">
        <f t="shared" si="154"/>
        <v>-3.1348789061676938</v>
      </c>
      <c r="K284" s="146">
        <f t="shared" si="155"/>
        <v>0.99914037467574701</v>
      </c>
      <c r="O284">
        <v>10.6</v>
      </c>
      <c r="P284">
        <f t="shared" si="156"/>
        <v>10.197482774784618</v>
      </c>
      <c r="Q284" s="145">
        <f t="shared" si="157"/>
        <v>39.211509009813469</v>
      </c>
      <c r="R284" s="146">
        <f t="shared" si="158"/>
        <v>0</v>
      </c>
    </row>
    <row r="285" spans="1:18" x14ac:dyDescent="0.35">
      <c r="A285">
        <v>107</v>
      </c>
      <c r="B285">
        <f t="shared" si="150"/>
        <v>2.575507700181153</v>
      </c>
      <c r="C285" s="145">
        <f t="shared" si="151"/>
        <v>2.5441353702180276</v>
      </c>
      <c r="D285" s="146">
        <f t="shared" si="152"/>
        <v>5.4774310079113153E-3</v>
      </c>
      <c r="E285" s="5"/>
      <c r="F285" s="15"/>
      <c r="G285" s="19"/>
      <c r="H285">
        <v>107</v>
      </c>
      <c r="I285">
        <f t="shared" si="153"/>
        <v>-2.7042141587935493</v>
      </c>
      <c r="J285" s="145">
        <f t="shared" si="154"/>
        <v>-3.1082556440005797</v>
      </c>
      <c r="K285" s="146">
        <f t="shared" si="155"/>
        <v>0.99905902399582103</v>
      </c>
      <c r="O285">
        <v>10.7</v>
      </c>
      <c r="P285">
        <f t="shared" si="156"/>
        <v>10.335884124529489</v>
      </c>
      <c r="Q285" s="145">
        <f t="shared" si="157"/>
        <v>40.585905346135249</v>
      </c>
      <c r="R285" s="146">
        <f t="shared" si="158"/>
        <v>0</v>
      </c>
    </row>
    <row r="286" spans="1:18" x14ac:dyDescent="0.35">
      <c r="A286">
        <v>108</v>
      </c>
      <c r="B286">
        <f t="shared" si="150"/>
        <v>2.6377560799643942</v>
      </c>
      <c r="C286" s="145">
        <f t="shared" si="151"/>
        <v>2.6227994551853042</v>
      </c>
      <c r="D286" s="146">
        <f t="shared" si="152"/>
        <v>4.3605294984925269E-3</v>
      </c>
      <c r="E286" s="5"/>
      <c r="F286" s="15"/>
      <c r="G286" s="19"/>
      <c r="H286">
        <v>108</v>
      </c>
      <c r="I286">
        <f t="shared" si="153"/>
        <v>-2.6876828864629116</v>
      </c>
      <c r="J286" s="145">
        <f t="shared" si="154"/>
        <v>-3.0817671048938036</v>
      </c>
      <c r="K286" s="146">
        <f t="shared" si="155"/>
        <v>0.99897112116724629</v>
      </c>
      <c r="O286">
        <v>10.8</v>
      </c>
      <c r="P286">
        <f t="shared" si="156"/>
        <v>10.474285474274362</v>
      </c>
      <c r="Q286" s="145">
        <f t="shared" si="157"/>
        <v>41.994561676591076</v>
      </c>
      <c r="R286" s="146">
        <f t="shared" si="158"/>
        <v>0</v>
      </c>
    </row>
    <row r="287" spans="1:18" x14ac:dyDescent="0.35">
      <c r="A287">
        <v>109</v>
      </c>
      <c r="B287">
        <f t="shared" si="150"/>
        <v>2.7000044597476354</v>
      </c>
      <c r="C287" s="145">
        <f t="shared" si="151"/>
        <v>2.703219114921775</v>
      </c>
      <c r="D287" s="146">
        <f t="shared" si="152"/>
        <v>3.4335730375802953E-3</v>
      </c>
      <c r="E287" s="5"/>
      <c r="F287" s="15"/>
      <c r="G287" s="19"/>
      <c r="H287">
        <v>109</v>
      </c>
      <c r="I287">
        <f t="shared" si="153"/>
        <v>-2.6711516141322744</v>
      </c>
      <c r="J287" s="145">
        <f t="shared" si="154"/>
        <v>-3.0554124984080646</v>
      </c>
      <c r="K287" s="146">
        <f t="shared" si="155"/>
        <v>0.99887624413209153</v>
      </c>
      <c r="O287">
        <v>10.9</v>
      </c>
      <c r="P287">
        <f t="shared" si="156"/>
        <v>10.612686824019233</v>
      </c>
      <c r="Q287" s="145">
        <f t="shared" si="157"/>
        <v>43.437941843811998</v>
      </c>
      <c r="R287" s="146">
        <f t="shared" si="158"/>
        <v>0</v>
      </c>
    </row>
    <row r="288" spans="1:18" x14ac:dyDescent="0.35">
      <c r="A288">
        <v>110</v>
      </c>
      <c r="B288">
        <f t="shared" si="150"/>
        <v>2.7622528395308765</v>
      </c>
      <c r="C288" s="145">
        <f t="shared" si="151"/>
        <v>2.7854524975283184</v>
      </c>
      <c r="D288" s="146">
        <f t="shared" si="152"/>
        <v>2.6726535676178109E-3</v>
      </c>
      <c r="E288" s="5"/>
      <c r="F288" s="15"/>
      <c r="G288" s="19"/>
      <c r="H288">
        <v>110</v>
      </c>
      <c r="I288">
        <f t="shared" si="153"/>
        <v>-2.6546203418016368</v>
      </c>
      <c r="J288" s="145">
        <f t="shared" si="154"/>
        <v>-3.0291910341040595</v>
      </c>
      <c r="K288" s="146">
        <f t="shared" si="155"/>
        <v>0.99877395212456965</v>
      </c>
      <c r="O288">
        <v>11</v>
      </c>
      <c r="P288">
        <f t="shared" si="156"/>
        <v>10.751088173764103</v>
      </c>
      <c r="Q288" s="145">
        <f t="shared" si="157"/>
        <v>44.916509690429095</v>
      </c>
      <c r="R288" s="146">
        <f t="shared" si="158"/>
        <v>0</v>
      </c>
    </row>
    <row r="289" spans="1:18" x14ac:dyDescent="0.35">
      <c r="A289">
        <v>111</v>
      </c>
      <c r="B289">
        <f t="shared" si="150"/>
        <v>2.8245012193141172</v>
      </c>
      <c r="C289" s="145">
        <f t="shared" si="151"/>
        <v>2.8695577511058161</v>
      </c>
      <c r="D289" s="146">
        <f t="shared" si="152"/>
        <v>2.0552313117672139E-3</v>
      </c>
      <c r="E289" s="5"/>
      <c r="F289" s="15"/>
      <c r="G289" s="19"/>
      <c r="H289">
        <v>111</v>
      </c>
      <c r="I289">
        <f t="shared" si="153"/>
        <v>-2.6380890694709995</v>
      </c>
      <c r="J289" s="145">
        <f t="shared" si="154"/>
        <v>-3.0031019215424877</v>
      </c>
      <c r="K289" s="146">
        <f t="shared" si="155"/>
        <v>0.99866378542617296</v>
      </c>
      <c r="O289">
        <v>11.1</v>
      </c>
      <c r="P289">
        <f t="shared" si="156"/>
        <v>10.889489523508974</v>
      </c>
      <c r="Q289" s="145">
        <f t="shared" si="157"/>
        <v>46.430729059073471</v>
      </c>
      <c r="R289" s="146">
        <f t="shared" si="158"/>
        <v>0</v>
      </c>
    </row>
    <row r="290" spans="1:18" x14ac:dyDescent="0.35">
      <c r="A290">
        <v>112</v>
      </c>
      <c r="B290">
        <f t="shared" si="150"/>
        <v>2.8867495990973584</v>
      </c>
      <c r="C290" s="145">
        <f t="shared" si="151"/>
        <v>2.955593023755148</v>
      </c>
      <c r="D290" s="146">
        <f t="shared" si="152"/>
        <v>1.560342868664466E-3</v>
      </c>
      <c r="E290" s="5"/>
      <c r="F290" s="15"/>
      <c r="G290" s="19"/>
      <c r="H290">
        <v>112</v>
      </c>
      <c r="I290">
        <f t="shared" si="153"/>
        <v>-2.6215577971403623</v>
      </c>
      <c r="J290" s="145">
        <f t="shared" si="154"/>
        <v>-2.977144370284047</v>
      </c>
      <c r="K290" s="146">
        <f t="shared" si="155"/>
        <v>0.99854526515495867</v>
      </c>
      <c r="O290">
        <v>11.2</v>
      </c>
      <c r="P290">
        <f t="shared" si="156"/>
        <v>11.027890873253845</v>
      </c>
      <c r="Q290" s="145">
        <f t="shared" si="157"/>
        <v>47.981063792376212</v>
      </c>
      <c r="R290" s="146">
        <f t="shared" si="158"/>
        <v>0</v>
      </c>
    </row>
    <row r="291" spans="1:18" x14ac:dyDescent="0.35">
      <c r="A291">
        <v>113</v>
      </c>
      <c r="B291">
        <f t="shared" si="150"/>
        <v>2.9489979788805996</v>
      </c>
      <c r="C291" s="145">
        <f t="shared" si="151"/>
        <v>3.0436164635771941</v>
      </c>
      <c r="D291" s="146">
        <f t="shared" si="152"/>
        <v>1.1687647127543999E-3</v>
      </c>
      <c r="E291" s="5"/>
      <c r="F291" s="15"/>
      <c r="G291" s="19"/>
      <c r="H291">
        <v>113</v>
      </c>
      <c r="I291">
        <f t="shared" si="153"/>
        <v>-2.6050265248097246</v>
      </c>
      <c r="J291" s="145">
        <f t="shared" si="154"/>
        <v>-2.9513175898894342</v>
      </c>
      <c r="K291" s="146">
        <f t="shared" si="155"/>
        <v>0.99841789309083717</v>
      </c>
      <c r="O291">
        <v>11.3</v>
      </c>
      <c r="P291">
        <f t="shared" si="156"/>
        <v>11.166292222998718</v>
      </c>
      <c r="Q291" s="145">
        <f t="shared" si="157"/>
        <v>49.567977732968401</v>
      </c>
      <c r="R291" s="146">
        <f t="shared" si="158"/>
        <v>0</v>
      </c>
    </row>
    <row r="292" spans="1:18" x14ac:dyDescent="0.35">
      <c r="A292">
        <v>114</v>
      </c>
      <c r="B292">
        <f t="shared" si="150"/>
        <v>3.0112463586638407</v>
      </c>
      <c r="C292" s="145">
        <f t="shared" si="151"/>
        <v>3.1336862186728354</v>
      </c>
      <c r="D292" s="146">
        <f t="shared" si="152"/>
        <v>8.6312672407629076E-4</v>
      </c>
      <c r="E292" s="5"/>
      <c r="F292" s="15"/>
      <c r="G292" s="19"/>
      <c r="H292">
        <v>114</v>
      </c>
      <c r="I292">
        <f t="shared" si="153"/>
        <v>-2.5884952524790874</v>
      </c>
      <c r="J292" s="145">
        <f t="shared" si="154"/>
        <v>-2.9256207899193485</v>
      </c>
      <c r="K292" s="146">
        <f t="shared" si="155"/>
        <v>0.99828115153862107</v>
      </c>
      <c r="O292">
        <v>11.4</v>
      </c>
      <c r="P292">
        <f t="shared" si="156"/>
        <v>11.30469357274359</v>
      </c>
      <c r="Q292" s="145">
        <f t="shared" si="157"/>
        <v>51.19193472348109</v>
      </c>
      <c r="R292" s="146">
        <f t="shared" si="158"/>
        <v>0</v>
      </c>
    </row>
    <row r="293" spans="1:18" x14ac:dyDescent="0.35">
      <c r="A293">
        <v>115</v>
      </c>
      <c r="B293">
        <f t="shared" si="150"/>
        <v>3.0734947384470814</v>
      </c>
      <c r="C293" s="145">
        <f t="shared" si="151"/>
        <v>3.2258604371429502</v>
      </c>
      <c r="D293" s="146">
        <f t="shared" si="152"/>
        <v>6.2797291785632314E-4</v>
      </c>
      <c r="E293" s="5"/>
      <c r="F293" s="15"/>
      <c r="G293" s="19"/>
      <c r="H293">
        <v>115</v>
      </c>
      <c r="I293">
        <f t="shared" si="153"/>
        <v>-2.5719639801484497</v>
      </c>
      <c r="J293" s="145">
        <f t="shared" si="154"/>
        <v>-2.900053179934488</v>
      </c>
      <c r="K293" s="146">
        <f t="shared" si="155"/>
        <v>0.99813450323049135</v>
      </c>
      <c r="O293">
        <v>11.5</v>
      </c>
      <c r="P293">
        <f t="shared" si="156"/>
        <v>11.443094922488461</v>
      </c>
      <c r="Q293" s="145">
        <f t="shared" si="157"/>
        <v>52.853398606545362</v>
      </c>
      <c r="R293" s="146">
        <f t="shared" si="158"/>
        <v>0</v>
      </c>
    </row>
    <row r="294" spans="1:18" x14ac:dyDescent="0.35">
      <c r="A294">
        <v>116</v>
      </c>
      <c r="B294">
        <f t="shared" si="150"/>
        <v>3.1357431182303226</v>
      </c>
      <c r="C294" s="145">
        <f t="shared" si="151"/>
        <v>3.3201972670884206</v>
      </c>
      <c r="D294" s="146">
        <f t="shared" si="152"/>
        <v>4.4976930529838643E-4</v>
      </c>
      <c r="E294" s="5"/>
      <c r="F294" s="15"/>
      <c r="G294" s="19"/>
      <c r="H294">
        <v>116</v>
      </c>
      <c r="I294">
        <f t="shared" si="153"/>
        <v>-2.5554327078178125</v>
      </c>
      <c r="J294" s="145">
        <f t="shared" si="154"/>
        <v>-2.874613969495551</v>
      </c>
      <c r="K294" s="146">
        <f t="shared" si="155"/>
        <v>0.99797739126941998</v>
      </c>
      <c r="O294">
        <v>11.6</v>
      </c>
      <c r="P294">
        <f t="shared" si="156"/>
        <v>11.581496272233332</v>
      </c>
      <c r="Q294" s="145">
        <f t="shared" si="157"/>
        <v>54.55283322479233</v>
      </c>
      <c r="R294" s="146">
        <f t="shared" si="158"/>
        <v>0</v>
      </c>
    </row>
    <row r="295" spans="1:18" x14ac:dyDescent="0.35">
      <c r="A295">
        <v>117</v>
      </c>
      <c r="B295">
        <f t="shared" si="150"/>
        <v>3.1979914980135637</v>
      </c>
      <c r="C295" s="145">
        <f t="shared" si="151"/>
        <v>3.4167548566101265</v>
      </c>
      <c r="D295" s="146">
        <f t="shared" si="152"/>
        <v>3.1686158201182923E-4</v>
      </c>
      <c r="E295" s="5"/>
      <c r="F295" s="15"/>
      <c r="G295" s="19"/>
      <c r="H295">
        <v>117</v>
      </c>
      <c r="I295">
        <f t="shared" si="153"/>
        <v>-2.5389014354871748</v>
      </c>
      <c r="J295" s="145">
        <f t="shared" si="154"/>
        <v>-2.8493023681632339</v>
      </c>
      <c r="K295" s="146">
        <f t="shared" si="155"/>
        <v>0.99780923911497166</v>
      </c>
      <c r="O295">
        <v>11.7</v>
      </c>
      <c r="P295">
        <f t="shared" si="156"/>
        <v>11.719897621978202</v>
      </c>
      <c r="Q295" s="145">
        <f t="shared" si="157"/>
        <v>56.290702420853023</v>
      </c>
      <c r="R295" s="146">
        <f t="shared" si="158"/>
        <v>0</v>
      </c>
    </row>
    <row r="296" spans="1:18" x14ac:dyDescent="0.35">
      <c r="A296">
        <v>118</v>
      </c>
      <c r="B296">
        <f t="shared" si="150"/>
        <v>3.2602398777968045</v>
      </c>
      <c r="C296" s="145">
        <f t="shared" si="151"/>
        <v>3.5155913538089467</v>
      </c>
      <c r="D296" s="146">
        <f t="shared" si="152"/>
        <v>2.1938788797437603E-4</v>
      </c>
      <c r="E296" s="5"/>
      <c r="F296" s="15"/>
      <c r="G296" s="19"/>
      <c r="H296">
        <v>118</v>
      </c>
      <c r="I296">
        <f t="shared" si="153"/>
        <v>-2.5223701631565376</v>
      </c>
      <c r="J296" s="145">
        <f t="shared" si="154"/>
        <v>-2.8241175854982385</v>
      </c>
      <c r="K296" s="146">
        <f t="shared" si="155"/>
        <v>0.99762945061277053</v>
      </c>
      <c r="O296">
        <v>11.8</v>
      </c>
      <c r="P296">
        <f t="shared" si="156"/>
        <v>11.858298971723077</v>
      </c>
      <c r="Q296" s="145">
        <f t="shared" si="157"/>
        <v>58.067470037358618</v>
      </c>
      <c r="R296" s="146">
        <f t="shared" si="158"/>
        <v>0</v>
      </c>
    </row>
    <row r="297" spans="1:18" x14ac:dyDescent="0.35">
      <c r="A297">
        <v>119</v>
      </c>
      <c r="B297">
        <f t="shared" si="150"/>
        <v>3.3224882575800456</v>
      </c>
      <c r="C297" s="145">
        <f t="shared" si="151"/>
        <v>3.6167649067857628</v>
      </c>
      <c r="D297" s="146">
        <f t="shared" si="152"/>
        <v>1.4915400400472567E-4</v>
      </c>
      <c r="E297" s="5"/>
      <c r="F297" s="15"/>
      <c r="G297" s="19"/>
      <c r="H297">
        <v>119</v>
      </c>
      <c r="I297">
        <f t="shared" si="153"/>
        <v>-2.5058388908258999</v>
      </c>
      <c r="J297" s="145">
        <f t="shared" si="154"/>
        <v>-2.7990588310612581</v>
      </c>
      <c r="K297" s="146">
        <f t="shared" si="155"/>
        <v>0.99743741006878128</v>
      </c>
      <c r="O297">
        <v>11.9</v>
      </c>
      <c r="P297">
        <f t="shared" si="156"/>
        <v>11.996700321467946</v>
      </c>
      <c r="Q297" s="145">
        <f t="shared" si="157"/>
        <v>59.883599916940071</v>
      </c>
      <c r="R297" s="146">
        <f t="shared" si="158"/>
        <v>0</v>
      </c>
    </row>
    <row r="298" spans="1:18" x14ac:dyDescent="0.35">
      <c r="A298">
        <v>120</v>
      </c>
      <c r="B298">
        <f t="shared" si="150"/>
        <v>3.3847366373632868</v>
      </c>
      <c r="C298" s="145">
        <f t="shared" si="151"/>
        <v>3.7203336636414548</v>
      </c>
      <c r="D298" s="146">
        <f t="shared" si="152"/>
        <v>9.947987283331905E-5</v>
      </c>
      <c r="E298" s="5"/>
      <c r="F298" s="15"/>
      <c r="G298" s="19"/>
      <c r="H298">
        <v>120</v>
      </c>
      <c r="I298">
        <f t="shared" si="153"/>
        <v>-2.4893076184952627</v>
      </c>
      <c r="J298" s="145">
        <f t="shared" si="154"/>
        <v>-2.7741253144129949</v>
      </c>
      <c r="K298" s="146">
        <f t="shared" si="155"/>
        <v>0.99723248236940787</v>
      </c>
      <c r="O298">
        <v>12</v>
      </c>
      <c r="P298">
        <f t="shared" si="156"/>
        <v>12.135101671212817</v>
      </c>
      <c r="Q298" s="145">
        <f t="shared" si="157"/>
        <v>61.739555902228545</v>
      </c>
      <c r="R298" s="146">
        <f t="shared" si="158"/>
        <v>0</v>
      </c>
    </row>
    <row r="299" spans="1:18" x14ac:dyDescent="0.35">
      <c r="A299">
        <v>121</v>
      </c>
      <c r="B299">
        <f t="shared" si="150"/>
        <v>3.4469850171465279</v>
      </c>
      <c r="C299" s="145">
        <f t="shared" si="151"/>
        <v>3.8263557724769033</v>
      </c>
      <c r="D299" s="146">
        <f t="shared" si="152"/>
        <v>6.5027145032980904E-5</v>
      </c>
      <c r="E299" s="5"/>
      <c r="F299" s="15"/>
      <c r="G299" s="19"/>
      <c r="H299">
        <v>121</v>
      </c>
      <c r="I299">
        <f t="shared" si="153"/>
        <v>-2.4727763461646255</v>
      </c>
      <c r="J299" s="145">
        <f t="shared" si="154"/>
        <v>-2.7493162451141453</v>
      </c>
      <c r="K299" s="146">
        <f t="shared" si="155"/>
        <v>0.99701401314825966</v>
      </c>
      <c r="O299">
        <v>12.1</v>
      </c>
      <c r="P299">
        <f t="shared" si="156"/>
        <v>12.273503020957689</v>
      </c>
      <c r="Q299" s="145">
        <f t="shared" si="157"/>
        <v>63.635801835855112</v>
      </c>
      <c r="R299" s="146">
        <f t="shared" si="158"/>
        <v>0</v>
      </c>
    </row>
    <row r="300" spans="1:18" x14ac:dyDescent="0.35">
      <c r="A300">
        <v>122</v>
      </c>
      <c r="B300">
        <f t="shared" si="150"/>
        <v>3.5092333969297687</v>
      </c>
      <c r="C300" s="145">
        <f t="shared" si="151"/>
        <v>3.9348893813929866</v>
      </c>
      <c r="D300" s="146">
        <f t="shared" si="152"/>
        <v>4.1617511623570635E-5</v>
      </c>
      <c r="E300" s="5"/>
      <c r="F300" s="15"/>
      <c r="G300" s="19"/>
      <c r="H300">
        <v>122</v>
      </c>
      <c r="I300">
        <f t="shared" si="153"/>
        <v>-2.4562450738339878</v>
      </c>
      <c r="J300" s="145">
        <f t="shared" si="154"/>
        <v>-2.7246308327254067</v>
      </c>
      <c r="K300" s="146">
        <f t="shared" si="155"/>
        <v>0.99678132900027494</v>
      </c>
      <c r="O300">
        <v>12.2</v>
      </c>
      <c r="P300">
        <f t="shared" si="156"/>
        <v>12.41190437070256</v>
      </c>
      <c r="Q300" s="145">
        <f t="shared" si="157"/>
        <v>65.572801560450827</v>
      </c>
      <c r="R300" s="146">
        <f t="shared" si="158"/>
        <v>0</v>
      </c>
    </row>
    <row r="301" spans="1:18" x14ac:dyDescent="0.35">
      <c r="A301">
        <v>123</v>
      </c>
      <c r="B301">
        <f t="shared" si="150"/>
        <v>3.5714817767130098</v>
      </c>
      <c r="C301" s="145">
        <f t="shared" si="151"/>
        <v>4.0459926384905867</v>
      </c>
      <c r="D301" s="146">
        <f t="shared" si="152"/>
        <v>2.6050935115984331E-5</v>
      </c>
      <c r="E301" s="5"/>
      <c r="F301" s="15"/>
      <c r="G301" s="19"/>
      <c r="H301">
        <v>123</v>
      </c>
      <c r="I301">
        <f t="shared" si="153"/>
        <v>-2.4397138015033506</v>
      </c>
      <c r="J301" s="145">
        <f t="shared" si="154"/>
        <v>-2.7000682868074786</v>
      </c>
      <c r="K301" s="146">
        <f t="shared" si="155"/>
        <v>0.99653373774373066</v>
      </c>
      <c r="O301">
        <v>12.3</v>
      </c>
      <c r="P301">
        <f t="shared" si="156"/>
        <v>12.550305720447433</v>
      </c>
      <c r="Q301" s="145">
        <f t="shared" si="157"/>
        <v>67.551018918646818</v>
      </c>
      <c r="R301" s="146">
        <f t="shared" si="158"/>
        <v>0</v>
      </c>
    </row>
    <row r="302" spans="1:18" x14ac:dyDescent="0.35">
      <c r="A302">
        <v>124</v>
      </c>
      <c r="B302">
        <f t="shared" si="150"/>
        <v>3.633730156496251</v>
      </c>
      <c r="C302" s="145">
        <f t="shared" si="151"/>
        <v>4.1597236918705844</v>
      </c>
      <c r="D302" s="146">
        <f t="shared" si="152"/>
        <v>1.593164121671542E-5</v>
      </c>
      <c r="E302" s="5"/>
      <c r="F302" s="15"/>
      <c r="G302" s="19"/>
      <c r="H302">
        <v>124</v>
      </c>
      <c r="I302">
        <f t="shared" si="153"/>
        <v>-2.4231825291727129</v>
      </c>
      <c r="J302" s="145">
        <f t="shared" si="154"/>
        <v>-2.6756278169210574</v>
      </c>
      <c r="K302" s="146">
        <f t="shared" si="155"/>
        <v>0.99627052873049837</v>
      </c>
      <c r="O302">
        <v>12.4</v>
      </c>
      <c r="P302">
        <f t="shared" si="156"/>
        <v>12.688707070192304</v>
      </c>
      <c r="Q302" s="145">
        <f t="shared" si="157"/>
        <v>69.570917753074099</v>
      </c>
      <c r="R302" s="146">
        <f t="shared" si="158"/>
        <v>0</v>
      </c>
    </row>
    <row r="303" spans="1:18" x14ac:dyDescent="0.35">
      <c r="A303">
        <v>125</v>
      </c>
      <c r="B303">
        <f t="shared" si="150"/>
        <v>3.6959785362794921</v>
      </c>
      <c r="C303" s="145">
        <f t="shared" si="151"/>
        <v>4.2761406896338574</v>
      </c>
      <c r="D303" s="146">
        <f t="shared" si="152"/>
        <v>9.5080537666492049E-6</v>
      </c>
      <c r="E303" s="5"/>
      <c r="F303" s="15"/>
      <c r="G303" s="19"/>
      <c r="H303">
        <v>125</v>
      </c>
      <c r="I303">
        <f t="shared" si="153"/>
        <v>-2.4066512568420757</v>
      </c>
      <c r="J303" s="145">
        <f t="shared" si="154"/>
        <v>-2.6513086326268431</v>
      </c>
      <c r="K303" s="146">
        <f t="shared" si="155"/>
        <v>0.9959909732047354</v>
      </c>
      <c r="O303">
        <v>12.5</v>
      </c>
      <c r="P303">
        <f t="shared" si="156"/>
        <v>12.827108419937176</v>
      </c>
      <c r="Q303" s="145">
        <f t="shared" si="157"/>
        <v>71.632961906363789</v>
      </c>
      <c r="R303" s="146">
        <f t="shared" si="158"/>
        <v>0</v>
      </c>
    </row>
    <row r="304" spans="1:18" x14ac:dyDescent="0.35">
      <c r="A304">
        <v>126</v>
      </c>
      <c r="B304">
        <f t="shared" si="150"/>
        <v>3.7582269160627328</v>
      </c>
      <c r="C304" s="145">
        <f t="shared" si="151"/>
        <v>4.3953017798812875</v>
      </c>
      <c r="D304" s="146">
        <f t="shared" si="152"/>
        <v>5.5309483162346851E-6</v>
      </c>
      <c r="E304" s="5"/>
      <c r="F304" s="15"/>
      <c r="G304" s="19"/>
      <c r="H304">
        <v>126</v>
      </c>
      <c r="I304">
        <f t="shared" si="153"/>
        <v>-2.390119984511438</v>
      </c>
      <c r="J304" s="145">
        <f t="shared" si="154"/>
        <v>-2.6271099434855327</v>
      </c>
      <c r="K304" s="146">
        <f t="shared" si="155"/>
        <v>0.99569432471002961</v>
      </c>
      <c r="O304">
        <v>12.6</v>
      </c>
      <c r="P304">
        <f t="shared" si="156"/>
        <v>12.965509769682045</v>
      </c>
      <c r="Q304" s="145">
        <f t="shared" si="157"/>
        <v>73.737615221146953</v>
      </c>
      <c r="R304" s="146">
        <f t="shared" si="158"/>
        <v>0</v>
      </c>
    </row>
    <row r="305" spans="1:18" x14ac:dyDescent="0.35">
      <c r="A305">
        <v>127</v>
      </c>
      <c r="B305">
        <f t="shared" si="150"/>
        <v>3.820475295845974</v>
      </c>
      <c r="C305" s="145">
        <f t="shared" si="151"/>
        <v>4.5172651107137556</v>
      </c>
      <c r="D305" s="146">
        <f t="shared" si="152"/>
        <v>3.1321728043431918E-6</v>
      </c>
      <c r="E305" s="5"/>
      <c r="F305" s="15"/>
      <c r="G305" s="19"/>
      <c r="H305">
        <v>127</v>
      </c>
      <c r="I305">
        <f t="shared" si="153"/>
        <v>-2.3735887121808008</v>
      </c>
      <c r="J305" s="145">
        <f t="shared" si="154"/>
        <v>-2.6030309590578251</v>
      </c>
      <c r="K305" s="146">
        <f t="shared" si="155"/>
        <v>0.99537981954484001</v>
      </c>
      <c r="O305">
        <v>12.7</v>
      </c>
      <c r="P305">
        <f t="shared" si="156"/>
        <v>13.103911119426916</v>
      </c>
      <c r="Q305" s="145">
        <f t="shared" si="157"/>
        <v>75.885341540054682</v>
      </c>
      <c r="R305" s="146">
        <f t="shared" si="158"/>
        <v>0</v>
      </c>
    </row>
    <row r="306" spans="1:18" x14ac:dyDescent="0.35">
      <c r="A306">
        <v>128</v>
      </c>
      <c r="B306">
        <f t="shared" si="150"/>
        <v>3.8827236756292152</v>
      </c>
      <c r="C306" s="145">
        <f t="shared" si="151"/>
        <v>4.6420888302321401</v>
      </c>
      <c r="D306" s="146">
        <f t="shared" si="152"/>
        <v>1.7245225567563693E-6</v>
      </c>
      <c r="E306" s="5"/>
      <c r="F306" s="15"/>
      <c r="G306" s="19"/>
      <c r="H306">
        <v>128</v>
      </c>
      <c r="I306">
        <f t="shared" si="153"/>
        <v>-2.3570574398501631</v>
      </c>
      <c r="J306" s="145">
        <f t="shared" si="154"/>
        <v>-2.5790708889044174</v>
      </c>
      <c r="K306" s="146">
        <f t="shared" si="155"/>
        <v>0.99504667726590412</v>
      </c>
      <c r="O306">
        <v>12.8</v>
      </c>
      <c r="P306">
        <f t="shared" si="156"/>
        <v>13.24231246917179</v>
      </c>
      <c r="Q306" s="145">
        <f t="shared" si="157"/>
        <v>78.076604705718111</v>
      </c>
      <c r="R306" s="146">
        <f t="shared" si="158"/>
        <v>0</v>
      </c>
    </row>
    <row r="307" spans="1:18" x14ac:dyDescent="0.35">
      <c r="A307">
        <v>129</v>
      </c>
      <c r="B307">
        <f t="shared" ref="B307:B370" si="159">(A307-$C$171)/$C$172</f>
        <v>3.9449720554124559</v>
      </c>
      <c r="C307" s="145">
        <f t="shared" ref="C307:C370" si="160">B307-1/6*C$174*(B307^2-1)-1/24*C$175*(B307^3-3*B307)+1/36*C$174^2*(4*B307^3-7*B307)</f>
        <v>4.7698310865373221</v>
      </c>
      <c r="D307" s="146">
        <f t="shared" ref="D307:D370" si="161">1-NORMSDIST(C307)</f>
        <v>9.2190231204547501E-7</v>
      </c>
      <c r="E307" s="5"/>
      <c r="F307" s="15"/>
      <c r="G307" s="19"/>
      <c r="H307">
        <v>129</v>
      </c>
      <c r="I307">
        <f t="shared" ref="I307:I370" si="162">(H307-$J$171)/$J$172</f>
        <v>-2.3405261675195259</v>
      </c>
      <c r="J307" s="145">
        <f t="shared" ref="J307:J370" si="163">I307-1/6*J$174*(I307^2-1)-1/24*J$175*(I307^3-3*I307)+1/36*J$174^2*(4*I307^3-7*I307)</f>
        <v>-2.5552289425860089</v>
      </c>
      <c r="K307" s="146">
        <f t="shared" ref="K307:K370" si="164">1-NORMSDIST(J307)</f>
        <v>0.99469410123910507</v>
      </c>
      <c r="O307">
        <v>12.9</v>
      </c>
      <c r="P307">
        <f t="shared" ref="P307:P370" si="165">(O307-$Q$171)/$Q$172</f>
        <v>13.380713818916661</v>
      </c>
      <c r="Q307" s="145">
        <f t="shared" ref="Q307:Q370" si="166">P307-1/6*Q$174*(P307^2-1)-1/24*Q$175*(P307^3-3*P307)+1/36*Q$174^2*(4*P307^3-7*P307)</f>
        <v>80.311868560768232</v>
      </c>
      <c r="R307" s="146">
        <f t="shared" ref="R307:R370" si="167">1-NORMSDIST(Q307)</f>
        <v>0</v>
      </c>
    </row>
    <row r="308" spans="1:18" x14ac:dyDescent="0.35">
      <c r="A308">
        <v>130</v>
      </c>
      <c r="B308">
        <f t="shared" si="159"/>
        <v>4.0072204351956975</v>
      </c>
      <c r="C308" s="145">
        <f t="shared" si="160"/>
        <v>4.9005500277301834</v>
      </c>
      <c r="D308" s="146">
        <f t="shared" si="161"/>
        <v>4.7784358669922256E-7</v>
      </c>
      <c r="E308" s="5"/>
      <c r="F308" s="15"/>
      <c r="G308" s="19"/>
      <c r="H308">
        <v>130</v>
      </c>
      <c r="I308">
        <f t="shared" si="162"/>
        <v>-2.3239948951888887</v>
      </c>
      <c r="J308" s="145">
        <f t="shared" si="163"/>
        <v>-2.5315043296632962</v>
      </c>
      <c r="K308" s="146">
        <f t="shared" si="164"/>
        <v>0.99432127923712477</v>
      </c>
      <c r="O308">
        <v>13</v>
      </c>
      <c r="P308">
        <f t="shared" si="165"/>
        <v>13.519115168661532</v>
      </c>
      <c r="Q308" s="145">
        <f t="shared" si="166"/>
        <v>82.591596947836166</v>
      </c>
      <c r="R308" s="146">
        <f t="shared" si="167"/>
        <v>0</v>
      </c>
    </row>
    <row r="309" spans="1:18" x14ac:dyDescent="0.35">
      <c r="A309">
        <v>131</v>
      </c>
      <c r="B309">
        <f t="shared" si="159"/>
        <v>4.0694688149789382</v>
      </c>
      <c r="C309" s="145">
        <f t="shared" si="160"/>
        <v>5.0343038019116015</v>
      </c>
      <c r="D309" s="146">
        <f t="shared" si="161"/>
        <v>2.3979428931397706E-7</v>
      </c>
      <c r="E309" s="5"/>
      <c r="F309" s="15"/>
      <c r="G309" s="19"/>
      <c r="H309">
        <v>131</v>
      </c>
      <c r="I309">
        <f t="shared" si="162"/>
        <v>-2.307463622858251</v>
      </c>
      <c r="J309" s="145">
        <f t="shared" si="163"/>
        <v>-2.5078962596969787</v>
      </c>
      <c r="K309" s="146">
        <f t="shared" si="164"/>
        <v>0.99392738408303616</v>
      </c>
      <c r="O309">
        <v>13.1</v>
      </c>
      <c r="P309">
        <f t="shared" si="165"/>
        <v>13.657516518406403</v>
      </c>
      <c r="Q309" s="145">
        <f t="shared" si="166"/>
        <v>84.916253709552976</v>
      </c>
      <c r="R309" s="146">
        <f t="shared" si="167"/>
        <v>0</v>
      </c>
    </row>
    <row r="310" spans="1:18" x14ac:dyDescent="0.35">
      <c r="A310">
        <v>132</v>
      </c>
      <c r="B310">
        <f t="shared" si="159"/>
        <v>4.1317171947621789</v>
      </c>
      <c r="C310" s="145">
        <f t="shared" si="160"/>
        <v>5.1711505571824556</v>
      </c>
      <c r="D310" s="146">
        <f t="shared" si="161"/>
        <v>1.1632850815956886E-7</v>
      </c>
      <c r="E310" s="5"/>
      <c r="F310" s="15"/>
      <c r="G310" s="19"/>
      <c r="H310">
        <v>132</v>
      </c>
      <c r="I310">
        <f t="shared" si="162"/>
        <v>-2.2909323505276138</v>
      </c>
      <c r="J310" s="145">
        <f t="shared" si="163"/>
        <v>-2.4844039422477535</v>
      </c>
      <c r="K310" s="146">
        <f t="shared" si="164"/>
        <v>0.99351157433882187</v>
      </c>
      <c r="O310">
        <v>13.2</v>
      </c>
      <c r="P310">
        <f t="shared" si="165"/>
        <v>13.795917868151275</v>
      </c>
      <c r="Q310" s="145">
        <f t="shared" si="166"/>
        <v>87.286302688549782</v>
      </c>
      <c r="R310" s="146">
        <f t="shared" si="167"/>
        <v>0</v>
      </c>
    </row>
    <row r="311" spans="1:18" x14ac:dyDescent="0.35">
      <c r="A311">
        <v>133</v>
      </c>
      <c r="B311">
        <f t="shared" si="159"/>
        <v>4.1939655745454205</v>
      </c>
      <c r="C311" s="145">
        <f t="shared" si="160"/>
        <v>5.3111484416436321</v>
      </c>
      <c r="D311" s="146">
        <f t="shared" si="161"/>
        <v>5.4468275445529457E-8</v>
      </c>
      <c r="E311" s="5"/>
      <c r="F311" s="15"/>
      <c r="G311" s="19"/>
      <c r="H311">
        <v>133</v>
      </c>
      <c r="I311">
        <f t="shared" si="162"/>
        <v>-2.2744010781969761</v>
      </c>
      <c r="J311" s="145">
        <f t="shared" si="163"/>
        <v>-2.4610265868763195</v>
      </c>
      <c r="K311" s="146">
        <f t="shared" si="164"/>
        <v>0.99307299503764568</v>
      </c>
      <c r="O311">
        <v>13.3</v>
      </c>
      <c r="P311">
        <f t="shared" si="165"/>
        <v>13.934319217896148</v>
      </c>
      <c r="Q311" s="145">
        <f t="shared" si="166"/>
        <v>89.702207727457662</v>
      </c>
      <c r="R311" s="146">
        <f t="shared" si="167"/>
        <v>0</v>
      </c>
    </row>
    <row r="312" spans="1:18" x14ac:dyDescent="0.35">
      <c r="A312">
        <v>134</v>
      </c>
      <c r="B312">
        <f t="shared" si="159"/>
        <v>4.2562139543286612</v>
      </c>
      <c r="C312" s="145">
        <f t="shared" si="160"/>
        <v>5.4543556033960039</v>
      </c>
      <c r="D312" s="146">
        <f t="shared" si="161"/>
        <v>2.4575377843838453E-8</v>
      </c>
      <c r="E312" s="5"/>
      <c r="F312" s="15"/>
      <c r="G312" s="19"/>
      <c r="H312">
        <v>134</v>
      </c>
      <c r="I312">
        <f t="shared" si="162"/>
        <v>-2.2578698058663389</v>
      </c>
      <c r="J312" s="145">
        <f t="shared" si="163"/>
        <v>-2.4377634031433746</v>
      </c>
      <c r="K312" s="146">
        <f t="shared" si="164"/>
        <v>0.99261077845854473</v>
      </c>
      <c r="O312">
        <v>13.4</v>
      </c>
      <c r="P312">
        <f t="shared" si="165"/>
        <v>14.072720567641019</v>
      </c>
      <c r="Q312" s="145">
        <f t="shared" si="166"/>
        <v>92.164432668907637</v>
      </c>
      <c r="R312" s="146">
        <f t="shared" si="167"/>
        <v>0</v>
      </c>
    </row>
    <row r="313" spans="1:18" x14ac:dyDescent="0.35">
      <c r="A313">
        <v>135</v>
      </c>
      <c r="B313">
        <f t="shared" si="159"/>
        <v>4.3184623341119019</v>
      </c>
      <c r="C313" s="145">
        <f t="shared" si="160"/>
        <v>5.6008301905404547</v>
      </c>
      <c r="D313" s="146">
        <f t="shared" si="161"/>
        <v>1.0666381888846388E-8</v>
      </c>
      <c r="E313" s="5"/>
      <c r="F313" s="15"/>
      <c r="G313" s="19"/>
      <c r="H313">
        <v>135</v>
      </c>
      <c r="I313">
        <f t="shared" si="162"/>
        <v>-2.2413385335357012</v>
      </c>
      <c r="J313" s="145">
        <f t="shared" si="163"/>
        <v>-2.4146136006096159</v>
      </c>
      <c r="K313" s="146">
        <f t="shared" si="164"/>
        <v>0.9921240449420593</v>
      </c>
      <c r="O313">
        <v>13.5</v>
      </c>
      <c r="P313">
        <f t="shared" si="165"/>
        <v>14.211121917385888</v>
      </c>
      <c r="Q313" s="145">
        <f t="shared" si="166"/>
        <v>94.673441355530798</v>
      </c>
      <c r="R313" s="146">
        <f t="shared" si="167"/>
        <v>0</v>
      </c>
    </row>
    <row r="314" spans="1:18" x14ac:dyDescent="0.35">
      <c r="A314">
        <v>136</v>
      </c>
      <c r="B314">
        <f t="shared" si="159"/>
        <v>4.3807107138951435</v>
      </c>
      <c r="C314" s="145">
        <f t="shared" si="160"/>
        <v>5.7506303511778665</v>
      </c>
      <c r="D314" s="146">
        <f t="shared" si="161"/>
        <v>4.4455660264119956E-9</v>
      </c>
      <c r="E314" s="5"/>
      <c r="F314" s="15"/>
      <c r="G314" s="19"/>
      <c r="H314">
        <v>136</v>
      </c>
      <c r="I314">
        <f t="shared" si="162"/>
        <v>-2.224807261205064</v>
      </c>
      <c r="J314" s="145">
        <f t="shared" si="163"/>
        <v>-2.3915763888357437</v>
      </c>
      <c r="K314" s="146">
        <f t="shared" si="164"/>
        <v>0.9916119037451705</v>
      </c>
      <c r="O314">
        <v>13.6</v>
      </c>
      <c r="P314">
        <f t="shared" si="165"/>
        <v>14.34952326713076</v>
      </c>
      <c r="Q314" s="145">
        <f t="shared" si="166"/>
        <v>97.229697629958309</v>
      </c>
      <c r="R314" s="146">
        <f t="shared" si="167"/>
        <v>0</v>
      </c>
    </row>
    <row r="315" spans="1:18" x14ac:dyDescent="0.35">
      <c r="A315">
        <v>137</v>
      </c>
      <c r="B315">
        <f t="shared" si="159"/>
        <v>4.4429590936783843</v>
      </c>
      <c r="C315" s="145">
        <f t="shared" si="160"/>
        <v>5.9038142334091157</v>
      </c>
      <c r="D315" s="146">
        <f t="shared" si="161"/>
        <v>1.7759604897804593E-9</v>
      </c>
      <c r="E315" s="5"/>
      <c r="F315" s="15"/>
      <c r="G315" s="19"/>
      <c r="H315">
        <v>137</v>
      </c>
      <c r="I315">
        <f t="shared" si="162"/>
        <v>-2.2082759888744263</v>
      </c>
      <c r="J315" s="145">
        <f t="shared" si="163"/>
        <v>-2.3686509773824533</v>
      </c>
      <c r="K315" s="146">
        <f t="shared" si="164"/>
        <v>0.99107345393378155</v>
      </c>
      <c r="O315">
        <v>13.7</v>
      </c>
      <c r="P315">
        <f t="shared" si="165"/>
        <v>14.487924616875631</v>
      </c>
      <c r="Q315" s="145">
        <f t="shared" si="166"/>
        <v>99.833665334821191</v>
      </c>
      <c r="R315" s="146">
        <f t="shared" si="167"/>
        <v>0</v>
      </c>
    </row>
    <row r="316" spans="1:18" x14ac:dyDescent="0.35">
      <c r="A316">
        <v>138</v>
      </c>
      <c r="B316">
        <f t="shared" si="159"/>
        <v>4.5052074734616259</v>
      </c>
      <c r="C316" s="145">
        <f t="shared" si="160"/>
        <v>6.0604399853350861</v>
      </c>
      <c r="D316" s="146">
        <f t="shared" si="161"/>
        <v>6.7874850184779234E-10</v>
      </c>
      <c r="E316" s="5"/>
      <c r="F316" s="15"/>
      <c r="G316" s="19"/>
      <c r="H316">
        <v>138</v>
      </c>
      <c r="I316">
        <f t="shared" si="162"/>
        <v>-2.1917447165437891</v>
      </c>
      <c r="J316" s="145">
        <f t="shared" si="163"/>
        <v>-2.3458365758104458</v>
      </c>
      <c r="K316" s="146">
        <f t="shared" si="164"/>
        <v>0.9905077853108426</v>
      </c>
      <c r="O316">
        <v>13.8</v>
      </c>
      <c r="P316">
        <f t="shared" si="165"/>
        <v>14.626325966620504</v>
      </c>
      <c r="Q316" s="145">
        <f t="shared" si="166"/>
        <v>102.48580831275052</v>
      </c>
      <c r="R316" s="146">
        <f t="shared" si="167"/>
        <v>0</v>
      </c>
    </row>
    <row r="317" spans="1:18" x14ac:dyDescent="0.35">
      <c r="A317">
        <v>139</v>
      </c>
      <c r="B317">
        <f t="shared" si="159"/>
        <v>4.5674558532448666</v>
      </c>
      <c r="C317" s="145">
        <f t="shared" si="160"/>
        <v>6.2205657550566542</v>
      </c>
      <c r="D317" s="146">
        <f t="shared" si="161"/>
        <v>2.4768265216579266E-10</v>
      </c>
      <c r="E317" s="5"/>
      <c r="F317" s="15"/>
      <c r="G317" s="19"/>
      <c r="H317">
        <v>139</v>
      </c>
      <c r="I317">
        <f t="shared" si="162"/>
        <v>-2.1752134442131519</v>
      </c>
      <c r="J317" s="145">
        <f t="shared" si="163"/>
        <v>-2.3231323936804174</v>
      </c>
      <c r="K317" s="146">
        <f t="shared" si="164"/>
        <v>0.9899139793781021</v>
      </c>
      <c r="O317">
        <v>13.9</v>
      </c>
      <c r="P317">
        <f t="shared" si="165"/>
        <v>14.764727316365375</v>
      </c>
      <c r="Q317" s="145">
        <f t="shared" si="166"/>
        <v>105.18659040637741</v>
      </c>
      <c r="R317" s="146">
        <f t="shared" si="167"/>
        <v>0</v>
      </c>
    </row>
    <row r="318" spans="1:18" x14ac:dyDescent="0.35">
      <c r="A318">
        <v>140</v>
      </c>
      <c r="B318">
        <f t="shared" si="159"/>
        <v>4.6297042330281073</v>
      </c>
      <c r="C318" s="145">
        <f t="shared" si="160"/>
        <v>6.3842496906747019</v>
      </c>
      <c r="D318" s="146">
        <f t="shared" si="161"/>
        <v>8.611988899787093E-11</v>
      </c>
      <c r="E318" s="5"/>
      <c r="F318" s="15"/>
      <c r="G318" s="19"/>
      <c r="H318">
        <v>140</v>
      </c>
      <c r="I318">
        <f t="shared" si="162"/>
        <v>-2.1586821718825142</v>
      </c>
      <c r="J318" s="145">
        <f t="shared" si="163"/>
        <v>-2.300537640553066</v>
      </c>
      <c r="K318" s="146">
        <f t="shared" si="164"/>
        <v>0.98929111032934969</v>
      </c>
      <c r="O318">
        <v>14</v>
      </c>
      <c r="P318">
        <f t="shared" si="165"/>
        <v>14.903128666110247</v>
      </c>
      <c r="Q318" s="145">
        <f t="shared" si="166"/>
        <v>107.93647545833289</v>
      </c>
      <c r="R318" s="146">
        <f t="shared" si="167"/>
        <v>0</v>
      </c>
    </row>
    <row r="319" spans="1:18" x14ac:dyDescent="0.35">
      <c r="A319">
        <v>141</v>
      </c>
      <c r="B319">
        <f t="shared" si="159"/>
        <v>4.6919526128113489</v>
      </c>
      <c r="C319" s="145">
        <f t="shared" si="160"/>
        <v>6.5515499402901112</v>
      </c>
      <c r="D319" s="146">
        <f t="shared" si="161"/>
        <v>2.8471447421907214E-11</v>
      </c>
      <c r="E319" s="5"/>
      <c r="F319" s="15"/>
      <c r="G319" s="19"/>
      <c r="H319">
        <v>141</v>
      </c>
      <c r="I319">
        <f t="shared" si="162"/>
        <v>-2.142150899551877</v>
      </c>
      <c r="J319" s="145">
        <f t="shared" si="163"/>
        <v>-2.278051525989091</v>
      </c>
      <c r="K319" s="146">
        <f t="shared" si="164"/>
        <v>0.98863824607291573</v>
      </c>
      <c r="O319">
        <v>14.1</v>
      </c>
      <c r="P319">
        <f t="shared" si="165"/>
        <v>15.041530015855118</v>
      </c>
      <c r="Q319" s="145">
        <f t="shared" si="166"/>
        <v>110.73592731124808</v>
      </c>
      <c r="R319" s="146">
        <f t="shared" si="167"/>
        <v>0</v>
      </c>
    </row>
    <row r="320" spans="1:18" x14ac:dyDescent="0.35">
      <c r="A320">
        <v>142</v>
      </c>
      <c r="B320">
        <f t="shared" si="159"/>
        <v>4.7542009925945896</v>
      </c>
      <c r="C320" s="145">
        <f t="shared" si="160"/>
        <v>6.7225246520037585</v>
      </c>
      <c r="D320" s="146">
        <f t="shared" si="161"/>
        <v>8.9300788985724466E-12</v>
      </c>
      <c r="E320" s="5"/>
      <c r="F320" s="15"/>
      <c r="G320" s="19"/>
      <c r="H320">
        <v>142</v>
      </c>
      <c r="I320">
        <f t="shared" si="162"/>
        <v>-2.1256196272212393</v>
      </c>
      <c r="J320" s="145">
        <f t="shared" si="163"/>
        <v>-2.2556732595491891</v>
      </c>
      <c r="K320" s="146">
        <f t="shared" si="164"/>
        <v>0.98795444928109322</v>
      </c>
      <c r="O320">
        <v>14.2</v>
      </c>
      <c r="P320">
        <f t="shared" si="165"/>
        <v>15.179931365599987</v>
      </c>
      <c r="Q320" s="145">
        <f t="shared" si="166"/>
        <v>113.585409807754</v>
      </c>
      <c r="R320" s="146">
        <f t="shared" si="167"/>
        <v>0</v>
      </c>
    </row>
    <row r="321" spans="1:18" x14ac:dyDescent="0.35">
      <c r="A321">
        <v>143</v>
      </c>
      <c r="B321">
        <f t="shared" si="159"/>
        <v>4.8164493723778303</v>
      </c>
      <c r="C321" s="145">
        <f t="shared" si="160"/>
        <v>6.8972319739165266</v>
      </c>
      <c r="D321" s="146">
        <f t="shared" si="161"/>
        <v>2.6513236051073363E-12</v>
      </c>
      <c r="E321" s="5"/>
      <c r="F321" s="15"/>
      <c r="G321" s="19"/>
      <c r="H321">
        <v>143</v>
      </c>
      <c r="I321">
        <f t="shared" si="162"/>
        <v>-2.1090883548906021</v>
      </c>
      <c r="J321" s="145">
        <f t="shared" si="163"/>
        <v>-2.23340205079406</v>
      </c>
      <c r="K321" s="146">
        <f t="shared" si="164"/>
        <v>0.98723877846406793</v>
      </c>
      <c r="O321">
        <v>14.3</v>
      </c>
      <c r="P321">
        <f t="shared" si="165"/>
        <v>15.318332715344862</v>
      </c>
      <c r="Q321" s="145">
        <f t="shared" si="166"/>
        <v>116.4853867904819</v>
      </c>
      <c r="R321" s="146">
        <f t="shared" si="167"/>
        <v>0</v>
      </c>
    </row>
    <row r="322" spans="1:18" x14ac:dyDescent="0.35">
      <c r="A322">
        <v>144</v>
      </c>
      <c r="B322">
        <f t="shared" si="159"/>
        <v>4.8786977521610719</v>
      </c>
      <c r="C322" s="145">
        <f t="shared" si="160"/>
        <v>7.0757300541292967</v>
      </c>
      <c r="D322" s="146">
        <f t="shared" si="161"/>
        <v>7.432943149865423E-13</v>
      </c>
      <c r="E322" s="5"/>
      <c r="F322" s="15"/>
      <c r="G322" s="19"/>
      <c r="H322">
        <v>144</v>
      </c>
      <c r="I322">
        <f t="shared" si="162"/>
        <v>-2.0925570825599644</v>
      </c>
      <c r="J322" s="145">
        <f t="shared" si="163"/>
        <v>-2.2112371092843999</v>
      </c>
      <c r="K322" s="146">
        <f t="shared" si="164"/>
        <v>0.98649028906586378</v>
      </c>
      <c r="O322">
        <v>14.4</v>
      </c>
      <c r="P322">
        <f t="shared" si="165"/>
        <v>15.456734065089732</v>
      </c>
      <c r="Q322" s="145">
        <f t="shared" si="166"/>
        <v>119.43632210206265</v>
      </c>
      <c r="R322" s="146">
        <f t="shared" si="167"/>
        <v>0</v>
      </c>
    </row>
    <row r="323" spans="1:18" x14ac:dyDescent="0.35">
      <c r="A323">
        <v>145</v>
      </c>
      <c r="B323">
        <f t="shared" si="159"/>
        <v>4.9409461319443126</v>
      </c>
      <c r="C323" s="145">
        <f t="shared" si="160"/>
        <v>7.258077040742946</v>
      </c>
      <c r="D323" s="146">
        <f t="shared" si="161"/>
        <v>1.9628743075372768E-13</v>
      </c>
      <c r="E323" s="5"/>
      <c r="F323" s="15"/>
      <c r="G323" s="19"/>
      <c r="H323">
        <v>145</v>
      </c>
      <c r="I323">
        <f t="shared" si="162"/>
        <v>-2.0760258102293272</v>
      </c>
      <c r="J323" s="145">
        <f t="shared" si="163"/>
        <v>-2.189177644580909</v>
      </c>
      <c r="K323" s="146">
        <f t="shared" si="164"/>
        <v>0.98570803457974987</v>
      </c>
      <c r="O323">
        <v>14.5</v>
      </c>
      <c r="P323">
        <f t="shared" si="165"/>
        <v>15.595135414834603</v>
      </c>
      <c r="Q323" s="145">
        <f t="shared" si="166"/>
        <v>122.43867958512745</v>
      </c>
      <c r="R323" s="146">
        <f t="shared" si="167"/>
        <v>0</v>
      </c>
    </row>
    <row r="324" spans="1:18" x14ac:dyDescent="0.35">
      <c r="A324">
        <v>146</v>
      </c>
      <c r="B324">
        <f t="shared" si="159"/>
        <v>5.0031945117275534</v>
      </c>
      <c r="C324" s="145">
        <f t="shared" si="160"/>
        <v>7.4443310818583557</v>
      </c>
      <c r="D324" s="146">
        <f t="shared" si="161"/>
        <v>4.8738790781044372E-14</v>
      </c>
      <c r="E324" s="5"/>
      <c r="F324" s="15"/>
      <c r="G324" s="19"/>
      <c r="H324">
        <v>146</v>
      </c>
      <c r="I324">
        <f t="shared" si="162"/>
        <v>-2.05949453789869</v>
      </c>
      <c r="J324" s="145">
        <f t="shared" si="163"/>
        <v>-2.1672228662442836</v>
      </c>
      <c r="K324" s="146">
        <f t="shared" si="164"/>
        <v>0.98489106768049872</v>
      </c>
      <c r="O324">
        <v>14.6</v>
      </c>
      <c r="P324">
        <f t="shared" si="165"/>
        <v>15.733536764579474</v>
      </c>
      <c r="Q324" s="145">
        <f t="shared" si="166"/>
        <v>125.49292308230734</v>
      </c>
      <c r="R324" s="146">
        <f t="shared" si="167"/>
        <v>0</v>
      </c>
    </row>
    <row r="325" spans="1:18" x14ac:dyDescent="0.35">
      <c r="A325">
        <v>147</v>
      </c>
      <c r="B325">
        <f t="shared" si="159"/>
        <v>5.065442891510795</v>
      </c>
      <c r="C325" s="145">
        <f t="shared" si="160"/>
        <v>7.6345503255764093</v>
      </c>
      <c r="D325" s="146">
        <f t="shared" si="161"/>
        <v>1.1324274851176597E-14</v>
      </c>
      <c r="E325" s="5"/>
      <c r="F325" s="15"/>
      <c r="G325" s="19"/>
      <c r="H325">
        <v>147</v>
      </c>
      <c r="I325">
        <f t="shared" si="162"/>
        <v>-2.0429632655680523</v>
      </c>
      <c r="J325" s="145">
        <f t="shared" si="163"/>
        <v>-2.1453719838352225</v>
      </c>
      <c r="K325" s="146">
        <f t="shared" si="164"/>
        <v>0.98403844137084595</v>
      </c>
      <c r="O325">
        <v>14.7</v>
      </c>
      <c r="P325">
        <f t="shared" si="165"/>
        <v>15.871938114324346</v>
      </c>
      <c r="Q325" s="145">
        <f t="shared" si="166"/>
        <v>128.59951643623344</v>
      </c>
      <c r="R325" s="146">
        <f t="shared" si="167"/>
        <v>0</v>
      </c>
    </row>
    <row r="326" spans="1:18" x14ac:dyDescent="0.35">
      <c r="A326">
        <v>148</v>
      </c>
      <c r="B326">
        <f t="shared" si="159"/>
        <v>5.1276912712940357</v>
      </c>
      <c r="C326" s="145">
        <f t="shared" si="160"/>
        <v>7.8287929199979818</v>
      </c>
      <c r="D326" s="146">
        <f t="shared" si="161"/>
        <v>2.4424906541753444E-15</v>
      </c>
      <c r="E326" s="5"/>
      <c r="F326" s="15"/>
      <c r="G326" s="19"/>
      <c r="H326">
        <v>148</v>
      </c>
      <c r="I326">
        <f t="shared" si="162"/>
        <v>-2.0264319932374151</v>
      </c>
      <c r="J326" s="145">
        <f t="shared" si="163"/>
        <v>-2.1236242069144242</v>
      </c>
      <c r="K326" s="146">
        <f t="shared" si="164"/>
        <v>0.98314921013946566</v>
      </c>
      <c r="O326">
        <v>14.8</v>
      </c>
      <c r="P326">
        <f t="shared" si="165"/>
        <v>16.010339464069219</v>
      </c>
      <c r="Q326" s="145">
        <f t="shared" si="166"/>
        <v>131.75892348953684</v>
      </c>
      <c r="R326" s="146">
        <f t="shared" si="167"/>
        <v>0</v>
      </c>
    </row>
    <row r="327" spans="1:18" x14ac:dyDescent="0.35">
      <c r="A327">
        <v>149</v>
      </c>
      <c r="B327">
        <f t="shared" si="159"/>
        <v>5.1899396510772773</v>
      </c>
      <c r="C327" s="145">
        <f t="shared" si="160"/>
        <v>8.0271170132239575</v>
      </c>
      <c r="D327" s="146">
        <f t="shared" si="161"/>
        <v>0</v>
      </c>
      <c r="E327" s="5"/>
      <c r="F327" s="15"/>
      <c r="G327" s="19"/>
      <c r="H327">
        <v>149</v>
      </c>
      <c r="I327">
        <f t="shared" si="162"/>
        <v>-2.0099007209067774</v>
      </c>
      <c r="J327" s="145">
        <f t="shared" si="163"/>
        <v>-2.1019787450425858</v>
      </c>
      <c r="K327" s="146">
        <f t="shared" si="164"/>
        <v>0.98222243112775653</v>
      </c>
      <c r="O327">
        <v>14.9</v>
      </c>
      <c r="P327">
        <f t="shared" si="165"/>
        <v>16.14874081381409</v>
      </c>
      <c r="Q327" s="145">
        <f t="shared" si="166"/>
        <v>134.97160808484855</v>
      </c>
      <c r="R327" s="146">
        <f t="shared" si="167"/>
        <v>0</v>
      </c>
    </row>
    <row r="328" spans="1:18" x14ac:dyDescent="0.35">
      <c r="A328">
        <v>150</v>
      </c>
      <c r="B328">
        <f t="shared" si="159"/>
        <v>5.252188030860518</v>
      </c>
      <c r="C328" s="145">
        <f t="shared" si="160"/>
        <v>8.2295807533552132</v>
      </c>
      <c r="D328" s="146">
        <f t="shared" si="161"/>
        <v>0</v>
      </c>
      <c r="E328" s="5"/>
      <c r="F328" s="15"/>
      <c r="G328" s="19"/>
      <c r="H328">
        <v>150</v>
      </c>
      <c r="I328">
        <f t="shared" si="162"/>
        <v>-1.99336944857614</v>
      </c>
      <c r="J328" s="145">
        <f t="shared" si="163"/>
        <v>-2.0804348077804065</v>
      </c>
      <c r="K328" s="146">
        <f t="shared" si="164"/>
        <v>0.98125716530272233</v>
      </c>
      <c r="O328">
        <v>15</v>
      </c>
      <c r="P328">
        <f t="shared" si="165"/>
        <v>16.287142163558961</v>
      </c>
      <c r="Q328" s="145">
        <f t="shared" si="166"/>
        <v>138.23803406479968</v>
      </c>
      <c r="R328" s="146">
        <f t="shared" si="167"/>
        <v>0</v>
      </c>
    </row>
    <row r="329" spans="1:18" x14ac:dyDescent="0.35">
      <c r="A329">
        <v>151</v>
      </c>
      <c r="B329">
        <f t="shared" si="159"/>
        <v>5.3144364106437587</v>
      </c>
      <c r="C329" s="145">
        <f t="shared" si="160"/>
        <v>8.4362422884926307</v>
      </c>
      <c r="D329" s="146">
        <f t="shared" si="161"/>
        <v>0</v>
      </c>
      <c r="E329" s="5"/>
      <c r="F329" s="15"/>
      <c r="G329" s="19"/>
      <c r="H329">
        <v>151</v>
      </c>
      <c r="I329">
        <f t="shared" si="162"/>
        <v>-1.9768381762455027</v>
      </c>
      <c r="J329" s="145">
        <f t="shared" si="163"/>
        <v>-2.0589916046885843</v>
      </c>
      <c r="K329" s="146">
        <f t="shared" si="164"/>
        <v>0.98025247863322795</v>
      </c>
      <c r="O329">
        <v>15.1</v>
      </c>
      <c r="P329">
        <f t="shared" si="165"/>
        <v>16.425543513303833</v>
      </c>
      <c r="Q329" s="145">
        <f t="shared" si="166"/>
        <v>141.5586652720213</v>
      </c>
      <c r="R329" s="146">
        <f t="shared" si="167"/>
        <v>0</v>
      </c>
    </row>
    <row r="330" spans="1:18" x14ac:dyDescent="0.35">
      <c r="A330">
        <v>152</v>
      </c>
      <c r="B330">
        <f t="shared" si="159"/>
        <v>5.3766847904270003</v>
      </c>
      <c r="C330" s="145">
        <f t="shared" si="160"/>
        <v>8.6471597667370936</v>
      </c>
      <c r="D330" s="146">
        <f t="shared" si="161"/>
        <v>0</v>
      </c>
      <c r="E330" s="5"/>
      <c r="F330" s="15"/>
      <c r="G330" s="19"/>
      <c r="H330">
        <v>152</v>
      </c>
      <c r="I330">
        <f t="shared" si="162"/>
        <v>-1.9603069039148653</v>
      </c>
      <c r="J330" s="145">
        <f t="shared" si="163"/>
        <v>-2.0376483453278165</v>
      </c>
      <c r="K330" s="146">
        <f t="shared" si="164"/>
        <v>0.97920744326692344</v>
      </c>
      <c r="O330">
        <v>15.2</v>
      </c>
      <c r="P330">
        <f t="shared" si="165"/>
        <v>16.563944863048704</v>
      </c>
      <c r="Q330" s="145">
        <f t="shared" si="166"/>
        <v>144.93396554914452</v>
      </c>
      <c r="R330" s="146">
        <f t="shared" si="167"/>
        <v>0</v>
      </c>
    </row>
    <row r="331" spans="1:18" x14ac:dyDescent="0.35">
      <c r="A331">
        <v>153</v>
      </c>
      <c r="B331">
        <f t="shared" si="159"/>
        <v>5.438933170210241</v>
      </c>
      <c r="C331" s="145">
        <f t="shared" si="160"/>
        <v>8.8623913361894751</v>
      </c>
      <c r="D331" s="146">
        <f t="shared" si="161"/>
        <v>0</v>
      </c>
      <c r="E331" s="5"/>
      <c r="F331" s="15"/>
      <c r="G331" s="19"/>
      <c r="H331">
        <v>153</v>
      </c>
      <c r="I331">
        <f t="shared" si="162"/>
        <v>-1.9437756315842278</v>
      </c>
      <c r="J331" s="145">
        <f t="shared" si="163"/>
        <v>-2.0164042392588013</v>
      </c>
      <c r="K331" s="146">
        <f t="shared" si="164"/>
        <v>0.97812113870514716</v>
      </c>
      <c r="O331">
        <v>15.3</v>
      </c>
      <c r="P331">
        <f t="shared" si="165"/>
        <v>16.702346212793575</v>
      </c>
      <c r="Q331" s="145">
        <f t="shared" si="166"/>
        <v>148.36439873880047</v>
      </c>
      <c r="R331" s="146">
        <f t="shared" si="167"/>
        <v>0</v>
      </c>
    </row>
    <row r="332" spans="1:18" x14ac:dyDescent="0.35">
      <c r="A332">
        <v>154</v>
      </c>
      <c r="B332">
        <f t="shared" si="159"/>
        <v>5.5011815499934817</v>
      </c>
      <c r="C332" s="145">
        <f t="shared" si="160"/>
        <v>9.0819951449506586</v>
      </c>
      <c r="D332" s="146">
        <f t="shared" si="161"/>
        <v>0</v>
      </c>
      <c r="E332" s="5"/>
      <c r="F332" s="15"/>
      <c r="G332" s="19"/>
      <c r="H332">
        <v>154</v>
      </c>
      <c r="I332">
        <f t="shared" si="162"/>
        <v>-1.9272443592535904</v>
      </c>
      <c r="J332" s="145">
        <f t="shared" si="163"/>
        <v>-1.9952584960422375</v>
      </c>
      <c r="K332" s="146">
        <f t="shared" si="164"/>
        <v>0.97699265297314797</v>
      </c>
      <c r="O332">
        <v>15.4</v>
      </c>
      <c r="P332">
        <f t="shared" si="165"/>
        <v>16.840747562538446</v>
      </c>
      <c r="Q332" s="145">
        <f t="shared" si="166"/>
        <v>151.85042868362012</v>
      </c>
      <c r="R332" s="146">
        <f t="shared" si="167"/>
        <v>0</v>
      </c>
    </row>
    <row r="333" spans="1:18" x14ac:dyDescent="0.35">
      <c r="A333">
        <v>155</v>
      </c>
      <c r="B333">
        <f t="shared" si="159"/>
        <v>5.5634299297767233</v>
      </c>
      <c r="C333" s="145">
        <f t="shared" si="160"/>
        <v>9.3060293411215298</v>
      </c>
      <c r="D333" s="146">
        <f t="shared" si="161"/>
        <v>0</v>
      </c>
      <c r="E333" s="5"/>
      <c r="F333" s="15"/>
      <c r="G333" s="19"/>
      <c r="H333">
        <v>155</v>
      </c>
      <c r="I333">
        <f t="shared" si="162"/>
        <v>-1.9107130869229529</v>
      </c>
      <c r="J333" s="145">
        <f t="shared" si="163"/>
        <v>-1.9742103252388226</v>
      </c>
      <c r="K333" s="146">
        <f t="shared" si="164"/>
        <v>0.97582108378300458</v>
      </c>
      <c r="O333">
        <v>15.5</v>
      </c>
      <c r="P333">
        <f t="shared" si="165"/>
        <v>16.979148912283318</v>
      </c>
      <c r="Q333" s="145">
        <f t="shared" si="166"/>
        <v>155.39251922623461</v>
      </c>
      <c r="R333" s="146">
        <f t="shared" si="167"/>
        <v>0</v>
      </c>
    </row>
    <row r="334" spans="1:18" x14ac:dyDescent="0.35">
      <c r="A334">
        <v>156</v>
      </c>
      <c r="B334">
        <f t="shared" si="159"/>
        <v>5.6256783095599641</v>
      </c>
      <c r="C334" s="145">
        <f t="shared" si="160"/>
        <v>9.5345520728029598</v>
      </c>
      <c r="D334" s="146">
        <f t="shared" si="161"/>
        <v>0</v>
      </c>
      <c r="E334" s="5"/>
      <c r="F334" s="15"/>
      <c r="G334" s="19"/>
      <c r="H334">
        <v>156</v>
      </c>
      <c r="I334">
        <f t="shared" si="162"/>
        <v>-1.8941818145923155</v>
      </c>
      <c r="J334" s="145">
        <f t="shared" si="163"/>
        <v>-1.9532589364092552</v>
      </c>
      <c r="K334" s="146">
        <f t="shared" si="164"/>
        <v>0.97460553968666785</v>
      </c>
      <c r="O334">
        <v>15.6</v>
      </c>
      <c r="P334">
        <f t="shared" si="165"/>
        <v>17.117550262028189</v>
      </c>
      <c r="Q334" s="145">
        <f t="shared" si="166"/>
        <v>158.99113420927503</v>
      </c>
      <c r="R334" s="146">
        <f t="shared" si="167"/>
        <v>0</v>
      </c>
    </row>
    <row r="335" spans="1:18" x14ac:dyDescent="0.35">
      <c r="A335">
        <v>157</v>
      </c>
      <c r="B335">
        <f t="shared" si="159"/>
        <v>5.6879266893432048</v>
      </c>
      <c r="C335" s="145">
        <f t="shared" si="160"/>
        <v>9.7676214880958323</v>
      </c>
      <c r="D335" s="146">
        <f t="shared" si="161"/>
        <v>0</v>
      </c>
      <c r="E335" s="5"/>
      <c r="F335" s="15"/>
      <c r="G335" s="19"/>
      <c r="H335">
        <v>157</v>
      </c>
      <c r="I335">
        <f t="shared" si="162"/>
        <v>-1.877650542261678</v>
      </c>
      <c r="J335" s="145">
        <f t="shared" si="163"/>
        <v>-1.9324035391142331</v>
      </c>
      <c r="K335" s="146">
        <f t="shared" si="164"/>
        <v>0.97334514121660765</v>
      </c>
      <c r="O335">
        <v>15.7</v>
      </c>
      <c r="P335">
        <f t="shared" si="165"/>
        <v>17.25595161177306</v>
      </c>
      <c r="Q335" s="145">
        <f t="shared" si="166"/>
        <v>162.64673747537248</v>
      </c>
      <c r="R335" s="146">
        <f t="shared" si="167"/>
        <v>0</v>
      </c>
    </row>
    <row r="336" spans="1:18" x14ac:dyDescent="0.35">
      <c r="A336">
        <v>158</v>
      </c>
      <c r="B336">
        <f t="shared" si="159"/>
        <v>5.7501750691264464</v>
      </c>
      <c r="C336" s="145">
        <f t="shared" si="160"/>
        <v>10.005295735101029</v>
      </c>
      <c r="D336" s="146">
        <f t="shared" si="161"/>
        <v>0</v>
      </c>
      <c r="E336" s="5"/>
      <c r="F336" s="15"/>
      <c r="G336" s="19"/>
      <c r="H336">
        <v>158</v>
      </c>
      <c r="I336">
        <f t="shared" si="162"/>
        <v>-1.8611192699310406</v>
      </c>
      <c r="J336" s="145">
        <f t="shared" si="163"/>
        <v>-1.9116433429144541</v>
      </c>
      <c r="K336" s="146">
        <f t="shared" si="164"/>
        <v>0.97203902201160919</v>
      </c>
      <c r="O336">
        <v>15.8</v>
      </c>
      <c r="P336">
        <f t="shared" si="165"/>
        <v>17.394352961517932</v>
      </c>
      <c r="Q336" s="145">
        <f t="shared" si="166"/>
        <v>166.35979286715795</v>
      </c>
      <c r="R336" s="146">
        <f t="shared" si="167"/>
        <v>0</v>
      </c>
    </row>
    <row r="337" spans="1:18" x14ac:dyDescent="0.35">
      <c r="A337">
        <v>159</v>
      </c>
      <c r="B337">
        <f t="shared" si="159"/>
        <v>5.8124234489096871</v>
      </c>
      <c r="C337" s="145">
        <f t="shared" si="160"/>
        <v>10.247632961919431</v>
      </c>
      <c r="D337" s="146">
        <f t="shared" si="161"/>
        <v>0</v>
      </c>
      <c r="E337" s="5"/>
      <c r="F337" s="15"/>
      <c r="G337" s="19"/>
      <c r="H337">
        <v>159</v>
      </c>
      <c r="I337">
        <f t="shared" si="162"/>
        <v>-1.8445879976004032</v>
      </c>
      <c r="J337" s="145">
        <f t="shared" si="163"/>
        <v>-1.8909775573706169</v>
      </c>
      <c r="K337" s="146">
        <f t="shared" si="164"/>
        <v>0.97068632992533588</v>
      </c>
      <c r="O337">
        <v>15.9</v>
      </c>
      <c r="P337">
        <f t="shared" si="165"/>
        <v>17.532754311262803</v>
      </c>
      <c r="Q337" s="145">
        <f t="shared" si="166"/>
        <v>170.13076422726255</v>
      </c>
      <c r="R337" s="146">
        <f t="shared" si="167"/>
        <v>0</v>
      </c>
    </row>
    <row r="338" spans="1:18" x14ac:dyDescent="0.35">
      <c r="A338">
        <v>160</v>
      </c>
      <c r="B338">
        <f t="shared" si="159"/>
        <v>5.8746718286929287</v>
      </c>
      <c r="C338" s="145">
        <f t="shared" si="160"/>
        <v>10.494691316651918</v>
      </c>
      <c r="D338" s="146">
        <f t="shared" si="161"/>
        <v>0</v>
      </c>
      <c r="E338" s="5"/>
      <c r="F338" s="15"/>
      <c r="G338" s="19"/>
      <c r="H338">
        <v>160</v>
      </c>
      <c r="I338">
        <f t="shared" si="162"/>
        <v>-1.8280567252697659</v>
      </c>
      <c r="J338" s="145">
        <f t="shared" si="163"/>
        <v>-1.8704053920434196</v>
      </c>
      <c r="K338" s="146">
        <f t="shared" si="164"/>
        <v>0.96928622811535448</v>
      </c>
      <c r="O338">
        <v>16</v>
      </c>
      <c r="P338">
        <f t="shared" si="165"/>
        <v>17.671155661007674</v>
      </c>
      <c r="Q338" s="145">
        <f t="shared" si="166"/>
        <v>173.96011539831744</v>
      </c>
      <c r="R338" s="146">
        <f t="shared" si="167"/>
        <v>0</v>
      </c>
    </row>
    <row r="339" spans="1:18" x14ac:dyDescent="0.35">
      <c r="A339">
        <v>161</v>
      </c>
      <c r="B339">
        <f t="shared" si="159"/>
        <v>5.9369202084761694</v>
      </c>
      <c r="C339" s="145">
        <f t="shared" si="160"/>
        <v>10.746528947399366</v>
      </c>
      <c r="D339" s="146">
        <f t="shared" si="161"/>
        <v>0</v>
      </c>
      <c r="E339" s="5"/>
      <c r="F339" s="15"/>
      <c r="G339" s="19"/>
      <c r="H339">
        <v>161</v>
      </c>
      <c r="I339">
        <f t="shared" si="162"/>
        <v>-1.8115254529391285</v>
      </c>
      <c r="J339" s="145">
        <f t="shared" si="163"/>
        <v>-1.84992605649356</v>
      </c>
      <c r="K339" s="146">
        <f t="shared" si="164"/>
        <v>0.96783789611040194</v>
      </c>
      <c r="O339">
        <v>16.100000000000001</v>
      </c>
      <c r="P339">
        <f t="shared" si="165"/>
        <v>17.809557010752549</v>
      </c>
      <c r="Q339" s="145">
        <f t="shared" si="166"/>
        <v>177.84831022295376</v>
      </c>
      <c r="R339" s="146">
        <f t="shared" si="167"/>
        <v>0</v>
      </c>
    </row>
    <row r="340" spans="1:18" x14ac:dyDescent="0.35">
      <c r="A340">
        <v>162</v>
      </c>
      <c r="B340">
        <f t="shared" si="159"/>
        <v>5.9991685882594101</v>
      </c>
      <c r="C340" s="145">
        <f t="shared" si="160"/>
        <v>11.003204002262656</v>
      </c>
      <c r="D340" s="146">
        <f t="shared" si="161"/>
        <v>0</v>
      </c>
      <c r="E340" s="5"/>
      <c r="F340" s="15"/>
      <c r="G340" s="19"/>
      <c r="H340">
        <v>162</v>
      </c>
      <c r="I340">
        <f t="shared" si="162"/>
        <v>-1.794994180608491</v>
      </c>
      <c r="J340" s="145">
        <f t="shared" si="163"/>
        <v>-1.8295387602817359</v>
      </c>
      <c r="K340" s="146">
        <f t="shared" si="164"/>
        <v>0.96634053085376925</v>
      </c>
      <c r="O340">
        <v>16.2</v>
      </c>
      <c r="P340">
        <f t="shared" si="165"/>
        <v>17.947958360497417</v>
      </c>
      <c r="Q340" s="145">
        <f t="shared" si="166"/>
        <v>181.79581254380224</v>
      </c>
      <c r="R340" s="146">
        <f t="shared" si="167"/>
        <v>0</v>
      </c>
    </row>
    <row r="341" spans="1:18" x14ac:dyDescent="0.35">
      <c r="A341">
        <v>163</v>
      </c>
      <c r="B341">
        <f t="shared" si="159"/>
        <v>6.0614169680426517</v>
      </c>
      <c r="C341" s="145">
        <f t="shared" si="160"/>
        <v>11.264774629342675</v>
      </c>
      <c r="D341" s="146">
        <f t="shared" si="161"/>
        <v>0</v>
      </c>
      <c r="E341" s="5"/>
      <c r="F341" s="15"/>
      <c r="G341" s="19"/>
      <c r="H341">
        <v>163</v>
      </c>
      <c r="I341">
        <f t="shared" si="162"/>
        <v>-1.7784629082778536</v>
      </c>
      <c r="J341" s="145">
        <f t="shared" si="163"/>
        <v>-1.8092427129686459</v>
      </c>
      <c r="K341" s="146">
        <f t="shared" si="164"/>
        <v>0.9647933477207683</v>
      </c>
      <c r="O341">
        <v>16.3</v>
      </c>
      <c r="P341">
        <f t="shared" si="165"/>
        <v>18.086359710242291</v>
      </c>
      <c r="Q341" s="145">
        <f t="shared" si="166"/>
        <v>185.80308620349442</v>
      </c>
      <c r="R341" s="146">
        <f t="shared" si="167"/>
        <v>0</v>
      </c>
    </row>
    <row r="342" spans="1:18" x14ac:dyDescent="0.35">
      <c r="A342">
        <v>164</v>
      </c>
      <c r="B342">
        <f t="shared" si="159"/>
        <v>6.1236653478258924</v>
      </c>
      <c r="C342" s="145">
        <f t="shared" si="160"/>
        <v>11.531298976740295</v>
      </c>
      <c r="D342" s="146">
        <f t="shared" si="161"/>
        <v>0</v>
      </c>
      <c r="E342" s="5"/>
      <c r="F342" s="15"/>
      <c r="G342" s="19"/>
      <c r="H342">
        <v>164</v>
      </c>
      <c r="I342">
        <f t="shared" si="162"/>
        <v>-1.7619316359472161</v>
      </c>
      <c r="J342" s="145">
        <f t="shared" si="163"/>
        <v>-1.7890371241149881</v>
      </c>
      <c r="K342" s="146">
        <f t="shared" si="164"/>
        <v>0.96319558150835494</v>
      </c>
      <c r="O342">
        <v>16.399999999999999</v>
      </c>
      <c r="P342">
        <f t="shared" si="165"/>
        <v>18.224761059987159</v>
      </c>
      <c r="Q342" s="145">
        <f t="shared" si="166"/>
        <v>189.870595044661</v>
      </c>
      <c r="R342" s="146">
        <f t="shared" si="167"/>
        <v>0</v>
      </c>
    </row>
    <row r="343" spans="1:18" x14ac:dyDescent="0.35">
      <c r="A343">
        <v>165</v>
      </c>
      <c r="B343">
        <f t="shared" si="159"/>
        <v>6.1859137276091332</v>
      </c>
      <c r="C343" s="145">
        <f t="shared" si="160"/>
        <v>11.802835192556401</v>
      </c>
      <c r="D343" s="146">
        <f t="shared" si="161"/>
        <v>0</v>
      </c>
      <c r="E343" s="5"/>
      <c r="F343" s="15"/>
      <c r="G343" s="19"/>
      <c r="H343">
        <v>165</v>
      </c>
      <c r="I343">
        <f t="shared" si="162"/>
        <v>-1.7454003636165787</v>
      </c>
      <c r="J343" s="145">
        <f t="shared" si="163"/>
        <v>-1.7689212032814601</v>
      </c>
      <c r="K343" s="146">
        <f t="shared" si="164"/>
        <v>0.96154648739508541</v>
      </c>
      <c r="O343">
        <v>16.5</v>
      </c>
      <c r="P343">
        <f t="shared" si="165"/>
        <v>18.363162409732031</v>
      </c>
      <c r="Q343" s="145">
        <f t="shared" si="166"/>
        <v>193.99880290993323</v>
      </c>
      <c r="R343" s="146">
        <f t="shared" si="167"/>
        <v>0</v>
      </c>
    </row>
    <row r="344" spans="1:18" x14ac:dyDescent="0.35">
      <c r="A344">
        <v>166</v>
      </c>
      <c r="B344">
        <f t="shared" si="159"/>
        <v>6.2481621073923748</v>
      </c>
      <c r="C344" s="145">
        <f t="shared" si="160"/>
        <v>12.079441424891876</v>
      </c>
      <c r="D344" s="146">
        <f t="shared" si="161"/>
        <v>0</v>
      </c>
      <c r="E344" s="5"/>
      <c r="F344" s="15"/>
      <c r="G344" s="19"/>
      <c r="H344">
        <v>166</v>
      </c>
      <c r="I344">
        <f t="shared" si="162"/>
        <v>-1.7288690912859412</v>
      </c>
      <c r="J344" s="145">
        <f t="shared" si="163"/>
        <v>-1.7488941600287606</v>
      </c>
      <c r="K344" s="146">
        <f t="shared" si="164"/>
        <v>0.95984534186969517</v>
      </c>
      <c r="O344">
        <v>16.600000000000001</v>
      </c>
      <c r="P344">
        <f t="shared" si="165"/>
        <v>18.501563759476905</v>
      </c>
      <c r="Q344" s="145">
        <f t="shared" si="166"/>
        <v>198.1881736419424</v>
      </c>
      <c r="R344" s="146">
        <f t="shared" si="167"/>
        <v>0</v>
      </c>
    </row>
    <row r="345" spans="1:18" x14ac:dyDescent="0.35">
      <c r="A345">
        <v>167</v>
      </c>
      <c r="B345">
        <f t="shared" si="159"/>
        <v>6.3104104871756155</v>
      </c>
      <c r="C345" s="145">
        <f t="shared" si="160"/>
        <v>12.36117582184759</v>
      </c>
      <c r="D345" s="146">
        <f t="shared" si="161"/>
        <v>0</v>
      </c>
      <c r="E345" s="5"/>
      <c r="F345" s="15"/>
      <c r="G345" s="19"/>
      <c r="H345">
        <v>167</v>
      </c>
      <c r="I345">
        <f t="shared" si="162"/>
        <v>-1.7123378189553038</v>
      </c>
      <c r="J345" s="145">
        <f t="shared" si="163"/>
        <v>-1.7289552039175873</v>
      </c>
      <c r="K345" s="146">
        <f t="shared" si="164"/>
        <v>0.95809144362670107</v>
      </c>
      <c r="O345">
        <v>16.7</v>
      </c>
      <c r="P345">
        <f t="shared" si="165"/>
        <v>18.639965109221773</v>
      </c>
      <c r="Q345" s="145">
        <f t="shared" si="166"/>
        <v>202.43917108331905</v>
      </c>
      <c r="R345" s="146">
        <f t="shared" si="167"/>
        <v>0</v>
      </c>
    </row>
    <row r="346" spans="1:18" x14ac:dyDescent="0.35">
      <c r="A346">
        <v>168</v>
      </c>
      <c r="B346">
        <f t="shared" si="159"/>
        <v>6.3726588669588562</v>
      </c>
      <c r="C346" s="145">
        <f t="shared" si="160"/>
        <v>12.648096531524427</v>
      </c>
      <c r="D346" s="146">
        <f t="shared" si="161"/>
        <v>0</v>
      </c>
      <c r="E346" s="5"/>
      <c r="F346" s="15"/>
      <c r="G346" s="19"/>
      <c r="H346">
        <v>168</v>
      </c>
      <c r="I346">
        <f t="shared" si="162"/>
        <v>-1.6958065466246663</v>
      </c>
      <c r="J346" s="145">
        <f t="shared" si="163"/>
        <v>-1.7091035445086387</v>
      </c>
      <c r="K346" s="146">
        <f t="shared" si="164"/>
        <v>0.95628411442754646</v>
      </c>
      <c r="O346">
        <v>16.8</v>
      </c>
      <c r="P346">
        <f t="shared" si="165"/>
        <v>18.778366458966648</v>
      </c>
      <c r="Q346" s="145">
        <f t="shared" si="166"/>
        <v>206.75225907669491</v>
      </c>
      <c r="R346" s="146">
        <f t="shared" si="167"/>
        <v>0</v>
      </c>
    </row>
    <row r="347" spans="1:18" x14ac:dyDescent="0.35">
      <c r="A347">
        <v>169</v>
      </c>
      <c r="B347">
        <f t="shared" si="159"/>
        <v>6.4349072467420978</v>
      </c>
      <c r="C347" s="145">
        <f t="shared" si="160"/>
        <v>12.94026170202328</v>
      </c>
      <c r="D347" s="146">
        <f t="shared" si="161"/>
        <v>0</v>
      </c>
      <c r="E347" s="5"/>
      <c r="F347" s="15"/>
      <c r="G347" s="19"/>
      <c r="H347">
        <v>169</v>
      </c>
      <c r="I347">
        <f t="shared" si="162"/>
        <v>-1.6792752742940291</v>
      </c>
      <c r="J347" s="145">
        <f t="shared" si="163"/>
        <v>-1.6893383913626128</v>
      </c>
      <c r="K347" s="146">
        <f t="shared" si="164"/>
        <v>0.95442269992592554</v>
      </c>
      <c r="O347">
        <v>16.899999999999999</v>
      </c>
      <c r="P347">
        <f t="shared" si="165"/>
        <v>18.916767808711516</v>
      </c>
      <c r="Q347" s="145">
        <f t="shared" si="166"/>
        <v>211.12790146470047</v>
      </c>
      <c r="R347" s="146">
        <f t="shared" si="167"/>
        <v>0</v>
      </c>
    </row>
    <row r="348" spans="1:18" x14ac:dyDescent="0.35">
      <c r="A348">
        <v>170</v>
      </c>
      <c r="B348">
        <f t="shared" si="159"/>
        <v>6.4971556265253385</v>
      </c>
      <c r="C348" s="145">
        <f t="shared" si="160"/>
        <v>13.237729481445012</v>
      </c>
      <c r="D348" s="146">
        <f t="shared" si="161"/>
        <v>0</v>
      </c>
      <c r="E348" s="5"/>
      <c r="F348" s="15"/>
      <c r="G348" s="19"/>
      <c r="H348">
        <v>170</v>
      </c>
      <c r="I348">
        <f t="shared" si="162"/>
        <v>-1.6627440019633917</v>
      </c>
      <c r="J348" s="145">
        <f t="shared" si="163"/>
        <v>-1.6696589540402071</v>
      </c>
      <c r="K348" s="146">
        <f t="shared" si="164"/>
        <v>0.9525065704560457</v>
      </c>
      <c r="O348">
        <v>17</v>
      </c>
      <c r="P348">
        <f t="shared" si="165"/>
        <v>19.055169158456387</v>
      </c>
      <c r="Q348" s="145">
        <f t="shared" si="166"/>
        <v>215.56656208996714</v>
      </c>
      <c r="R348" s="146">
        <f t="shared" si="167"/>
        <v>0</v>
      </c>
    </row>
    <row r="349" spans="1:18" x14ac:dyDescent="0.35">
      <c r="A349">
        <v>171</v>
      </c>
      <c r="B349">
        <f t="shared" si="159"/>
        <v>6.5594040063085801</v>
      </c>
      <c r="C349" s="145">
        <f t="shared" si="160"/>
        <v>13.540558017890511</v>
      </c>
      <c r="D349" s="146">
        <f t="shared" si="161"/>
        <v>0</v>
      </c>
      <c r="E349" s="5"/>
      <c r="F349" s="15"/>
      <c r="G349" s="19"/>
      <c r="H349">
        <v>171</v>
      </c>
      <c r="I349">
        <f t="shared" si="162"/>
        <v>-1.6462127296327542</v>
      </c>
      <c r="J349" s="145">
        <f t="shared" si="163"/>
        <v>-1.6500644421021207</v>
      </c>
      <c r="K349" s="146">
        <f t="shared" si="164"/>
        <v>0.95053512178270738</v>
      </c>
      <c r="O349">
        <v>17.100000000000001</v>
      </c>
      <c r="P349">
        <f t="shared" si="165"/>
        <v>19.193570508201262</v>
      </c>
      <c r="Q349" s="145">
        <f t="shared" si="166"/>
        <v>220.06870479512611</v>
      </c>
      <c r="R349" s="146">
        <f t="shared" si="167"/>
        <v>0</v>
      </c>
    </row>
    <row r="350" spans="1:18" x14ac:dyDescent="0.35">
      <c r="A350">
        <v>172</v>
      </c>
      <c r="B350">
        <f t="shared" si="159"/>
        <v>6.6216523860918208</v>
      </c>
      <c r="C350" s="145">
        <f t="shared" si="160"/>
        <v>13.848805459460657</v>
      </c>
      <c r="D350" s="146">
        <f t="shared" si="161"/>
        <v>0</v>
      </c>
      <c r="E350" s="5"/>
      <c r="F350" s="15"/>
      <c r="G350" s="19"/>
      <c r="H350">
        <v>172</v>
      </c>
      <c r="I350">
        <f t="shared" si="162"/>
        <v>-1.6296814573021168</v>
      </c>
      <c r="J350" s="145">
        <f t="shared" si="163"/>
        <v>-1.6305540651090509</v>
      </c>
      <c r="K350" s="146">
        <f t="shared" si="164"/>
        <v>0.94850777581220258</v>
      </c>
      <c r="O350">
        <v>17.2</v>
      </c>
      <c r="P350">
        <f t="shared" si="165"/>
        <v>19.331971857946129</v>
      </c>
      <c r="Q350" s="145">
        <f t="shared" si="166"/>
        <v>224.63479342280803</v>
      </c>
      <c r="R350" s="146">
        <f t="shared" si="167"/>
        <v>0</v>
      </c>
    </row>
    <row r="351" spans="1:18" x14ac:dyDescent="0.35">
      <c r="A351">
        <v>173</v>
      </c>
      <c r="B351">
        <f t="shared" si="159"/>
        <v>6.6839007658750615</v>
      </c>
      <c r="C351" s="145">
        <f t="shared" si="160"/>
        <v>14.162529954256327</v>
      </c>
      <c r="D351" s="146">
        <f t="shared" si="161"/>
        <v>0</v>
      </c>
      <c r="E351" s="5"/>
      <c r="F351" s="15"/>
      <c r="G351" s="19"/>
      <c r="H351">
        <v>173</v>
      </c>
      <c r="I351">
        <f t="shared" si="162"/>
        <v>-1.6131501849714793</v>
      </c>
      <c r="J351" s="145">
        <f t="shared" si="163"/>
        <v>-1.6111270326216955</v>
      </c>
      <c r="K351" s="146">
        <f t="shared" si="164"/>
        <v>0.94642398126315697</v>
      </c>
      <c r="O351">
        <v>17.3</v>
      </c>
      <c r="P351">
        <f t="shared" si="165"/>
        <v>19.470373207691004</v>
      </c>
      <c r="Q351" s="145">
        <f t="shared" si="166"/>
        <v>229.2652918156445</v>
      </c>
      <c r="R351" s="146">
        <f t="shared" si="167"/>
        <v>0</v>
      </c>
    </row>
    <row r="352" spans="1:18" x14ac:dyDescent="0.35">
      <c r="A352">
        <v>174</v>
      </c>
      <c r="B352">
        <f t="shared" si="159"/>
        <v>6.7461491456583031</v>
      </c>
      <c r="C352" s="145">
        <f t="shared" si="160"/>
        <v>14.481789650378406</v>
      </c>
      <c r="D352" s="146">
        <f t="shared" si="161"/>
        <v>0</v>
      </c>
      <c r="E352" s="5"/>
      <c r="F352" s="15"/>
      <c r="G352" s="19"/>
      <c r="H352">
        <v>174</v>
      </c>
      <c r="I352">
        <f t="shared" si="162"/>
        <v>-1.5966189126408419</v>
      </c>
      <c r="J352" s="145">
        <f t="shared" si="163"/>
        <v>-1.591782554200754</v>
      </c>
      <c r="K352" s="146">
        <f t="shared" si="164"/>
        <v>0.9442832142965627</v>
      </c>
      <c r="O352">
        <v>17.399999999999999</v>
      </c>
      <c r="P352">
        <f t="shared" si="165"/>
        <v>19.608774557435872</v>
      </c>
      <c r="Q352" s="145">
        <f t="shared" si="166"/>
        <v>233.96066381626613</v>
      </c>
      <c r="R352" s="146">
        <f t="shared" si="167"/>
        <v>0</v>
      </c>
    </row>
    <row r="353" spans="1:18" x14ac:dyDescent="0.35">
      <c r="A353">
        <v>175</v>
      </c>
      <c r="B353">
        <f t="shared" si="159"/>
        <v>6.8083975254415439</v>
      </c>
      <c r="C353" s="145">
        <f t="shared" si="160"/>
        <v>14.806642695927771</v>
      </c>
      <c r="D353" s="146">
        <f t="shared" si="161"/>
        <v>0</v>
      </c>
      <c r="E353" s="5"/>
      <c r="F353" s="15"/>
      <c r="G353" s="19"/>
      <c r="H353">
        <v>175</v>
      </c>
      <c r="I353">
        <f t="shared" si="162"/>
        <v>-1.5800876403102044</v>
      </c>
      <c r="J353" s="145">
        <f t="shared" si="163"/>
        <v>-1.5725198394069231</v>
      </c>
      <c r="K353" s="146">
        <f t="shared" si="164"/>
        <v>0.94208497910436806</v>
      </c>
      <c r="O353">
        <v>17.5</v>
      </c>
      <c r="P353">
        <f t="shared" si="165"/>
        <v>19.747175907180747</v>
      </c>
      <c r="Q353" s="145">
        <f t="shared" si="166"/>
        <v>238.72137326730441</v>
      </c>
      <c r="R353" s="146">
        <f t="shared" si="167"/>
        <v>0</v>
      </c>
    </row>
    <row r="354" spans="1:18" x14ac:dyDescent="0.35">
      <c r="A354">
        <v>176</v>
      </c>
      <c r="B354">
        <f t="shared" si="159"/>
        <v>6.8706459052247846</v>
      </c>
      <c r="C354" s="145">
        <f t="shared" si="160"/>
        <v>15.137147239005298</v>
      </c>
      <c r="D354" s="146">
        <f t="shared" si="161"/>
        <v>0</v>
      </c>
      <c r="E354" s="5"/>
      <c r="F354" s="15"/>
      <c r="G354" s="19"/>
      <c r="H354">
        <v>176</v>
      </c>
      <c r="I354">
        <f t="shared" si="162"/>
        <v>-1.563556367979567</v>
      </c>
      <c r="J354" s="145">
        <f t="shared" si="163"/>
        <v>-1.5533380978009019</v>
      </c>
      <c r="K354" s="146">
        <f t="shared" si="164"/>
        <v>0.93982880845611494</v>
      </c>
      <c r="O354">
        <v>17.600000000000001</v>
      </c>
      <c r="P354">
        <f t="shared" si="165"/>
        <v>19.885577256925618</v>
      </c>
      <c r="Q354" s="145">
        <f t="shared" si="166"/>
        <v>243.54788401139012</v>
      </c>
      <c r="R354" s="146">
        <f t="shared" si="167"/>
        <v>0</v>
      </c>
    </row>
    <row r="355" spans="1:18" x14ac:dyDescent="0.35">
      <c r="A355">
        <v>177</v>
      </c>
      <c r="B355">
        <f t="shared" si="159"/>
        <v>6.9328942850080262</v>
      </c>
      <c r="C355" s="145">
        <f t="shared" si="160"/>
        <v>15.473361427711881</v>
      </c>
      <c r="D355" s="146">
        <f t="shared" si="161"/>
        <v>0</v>
      </c>
      <c r="E355" s="5"/>
      <c r="F355" s="15"/>
      <c r="G355" s="19"/>
      <c r="H355">
        <v>177</v>
      </c>
      <c r="I355">
        <f t="shared" si="162"/>
        <v>-1.5470250956489298</v>
      </c>
      <c r="J355" s="145">
        <f t="shared" si="163"/>
        <v>-1.5342365389433883</v>
      </c>
      <c r="K355" s="146">
        <f t="shared" si="164"/>
        <v>0.93751426420322803</v>
      </c>
      <c r="O355">
        <v>17.7</v>
      </c>
      <c r="P355">
        <f t="shared" si="165"/>
        <v>20.023978606670486</v>
      </c>
      <c r="Q355" s="145">
        <f t="shared" si="166"/>
        <v>248.44065989115433</v>
      </c>
      <c r="R355" s="146">
        <f t="shared" si="167"/>
        <v>0</v>
      </c>
    </row>
    <row r="356" spans="1:18" x14ac:dyDescent="0.35">
      <c r="A356">
        <v>178</v>
      </c>
      <c r="B356">
        <f t="shared" si="159"/>
        <v>6.9951426647912669</v>
      </c>
      <c r="C356" s="145">
        <f t="shared" si="160"/>
        <v>15.815343410148383</v>
      </c>
      <c r="D356" s="146">
        <f t="shared" si="161"/>
        <v>0</v>
      </c>
      <c r="E356" s="5"/>
      <c r="F356" s="15"/>
      <c r="G356" s="19"/>
      <c r="H356">
        <v>178</v>
      </c>
      <c r="I356">
        <f t="shared" si="162"/>
        <v>-1.5304938233182923</v>
      </c>
      <c r="J356" s="145">
        <f t="shared" si="163"/>
        <v>-1.5152143723950795</v>
      </c>
      <c r="K356" s="146">
        <f t="shared" si="164"/>
        <v>0.93514093774068019</v>
      </c>
      <c r="O356">
        <v>17.8</v>
      </c>
      <c r="P356">
        <f t="shared" si="165"/>
        <v>20.162379956415361</v>
      </c>
      <c r="Q356" s="145">
        <f t="shared" si="166"/>
        <v>253.40016474922842</v>
      </c>
      <c r="R356" s="146">
        <f t="shared" si="167"/>
        <v>0</v>
      </c>
    </row>
    <row r="357" spans="1:18" x14ac:dyDescent="0.35">
      <c r="A357">
        <v>179</v>
      </c>
      <c r="B357">
        <f t="shared" si="159"/>
        <v>7.0573910445745076</v>
      </c>
      <c r="C357" s="145">
        <f t="shared" si="160"/>
        <v>16.163151334415694</v>
      </c>
      <c r="D357" s="146">
        <f t="shared" si="161"/>
        <v>0</v>
      </c>
      <c r="E357" s="5"/>
      <c r="F357" s="15"/>
      <c r="G357" s="19"/>
      <c r="H357">
        <v>179</v>
      </c>
      <c r="I357">
        <f t="shared" si="162"/>
        <v>-1.5139625509876549</v>
      </c>
      <c r="J357" s="145">
        <f t="shared" si="163"/>
        <v>-1.4962708077166746</v>
      </c>
      <c r="K357" s="146">
        <f t="shared" si="164"/>
        <v>0.93270845042587225</v>
      </c>
      <c r="O357">
        <v>17.899999999999999</v>
      </c>
      <c r="P357">
        <f t="shared" si="165"/>
        <v>20.300781306160228</v>
      </c>
      <c r="Q357" s="145">
        <f t="shared" si="166"/>
        <v>258.42686242824317</v>
      </c>
      <c r="R357" s="146">
        <f t="shared" si="167"/>
        <v>0</v>
      </c>
    </row>
    <row r="358" spans="1:18" x14ac:dyDescent="0.35">
      <c r="A358">
        <v>180</v>
      </c>
      <c r="B358">
        <f t="shared" si="159"/>
        <v>7.1196394243577492</v>
      </c>
      <c r="C358" s="145">
        <f t="shared" si="160"/>
        <v>16.516843348614699</v>
      </c>
      <c r="D358" s="146">
        <f t="shared" si="161"/>
        <v>0</v>
      </c>
      <c r="E358" s="5"/>
      <c r="F358" s="15"/>
      <c r="G358" s="19"/>
      <c r="H358">
        <v>180</v>
      </c>
      <c r="I358">
        <f t="shared" si="162"/>
        <v>-1.4974312786570174</v>
      </c>
      <c r="J358" s="145">
        <f t="shared" si="163"/>
        <v>-1.4774050544688715</v>
      </c>
      <c r="K358" s="146">
        <f t="shared" si="164"/>
        <v>0.93021645395467334</v>
      </c>
      <c r="O358">
        <v>18</v>
      </c>
      <c r="P358">
        <f t="shared" si="165"/>
        <v>20.439182655905103</v>
      </c>
      <c r="Q358" s="145">
        <f t="shared" si="166"/>
        <v>263.52121677082988</v>
      </c>
      <c r="R358" s="146">
        <f t="shared" si="167"/>
        <v>0</v>
      </c>
    </row>
    <row r="359" spans="1:18" x14ac:dyDescent="0.35">
      <c r="A359">
        <v>181</v>
      </c>
      <c r="B359">
        <f t="shared" si="159"/>
        <v>7.1818878041409899</v>
      </c>
      <c r="C359" s="145">
        <f t="shared" si="160"/>
        <v>16.876477600846265</v>
      </c>
      <c r="D359" s="146">
        <f t="shared" si="161"/>
        <v>0</v>
      </c>
      <c r="E359" s="5"/>
      <c r="F359" s="15"/>
      <c r="G359" s="19"/>
      <c r="H359">
        <v>181</v>
      </c>
      <c r="I359">
        <f t="shared" si="162"/>
        <v>-1.48090000632638</v>
      </c>
      <c r="J359" s="145">
        <f t="shared" si="163"/>
        <v>-1.4586163222123678</v>
      </c>
      <c r="K359" s="146">
        <f t="shared" si="164"/>
        <v>0.92766463069468141</v>
      </c>
      <c r="O359">
        <v>18.100000000000001</v>
      </c>
      <c r="P359">
        <f t="shared" si="165"/>
        <v>20.577584005649975</v>
      </c>
      <c r="Q359" s="145">
        <f t="shared" si="166"/>
        <v>268.68369161961948</v>
      </c>
      <c r="R359" s="146">
        <f t="shared" si="167"/>
        <v>0</v>
      </c>
    </row>
    <row r="360" spans="1:18" x14ac:dyDescent="0.35">
      <c r="A360">
        <v>182</v>
      </c>
      <c r="B360">
        <f t="shared" si="159"/>
        <v>7.2441361839242315</v>
      </c>
      <c r="C360" s="145">
        <f t="shared" si="160"/>
        <v>17.242112239211288</v>
      </c>
      <c r="D360" s="146">
        <f t="shared" si="161"/>
        <v>0</v>
      </c>
      <c r="E360" s="5"/>
      <c r="F360" s="15"/>
      <c r="G360" s="19"/>
      <c r="H360">
        <v>182</v>
      </c>
      <c r="I360">
        <f t="shared" si="162"/>
        <v>-1.4643687339957425</v>
      </c>
      <c r="J360" s="145">
        <f t="shared" si="163"/>
        <v>-1.4399038205078623</v>
      </c>
      <c r="K360" s="146">
        <f t="shared" si="164"/>
        <v>0.92505269397586354</v>
      </c>
      <c r="O360">
        <v>18.2</v>
      </c>
      <c r="P360">
        <f t="shared" si="165"/>
        <v>20.715985355394846</v>
      </c>
      <c r="Q360" s="145">
        <f t="shared" si="166"/>
        <v>273.91475081724315</v>
      </c>
      <c r="R360" s="146">
        <f t="shared" si="167"/>
        <v>0</v>
      </c>
    </row>
    <row r="361" spans="1:18" x14ac:dyDescent="0.35">
      <c r="A361">
        <v>183</v>
      </c>
      <c r="B361">
        <f t="shared" si="159"/>
        <v>7.3063845637074722</v>
      </c>
      <c r="C361" s="145">
        <f t="shared" si="160"/>
        <v>17.613805411810631</v>
      </c>
      <c r="D361" s="146">
        <f t="shared" si="161"/>
        <v>0</v>
      </c>
      <c r="E361" s="5"/>
      <c r="F361" s="15"/>
      <c r="G361" s="19"/>
      <c r="H361">
        <v>183</v>
      </c>
      <c r="I361">
        <f t="shared" si="162"/>
        <v>-1.4478374616651051</v>
      </c>
      <c r="J361" s="145">
        <f t="shared" si="163"/>
        <v>-1.4212667589160526</v>
      </c>
      <c r="K361" s="146">
        <f t="shared" si="164"/>
        <v>0.92238038833884095</v>
      </c>
      <c r="O361">
        <v>18.3</v>
      </c>
      <c r="P361">
        <f t="shared" si="165"/>
        <v>20.854386705139717</v>
      </c>
      <c r="Q361" s="145">
        <f t="shared" si="166"/>
        <v>279.21485820633171</v>
      </c>
      <c r="R361" s="146">
        <f t="shared" si="167"/>
        <v>0</v>
      </c>
    </row>
    <row r="362" spans="1:18" x14ac:dyDescent="0.35">
      <c r="A362">
        <v>184</v>
      </c>
      <c r="B362">
        <f t="shared" si="159"/>
        <v>7.368632943490713</v>
      </c>
      <c r="C362" s="145">
        <f t="shared" si="160"/>
        <v>17.991615266745185</v>
      </c>
      <c r="D362" s="146">
        <f t="shared" si="161"/>
        <v>0</v>
      </c>
      <c r="E362" s="5"/>
      <c r="F362" s="15"/>
      <c r="G362" s="19"/>
      <c r="H362">
        <v>184</v>
      </c>
      <c r="I362">
        <f t="shared" si="162"/>
        <v>-1.4313061893344676</v>
      </c>
      <c r="J362" s="145">
        <f t="shared" si="163"/>
        <v>-1.4027043469976372</v>
      </c>
      <c r="K362" s="146">
        <f t="shared" si="164"/>
        <v>0.91964748974117749</v>
      </c>
      <c r="O362">
        <v>18.399999999999999</v>
      </c>
      <c r="P362">
        <f t="shared" si="165"/>
        <v>20.992788054884585</v>
      </c>
      <c r="Q362" s="145">
        <f t="shared" si="166"/>
        <v>284.58447762951658</v>
      </c>
      <c r="R362" s="146">
        <f t="shared" si="167"/>
        <v>0</v>
      </c>
    </row>
    <row r="363" spans="1:18" x14ac:dyDescent="0.35">
      <c r="A363">
        <v>185</v>
      </c>
      <c r="B363">
        <f t="shared" si="159"/>
        <v>7.4308813232739546</v>
      </c>
      <c r="C363" s="145">
        <f t="shared" si="160"/>
        <v>18.375599952115831</v>
      </c>
      <c r="D363" s="146">
        <f t="shared" si="161"/>
        <v>0</v>
      </c>
      <c r="E363" s="5"/>
      <c r="F363" s="15"/>
      <c r="G363" s="19"/>
      <c r="H363">
        <v>185</v>
      </c>
      <c r="I363">
        <f t="shared" si="162"/>
        <v>-1.4147749170038302</v>
      </c>
      <c r="J363" s="145">
        <f t="shared" si="163"/>
        <v>-1.3842157943133138</v>
      </c>
      <c r="K363" s="146">
        <f t="shared" si="164"/>
        <v>0.91685380572212705</v>
      </c>
      <c r="O363">
        <v>18.5</v>
      </c>
      <c r="P363">
        <f t="shared" si="165"/>
        <v>21.13118940462946</v>
      </c>
      <c r="Q363" s="145">
        <f t="shared" si="166"/>
        <v>290.02407292942883</v>
      </c>
      <c r="R363" s="146">
        <f t="shared" si="167"/>
        <v>0</v>
      </c>
    </row>
    <row r="364" spans="1:18" x14ac:dyDescent="0.35">
      <c r="A364">
        <v>186</v>
      </c>
      <c r="B364">
        <f t="shared" si="159"/>
        <v>7.4931297030571953</v>
      </c>
      <c r="C364" s="145">
        <f t="shared" si="160"/>
        <v>18.76581761602344</v>
      </c>
      <c r="D364" s="146">
        <f t="shared" si="161"/>
        <v>0</v>
      </c>
      <c r="E364" s="5"/>
      <c r="F364" s="15"/>
      <c r="G364" s="19"/>
      <c r="H364">
        <v>186</v>
      </c>
      <c r="I364">
        <f t="shared" si="162"/>
        <v>-1.398243644673193</v>
      </c>
      <c r="J364" s="145">
        <f t="shared" si="163"/>
        <v>-1.365800310423781</v>
      </c>
      <c r="K364" s="146">
        <f t="shared" si="164"/>
        <v>0.91399917552638166</v>
      </c>
      <c r="O364">
        <v>18.600000000000001</v>
      </c>
      <c r="P364">
        <f t="shared" si="165"/>
        <v>21.269590754374335</v>
      </c>
      <c r="Q364" s="145">
        <f t="shared" si="166"/>
        <v>295.5341079486995</v>
      </c>
      <c r="R364" s="146">
        <f t="shared" si="167"/>
        <v>0</v>
      </c>
    </row>
    <row r="365" spans="1:18" x14ac:dyDescent="0.35">
      <c r="A365">
        <v>187</v>
      </c>
      <c r="B365">
        <f t="shared" si="159"/>
        <v>7.555378082840436</v>
      </c>
      <c r="C365" s="145">
        <f t="shared" si="160"/>
        <v>19.162326406568898</v>
      </c>
      <c r="D365" s="146">
        <f t="shared" si="161"/>
        <v>0</v>
      </c>
      <c r="E365" s="5"/>
      <c r="F365" s="15"/>
      <c r="G365" s="19"/>
      <c r="H365">
        <v>187</v>
      </c>
      <c r="I365">
        <f t="shared" si="162"/>
        <v>-1.3817123723425555</v>
      </c>
      <c r="J365" s="145">
        <f t="shared" si="163"/>
        <v>-1.3474571048897364</v>
      </c>
      <c r="K365" s="146">
        <f t="shared" si="164"/>
        <v>0.91108347018744829</v>
      </c>
      <c r="O365">
        <v>18.7</v>
      </c>
      <c r="P365">
        <f t="shared" si="165"/>
        <v>21.407992104119202</v>
      </c>
      <c r="Q365" s="145">
        <f t="shared" si="166"/>
        <v>301.11504652995922</v>
      </c>
      <c r="R365" s="146">
        <f t="shared" si="167"/>
        <v>0</v>
      </c>
    </row>
    <row r="366" spans="1:18" x14ac:dyDescent="0.35">
      <c r="A366">
        <v>188</v>
      </c>
      <c r="B366">
        <f t="shared" si="159"/>
        <v>7.6176264626236776</v>
      </c>
      <c r="C366" s="145">
        <f t="shared" si="160"/>
        <v>19.565184471853094</v>
      </c>
      <c r="D366" s="146">
        <f t="shared" si="161"/>
        <v>0</v>
      </c>
      <c r="E366" s="5"/>
      <c r="F366" s="15"/>
      <c r="G366" s="19"/>
      <c r="H366">
        <v>188</v>
      </c>
      <c r="I366">
        <f t="shared" si="162"/>
        <v>-1.3651811000119181</v>
      </c>
      <c r="J366" s="145">
        <f t="shared" si="163"/>
        <v>-1.3291853872718784</v>
      </c>
      <c r="K366" s="146">
        <f t="shared" si="164"/>
        <v>0.9081065925713625</v>
      </c>
      <c r="O366">
        <v>18.8</v>
      </c>
      <c r="P366">
        <f t="shared" si="165"/>
        <v>21.546393453864074</v>
      </c>
      <c r="Q366" s="145">
        <f t="shared" si="166"/>
        <v>306.76735251583972</v>
      </c>
      <c r="R366" s="146">
        <f t="shared" si="167"/>
        <v>0</v>
      </c>
    </row>
    <row r="367" spans="1:18" x14ac:dyDescent="0.35">
      <c r="A367">
        <v>189</v>
      </c>
      <c r="B367">
        <f t="shared" si="159"/>
        <v>7.6798748424069183</v>
      </c>
      <c r="C367" s="145">
        <f t="shared" si="160"/>
        <v>19.974449959976887</v>
      </c>
      <c r="D367" s="146">
        <f t="shared" si="161"/>
        <v>0</v>
      </c>
      <c r="E367" s="5"/>
      <c r="F367" s="15"/>
      <c r="G367" s="19"/>
      <c r="H367">
        <v>189</v>
      </c>
      <c r="I367">
        <f t="shared" si="162"/>
        <v>-1.3486498276812806</v>
      </c>
      <c r="J367" s="145">
        <f t="shared" si="163"/>
        <v>-1.3109843671309047</v>
      </c>
      <c r="K367" s="146">
        <f t="shared" si="164"/>
        <v>0.90506847738152052</v>
      </c>
      <c r="O367">
        <v>18.899999999999999</v>
      </c>
      <c r="P367">
        <f t="shared" si="165"/>
        <v>21.684794803608945</v>
      </c>
      <c r="Q367" s="145">
        <f t="shared" si="166"/>
        <v>312.49148974897167</v>
      </c>
      <c r="R367" s="146">
        <f t="shared" si="167"/>
        <v>0</v>
      </c>
    </row>
    <row r="368" spans="1:18" x14ac:dyDescent="0.35">
      <c r="A368">
        <v>190</v>
      </c>
      <c r="B368">
        <f t="shared" si="159"/>
        <v>7.742123222190159</v>
      </c>
      <c r="C368" s="145">
        <f t="shared" si="160"/>
        <v>20.390181019041176</v>
      </c>
      <c r="D368" s="146">
        <f t="shared" si="161"/>
        <v>0</v>
      </c>
      <c r="E368" s="5"/>
      <c r="F368" s="15"/>
      <c r="G368" s="19"/>
      <c r="H368">
        <v>190</v>
      </c>
      <c r="I368">
        <f t="shared" si="162"/>
        <v>-1.3321185553506432</v>
      </c>
      <c r="J368" s="145">
        <f t="shared" si="163"/>
        <v>-1.2928532540275139</v>
      </c>
      <c r="K368" s="146">
        <f t="shared" si="164"/>
        <v>0.90196909112548473</v>
      </c>
      <c r="O368">
        <v>19</v>
      </c>
      <c r="P368">
        <f t="shared" si="165"/>
        <v>21.823196153353816</v>
      </c>
      <c r="Q368" s="145">
        <f t="shared" si="166"/>
        <v>318.28792207198637</v>
      </c>
      <c r="R368" s="146">
        <f t="shared" si="167"/>
        <v>0</v>
      </c>
    </row>
    <row r="369" spans="1:18" x14ac:dyDescent="0.35">
      <c r="A369">
        <v>191</v>
      </c>
      <c r="B369">
        <f t="shared" si="159"/>
        <v>7.8043716019734006</v>
      </c>
      <c r="C369" s="145">
        <f t="shared" si="160"/>
        <v>20.81243579714684</v>
      </c>
      <c r="D369" s="146">
        <f t="shared" si="161"/>
        <v>0</v>
      </c>
      <c r="E369" s="5"/>
      <c r="F369" s="15"/>
      <c r="G369" s="19"/>
      <c r="H369">
        <v>191</v>
      </c>
      <c r="I369">
        <f t="shared" si="162"/>
        <v>-1.3155872830200057</v>
      </c>
      <c r="J369" s="145">
        <f t="shared" si="163"/>
        <v>-1.2747912575224039</v>
      </c>
      <c r="K369" s="146">
        <f t="shared" si="164"/>
        <v>0.89880843204468164</v>
      </c>
      <c r="O369">
        <v>19.100000000000001</v>
      </c>
      <c r="P369">
        <f t="shared" si="165"/>
        <v>21.961597503098691</v>
      </c>
      <c r="Q369" s="145">
        <f t="shared" si="166"/>
        <v>324.15711332751494</v>
      </c>
      <c r="R369" s="146">
        <f t="shared" si="167"/>
        <v>0</v>
      </c>
    </row>
    <row r="370" spans="1:18" x14ac:dyDescent="0.35">
      <c r="A370">
        <v>192</v>
      </c>
      <c r="B370">
        <f t="shared" si="159"/>
        <v>7.8666199817566413</v>
      </c>
      <c r="C370" s="145">
        <f t="shared" si="160"/>
        <v>21.241272442394745</v>
      </c>
      <c r="D370" s="146">
        <f t="shared" si="161"/>
        <v>0</v>
      </c>
      <c r="E370" s="5"/>
      <c r="F370" s="15"/>
      <c r="G370" s="19"/>
      <c r="H370">
        <v>192</v>
      </c>
      <c r="I370">
        <f t="shared" si="162"/>
        <v>-1.2990560106893683</v>
      </c>
      <c r="J370" s="145">
        <f t="shared" si="163"/>
        <v>-1.2567975871762729</v>
      </c>
      <c r="K370" s="146">
        <f t="shared" si="164"/>
        <v>0.89558653000797206</v>
      </c>
      <c r="O370">
        <v>19.2</v>
      </c>
      <c r="P370">
        <f t="shared" si="165"/>
        <v>22.099998852843559</v>
      </c>
      <c r="Q370" s="145">
        <f t="shared" si="166"/>
        <v>330.09952735818803</v>
      </c>
      <c r="R370" s="146">
        <f t="shared" si="167"/>
        <v>0</v>
      </c>
    </row>
    <row r="371" spans="1:18" x14ac:dyDescent="0.35">
      <c r="A371">
        <v>193</v>
      </c>
      <c r="B371">
        <f t="shared" ref="B371:B434" si="168">(A371-$C$171)/$C$172</f>
        <v>7.9288683615398829</v>
      </c>
      <c r="C371" s="145">
        <f t="shared" ref="C371:C434" si="169">B371-1/6*C$174*(B371^2-1)-1/24*C$175*(B371^3-3*B371)+1/36*C$174^2*(4*B371^3-7*B371)</f>
        <v>21.676749102885793</v>
      </c>
      <c r="D371" s="146">
        <f t="shared" ref="D371:D434" si="170">1-NORMSDIST(C371)</f>
        <v>0</v>
      </c>
      <c r="E371" s="5"/>
      <c r="F371" s="15"/>
      <c r="G371" s="19"/>
      <c r="H371">
        <v>193</v>
      </c>
      <c r="I371">
        <f t="shared" ref="I371:I434" si="171">(H371-$J$171)/$J$172</f>
        <v>-1.2825247383587308</v>
      </c>
      <c r="J371" s="145">
        <f t="shared" ref="J371:J434" si="172">I371-1/6*J$174*(I371^2-1)-1/24*J$175*(I371^3-3*I371)+1/36*J$174^2*(4*I371^3-7*I371)</f>
        <v>-1.2388714525498188</v>
      </c>
      <c r="K371" s="146">
        <f t="shared" ref="K371:K434" si="173">1-NORMSDIST(J371)</f>
        <v>0.89230344637013048</v>
      </c>
      <c r="O371">
        <v>19.3</v>
      </c>
      <c r="P371">
        <f t="shared" ref="P371:P434" si="174">(O371-$Q$171)/$Q$172</f>
        <v>22.23840020258843</v>
      </c>
      <c r="Q371" s="145">
        <f t="shared" ref="Q371:Q434" si="175">P371-1/6*Q$174*(P371^2-1)-1/24*Q$175*(P371^3-3*P371)+1/36*Q$174^2*(4*P371^3-7*P371)</f>
        <v>336.11562800663717</v>
      </c>
      <c r="R371" s="146">
        <f t="shared" ref="R371:R434" si="176">1-NORMSDIST(Q371)</f>
        <v>0</v>
      </c>
    </row>
    <row r="372" spans="1:18" x14ac:dyDescent="0.35">
      <c r="A372">
        <v>194</v>
      </c>
      <c r="B372">
        <f t="shared" si="168"/>
        <v>7.9911167413231237</v>
      </c>
      <c r="C372" s="145">
        <f t="shared" si="169"/>
        <v>22.118923926720839</v>
      </c>
      <c r="D372" s="146">
        <f t="shared" si="170"/>
        <v>0</v>
      </c>
      <c r="E372" s="5"/>
      <c r="F372" s="15"/>
      <c r="G372" s="19"/>
      <c r="H372">
        <v>194</v>
      </c>
      <c r="I372">
        <f t="shared" si="171"/>
        <v>-1.2659934660280934</v>
      </c>
      <c r="J372" s="145">
        <f t="shared" si="172"/>
        <v>-1.2210120632037396</v>
      </c>
      <c r="K372" s="146">
        <f t="shared" si="173"/>
        <v>0.88895927379632078</v>
      </c>
      <c r="O372">
        <v>19.399999999999999</v>
      </c>
      <c r="P372">
        <f t="shared" si="174"/>
        <v>22.376801552333298</v>
      </c>
      <c r="Q372" s="145">
        <f t="shared" si="175"/>
        <v>342.20587911549325</v>
      </c>
      <c r="R372" s="146">
        <f t="shared" si="176"/>
        <v>0</v>
      </c>
    </row>
    <row r="373" spans="1:18" x14ac:dyDescent="0.35">
      <c r="A373">
        <v>195</v>
      </c>
      <c r="B373">
        <f t="shared" si="168"/>
        <v>8.0533651211063653</v>
      </c>
      <c r="C373" s="145">
        <f t="shared" si="169"/>
        <v>22.567855062000788</v>
      </c>
      <c r="D373" s="146">
        <f t="shared" si="170"/>
        <v>0</v>
      </c>
      <c r="E373" s="5"/>
      <c r="F373" s="15"/>
      <c r="G373" s="19"/>
      <c r="H373">
        <v>195</v>
      </c>
      <c r="I373">
        <f t="shared" si="171"/>
        <v>-1.2494621936974561</v>
      </c>
      <c r="J373" s="145">
        <f t="shared" si="172"/>
        <v>-1.2032186286987341</v>
      </c>
      <c r="K373" s="146">
        <f t="shared" si="173"/>
        <v>0.88555413605370226</v>
      </c>
      <c r="O373">
        <v>19.5</v>
      </c>
      <c r="P373">
        <f t="shared" si="174"/>
        <v>22.515202902078173</v>
      </c>
      <c r="Q373" s="145">
        <f t="shared" si="175"/>
        <v>348.37074452738767</v>
      </c>
      <c r="R373" s="146">
        <f t="shared" si="176"/>
        <v>0</v>
      </c>
    </row>
    <row r="374" spans="1:18" x14ac:dyDescent="0.35">
      <c r="A374">
        <v>196</v>
      </c>
      <c r="B374">
        <f t="shared" si="168"/>
        <v>8.1156135008896051</v>
      </c>
      <c r="C374" s="145">
        <f t="shared" si="169"/>
        <v>23.023600656826488</v>
      </c>
      <c r="D374" s="146">
        <f t="shared" si="170"/>
        <v>0</v>
      </c>
      <c r="E374" s="5"/>
      <c r="F374" s="15"/>
      <c r="G374" s="19"/>
      <c r="H374">
        <v>196</v>
      </c>
      <c r="I374">
        <f t="shared" si="171"/>
        <v>-1.2329309213668187</v>
      </c>
      <c r="J374" s="145">
        <f t="shared" si="172"/>
        <v>-1.1854903585954997</v>
      </c>
      <c r="K374" s="146">
        <f t="shared" si="173"/>
        <v>0.88208818777134024</v>
      </c>
      <c r="O374">
        <v>19.600000000000001</v>
      </c>
      <c r="P374">
        <f t="shared" si="174"/>
        <v>22.653604251823044</v>
      </c>
      <c r="Q374" s="145">
        <f t="shared" si="175"/>
        <v>354.61068808495099</v>
      </c>
      <c r="R374" s="146">
        <f t="shared" si="176"/>
        <v>0</v>
      </c>
    </row>
    <row r="375" spans="1:18" x14ac:dyDescent="0.35">
      <c r="A375">
        <v>197</v>
      </c>
      <c r="B375">
        <f t="shared" si="168"/>
        <v>8.1778618806728467</v>
      </c>
      <c r="C375" s="145">
        <f t="shared" si="169"/>
        <v>23.486218859298852</v>
      </c>
      <c r="D375" s="146">
        <f t="shared" si="170"/>
        <v>0</v>
      </c>
      <c r="E375" s="5"/>
      <c r="F375" s="15"/>
      <c r="G375" s="19"/>
      <c r="H375">
        <v>197</v>
      </c>
      <c r="I375">
        <f t="shared" si="171"/>
        <v>-1.2163996490361813</v>
      </c>
      <c r="J375" s="145">
        <f t="shared" si="172"/>
        <v>-1.1678264624547348</v>
      </c>
      <c r="K375" s="146">
        <f t="shared" si="173"/>
        <v>0.8785616141696343</v>
      </c>
      <c r="O375">
        <v>19.7</v>
      </c>
      <c r="P375">
        <f t="shared" si="174"/>
        <v>22.792005601567915</v>
      </c>
      <c r="Q375" s="145">
        <f t="shared" si="175"/>
        <v>360.92617363081462</v>
      </c>
      <c r="R375" s="146">
        <f t="shared" si="176"/>
        <v>0</v>
      </c>
    </row>
    <row r="376" spans="1:18" x14ac:dyDescent="0.35">
      <c r="A376">
        <v>198</v>
      </c>
      <c r="B376">
        <f t="shared" si="168"/>
        <v>8.2401102604560883</v>
      </c>
      <c r="C376" s="145">
        <f t="shared" si="169"/>
        <v>23.955767817518755</v>
      </c>
      <c r="D376" s="146">
        <f t="shared" si="170"/>
        <v>0</v>
      </c>
      <c r="E376" s="5"/>
      <c r="F376" s="15"/>
      <c r="G376" s="19"/>
      <c r="H376">
        <v>198</v>
      </c>
      <c r="I376">
        <f t="shared" si="171"/>
        <v>-1.1998683767055438</v>
      </c>
      <c r="J376" s="145">
        <f t="shared" si="172"/>
        <v>-1.1502261498371371</v>
      </c>
      <c r="K376" s="146">
        <f t="shared" si="173"/>
        <v>0.87497463076050663</v>
      </c>
      <c r="O376">
        <v>19.8</v>
      </c>
      <c r="P376">
        <f t="shared" si="174"/>
        <v>22.930406951312786</v>
      </c>
      <c r="Q376" s="145">
        <f t="shared" si="175"/>
        <v>367.31766500760955</v>
      </c>
      <c r="R376" s="146">
        <f t="shared" si="176"/>
        <v>0</v>
      </c>
    </row>
    <row r="377" spans="1:18" x14ac:dyDescent="0.35">
      <c r="A377">
        <v>199</v>
      </c>
      <c r="B377">
        <f t="shared" si="168"/>
        <v>8.3023586402393281</v>
      </c>
      <c r="C377" s="145">
        <f t="shared" si="169"/>
        <v>24.432305679587046</v>
      </c>
      <c r="D377" s="146">
        <f t="shared" si="170"/>
        <v>0</v>
      </c>
      <c r="E377" s="5"/>
      <c r="F377" s="15"/>
      <c r="G377" s="19"/>
      <c r="H377">
        <v>199</v>
      </c>
      <c r="I377">
        <f t="shared" si="171"/>
        <v>-1.1833371043749064</v>
      </c>
      <c r="J377" s="145">
        <f t="shared" si="172"/>
        <v>-1.1326886303034052</v>
      </c>
      <c r="K377" s="146">
        <f t="shared" si="173"/>
        <v>0.87132748301962137</v>
      </c>
      <c r="O377">
        <v>19.899999999999999</v>
      </c>
      <c r="P377">
        <f t="shared" si="174"/>
        <v>23.068808301057654</v>
      </c>
      <c r="Q377" s="145">
        <f t="shared" si="175"/>
        <v>373.78562605796668</v>
      </c>
      <c r="R377" s="146">
        <f t="shared" si="176"/>
        <v>0</v>
      </c>
    </row>
    <row r="378" spans="1:18" x14ac:dyDescent="0.35">
      <c r="A378">
        <v>200</v>
      </c>
      <c r="B378">
        <f t="shared" si="168"/>
        <v>8.3646070200225697</v>
      </c>
      <c r="C378" s="145">
        <f t="shared" si="169"/>
        <v>24.915890593604654</v>
      </c>
      <c r="D378" s="146">
        <f t="shared" si="170"/>
        <v>0</v>
      </c>
      <c r="E378" s="5"/>
      <c r="F378" s="15"/>
      <c r="G378" s="19"/>
      <c r="H378">
        <v>200</v>
      </c>
      <c r="I378">
        <f t="shared" si="171"/>
        <v>-1.1668058320442689</v>
      </c>
      <c r="J378" s="145">
        <f t="shared" si="172"/>
        <v>-1.1152131134142369</v>
      </c>
      <c r="K378" s="146">
        <f t="shared" si="173"/>
        <v>0.86762044603192912</v>
      </c>
      <c r="O378">
        <v>20</v>
      </c>
      <c r="P378">
        <f t="shared" si="174"/>
        <v>23.207209650802529</v>
      </c>
      <c r="Q378" s="145">
        <f t="shared" si="175"/>
        <v>380.33052062451765</v>
      </c>
      <c r="R378" s="146">
        <f t="shared" si="176"/>
        <v>0</v>
      </c>
    </row>
    <row r="379" spans="1:18" x14ac:dyDescent="0.35">
      <c r="A379">
        <v>201</v>
      </c>
      <c r="B379">
        <f t="shared" si="168"/>
        <v>8.4268553998058113</v>
      </c>
      <c r="C379" s="145">
        <f t="shared" si="169"/>
        <v>25.406580707672425</v>
      </c>
      <c r="D379" s="146">
        <f t="shared" si="170"/>
        <v>0</v>
      </c>
      <c r="E379" s="5"/>
      <c r="F379" s="15"/>
      <c r="G379" s="19"/>
      <c r="H379">
        <v>201</v>
      </c>
      <c r="I379">
        <f t="shared" si="171"/>
        <v>-1.1502745597136315</v>
      </c>
      <c r="J379" s="145">
        <f t="shared" si="172"/>
        <v>-1.0977988087303308</v>
      </c>
      <c r="K379" s="146">
        <f t="shared" si="173"/>
        <v>0.86385382411184819</v>
      </c>
      <c r="O379">
        <v>20.100000000000001</v>
      </c>
      <c r="P379">
        <f t="shared" si="174"/>
        <v>23.345611000547404</v>
      </c>
      <c r="Q379" s="145">
        <f t="shared" si="175"/>
        <v>386.95281254989317</v>
      </c>
      <c r="R379" s="146">
        <f t="shared" si="176"/>
        <v>0</v>
      </c>
    </row>
    <row r="380" spans="1:18" x14ac:dyDescent="0.35">
      <c r="A380">
        <v>202</v>
      </c>
      <c r="B380">
        <f t="shared" si="168"/>
        <v>8.4891037795890512</v>
      </c>
      <c r="C380" s="145">
        <f t="shared" si="169"/>
        <v>25.904434169891243</v>
      </c>
      <c r="D380" s="146">
        <f t="shared" si="170"/>
        <v>0</v>
      </c>
      <c r="E380" s="5"/>
      <c r="F380" s="15"/>
      <c r="G380" s="19"/>
      <c r="H380">
        <v>202</v>
      </c>
      <c r="I380">
        <f t="shared" si="171"/>
        <v>-1.133743287382994</v>
      </c>
      <c r="J380" s="145">
        <f t="shared" si="172"/>
        <v>-1.0804449258123845</v>
      </c>
      <c r="K380" s="146">
        <f t="shared" si="173"/>
        <v>0.86002795039940794</v>
      </c>
      <c r="O380">
        <v>20.2</v>
      </c>
      <c r="P380">
        <f t="shared" si="174"/>
        <v>23.484012350292272</v>
      </c>
      <c r="Q380" s="145">
        <f t="shared" si="175"/>
        <v>393.65296567672402</v>
      </c>
      <c r="R380" s="146">
        <f t="shared" si="176"/>
        <v>0</v>
      </c>
    </row>
    <row r="381" spans="1:18" x14ac:dyDescent="0.35">
      <c r="A381">
        <v>203</v>
      </c>
      <c r="B381">
        <f t="shared" si="168"/>
        <v>8.5513521593722928</v>
      </c>
      <c r="C381" s="145">
        <f t="shared" si="169"/>
        <v>26.409509128362</v>
      </c>
      <c r="D381" s="146">
        <f t="shared" si="170"/>
        <v>0</v>
      </c>
      <c r="E381" s="5"/>
      <c r="F381" s="15"/>
      <c r="G381" s="19"/>
      <c r="H381">
        <v>203</v>
      </c>
      <c r="I381">
        <f t="shared" si="171"/>
        <v>-1.1172120150523566</v>
      </c>
      <c r="J381" s="145">
        <f t="shared" si="172"/>
        <v>-1.0631506742210959</v>
      </c>
      <c r="K381" s="146">
        <f t="shared" si="173"/>
        <v>0.85614318643369058</v>
      </c>
      <c r="O381">
        <v>20.3</v>
      </c>
      <c r="P381">
        <f t="shared" si="174"/>
        <v>23.622413700037143</v>
      </c>
      <c r="Q381" s="145">
        <f t="shared" si="175"/>
        <v>400.43144384764173</v>
      </c>
      <c r="R381" s="146">
        <f t="shared" si="176"/>
        <v>0</v>
      </c>
    </row>
    <row r="382" spans="1:18" x14ac:dyDescent="0.35">
      <c r="A382">
        <v>204</v>
      </c>
      <c r="B382">
        <f t="shared" si="168"/>
        <v>8.6136005391555344</v>
      </c>
      <c r="C382" s="145">
        <f t="shared" si="169"/>
        <v>26.921863731185567</v>
      </c>
      <c r="D382" s="146">
        <f t="shared" si="170"/>
        <v>0</v>
      </c>
      <c r="E382" s="5"/>
      <c r="F382" s="15"/>
      <c r="G382" s="19"/>
      <c r="H382">
        <v>204</v>
      </c>
      <c r="I382">
        <f t="shared" si="171"/>
        <v>-1.1006807427217193</v>
      </c>
      <c r="J382" s="145">
        <f t="shared" si="172"/>
        <v>-1.0459152635171638</v>
      </c>
      <c r="K382" s="146">
        <f t="shared" si="173"/>
        <v>0.85219992170491277</v>
      </c>
      <c r="O382">
        <v>20.399999999999999</v>
      </c>
      <c r="P382">
        <f t="shared" si="174"/>
        <v>23.760815049782014</v>
      </c>
      <c r="Q382" s="145">
        <f t="shared" si="175"/>
        <v>407.28871090527724</v>
      </c>
      <c r="R382" s="146">
        <f t="shared" si="176"/>
        <v>0</v>
      </c>
    </row>
    <row r="383" spans="1:18" x14ac:dyDescent="0.35">
      <c r="A383">
        <v>205</v>
      </c>
      <c r="B383">
        <f t="shared" si="168"/>
        <v>8.6758489189387742</v>
      </c>
      <c r="C383" s="145">
        <f t="shared" si="169"/>
        <v>27.441556126462814</v>
      </c>
      <c r="D383" s="146">
        <f t="shared" si="170"/>
        <v>0</v>
      </c>
      <c r="E383" s="5"/>
      <c r="F383" s="15"/>
      <c r="G383" s="19"/>
      <c r="H383">
        <v>205</v>
      </c>
      <c r="I383">
        <f t="shared" si="171"/>
        <v>-1.0841494703910819</v>
      </c>
      <c r="J383" s="145">
        <f t="shared" si="172"/>
        <v>-1.0287379032612858</v>
      </c>
      <c r="K383" s="146">
        <f t="shared" si="173"/>
        <v>0.84819857318648917</v>
      </c>
      <c r="O383">
        <v>20.5</v>
      </c>
      <c r="P383">
        <f t="shared" si="174"/>
        <v>23.899216399526885</v>
      </c>
      <c r="Q383" s="145">
        <f t="shared" si="175"/>
        <v>414.22523069226168</v>
      </c>
      <c r="R383" s="146">
        <f t="shared" si="176"/>
        <v>0</v>
      </c>
    </row>
    <row r="384" spans="1:18" x14ac:dyDescent="0.35">
      <c r="A384">
        <v>206</v>
      </c>
      <c r="B384">
        <f t="shared" si="168"/>
        <v>8.7380972987220158</v>
      </c>
      <c r="C384" s="145">
        <f t="shared" si="169"/>
        <v>27.968644462294655</v>
      </c>
      <c r="D384" s="146">
        <f t="shared" si="170"/>
        <v>0</v>
      </c>
      <c r="E384" s="5"/>
      <c r="F384" s="15"/>
      <c r="G384" s="19"/>
      <c r="H384">
        <v>206</v>
      </c>
      <c r="I384">
        <f t="shared" si="171"/>
        <v>-1.0676181980604444</v>
      </c>
      <c r="J384" s="145">
        <f t="shared" si="172"/>
        <v>-1.01161780301416</v>
      </c>
      <c r="K384" s="146">
        <f t="shared" si="173"/>
        <v>0.84413958484842222</v>
      </c>
      <c r="O384">
        <v>20.6</v>
      </c>
      <c r="P384">
        <f t="shared" si="174"/>
        <v>24.03761774927176</v>
      </c>
      <c r="Q384" s="145">
        <f t="shared" si="175"/>
        <v>421.24146705122615</v>
      </c>
      <c r="R384" s="146">
        <f t="shared" si="176"/>
        <v>0</v>
      </c>
    </row>
    <row r="385" spans="1:18" x14ac:dyDescent="0.35">
      <c r="A385">
        <v>207</v>
      </c>
      <c r="B385">
        <f t="shared" si="168"/>
        <v>8.8003456785052574</v>
      </c>
      <c r="C385" s="145">
        <f t="shared" si="169"/>
        <v>28.503186886781943</v>
      </c>
      <c r="D385" s="146">
        <f t="shared" si="170"/>
        <v>0</v>
      </c>
      <c r="E385" s="5"/>
      <c r="F385" s="15"/>
      <c r="G385" s="19"/>
      <c r="H385">
        <v>207</v>
      </c>
      <c r="I385">
        <f t="shared" si="171"/>
        <v>-1.051086925729807</v>
      </c>
      <c r="J385" s="145">
        <f t="shared" si="172"/>
        <v>-0.99455417233648491</v>
      </c>
      <c r="K385" s="146">
        <f t="shared" si="173"/>
        <v>0.84002342715335054</v>
      </c>
      <c r="O385">
        <v>20.7</v>
      </c>
      <c r="P385">
        <f t="shared" si="174"/>
        <v>24.176019099016628</v>
      </c>
      <c r="Q385" s="145">
        <f t="shared" si="175"/>
        <v>428.33788382480145</v>
      </c>
      <c r="R385" s="146">
        <f t="shared" si="176"/>
        <v>0</v>
      </c>
    </row>
    <row r="386" spans="1:18" x14ac:dyDescent="0.35">
      <c r="A386">
        <v>208</v>
      </c>
      <c r="B386">
        <f t="shared" si="168"/>
        <v>8.8625940582884972</v>
      </c>
      <c r="C386" s="145">
        <f t="shared" si="169"/>
        <v>29.045241548025551</v>
      </c>
      <c r="D386" s="146">
        <f t="shared" si="170"/>
        <v>0</v>
      </c>
      <c r="E386" s="5"/>
      <c r="F386" s="15"/>
      <c r="G386" s="19"/>
      <c r="H386">
        <v>208</v>
      </c>
      <c r="I386">
        <f t="shared" si="171"/>
        <v>-1.0345556533991696</v>
      </c>
      <c r="J386" s="145">
        <f t="shared" si="172"/>
        <v>-0.97754622078895803</v>
      </c>
      <c r="K386" s="146">
        <f t="shared" si="173"/>
        <v>0.83585059653658611</v>
      </c>
      <c r="O386">
        <v>20.8</v>
      </c>
      <c r="P386">
        <f t="shared" si="174"/>
        <v>24.314420448761503</v>
      </c>
      <c r="Q386" s="145">
        <f t="shared" si="175"/>
        <v>435.51494485561915</v>
      </c>
      <c r="R386" s="146">
        <f t="shared" si="176"/>
        <v>0</v>
      </c>
    </row>
    <row r="387" spans="1:18" x14ac:dyDescent="0.35">
      <c r="A387">
        <v>209</v>
      </c>
      <c r="B387">
        <f t="shared" si="168"/>
        <v>8.9248424380717388</v>
      </c>
      <c r="C387" s="145">
        <f t="shared" si="169"/>
        <v>29.59486659412639</v>
      </c>
      <c r="D387" s="146">
        <f t="shared" si="170"/>
        <v>0</v>
      </c>
      <c r="E387" s="5"/>
      <c r="F387" s="15"/>
      <c r="G387" s="19"/>
      <c r="H387">
        <v>209</v>
      </c>
      <c r="I387">
        <f t="shared" si="171"/>
        <v>-1.0180243810685321</v>
      </c>
      <c r="J387" s="145">
        <f t="shared" si="172"/>
        <v>-0.96059315793227806</v>
      </c>
      <c r="K387" s="146">
        <f t="shared" si="173"/>
        <v>0.83162161487145525</v>
      </c>
      <c r="O387">
        <v>20.9</v>
      </c>
      <c r="P387">
        <f t="shared" si="174"/>
        <v>24.45282179850637</v>
      </c>
      <c r="Q387" s="145">
        <f t="shared" si="175"/>
        <v>442.77311398630968</v>
      </c>
      <c r="R387" s="146">
        <f t="shared" si="176"/>
        <v>0</v>
      </c>
    </row>
    <row r="388" spans="1:18" x14ac:dyDescent="0.35">
      <c r="A388">
        <v>210</v>
      </c>
      <c r="B388">
        <f t="shared" si="168"/>
        <v>8.9870908178549804</v>
      </c>
      <c r="C388" s="145">
        <f t="shared" si="169"/>
        <v>30.15212017318532</v>
      </c>
      <c r="D388" s="146">
        <f t="shared" si="170"/>
        <v>0</v>
      </c>
      <c r="E388" s="5"/>
      <c r="F388" s="15"/>
      <c r="G388" s="19"/>
      <c r="H388">
        <v>210</v>
      </c>
      <c r="I388">
        <f t="shared" si="171"/>
        <v>-1.0014931087378947</v>
      </c>
      <c r="J388" s="145">
        <f t="shared" si="172"/>
        <v>-0.94369419332714266</v>
      </c>
      <c r="K388" s="146">
        <f t="shared" si="173"/>
        <v>0.82733702892124161</v>
      </c>
      <c r="O388">
        <v>21</v>
      </c>
      <c r="P388">
        <f t="shared" si="174"/>
        <v>24.591223148251242</v>
      </c>
      <c r="Q388" s="145">
        <f t="shared" si="175"/>
        <v>450.11285505950474</v>
      </c>
      <c r="R388" s="146">
        <f t="shared" si="176"/>
        <v>0</v>
      </c>
    </row>
    <row r="389" spans="1:18" x14ac:dyDescent="0.35">
      <c r="A389">
        <v>211</v>
      </c>
      <c r="B389">
        <f t="shared" si="168"/>
        <v>9.049339197638222</v>
      </c>
      <c r="C389" s="145">
        <f t="shared" si="169"/>
        <v>30.717060433303228</v>
      </c>
      <c r="D389" s="146">
        <f t="shared" si="170"/>
        <v>0</v>
      </c>
      <c r="E389" s="5"/>
      <c r="F389" s="15"/>
      <c r="G389" s="19"/>
      <c r="H389">
        <v>211</v>
      </c>
      <c r="I389">
        <f t="shared" si="171"/>
        <v>-0.98496183640725732</v>
      </c>
      <c r="J389" s="145">
        <f t="shared" si="172"/>
        <v>-0.92684853653425026</v>
      </c>
      <c r="K389" s="146">
        <f t="shared" si="173"/>
        <v>0.8229974097790167</v>
      </c>
      <c r="O389">
        <v>21.1</v>
      </c>
      <c r="P389">
        <f t="shared" si="174"/>
        <v>24.729624497996117</v>
      </c>
      <c r="Q389" s="145">
        <f t="shared" si="175"/>
        <v>457.53463191783533</v>
      </c>
      <c r="R389" s="146">
        <f t="shared" si="176"/>
        <v>0</v>
      </c>
    </row>
    <row r="390" spans="1:18" x14ac:dyDescent="0.35">
      <c r="A390">
        <v>212</v>
      </c>
      <c r="B390">
        <f t="shared" si="168"/>
        <v>9.1115875774214619</v>
      </c>
      <c r="C390" s="145">
        <f t="shared" si="169"/>
        <v>31.289745522580972</v>
      </c>
      <c r="D390" s="146">
        <f t="shared" si="170"/>
        <v>0</v>
      </c>
      <c r="E390" s="5"/>
      <c r="F390" s="15"/>
      <c r="G390" s="19"/>
      <c r="H390">
        <v>212</v>
      </c>
      <c r="I390">
        <f t="shared" si="171"/>
        <v>-0.96843056407661987</v>
      </c>
      <c r="J390" s="145">
        <f t="shared" si="172"/>
        <v>-0.91005539711429895</v>
      </c>
      <c r="K390" s="146">
        <f t="shared" si="173"/>
        <v>0.81860335229661629</v>
      </c>
      <c r="O390">
        <v>21.2</v>
      </c>
      <c r="P390">
        <f t="shared" si="174"/>
        <v>24.868025847740984</v>
      </c>
      <c r="Q390" s="145">
        <f t="shared" si="175"/>
        <v>465.03890840393194</v>
      </c>
      <c r="R390" s="146">
        <f t="shared" si="176"/>
        <v>0</v>
      </c>
    </row>
    <row r="391" spans="1:18" x14ac:dyDescent="0.35">
      <c r="A391">
        <v>213</v>
      </c>
      <c r="B391">
        <f t="shared" si="168"/>
        <v>9.1738359572047035</v>
      </c>
      <c r="C391" s="145">
        <f t="shared" si="169"/>
        <v>31.870233589119461</v>
      </c>
      <c r="D391" s="146">
        <f t="shared" si="170"/>
        <v>0</v>
      </c>
      <c r="E391" s="5"/>
      <c r="F391" s="15"/>
      <c r="G391" s="19"/>
      <c r="H391">
        <v>213</v>
      </c>
      <c r="I391">
        <f t="shared" si="171"/>
        <v>-0.95189929174598242</v>
      </c>
      <c r="J391" s="145">
        <f t="shared" si="172"/>
        <v>-0.89331398462798628</v>
      </c>
      <c r="K391" s="146">
        <f t="shared" si="173"/>
        <v>0.81415547450400294</v>
      </c>
      <c r="O391">
        <v>21.3</v>
      </c>
      <c r="P391">
        <f t="shared" si="174"/>
        <v>25.006427197485859</v>
      </c>
      <c r="Q391" s="145">
        <f t="shared" si="175"/>
        <v>472.6261483604265</v>
      </c>
      <c r="R391" s="146">
        <f t="shared" si="176"/>
        <v>0</v>
      </c>
    </row>
    <row r="392" spans="1:18" x14ac:dyDescent="0.35">
      <c r="A392">
        <v>214</v>
      </c>
      <c r="B392">
        <f t="shared" si="168"/>
        <v>9.2360843369879451</v>
      </c>
      <c r="C392" s="145">
        <f t="shared" si="169"/>
        <v>32.458582781019572</v>
      </c>
      <c r="D392" s="146">
        <f t="shared" si="170"/>
        <v>0</v>
      </c>
      <c r="E392" s="5"/>
      <c r="F392" s="15"/>
      <c r="G392" s="19"/>
      <c r="H392">
        <v>214</v>
      </c>
      <c r="I392">
        <f t="shared" si="171"/>
        <v>-0.93536801941534498</v>
      </c>
      <c r="J392" s="145">
        <f t="shared" si="172"/>
        <v>-0.87662350863601091</v>
      </c>
      <c r="K392" s="146">
        <f t="shared" si="173"/>
        <v>0.80965441702022878</v>
      </c>
      <c r="O392">
        <v>21.4</v>
      </c>
      <c r="P392">
        <f t="shared" si="174"/>
        <v>25.144828547230727</v>
      </c>
      <c r="Q392" s="145">
        <f t="shared" si="175"/>
        <v>480.29681562994932</v>
      </c>
      <c r="R392" s="146">
        <f t="shared" si="176"/>
        <v>0</v>
      </c>
    </row>
    <row r="393" spans="1:18" x14ac:dyDescent="0.35">
      <c r="A393">
        <v>215</v>
      </c>
      <c r="B393">
        <f t="shared" si="168"/>
        <v>9.2983327167711849</v>
      </c>
      <c r="C393" s="145">
        <f t="shared" si="169"/>
        <v>33.054851246382157</v>
      </c>
      <c r="D393" s="146">
        <f t="shared" si="170"/>
        <v>0</v>
      </c>
      <c r="E393" s="5"/>
      <c r="F393" s="15"/>
      <c r="G393" s="19"/>
      <c r="H393">
        <v>215</v>
      </c>
      <c r="I393">
        <f t="shared" si="171"/>
        <v>-0.91883674708470764</v>
      </c>
      <c r="J393" s="145">
        <f t="shared" si="172"/>
        <v>-0.85998317869907104</v>
      </c>
      <c r="K393" s="146">
        <f t="shared" si="173"/>
        <v>0.80510084245718005</v>
      </c>
      <c r="O393">
        <v>21.5</v>
      </c>
      <c r="P393">
        <f t="shared" si="174"/>
        <v>25.283229896975598</v>
      </c>
      <c r="Q393" s="145">
        <f t="shared" si="175"/>
        <v>488.05137405513199</v>
      </c>
      <c r="R393" s="146">
        <f t="shared" si="176"/>
        <v>0</v>
      </c>
    </row>
    <row r="394" spans="1:18" x14ac:dyDescent="0.35">
      <c r="A394">
        <v>216</v>
      </c>
      <c r="B394">
        <f t="shared" si="168"/>
        <v>9.3605810965544265</v>
      </c>
      <c r="C394" s="145">
        <f t="shared" si="169"/>
        <v>33.659097133308137</v>
      </c>
      <c r="D394" s="146">
        <f t="shared" si="170"/>
        <v>0</v>
      </c>
      <c r="E394" s="5"/>
      <c r="F394" s="15"/>
      <c r="G394" s="19"/>
      <c r="H394">
        <v>216</v>
      </c>
      <c r="I394">
        <f t="shared" si="171"/>
        <v>-0.90230547475407019</v>
      </c>
      <c r="J394" s="145">
        <f t="shared" si="172"/>
        <v>-0.84339220437786433</v>
      </c>
      <c r="K394" s="146">
        <f t="shared" si="173"/>
        <v>0.80049543481726237</v>
      </c>
      <c r="O394">
        <v>21.6</v>
      </c>
      <c r="P394">
        <f t="shared" si="174"/>
        <v>25.421631246720473</v>
      </c>
      <c r="Q394" s="145">
        <f t="shared" si="175"/>
        <v>495.89028747860561</v>
      </c>
      <c r="R394" s="146">
        <f t="shared" si="176"/>
        <v>0</v>
      </c>
    </row>
    <row r="395" spans="1:18" x14ac:dyDescent="0.35">
      <c r="A395">
        <v>217</v>
      </c>
      <c r="B395">
        <f t="shared" si="168"/>
        <v>9.4228294763376681</v>
      </c>
      <c r="C395" s="145">
        <f t="shared" si="169"/>
        <v>34.271378589898369</v>
      </c>
      <c r="D395" s="146">
        <f t="shared" si="170"/>
        <v>0</v>
      </c>
      <c r="E395" s="5"/>
      <c r="F395" s="15"/>
      <c r="G395" s="19"/>
      <c r="H395">
        <v>217</v>
      </c>
      <c r="I395">
        <f t="shared" si="171"/>
        <v>-0.88577420242343274</v>
      </c>
      <c r="J395" s="145">
        <f t="shared" si="172"/>
        <v>-0.82684979523308899</v>
      </c>
      <c r="K395" s="146">
        <f t="shared" si="173"/>
        <v>0.79583889888615</v>
      </c>
      <c r="O395">
        <v>21.7</v>
      </c>
      <c r="P395">
        <f t="shared" si="174"/>
        <v>25.560032596465341</v>
      </c>
      <c r="Q395" s="145">
        <f t="shared" si="175"/>
        <v>503.8140197430007</v>
      </c>
      <c r="R395" s="146">
        <f t="shared" si="176"/>
        <v>0</v>
      </c>
    </row>
    <row r="396" spans="1:18" x14ac:dyDescent="0.35">
      <c r="A396">
        <v>218</v>
      </c>
      <c r="B396">
        <f t="shared" si="168"/>
        <v>9.4850778561209079</v>
      </c>
      <c r="C396" s="145">
        <f t="shared" si="169"/>
        <v>34.891753764253721</v>
      </c>
      <c r="D396" s="146">
        <f t="shared" si="170"/>
        <v>0</v>
      </c>
      <c r="E396" s="5"/>
      <c r="F396" s="15"/>
      <c r="G396" s="19"/>
      <c r="H396">
        <v>218</v>
      </c>
      <c r="I396">
        <f t="shared" si="171"/>
        <v>-0.8692429300927953</v>
      </c>
      <c r="J396" s="145">
        <f t="shared" si="172"/>
        <v>-0.81035516082544323</v>
      </c>
      <c r="K396" s="146">
        <f t="shared" si="173"/>
        <v>0.79113195962168703</v>
      </c>
      <c r="O396">
        <v>21.8</v>
      </c>
      <c r="P396">
        <f t="shared" si="174"/>
        <v>25.698433946210216</v>
      </c>
      <c r="Q396" s="145">
        <f t="shared" si="175"/>
        <v>511.82303469094904</v>
      </c>
      <c r="R396" s="146">
        <f t="shared" si="176"/>
        <v>0</v>
      </c>
    </row>
    <row r="397" spans="1:18" x14ac:dyDescent="0.35">
      <c r="A397">
        <v>219</v>
      </c>
      <c r="B397">
        <f t="shared" si="168"/>
        <v>9.5473262359041495</v>
      </c>
      <c r="C397" s="145">
        <f t="shared" si="169"/>
        <v>35.520280804475107</v>
      </c>
      <c r="D397" s="146">
        <f t="shared" si="170"/>
        <v>0</v>
      </c>
      <c r="E397" s="5"/>
      <c r="F397" s="15"/>
      <c r="G397" s="19"/>
      <c r="H397">
        <v>219</v>
      </c>
      <c r="I397">
        <f t="shared" si="171"/>
        <v>-0.85271165776215785</v>
      </c>
      <c r="J397" s="145">
        <f t="shared" si="172"/>
        <v>-0.79390751071562504</v>
      </c>
      <c r="K397" s="146">
        <f t="shared" si="173"/>
        <v>0.78637536154000198</v>
      </c>
      <c r="O397">
        <v>21.9</v>
      </c>
      <c r="P397">
        <f t="shared" si="174"/>
        <v>25.836835295955083</v>
      </c>
      <c r="Q397" s="145">
        <f t="shared" si="175"/>
        <v>519.9177961650812</v>
      </c>
      <c r="R397" s="146">
        <f t="shared" si="176"/>
        <v>0</v>
      </c>
    </row>
    <row r="398" spans="1:18" x14ac:dyDescent="0.35">
      <c r="A398">
        <v>220</v>
      </c>
      <c r="B398">
        <f t="shared" si="168"/>
        <v>9.6095746156873911</v>
      </c>
      <c r="C398" s="145">
        <f t="shared" si="169"/>
        <v>36.157017858663387</v>
      </c>
      <c r="D398" s="146">
        <f t="shared" si="170"/>
        <v>0</v>
      </c>
      <c r="E398" s="5"/>
      <c r="F398" s="15"/>
      <c r="G398" s="19"/>
      <c r="H398">
        <v>220</v>
      </c>
      <c r="I398">
        <f t="shared" si="171"/>
        <v>-0.83618038543152051</v>
      </c>
      <c r="J398" s="145">
        <f t="shared" si="172"/>
        <v>-0.77750605446433296</v>
      </c>
      <c r="K398" s="146">
        <f t="shared" si="173"/>
        <v>0.78156986809984963</v>
      </c>
      <c r="O398">
        <v>22</v>
      </c>
      <c r="P398">
        <f t="shared" si="174"/>
        <v>25.975236645699958</v>
      </c>
      <c r="Q398" s="145">
        <f t="shared" si="175"/>
        <v>528.09876800802874</v>
      </c>
      <c r="R398" s="146">
        <f t="shared" si="176"/>
        <v>0</v>
      </c>
    </row>
    <row r="399" spans="1:18" x14ac:dyDescent="0.35">
      <c r="A399">
        <v>221</v>
      </c>
      <c r="B399">
        <f t="shared" si="168"/>
        <v>9.671822995470631</v>
      </c>
      <c r="C399" s="145">
        <f t="shared" si="169"/>
        <v>36.802023074919418</v>
      </c>
      <c r="D399" s="146">
        <f t="shared" si="170"/>
        <v>0</v>
      </c>
      <c r="E399" s="5"/>
      <c r="F399" s="15"/>
      <c r="G399" s="19"/>
      <c r="H399">
        <v>221</v>
      </c>
      <c r="I399">
        <f t="shared" si="171"/>
        <v>-0.81964911310088306</v>
      </c>
      <c r="J399" s="145">
        <f t="shared" si="172"/>
        <v>-0.76115000163226454</v>
      </c>
      <c r="K399" s="146">
        <f t="shared" si="173"/>
        <v>0.77671626108616765</v>
      </c>
      <c r="O399">
        <v>22.1</v>
      </c>
      <c r="P399">
        <f t="shared" si="174"/>
        <v>26.113637995444829</v>
      </c>
      <c r="Q399" s="145">
        <f t="shared" si="175"/>
        <v>536.36641406242211</v>
      </c>
      <c r="R399" s="146">
        <f t="shared" si="176"/>
        <v>0</v>
      </c>
    </row>
    <row r="400" spans="1:18" x14ac:dyDescent="0.35">
      <c r="A400">
        <v>222</v>
      </c>
      <c r="B400">
        <f t="shared" si="168"/>
        <v>9.7340713752538726</v>
      </c>
      <c r="C400" s="145">
        <f t="shared" si="169"/>
        <v>37.455354601344141</v>
      </c>
      <c r="D400" s="146">
        <f t="shared" si="170"/>
        <v>0</v>
      </c>
      <c r="E400" s="5"/>
      <c r="F400" s="15"/>
      <c r="G400" s="19"/>
      <c r="H400">
        <v>222</v>
      </c>
      <c r="I400">
        <f t="shared" si="171"/>
        <v>-0.80311784077024562</v>
      </c>
      <c r="J400" s="145">
        <f t="shared" si="172"/>
        <v>-0.74483856178011809</v>
      </c>
      <c r="K400" s="146">
        <f t="shared" si="173"/>
        <v>0.77181533999379059</v>
      </c>
      <c r="O400">
        <v>22.2</v>
      </c>
      <c r="P400">
        <f t="shared" si="174"/>
        <v>26.252039345189697</v>
      </c>
      <c r="Q400" s="145">
        <f t="shared" si="175"/>
        <v>544.72119817089276</v>
      </c>
      <c r="R400" s="146">
        <f t="shared" si="176"/>
        <v>0</v>
      </c>
    </row>
    <row r="401" spans="1:18" x14ac:dyDescent="0.35">
      <c r="A401">
        <v>223</v>
      </c>
      <c r="B401">
        <f t="shared" si="168"/>
        <v>9.7963197550371142</v>
      </c>
      <c r="C401" s="145">
        <f t="shared" si="169"/>
        <v>38.11707058603838</v>
      </c>
      <c r="D401" s="146">
        <f t="shared" si="170"/>
        <v>0</v>
      </c>
      <c r="E401" s="5"/>
      <c r="F401" s="15"/>
      <c r="G401" s="19"/>
      <c r="H401">
        <v>223</v>
      </c>
      <c r="I401">
        <f t="shared" si="171"/>
        <v>-0.78658656843960817</v>
      </c>
      <c r="J401" s="145">
        <f t="shared" si="172"/>
        <v>-0.72857094446859172</v>
      </c>
      <c r="K401" s="146">
        <f t="shared" si="173"/>
        <v>0.76686792141222659</v>
      </c>
      <c r="O401">
        <v>22.3</v>
      </c>
      <c r="P401">
        <f t="shared" si="174"/>
        <v>26.390440694934572</v>
      </c>
      <c r="Q401" s="145">
        <f t="shared" si="175"/>
        <v>553.16358417607205</v>
      </c>
      <c r="R401" s="146">
        <f t="shared" si="176"/>
        <v>0</v>
      </c>
    </row>
    <row r="402" spans="1:18" x14ac:dyDescent="0.35">
      <c r="A402">
        <v>224</v>
      </c>
      <c r="B402">
        <f t="shared" si="168"/>
        <v>9.858568134820354</v>
      </c>
      <c r="C402" s="145">
        <f t="shared" si="169"/>
        <v>38.787229177103029</v>
      </c>
      <c r="D402" s="146">
        <f t="shared" si="170"/>
        <v>0</v>
      </c>
      <c r="E402" s="5"/>
      <c r="F402" s="15"/>
      <c r="G402" s="19"/>
      <c r="H402">
        <v>224</v>
      </c>
      <c r="I402">
        <f t="shared" si="171"/>
        <v>-0.77005529610897083</v>
      </c>
      <c r="J402" s="145">
        <f t="shared" si="172"/>
        <v>-0.71234635925838363</v>
      </c>
      <c r="K402" s="146">
        <f t="shared" si="173"/>
        <v>0.76187483841236281</v>
      </c>
      <c r="O402">
        <v>22.4</v>
      </c>
      <c r="P402">
        <f t="shared" si="174"/>
        <v>26.52884204467944</v>
      </c>
      <c r="Q402" s="145">
        <f t="shared" si="175"/>
        <v>561.69403592059041</v>
      </c>
      <c r="R402" s="146">
        <f t="shared" si="176"/>
        <v>0</v>
      </c>
    </row>
    <row r="403" spans="1:18" x14ac:dyDescent="0.35">
      <c r="A403">
        <v>225</v>
      </c>
      <c r="B403">
        <f t="shared" si="168"/>
        <v>9.9208165146035956</v>
      </c>
      <c r="C403" s="145">
        <f t="shared" si="169"/>
        <v>39.465888522638984</v>
      </c>
      <c r="D403" s="146">
        <f t="shared" si="170"/>
        <v>0</v>
      </c>
      <c r="E403" s="5"/>
      <c r="F403" s="15"/>
      <c r="G403" s="19"/>
      <c r="H403">
        <v>225</v>
      </c>
      <c r="I403">
        <f t="shared" si="171"/>
        <v>-0.75352402377833338</v>
      </c>
      <c r="J403" s="145">
        <f t="shared" si="172"/>
        <v>-0.69616401571019171</v>
      </c>
      <c r="K403" s="146">
        <f t="shared" si="173"/>
        <v>0.75683693993592538</v>
      </c>
      <c r="O403">
        <v>22.5</v>
      </c>
      <c r="P403">
        <f t="shared" si="174"/>
        <v>26.667243394424315</v>
      </c>
      <c r="Q403" s="145">
        <f t="shared" si="175"/>
        <v>570.31301724707964</v>
      </c>
      <c r="R403" s="146">
        <f t="shared" si="176"/>
        <v>0</v>
      </c>
    </row>
    <row r="404" spans="1:18" x14ac:dyDescent="0.35">
      <c r="A404">
        <v>226</v>
      </c>
      <c r="B404">
        <f t="shared" si="168"/>
        <v>9.9830648943868372</v>
      </c>
      <c r="C404" s="145">
        <f t="shared" si="169"/>
        <v>40.153106770747129</v>
      </c>
      <c r="D404" s="146">
        <f t="shared" si="170"/>
        <v>0</v>
      </c>
      <c r="E404" s="5"/>
      <c r="F404" s="15"/>
      <c r="G404" s="19"/>
      <c r="H404">
        <v>226</v>
      </c>
      <c r="I404">
        <f t="shared" si="171"/>
        <v>-0.73699275144769594</v>
      </c>
      <c r="J404" s="145">
        <f t="shared" si="172"/>
        <v>-0.68002312338471405</v>
      </c>
      <c r="K404" s="146">
        <f t="shared" si="173"/>
        <v>0.75175509018847686</v>
      </c>
      <c r="O404">
        <v>22.6</v>
      </c>
      <c r="P404">
        <f t="shared" si="174"/>
        <v>26.805644744169186</v>
      </c>
      <c r="Q404" s="145">
        <f t="shared" si="175"/>
        <v>579.02099199817019</v>
      </c>
      <c r="R404" s="146">
        <f t="shared" si="176"/>
        <v>0</v>
      </c>
    </row>
    <row r="405" spans="1:18" x14ac:dyDescent="0.35">
      <c r="A405">
        <v>227</v>
      </c>
      <c r="B405">
        <f t="shared" si="168"/>
        <v>10.045313274170077</v>
      </c>
      <c r="C405" s="145">
        <f t="shared" si="169"/>
        <v>40.848942069528313</v>
      </c>
      <c r="D405" s="146">
        <f t="shared" si="170"/>
        <v>0</v>
      </c>
      <c r="E405" s="5"/>
      <c r="F405" s="15"/>
      <c r="G405" s="19"/>
      <c r="H405">
        <v>227</v>
      </c>
      <c r="I405">
        <f t="shared" si="171"/>
        <v>-0.72046147911705849</v>
      </c>
      <c r="J405" s="145">
        <f t="shared" si="172"/>
        <v>-0.66392289184264897</v>
      </c>
      <c r="K405" s="146">
        <f t="shared" si="173"/>
        <v>0.74663016803669624</v>
      </c>
      <c r="O405">
        <v>22.7</v>
      </c>
      <c r="P405">
        <f t="shared" si="174"/>
        <v>26.944046093914057</v>
      </c>
      <c r="Q405" s="145">
        <f t="shared" si="175"/>
        <v>587.81842401649362</v>
      </c>
      <c r="R405" s="146">
        <f t="shared" si="176"/>
        <v>0</v>
      </c>
    </row>
    <row r="406" spans="1:18" x14ac:dyDescent="0.35">
      <c r="A406">
        <v>228</v>
      </c>
      <c r="B406">
        <f t="shared" si="168"/>
        <v>10.107561653953319</v>
      </c>
      <c r="C406" s="145">
        <f t="shared" si="169"/>
        <v>41.55345256708344</v>
      </c>
      <c r="D406" s="146">
        <f t="shared" si="170"/>
        <v>0</v>
      </c>
      <c r="E406" s="5"/>
      <c r="F406" s="15"/>
      <c r="G406" s="19"/>
      <c r="H406">
        <v>228</v>
      </c>
      <c r="I406">
        <f t="shared" si="171"/>
        <v>-0.70393020678642115</v>
      </c>
      <c r="J406" s="145">
        <f t="shared" si="172"/>
        <v>-0.64786253064469457</v>
      </c>
      <c r="K406" s="146">
        <f t="shared" si="173"/>
        <v>0.7414630664106403</v>
      </c>
      <c r="O406">
        <v>22.8</v>
      </c>
      <c r="P406">
        <f t="shared" si="174"/>
        <v>27.082447443658928</v>
      </c>
      <c r="Q406" s="145">
        <f t="shared" si="175"/>
        <v>596.7057771446805</v>
      </c>
      <c r="R406" s="146">
        <f t="shared" si="176"/>
        <v>0</v>
      </c>
    </row>
    <row r="407" spans="1:18" x14ac:dyDescent="0.35">
      <c r="A407">
        <v>229</v>
      </c>
      <c r="B407">
        <f t="shared" si="168"/>
        <v>10.16981003373656</v>
      </c>
      <c r="C407" s="145">
        <f t="shared" si="169"/>
        <v>42.266696411513394</v>
      </c>
      <c r="D407" s="146">
        <f t="shared" si="170"/>
        <v>0</v>
      </c>
      <c r="E407" s="5"/>
      <c r="F407" s="15"/>
      <c r="G407" s="19"/>
      <c r="H407">
        <v>229</v>
      </c>
      <c r="I407">
        <f t="shared" si="171"/>
        <v>-0.68739893445578371</v>
      </c>
      <c r="J407" s="145">
        <f t="shared" si="172"/>
        <v>-0.63184124935154873</v>
      </c>
      <c r="K407" s="146">
        <f t="shared" si="173"/>
        <v>0.73625469171164948</v>
      </c>
      <c r="O407">
        <v>22.9</v>
      </c>
      <c r="P407">
        <f t="shared" si="174"/>
        <v>27.220848793403796</v>
      </c>
      <c r="Q407" s="145">
        <f t="shared" si="175"/>
        <v>605.68351522536204</v>
      </c>
      <c r="R407" s="146">
        <f t="shared" si="176"/>
        <v>0</v>
      </c>
    </row>
    <row r="408" spans="1:18" x14ac:dyDescent="0.35">
      <c r="A408">
        <v>230</v>
      </c>
      <c r="B408">
        <f t="shared" si="168"/>
        <v>10.2320584135198</v>
      </c>
      <c r="C408" s="145">
        <f t="shared" si="169"/>
        <v>42.988731750919023</v>
      </c>
      <c r="D408" s="146">
        <f t="shared" si="170"/>
        <v>0</v>
      </c>
      <c r="E408" s="5"/>
      <c r="F408" s="15"/>
      <c r="G408" s="19"/>
      <c r="H408">
        <v>230</v>
      </c>
      <c r="I408">
        <f t="shared" si="171"/>
        <v>-0.67086766212514626</v>
      </c>
      <c r="J408" s="145">
        <f t="shared" si="172"/>
        <v>-0.61585825752390977</v>
      </c>
      <c r="K408" s="146">
        <f t="shared" si="173"/>
        <v>0.73100596322651556</v>
      </c>
      <c r="O408">
        <v>23</v>
      </c>
      <c r="P408">
        <f t="shared" si="174"/>
        <v>27.359250143148671</v>
      </c>
      <c r="Q408" s="145">
        <f t="shared" si="175"/>
        <v>614.75210210117018</v>
      </c>
      <c r="R408" s="146">
        <f t="shared" si="176"/>
        <v>0</v>
      </c>
    </row>
    <row r="409" spans="1:18" x14ac:dyDescent="0.35">
      <c r="A409">
        <v>231</v>
      </c>
      <c r="B409">
        <f t="shared" si="168"/>
        <v>10.294306793303042</v>
      </c>
      <c r="C409" s="145">
        <f t="shared" si="169"/>
        <v>43.719616733401246</v>
      </c>
      <c r="D409" s="146">
        <f t="shared" si="170"/>
        <v>0</v>
      </c>
      <c r="E409" s="5"/>
      <c r="F409" s="15"/>
      <c r="G409" s="19"/>
      <c r="H409">
        <v>231</v>
      </c>
      <c r="I409">
        <f t="shared" si="171"/>
        <v>-0.65433638979450881</v>
      </c>
      <c r="J409" s="145">
        <f t="shared" si="172"/>
        <v>-0.59991276472247557</v>
      </c>
      <c r="K409" s="146">
        <f t="shared" si="173"/>
        <v>0.72571781254848766</v>
      </c>
      <c r="O409">
        <v>23.1</v>
      </c>
      <c r="P409">
        <f t="shared" si="174"/>
        <v>27.497651492893546</v>
      </c>
      <c r="Q409" s="145">
        <f t="shared" si="175"/>
        <v>623.91200161473512</v>
      </c>
      <c r="R409" s="146">
        <f t="shared" si="176"/>
        <v>0</v>
      </c>
    </row>
    <row r="410" spans="1:18" x14ac:dyDescent="0.35">
      <c r="A410">
        <v>232</v>
      </c>
      <c r="B410">
        <f t="shared" si="168"/>
        <v>10.356555173086283</v>
      </c>
      <c r="C410" s="145">
        <f t="shared" si="169"/>
        <v>44.45940950706094</v>
      </c>
      <c r="D410" s="146">
        <f t="shared" si="170"/>
        <v>0</v>
      </c>
      <c r="E410" s="5"/>
      <c r="F410" s="15"/>
      <c r="G410" s="19"/>
      <c r="H410">
        <v>232</v>
      </c>
      <c r="I410">
        <f t="shared" si="171"/>
        <v>-0.63780511746387136</v>
      </c>
      <c r="J410" s="145">
        <f t="shared" si="172"/>
        <v>-0.58400398050794433</v>
      </c>
      <c r="K410" s="146">
        <f t="shared" si="173"/>
        <v>0.72039118300565441</v>
      </c>
      <c r="O410">
        <v>23.2</v>
      </c>
      <c r="P410">
        <f t="shared" si="174"/>
        <v>27.636052842638414</v>
      </c>
      <c r="Q410" s="145">
        <f t="shared" si="175"/>
        <v>633.16367760868752</v>
      </c>
      <c r="R410" s="146">
        <f t="shared" si="176"/>
        <v>0</v>
      </c>
    </row>
    <row r="411" spans="1:18" x14ac:dyDescent="0.35">
      <c r="A411">
        <v>233</v>
      </c>
      <c r="B411">
        <f t="shared" si="168"/>
        <v>10.418803552869525</v>
      </c>
      <c r="C411" s="145">
        <f t="shared" si="169"/>
        <v>45.208168219998953</v>
      </c>
      <c r="D411" s="146">
        <f t="shared" si="170"/>
        <v>0</v>
      </c>
      <c r="E411" s="5"/>
      <c r="F411" s="15"/>
      <c r="G411" s="19"/>
      <c r="H411">
        <v>233</v>
      </c>
      <c r="I411">
        <f t="shared" si="171"/>
        <v>-0.62127384513323403</v>
      </c>
      <c r="J411" s="145">
        <f t="shared" si="172"/>
        <v>-0.56813111444101427</v>
      </c>
      <c r="K411" s="146">
        <f t="shared" si="173"/>
        <v>0.71502702909719562</v>
      </c>
      <c r="O411">
        <v>23.3</v>
      </c>
      <c r="P411">
        <f t="shared" si="174"/>
        <v>27.774454192383285</v>
      </c>
      <c r="Q411" s="145">
        <f t="shared" si="175"/>
        <v>642.50759392565953</v>
      </c>
      <c r="R411" s="146">
        <f t="shared" si="176"/>
        <v>0</v>
      </c>
    </row>
    <row r="412" spans="1:18" x14ac:dyDescent="0.35">
      <c r="A412">
        <v>234</v>
      </c>
      <c r="B412">
        <f t="shared" si="168"/>
        <v>10.481051932652765</v>
      </c>
      <c r="C412" s="145">
        <f t="shared" si="169"/>
        <v>45.965951020316176</v>
      </c>
      <c r="D412" s="146">
        <f t="shared" si="170"/>
        <v>0</v>
      </c>
      <c r="E412" s="5"/>
      <c r="F412" s="15"/>
      <c r="G412" s="19"/>
      <c r="H412">
        <v>234</v>
      </c>
      <c r="I412">
        <f t="shared" si="171"/>
        <v>-0.60474257280259658</v>
      </c>
      <c r="J412" s="145">
        <f t="shared" si="172"/>
        <v>-0.55229337608238338</v>
      </c>
      <c r="K412" s="146">
        <f t="shared" si="173"/>
        <v>0.70962631593795966</v>
      </c>
      <c r="O412">
        <v>23.4</v>
      </c>
      <c r="P412">
        <f t="shared" si="174"/>
        <v>27.912855542128156</v>
      </c>
      <c r="Q412" s="145">
        <f t="shared" si="175"/>
        <v>651.94421440828194</v>
      </c>
      <c r="R412" s="146">
        <f t="shared" si="176"/>
        <v>0</v>
      </c>
    </row>
    <row r="413" spans="1:18" x14ac:dyDescent="0.35">
      <c r="A413">
        <v>235</v>
      </c>
      <c r="B413">
        <f t="shared" si="168"/>
        <v>10.543300312436006</v>
      </c>
      <c r="C413" s="145">
        <f t="shared" si="169"/>
        <v>46.732816056113521</v>
      </c>
      <c r="D413" s="146">
        <f t="shared" si="170"/>
        <v>0</v>
      </c>
      <c r="E413" s="5"/>
      <c r="F413" s="15"/>
      <c r="G413" s="19"/>
      <c r="H413">
        <v>235</v>
      </c>
      <c r="I413">
        <f t="shared" si="171"/>
        <v>-0.58821130047195913</v>
      </c>
      <c r="J413" s="145">
        <f t="shared" si="172"/>
        <v>-0.53648997499274975</v>
      </c>
      <c r="K413" s="146">
        <f t="shared" si="173"/>
        <v>0.70419001871178133</v>
      </c>
      <c r="O413">
        <v>23.5</v>
      </c>
      <c r="P413">
        <f t="shared" si="174"/>
        <v>28.051256891873027</v>
      </c>
      <c r="Q413" s="145">
        <f t="shared" si="175"/>
        <v>661.47400289918517</v>
      </c>
      <c r="R413" s="146">
        <f t="shared" si="176"/>
        <v>0</v>
      </c>
    </row>
    <row r="414" spans="1:18" x14ac:dyDescent="0.35">
      <c r="A414">
        <v>236</v>
      </c>
      <c r="B414">
        <f t="shared" si="168"/>
        <v>10.605548692219248</v>
      </c>
      <c r="C414" s="145">
        <f t="shared" si="169"/>
        <v>47.50882147549185</v>
      </c>
      <c r="D414" s="146">
        <f t="shared" si="170"/>
        <v>0</v>
      </c>
      <c r="E414" s="5"/>
      <c r="F414" s="15"/>
      <c r="G414" s="19"/>
      <c r="H414">
        <v>236</v>
      </c>
      <c r="I414">
        <f t="shared" si="171"/>
        <v>-0.57168002814132168</v>
      </c>
      <c r="J414" s="145">
        <f t="shared" si="172"/>
        <v>-0.5207201207328116</v>
      </c>
      <c r="K414" s="146">
        <f t="shared" si="173"/>
        <v>0.69871912213391285</v>
      </c>
      <c r="O414">
        <v>23.6</v>
      </c>
      <c r="P414">
        <f t="shared" si="174"/>
        <v>28.189658241617902</v>
      </c>
      <c r="Q414" s="145">
        <f t="shared" si="175"/>
        <v>671.09742324100137</v>
      </c>
      <c r="R414" s="146">
        <f t="shared" si="176"/>
        <v>0</v>
      </c>
    </row>
    <row r="415" spans="1:18" x14ac:dyDescent="0.35">
      <c r="A415">
        <v>237</v>
      </c>
      <c r="B415">
        <f t="shared" si="168"/>
        <v>10.667797072002488</v>
      </c>
      <c r="C415" s="145">
        <f t="shared" si="169"/>
        <v>48.294025426551997</v>
      </c>
      <c r="D415" s="146">
        <f t="shared" si="170"/>
        <v>0</v>
      </c>
      <c r="E415" s="5"/>
      <c r="F415" s="15"/>
      <c r="G415" s="19"/>
      <c r="H415">
        <v>237</v>
      </c>
      <c r="I415">
        <f t="shared" si="171"/>
        <v>-0.55514875581068435</v>
      </c>
      <c r="J415" s="145">
        <f t="shared" si="172"/>
        <v>-0.50498302286326702</v>
      </c>
      <c r="K415" s="146">
        <f t="shared" si="173"/>
        <v>0.69321461992290989</v>
      </c>
      <c r="O415">
        <v>23.7</v>
      </c>
      <c r="P415">
        <f t="shared" si="174"/>
        <v>28.32805959136277</v>
      </c>
      <c r="Q415" s="145">
        <f t="shared" si="175"/>
        <v>680.81493927636052</v>
      </c>
      <c r="R415" s="146">
        <f t="shared" si="176"/>
        <v>0</v>
      </c>
    </row>
    <row r="416" spans="1:18" x14ac:dyDescent="0.35">
      <c r="A416">
        <v>238</v>
      </c>
      <c r="B416">
        <f t="shared" si="168"/>
        <v>10.730045451785729</v>
      </c>
      <c r="C416" s="145">
        <f t="shared" si="169"/>
        <v>49.088486057394917</v>
      </c>
      <c r="D416" s="146">
        <f t="shared" si="170"/>
        <v>0</v>
      </c>
      <c r="E416" s="5"/>
      <c r="F416" s="15"/>
      <c r="G416" s="19"/>
      <c r="H416">
        <v>238</v>
      </c>
      <c r="I416">
        <f t="shared" si="171"/>
        <v>-0.5386174834800469</v>
      </c>
      <c r="J416" s="145">
        <f t="shared" si="172"/>
        <v>-0.48927789094481383</v>
      </c>
      <c r="K416" s="146">
        <f t="shared" si="173"/>
        <v>0.68767751428226442</v>
      </c>
      <c r="O416">
        <v>23.8</v>
      </c>
      <c r="P416">
        <f t="shared" si="174"/>
        <v>28.466460941107645</v>
      </c>
      <c r="Q416" s="145">
        <f t="shared" si="175"/>
        <v>690.62701484789466</v>
      </c>
      <c r="R416" s="146">
        <f t="shared" si="176"/>
        <v>0</v>
      </c>
    </row>
    <row r="417" spans="1:18" x14ac:dyDescent="0.35">
      <c r="A417">
        <v>239</v>
      </c>
      <c r="B417">
        <f t="shared" si="168"/>
        <v>10.792293831568971</v>
      </c>
      <c r="C417" s="145">
        <f t="shared" si="169"/>
        <v>49.892261516121458</v>
      </c>
      <c r="D417" s="146">
        <f t="shared" si="170"/>
        <v>0</v>
      </c>
      <c r="E417" s="5"/>
      <c r="F417" s="15"/>
      <c r="G417" s="19"/>
      <c r="H417">
        <v>239</v>
      </c>
      <c r="I417">
        <f t="shared" si="171"/>
        <v>-0.52208621114940945</v>
      </c>
      <c r="J417" s="145">
        <f t="shared" si="172"/>
        <v>-0.47360393453815053</v>
      </c>
      <c r="K417" s="146">
        <f t="shared" si="173"/>
        <v>0.68210881539205093</v>
      </c>
      <c r="O417">
        <v>23.9</v>
      </c>
      <c r="P417">
        <f t="shared" si="174"/>
        <v>28.604862290852513</v>
      </c>
      <c r="Q417" s="145">
        <f t="shared" si="175"/>
        <v>700.53411379823388</v>
      </c>
      <c r="R417" s="146">
        <f t="shared" si="176"/>
        <v>0</v>
      </c>
    </row>
    <row r="418" spans="1:18" x14ac:dyDescent="0.35">
      <c r="A418">
        <v>240</v>
      </c>
      <c r="B418">
        <f t="shared" si="168"/>
        <v>10.854542211352211</v>
      </c>
      <c r="C418" s="145">
        <f t="shared" si="169"/>
        <v>50.705409950832475</v>
      </c>
      <c r="D418" s="146">
        <f t="shared" si="170"/>
        <v>0</v>
      </c>
      <c r="E418" s="5"/>
      <c r="F418" s="15"/>
      <c r="G418" s="19"/>
      <c r="H418">
        <v>240</v>
      </c>
      <c r="I418">
        <f t="shared" si="171"/>
        <v>-0.505554938818772</v>
      </c>
      <c r="J418" s="145">
        <f t="shared" si="172"/>
        <v>-0.45796036320397487</v>
      </c>
      <c r="K418" s="146">
        <f t="shared" si="173"/>
        <v>0.67650954091080706</v>
      </c>
      <c r="O418">
        <v>24</v>
      </c>
      <c r="P418">
        <f t="shared" si="174"/>
        <v>28.743263640597384</v>
      </c>
      <c r="Q418" s="145">
        <f t="shared" si="175"/>
        <v>710.53669997001009</v>
      </c>
      <c r="R418" s="146">
        <f t="shared" si="176"/>
        <v>0</v>
      </c>
    </row>
    <row r="419" spans="1:18" x14ac:dyDescent="0.35">
      <c r="A419">
        <v>241</v>
      </c>
      <c r="B419">
        <f t="shared" si="168"/>
        <v>10.916790591135452</v>
      </c>
      <c r="C419" s="145">
        <f t="shared" si="169"/>
        <v>51.527989509628895</v>
      </c>
      <c r="D419" s="146">
        <f t="shared" si="170"/>
        <v>0</v>
      </c>
      <c r="E419" s="5"/>
      <c r="F419" s="15"/>
      <c r="G419" s="19"/>
      <c r="H419">
        <v>241</v>
      </c>
      <c r="I419">
        <f t="shared" si="171"/>
        <v>-0.48902366648813461</v>
      </c>
      <c r="J419" s="145">
        <f t="shared" si="172"/>
        <v>-0.44234638650298519</v>
      </c>
      <c r="K419" s="146">
        <f t="shared" si="173"/>
        <v>0.6708807154878389</v>
      </c>
      <c r="O419">
        <v>24.1</v>
      </c>
      <c r="P419">
        <f t="shared" si="174"/>
        <v>28.881664990342259</v>
      </c>
      <c r="Q419" s="145">
        <f t="shared" si="175"/>
        <v>720.63523720585442</v>
      </c>
      <c r="R419" s="146">
        <f t="shared" si="176"/>
        <v>0</v>
      </c>
    </row>
    <row r="420" spans="1:18" x14ac:dyDescent="0.35">
      <c r="A420">
        <v>242</v>
      </c>
      <c r="B420">
        <f t="shared" si="168"/>
        <v>10.979038970918694</v>
      </c>
      <c r="C420" s="145">
        <f t="shared" si="169"/>
        <v>52.360058340611566</v>
      </c>
      <c r="D420" s="146">
        <f t="shared" si="170"/>
        <v>0</v>
      </c>
      <c r="E420" s="5"/>
      <c r="F420" s="15"/>
      <c r="G420" s="19"/>
      <c r="H420">
        <v>242</v>
      </c>
      <c r="I420">
        <f t="shared" si="171"/>
        <v>-0.47249239415749716</v>
      </c>
      <c r="J420" s="145">
        <f t="shared" si="172"/>
        <v>-0.42676121399587952</v>
      </c>
      <c r="K420" s="146">
        <f t="shared" si="173"/>
        <v>0.66522337028610368</v>
      </c>
      <c r="O420">
        <v>24.2</v>
      </c>
      <c r="P420">
        <f t="shared" si="174"/>
        <v>29.020066340087126</v>
      </c>
      <c r="Q420" s="145">
        <f t="shared" si="175"/>
        <v>730.83018934839708</v>
      </c>
      <c r="R420" s="146">
        <f t="shared" si="176"/>
        <v>0</v>
      </c>
    </row>
    <row r="421" spans="1:18" x14ac:dyDescent="0.35">
      <c r="A421">
        <v>243</v>
      </c>
      <c r="B421">
        <f t="shared" si="168"/>
        <v>11.041287350701934</v>
      </c>
      <c r="C421" s="145">
        <f t="shared" si="169"/>
        <v>53.201674591881371</v>
      </c>
      <c r="D421" s="146">
        <f t="shared" si="170"/>
        <v>0</v>
      </c>
      <c r="E421" s="5"/>
      <c r="F421" s="15"/>
      <c r="G421" s="19"/>
      <c r="H421">
        <v>243</v>
      </c>
      <c r="I421">
        <f t="shared" si="171"/>
        <v>-0.45596112182685977</v>
      </c>
      <c r="J421" s="145">
        <f t="shared" si="172"/>
        <v>-0.41120405524335601</v>
      </c>
      <c r="K421" s="146">
        <f t="shared" si="173"/>
        <v>0.65953854251579047</v>
      </c>
      <c r="O421">
        <v>24.3</v>
      </c>
      <c r="P421">
        <f t="shared" si="174"/>
        <v>29.158467689832001</v>
      </c>
      <c r="Q421" s="145">
        <f t="shared" si="175"/>
        <v>741.12202024027033</v>
      </c>
      <c r="R421" s="146">
        <f t="shared" si="176"/>
        <v>0</v>
      </c>
    </row>
    <row r="422" spans="1:18" x14ac:dyDescent="0.35">
      <c r="A422">
        <v>244</v>
      </c>
      <c r="B422">
        <f t="shared" si="168"/>
        <v>11.103535730485175</v>
      </c>
      <c r="C422" s="145">
        <f t="shared" si="169"/>
        <v>54.052896411539201</v>
      </c>
      <c r="D422" s="146">
        <f t="shared" si="170"/>
        <v>0</v>
      </c>
      <c r="E422" s="5"/>
      <c r="F422" s="15"/>
      <c r="G422" s="19"/>
      <c r="H422">
        <v>244</v>
      </c>
      <c r="I422">
        <f t="shared" si="171"/>
        <v>-0.43942984949622232</v>
      </c>
      <c r="J422" s="145">
        <f t="shared" si="172"/>
        <v>-0.39567411980611256</v>
      </c>
      <c r="K422" s="146">
        <f t="shared" si="173"/>
        <v>0.65382727497868587</v>
      </c>
      <c r="O422">
        <v>24.4</v>
      </c>
      <c r="P422">
        <f t="shared" si="174"/>
        <v>29.296869039576869</v>
      </c>
      <c r="Q422" s="145">
        <f t="shared" si="175"/>
        <v>751.51119372410392</v>
      </c>
      <c r="R422" s="146">
        <f t="shared" si="176"/>
        <v>0</v>
      </c>
    </row>
    <row r="423" spans="1:18" x14ac:dyDescent="0.35">
      <c r="A423">
        <v>245</v>
      </c>
      <c r="B423">
        <f t="shared" si="168"/>
        <v>11.165784110268417</v>
      </c>
      <c r="C423" s="145">
        <f t="shared" si="169"/>
        <v>54.913781947685948</v>
      </c>
      <c r="D423" s="146">
        <f t="shared" si="170"/>
        <v>0</v>
      </c>
      <c r="E423" s="5"/>
      <c r="F423" s="15"/>
      <c r="G423" s="19"/>
      <c r="H423">
        <v>245</v>
      </c>
      <c r="I423">
        <f t="shared" si="171"/>
        <v>-0.42289857716558493</v>
      </c>
      <c r="J423" s="145">
        <f t="shared" si="172"/>
        <v>-0.38017061724484758</v>
      </c>
      <c r="K423" s="146">
        <f t="shared" si="173"/>
        <v>0.64809061562337855</v>
      </c>
      <c r="O423">
        <v>24.5</v>
      </c>
      <c r="P423">
        <f t="shared" si="174"/>
        <v>29.435270389321744</v>
      </c>
      <c r="Q423" s="145">
        <f t="shared" si="175"/>
        <v>761.99817364253022</v>
      </c>
      <c r="R423" s="146">
        <f t="shared" si="176"/>
        <v>0</v>
      </c>
    </row>
    <row r="424" spans="1:18" x14ac:dyDescent="0.35">
      <c r="A424">
        <v>246</v>
      </c>
      <c r="B424">
        <f t="shared" si="168"/>
        <v>11.228032490051657</v>
      </c>
      <c r="C424" s="145">
        <f t="shared" si="169"/>
        <v>55.784389348422437</v>
      </c>
      <c r="D424" s="146">
        <f t="shared" si="170"/>
        <v>0</v>
      </c>
      <c r="E424" s="5"/>
      <c r="F424" s="15"/>
      <c r="G424" s="19"/>
      <c r="H424">
        <v>246</v>
      </c>
      <c r="I424">
        <f t="shared" si="171"/>
        <v>-0.40636730483494748</v>
      </c>
      <c r="J424" s="145">
        <f t="shared" si="172"/>
        <v>-0.36469275712025889</v>
      </c>
      <c r="K424" s="146">
        <f t="shared" si="173"/>
        <v>0.64232961711132841</v>
      </c>
      <c r="O424">
        <v>24.6</v>
      </c>
      <c r="P424">
        <f t="shared" si="174"/>
        <v>29.573671739066615</v>
      </c>
      <c r="Q424" s="145">
        <f t="shared" si="175"/>
        <v>772.58342383817933</v>
      </c>
      <c r="R424" s="146">
        <f t="shared" si="176"/>
        <v>0</v>
      </c>
    </row>
    <row r="425" spans="1:18" x14ac:dyDescent="0.35">
      <c r="A425">
        <v>247</v>
      </c>
      <c r="B425">
        <f t="shared" si="168"/>
        <v>11.290280869834898</v>
      </c>
      <c r="C425" s="145">
        <f t="shared" si="169"/>
        <v>56.664776761849623</v>
      </c>
      <c r="D425" s="146">
        <f t="shared" si="170"/>
        <v>0</v>
      </c>
      <c r="E425" s="5"/>
      <c r="F425" s="15"/>
      <c r="G425" s="19"/>
      <c r="H425">
        <v>247</v>
      </c>
      <c r="I425">
        <f t="shared" si="171"/>
        <v>-0.38983603250431009</v>
      </c>
      <c r="J425" s="145">
        <f t="shared" si="172"/>
        <v>-0.34923974899304483</v>
      </c>
      <c r="K425" s="146">
        <f t="shared" si="173"/>
        <v>0.63654533639379252</v>
      </c>
      <c r="O425">
        <v>24.7</v>
      </c>
      <c r="P425">
        <f t="shared" si="174"/>
        <v>29.712073088811483</v>
      </c>
      <c r="Q425" s="145">
        <f t="shared" si="175"/>
        <v>783.26740815368271</v>
      </c>
      <c r="R425" s="146">
        <f t="shared" si="176"/>
        <v>0</v>
      </c>
    </row>
    <row r="426" spans="1:18" x14ac:dyDescent="0.35">
      <c r="A426">
        <v>248</v>
      </c>
      <c r="B426">
        <f t="shared" si="168"/>
        <v>11.35252924961814</v>
      </c>
      <c r="C426" s="145">
        <f t="shared" si="169"/>
        <v>57.555002336068355</v>
      </c>
      <c r="D426" s="146">
        <f t="shared" si="170"/>
        <v>0</v>
      </c>
      <c r="E426" s="5"/>
      <c r="F426" s="15"/>
      <c r="G426" s="19"/>
      <c r="H426">
        <v>248</v>
      </c>
      <c r="I426">
        <f t="shared" si="171"/>
        <v>-0.37330476017367265</v>
      </c>
      <c r="J426" s="145">
        <f t="shared" si="172"/>
        <v>-0.33381080242390332</v>
      </c>
      <c r="K426" s="146">
        <f t="shared" si="173"/>
        <v>0.63073883429957522</v>
      </c>
      <c r="O426">
        <v>24.8</v>
      </c>
      <c r="P426">
        <f t="shared" si="174"/>
        <v>29.850474438556358</v>
      </c>
      <c r="Q426" s="145">
        <f t="shared" si="175"/>
        <v>794.05059043167171</v>
      </c>
      <c r="R426" s="146">
        <f t="shared" si="176"/>
        <v>0</v>
      </c>
    </row>
    <row r="427" spans="1:18" x14ac:dyDescent="0.35">
      <c r="A427">
        <v>249</v>
      </c>
      <c r="B427">
        <f t="shared" si="168"/>
        <v>11.41477762940138</v>
      </c>
      <c r="C427" s="145">
        <f t="shared" si="169"/>
        <v>58.455124219179474</v>
      </c>
      <c r="D427" s="146">
        <f t="shared" si="170"/>
        <v>0</v>
      </c>
      <c r="E427" s="5"/>
      <c r="F427" s="15"/>
      <c r="G427" s="19"/>
      <c r="H427">
        <v>249</v>
      </c>
      <c r="I427">
        <f t="shared" si="171"/>
        <v>-0.35677348784303525</v>
      </c>
      <c r="J427" s="145">
        <f t="shared" si="172"/>
        <v>-0.31840512697353257</v>
      </c>
      <c r="K427" s="146">
        <f t="shared" si="173"/>
        <v>0.62491117513353722</v>
      </c>
      <c r="O427">
        <v>24.9</v>
      </c>
      <c r="P427">
        <f t="shared" si="174"/>
        <v>29.988875788301225</v>
      </c>
      <c r="Q427" s="145">
        <f t="shared" si="175"/>
        <v>804.93343451477688</v>
      </c>
      <c r="R427" s="146">
        <f t="shared" si="176"/>
        <v>0</v>
      </c>
    </row>
    <row r="428" spans="1:18" x14ac:dyDescent="0.35">
      <c r="A428">
        <v>250</v>
      </c>
      <c r="B428">
        <f t="shared" si="168"/>
        <v>11.477026009184621</v>
      </c>
      <c r="C428" s="145">
        <f t="shared" si="169"/>
        <v>59.365200559283913</v>
      </c>
      <c r="D428" s="146">
        <f t="shared" si="170"/>
        <v>0</v>
      </c>
      <c r="E428" s="5"/>
      <c r="F428" s="15"/>
      <c r="G428" s="19"/>
      <c r="H428">
        <v>250</v>
      </c>
      <c r="I428">
        <f t="shared" si="171"/>
        <v>-0.34024221551239781</v>
      </c>
      <c r="J428" s="145">
        <f t="shared" si="172"/>
        <v>-0.30302193220263057</v>
      </c>
      <c r="K428" s="146">
        <f t="shared" si="173"/>
        <v>0.6190634262857786</v>
      </c>
      <c r="O428">
        <v>25</v>
      </c>
      <c r="P428">
        <f t="shared" si="174"/>
        <v>30.1272771380461</v>
      </c>
      <c r="Q428" s="145">
        <f t="shared" si="175"/>
        <v>815.91640424562991</v>
      </c>
      <c r="R428" s="146">
        <f t="shared" si="176"/>
        <v>0</v>
      </c>
    </row>
    <row r="429" spans="1:18" x14ac:dyDescent="0.35">
      <c r="A429">
        <v>251</v>
      </c>
      <c r="B429">
        <f t="shared" si="168"/>
        <v>11.539274388967863</v>
      </c>
      <c r="C429" s="145">
        <f t="shared" si="169"/>
        <v>60.285289504482549</v>
      </c>
      <c r="D429" s="146">
        <f t="shared" si="170"/>
        <v>0</v>
      </c>
      <c r="E429" s="5"/>
      <c r="F429" s="15"/>
      <c r="G429" s="19"/>
      <c r="H429">
        <v>251</v>
      </c>
      <c r="I429">
        <f t="shared" si="171"/>
        <v>-0.32371094318176036</v>
      </c>
      <c r="J429" s="145">
        <f t="shared" si="172"/>
        <v>-0.28766042767189554</v>
      </c>
      <c r="K429" s="146">
        <f t="shared" si="173"/>
        <v>0.613196657851376</v>
      </c>
      <c r="O429">
        <v>25.1</v>
      </c>
      <c r="P429">
        <f t="shared" si="174"/>
        <v>30.265678487790971</v>
      </c>
      <c r="Q429" s="145">
        <f t="shared" si="175"/>
        <v>826.99996346686146</v>
      </c>
      <c r="R429" s="146">
        <f t="shared" si="176"/>
        <v>0</v>
      </c>
    </row>
    <row r="430" spans="1:18" x14ac:dyDescent="0.35">
      <c r="A430">
        <v>252</v>
      </c>
      <c r="B430">
        <f t="shared" si="168"/>
        <v>11.601522768751103</v>
      </c>
      <c r="C430" s="145">
        <f t="shared" si="169"/>
        <v>61.215449202876215</v>
      </c>
      <c r="D430" s="146">
        <f t="shared" si="170"/>
        <v>0</v>
      </c>
      <c r="E430" s="5"/>
      <c r="F430" s="15"/>
      <c r="G430" s="19"/>
      <c r="H430">
        <v>252</v>
      </c>
      <c r="I430">
        <f t="shared" si="171"/>
        <v>-0.30717967085112297</v>
      </c>
      <c r="J430" s="145">
        <f t="shared" si="172"/>
        <v>-0.27231982294202556</v>
      </c>
      <c r="K430" s="146">
        <f t="shared" si="173"/>
        <v>0.60731194226054042</v>
      </c>
      <c r="O430">
        <v>25.2</v>
      </c>
      <c r="P430">
        <f t="shared" si="174"/>
        <v>30.404079837535843</v>
      </c>
      <c r="Q430" s="145">
        <f t="shared" si="175"/>
        <v>838.18457602110254</v>
      </c>
      <c r="R430" s="146">
        <f t="shared" si="176"/>
        <v>0</v>
      </c>
    </row>
    <row r="431" spans="1:18" x14ac:dyDescent="0.35">
      <c r="A431">
        <v>253</v>
      </c>
      <c r="B431">
        <f t="shared" si="168"/>
        <v>11.663771148534344</v>
      </c>
      <c r="C431" s="145">
        <f t="shared" si="169"/>
        <v>62.155737802565845</v>
      </c>
      <c r="D431" s="146">
        <f t="shared" si="170"/>
        <v>0</v>
      </c>
      <c r="E431" s="5"/>
      <c r="F431" s="15"/>
      <c r="G431" s="19"/>
      <c r="H431">
        <v>253</v>
      </c>
      <c r="I431">
        <f t="shared" si="171"/>
        <v>-0.29064839852048552</v>
      </c>
      <c r="J431" s="145">
        <f t="shared" si="172"/>
        <v>-0.25699932757371874</v>
      </c>
      <c r="K431" s="146">
        <f t="shared" si="173"/>
        <v>0.60141035391902875</v>
      </c>
      <c r="O431">
        <v>25.3</v>
      </c>
      <c r="P431">
        <f t="shared" si="174"/>
        <v>30.542481187280714</v>
      </c>
      <c r="Q431" s="145">
        <f t="shared" si="175"/>
        <v>849.47070575098451</v>
      </c>
      <c r="R431" s="146">
        <f t="shared" si="176"/>
        <v>0</v>
      </c>
    </row>
    <row r="432" spans="1:18" x14ac:dyDescent="0.35">
      <c r="A432">
        <v>254</v>
      </c>
      <c r="B432">
        <f t="shared" si="168"/>
        <v>11.726019528317586</v>
      </c>
      <c r="C432" s="145">
        <f t="shared" si="169"/>
        <v>63.106213451652295</v>
      </c>
      <c r="D432" s="146">
        <f t="shared" si="170"/>
        <v>0</v>
      </c>
      <c r="E432" s="5"/>
      <c r="F432" s="15"/>
      <c r="G432" s="19"/>
      <c r="H432">
        <v>254</v>
      </c>
      <c r="I432">
        <f t="shared" si="171"/>
        <v>-0.27411712618984813</v>
      </c>
      <c r="J432" s="145">
        <f t="shared" si="172"/>
        <v>-0.24169815112767309</v>
      </c>
      <c r="K432" s="146">
        <f t="shared" si="173"/>
        <v>0.59549296885862701</v>
      </c>
      <c r="O432">
        <v>25.4</v>
      </c>
      <c r="P432">
        <f t="shared" si="174"/>
        <v>30.680882537025582</v>
      </c>
      <c r="Q432" s="145">
        <f t="shared" si="175"/>
        <v>860.85881649913813</v>
      </c>
      <c r="R432" s="146">
        <f t="shared" si="176"/>
        <v>0</v>
      </c>
    </row>
    <row r="433" spans="1:18" x14ac:dyDescent="0.35">
      <c r="A433">
        <v>255</v>
      </c>
      <c r="B433">
        <f t="shared" si="168"/>
        <v>11.788267908100828</v>
      </c>
      <c r="C433" s="145">
        <f t="shared" si="169"/>
        <v>64.066934298236475</v>
      </c>
      <c r="D433" s="146">
        <f t="shared" si="170"/>
        <v>0</v>
      </c>
      <c r="E433" s="5"/>
      <c r="F433" s="15"/>
      <c r="G433" s="19"/>
      <c r="H433">
        <v>255</v>
      </c>
      <c r="I433">
        <f t="shared" si="171"/>
        <v>-0.25758585385921068</v>
      </c>
      <c r="J433" s="145">
        <f t="shared" si="172"/>
        <v>-0.22641550316458675</v>
      </c>
      <c r="K433" s="146">
        <f t="shared" si="173"/>
        <v>0.58956086439750033</v>
      </c>
      <c r="O433">
        <v>25.5</v>
      </c>
      <c r="P433">
        <f t="shared" si="174"/>
        <v>30.819283886770457</v>
      </c>
      <c r="Q433" s="145">
        <f t="shared" si="175"/>
        <v>872.3493721081951</v>
      </c>
      <c r="R433" s="146">
        <f t="shared" si="176"/>
        <v>0</v>
      </c>
    </row>
    <row r="434" spans="1:18" x14ac:dyDescent="0.35">
      <c r="A434">
        <v>256</v>
      </c>
      <c r="B434">
        <f t="shared" si="168"/>
        <v>11.850516287884068</v>
      </c>
      <c r="C434" s="145">
        <f t="shared" si="169"/>
        <v>65.037958490419172</v>
      </c>
      <c r="D434" s="146">
        <f t="shared" si="170"/>
        <v>0</v>
      </c>
      <c r="E434" s="5"/>
      <c r="F434" s="15"/>
      <c r="G434" s="19"/>
      <c r="H434">
        <v>256</v>
      </c>
      <c r="I434">
        <f t="shared" si="171"/>
        <v>-0.24105458152857326</v>
      </c>
      <c r="J434" s="145">
        <f t="shared" si="172"/>
        <v>-0.21115059324515792</v>
      </c>
      <c r="K434" s="146">
        <f t="shared" si="173"/>
        <v>0.58361511881018102</v>
      </c>
      <c r="O434">
        <v>25.6</v>
      </c>
      <c r="P434">
        <f t="shared" si="174"/>
        <v>30.957685236515331</v>
      </c>
      <c r="Q434" s="145">
        <f t="shared" si="175"/>
        <v>883.94283642078585</v>
      </c>
      <c r="R434" s="146">
        <f t="shared" si="176"/>
        <v>0</v>
      </c>
    </row>
    <row r="435" spans="1:18" x14ac:dyDescent="0.35">
      <c r="A435">
        <v>257</v>
      </c>
      <c r="B435">
        <f t="shared" ref="B435:B498" si="177">(A435-$C$171)/$C$172</f>
        <v>11.912764667667309</v>
      </c>
      <c r="C435" s="145">
        <f t="shared" ref="C435:C498" si="178">B435-1/6*C$174*(B435^2-1)-1/24*C$175*(B435^3-3*B435)+1/36*C$174^2*(4*B435^3-7*B435)</f>
        <v>66.019344176301388</v>
      </c>
      <c r="D435" s="146">
        <f t="shared" ref="D435:D498" si="179">1-NORMSDIST(C435)</f>
        <v>0</v>
      </c>
      <c r="E435" s="5"/>
      <c r="F435" s="15"/>
      <c r="G435" s="19"/>
      <c r="H435">
        <v>257</v>
      </c>
      <c r="I435">
        <f t="shared" ref="I435:I498" si="180">(H435-$J$171)/$J$172</f>
        <v>-0.22452330919793584</v>
      </c>
      <c r="J435" s="145">
        <f t="shared" ref="J435:J498" si="181">I435-1/6*J$174*(I435^2-1)-1/24*J$175*(I435^3-3*I435)+1/36*J$174^2*(4*I435^3-7*I435)</f>
        <v>-0.19590263093008459</v>
      </c>
      <c r="K435" s="146">
        <f t="shared" ref="K435:K498" si="182">1-NORMSDIST(J435)</f>
        <v>0.57765681100695421</v>
      </c>
      <c r="O435">
        <v>25.7</v>
      </c>
      <c r="P435">
        <f t="shared" ref="P435:P498" si="183">(O435-$Q$171)/$Q$172</f>
        <v>31.096086586260199</v>
      </c>
      <c r="Q435" s="145">
        <f t="shared" ref="Q435:Q498" si="184">P435-1/6*Q$174*(P435^2-1)-1/24*Q$175*(P435^3-3*P435)+1/36*Q$174^2*(4*P435^3-7*P435)</f>
        <v>895.63967327954151</v>
      </c>
      <c r="R435" s="146">
        <f t="shared" ref="R435:R498" si="185">1-NORMSDIST(Q435)</f>
        <v>0</v>
      </c>
    </row>
    <row r="436" spans="1:18" x14ac:dyDescent="0.35">
      <c r="A436">
        <v>258</v>
      </c>
      <c r="B436">
        <f t="shared" si="177"/>
        <v>11.975013047450551</v>
      </c>
      <c r="C436" s="145">
        <f t="shared" si="178"/>
        <v>67.01114950398393</v>
      </c>
      <c r="D436" s="146">
        <f t="shared" si="179"/>
        <v>0</v>
      </c>
      <c r="E436" s="5"/>
      <c r="F436" s="15"/>
      <c r="G436" s="19"/>
      <c r="H436">
        <v>258</v>
      </c>
      <c r="I436">
        <f t="shared" si="180"/>
        <v>-0.20799203686729842</v>
      </c>
      <c r="J436" s="145">
        <f t="shared" si="181"/>
        <v>-0.18067082578006488</v>
      </c>
      <c r="K436" s="146">
        <f t="shared" si="182"/>
        <v>0.57168702022237694</v>
      </c>
      <c r="O436">
        <v>25.8</v>
      </c>
      <c r="P436">
        <f t="shared" si="183"/>
        <v>31.23448793600507</v>
      </c>
      <c r="Q436" s="145">
        <f t="shared" si="184"/>
        <v>907.44034652709342</v>
      </c>
      <c r="R436" s="146">
        <f t="shared" si="185"/>
        <v>0</v>
      </c>
    </row>
    <row r="437" spans="1:18" x14ac:dyDescent="0.35">
      <c r="A437">
        <v>259</v>
      </c>
      <c r="B437">
        <f t="shared" si="177"/>
        <v>12.037261427233791</v>
      </c>
      <c r="C437" s="145">
        <f t="shared" si="178"/>
        <v>68.013432621567674</v>
      </c>
      <c r="D437" s="146">
        <f t="shared" si="179"/>
        <v>0</v>
      </c>
      <c r="E437" s="5"/>
      <c r="F437" s="15"/>
      <c r="G437" s="19"/>
      <c r="H437">
        <v>259</v>
      </c>
      <c r="I437">
        <f t="shared" si="180"/>
        <v>-0.191460764536661</v>
      </c>
      <c r="J437" s="145">
        <f t="shared" si="181"/>
        <v>-0.16545438735579696</v>
      </c>
      <c r="K437" s="146">
        <f t="shared" si="182"/>
        <v>0.56570682571265274</v>
      </c>
      <c r="O437">
        <v>25.9</v>
      </c>
      <c r="P437">
        <f t="shared" si="183"/>
        <v>31.372889285749942</v>
      </c>
      <c r="Q437" s="145">
        <f t="shared" si="184"/>
        <v>919.34532000607271</v>
      </c>
      <c r="R437" s="146">
        <f t="shared" si="185"/>
        <v>0</v>
      </c>
    </row>
    <row r="438" spans="1:18" x14ac:dyDescent="0.35">
      <c r="A438">
        <v>260</v>
      </c>
      <c r="B438">
        <f t="shared" si="177"/>
        <v>12.099509807017032</v>
      </c>
      <c r="C438" s="145">
        <f t="shared" si="178"/>
        <v>69.026251677153553</v>
      </c>
      <c r="D438" s="146">
        <f t="shared" si="179"/>
        <v>0</v>
      </c>
      <c r="E438" s="5"/>
      <c r="F438" s="15"/>
      <c r="G438" s="19"/>
      <c r="H438">
        <v>260</v>
      </c>
      <c r="I438">
        <f t="shared" si="180"/>
        <v>-0.17492949220602358</v>
      </c>
      <c r="J438" s="145">
        <f t="shared" si="181"/>
        <v>-0.15025252521797886</v>
      </c>
      <c r="K438" s="146">
        <f t="shared" si="182"/>
        <v>0.55971730646156725</v>
      </c>
      <c r="O438">
        <v>26</v>
      </c>
      <c r="P438">
        <f t="shared" si="183"/>
        <v>31.511290635494813</v>
      </c>
      <c r="Q438" s="145">
        <f t="shared" si="184"/>
        <v>931.35505755911015</v>
      </c>
      <c r="R438" s="146">
        <f t="shared" si="185"/>
        <v>0</v>
      </c>
    </row>
    <row r="439" spans="1:18" x14ac:dyDescent="0.35">
      <c r="A439">
        <v>261</v>
      </c>
      <c r="B439">
        <f t="shared" si="177"/>
        <v>12.161758186800274</v>
      </c>
      <c r="C439" s="145">
        <f t="shared" si="178"/>
        <v>70.049664818842416</v>
      </c>
      <c r="D439" s="146">
        <f t="shared" si="179"/>
        <v>0</v>
      </c>
      <c r="E439" s="5"/>
      <c r="F439" s="15"/>
      <c r="G439" s="19"/>
      <c r="H439">
        <v>261</v>
      </c>
      <c r="I439">
        <f t="shared" si="180"/>
        <v>-0.15839821987538616</v>
      </c>
      <c r="J439" s="145">
        <f t="shared" si="181"/>
        <v>-0.13506444892730868</v>
      </c>
      <c r="K439" s="146">
        <f t="shared" si="182"/>
        <v>0.55371954089467768</v>
      </c>
      <c r="O439">
        <v>26.1</v>
      </c>
      <c r="P439">
        <f t="shared" si="183"/>
        <v>31.649691985239688</v>
      </c>
      <c r="Q439" s="145">
        <f t="shared" si="184"/>
        <v>943.47002302883743</v>
      </c>
      <c r="R439" s="146">
        <f t="shared" si="185"/>
        <v>0</v>
      </c>
    </row>
    <row r="440" spans="1:18" x14ac:dyDescent="0.35">
      <c r="A440">
        <v>262</v>
      </c>
      <c r="B440">
        <f t="shared" si="177"/>
        <v>12.224006566583514</v>
      </c>
      <c r="C440" s="145">
        <f t="shared" si="178"/>
        <v>71.083730194735125</v>
      </c>
      <c r="D440" s="146">
        <f t="shared" si="179"/>
        <v>0</v>
      </c>
      <c r="E440" s="5"/>
      <c r="F440" s="15"/>
      <c r="G440" s="19"/>
      <c r="H440">
        <v>262</v>
      </c>
      <c r="I440">
        <f t="shared" si="180"/>
        <v>-0.14186694754474874</v>
      </c>
      <c r="J440" s="145">
        <f t="shared" si="181"/>
        <v>-0.11988936804448456</v>
      </c>
      <c r="K440" s="146">
        <f t="shared" si="182"/>
        <v>0.54771460660143245</v>
      </c>
      <c r="O440">
        <v>26.2</v>
      </c>
      <c r="P440">
        <f t="shared" si="183"/>
        <v>31.788093334984556</v>
      </c>
      <c r="Q440" s="145">
        <f t="shared" si="184"/>
        <v>955.69068025788454</v>
      </c>
      <c r="R440" s="146">
        <f t="shared" si="185"/>
        <v>0</v>
      </c>
    </row>
    <row r="441" spans="1:18" x14ac:dyDescent="0.35">
      <c r="A441">
        <v>263</v>
      </c>
      <c r="B441">
        <f t="shared" si="177"/>
        <v>12.286254946366755</v>
      </c>
      <c r="C441" s="145">
        <f t="shared" si="178"/>
        <v>72.128505952932585</v>
      </c>
      <c r="D441" s="146">
        <f t="shared" si="179"/>
        <v>0</v>
      </c>
      <c r="E441" s="5"/>
      <c r="F441" s="15"/>
      <c r="G441" s="19"/>
      <c r="H441">
        <v>263</v>
      </c>
      <c r="I441">
        <f t="shared" si="180"/>
        <v>-0.12533567521411132</v>
      </c>
      <c r="J441" s="145">
        <f t="shared" si="181"/>
        <v>-0.1047264921302046</v>
      </c>
      <c r="K441" s="146">
        <f t="shared" si="182"/>
        <v>0.5417035800648895</v>
      </c>
      <c r="O441">
        <v>26.3</v>
      </c>
      <c r="P441">
        <f t="shared" si="183"/>
        <v>31.92649468472943</v>
      </c>
      <c r="Q441" s="145">
        <f t="shared" si="184"/>
        <v>968.01749308888384</v>
      </c>
      <c r="R441" s="146">
        <f t="shared" si="185"/>
        <v>0</v>
      </c>
    </row>
    <row r="442" spans="1:18" x14ac:dyDescent="0.35">
      <c r="A442">
        <v>264</v>
      </c>
      <c r="B442">
        <f t="shared" si="177"/>
        <v>12.348503326149997</v>
      </c>
      <c r="C442" s="145">
        <f t="shared" si="178"/>
        <v>73.184050241535672</v>
      </c>
      <c r="D442" s="146">
        <f t="shared" si="179"/>
        <v>0</v>
      </c>
      <c r="E442" s="5"/>
      <c r="F442" s="15"/>
      <c r="G442" s="19"/>
      <c r="H442">
        <v>264</v>
      </c>
      <c r="I442">
        <f t="shared" si="180"/>
        <v>-0.10880440288347389</v>
      </c>
      <c r="J442" s="145">
        <f t="shared" si="181"/>
        <v>-8.9575030745166859E-2</v>
      </c>
      <c r="K442" s="146">
        <f t="shared" si="182"/>
        <v>0.53568753639868527</v>
      </c>
      <c r="O442">
        <v>26.4</v>
      </c>
      <c r="P442">
        <f t="shared" si="183"/>
        <v>32.064896034474295</v>
      </c>
      <c r="Q442" s="145">
        <f t="shared" si="184"/>
        <v>980.45092536446509</v>
      </c>
      <c r="R442" s="146">
        <f t="shared" si="185"/>
        <v>0</v>
      </c>
    </row>
    <row r="443" spans="1:18" x14ac:dyDescent="0.35">
      <c r="A443">
        <v>265</v>
      </c>
      <c r="B443">
        <f t="shared" si="177"/>
        <v>12.410751705933237</v>
      </c>
      <c r="C443" s="145">
        <f t="shared" si="178"/>
        <v>74.25042120864525</v>
      </c>
      <c r="D443" s="146">
        <f t="shared" si="179"/>
        <v>0</v>
      </c>
      <c r="E443" s="5"/>
      <c r="F443" s="15"/>
      <c r="G443" s="19"/>
      <c r="H443">
        <v>265</v>
      </c>
      <c r="I443">
        <f t="shared" si="180"/>
        <v>-9.2273130552836466E-2</v>
      </c>
      <c r="J443" s="145">
        <f t="shared" si="181"/>
        <v>-7.4434193450069505E-2</v>
      </c>
      <c r="K443" s="146">
        <f t="shared" si="182"/>
        <v>0.52966754909090219</v>
      </c>
      <c r="O443">
        <v>26.5</v>
      </c>
      <c r="P443">
        <f t="shared" si="183"/>
        <v>32.203297384219169</v>
      </c>
      <c r="Q443" s="145">
        <f t="shared" si="184"/>
        <v>992.9914409272609</v>
      </c>
      <c r="R443" s="146">
        <f t="shared" si="185"/>
        <v>0</v>
      </c>
    </row>
    <row r="444" spans="1:18" x14ac:dyDescent="0.35">
      <c r="A444">
        <v>266</v>
      </c>
      <c r="B444">
        <f t="shared" si="177"/>
        <v>12.473000085716478</v>
      </c>
      <c r="C444" s="145">
        <f t="shared" si="178"/>
        <v>75.327677002362236</v>
      </c>
      <c r="D444" s="146">
        <f t="shared" si="179"/>
        <v>0</v>
      </c>
      <c r="E444" s="5"/>
      <c r="F444" s="15"/>
      <c r="G444" s="19"/>
      <c r="H444">
        <v>266</v>
      </c>
      <c r="I444">
        <f t="shared" si="180"/>
        <v>-7.5741858222199046E-2</v>
      </c>
      <c r="J444" s="145">
        <f t="shared" si="181"/>
        <v>-5.9303189805610605E-2</v>
      </c>
      <c r="K444" s="146">
        <f t="shared" si="182"/>
        <v>0.5236446897544671</v>
      </c>
      <c r="O444">
        <v>26.6</v>
      </c>
      <c r="P444">
        <f t="shared" si="183"/>
        <v>32.341698733964044</v>
      </c>
      <c r="Q444" s="145">
        <f t="shared" si="184"/>
        <v>1005.6395036199013</v>
      </c>
      <c r="R444" s="146">
        <f t="shared" si="185"/>
        <v>0</v>
      </c>
    </row>
    <row r="445" spans="1:18" x14ac:dyDescent="0.35">
      <c r="A445">
        <v>267</v>
      </c>
      <c r="B445">
        <f t="shared" si="177"/>
        <v>12.53524846549972</v>
      </c>
      <c r="C445" s="145">
        <f t="shared" si="178"/>
        <v>76.41587577078748</v>
      </c>
      <c r="D445" s="146">
        <f t="shared" si="179"/>
        <v>0</v>
      </c>
      <c r="E445" s="5"/>
      <c r="F445" s="15"/>
      <c r="G445" s="19"/>
      <c r="H445">
        <v>267</v>
      </c>
      <c r="I445">
        <f t="shared" si="180"/>
        <v>-5.9210585891561619E-2</v>
      </c>
      <c r="J445" s="145">
        <f t="shared" si="181"/>
        <v>-4.4181229372488251E-2</v>
      </c>
      <c r="K445" s="146">
        <f t="shared" si="182"/>
        <v>0.51762002788371175</v>
      </c>
      <c r="O445">
        <v>26.7</v>
      </c>
      <c r="P445">
        <f t="shared" si="183"/>
        <v>32.480100083708912</v>
      </c>
      <c r="Q445" s="145">
        <f t="shared" si="184"/>
        <v>1018.3955772850173</v>
      </c>
      <c r="R445" s="146">
        <f t="shared" si="185"/>
        <v>0</v>
      </c>
    </row>
    <row r="446" spans="1:18" x14ac:dyDescent="0.35">
      <c r="A446">
        <v>268</v>
      </c>
      <c r="B446">
        <f t="shared" si="177"/>
        <v>12.59749684528296</v>
      </c>
      <c r="C446" s="145">
        <f t="shared" si="178"/>
        <v>77.515075662021829</v>
      </c>
      <c r="D446" s="146">
        <f t="shared" si="179"/>
        <v>0</v>
      </c>
      <c r="E446" s="5"/>
      <c r="F446" s="15"/>
      <c r="G446" s="19"/>
      <c r="H446">
        <v>268</v>
      </c>
      <c r="I446">
        <f t="shared" si="180"/>
        <v>-4.2679313560924199E-2</v>
      </c>
      <c r="J446" s="145">
        <f t="shared" si="181"/>
        <v>-2.9067521711400562E-2</v>
      </c>
      <c r="K446" s="146">
        <f t="shared" si="182"/>
        <v>0.51159463061671184</v>
      </c>
      <c r="O446">
        <v>26.8</v>
      </c>
      <c r="P446">
        <f t="shared" si="183"/>
        <v>32.618501433453787</v>
      </c>
      <c r="Q446" s="145">
        <f t="shared" si="184"/>
        <v>1031.2601257652407</v>
      </c>
      <c r="R446" s="146">
        <f t="shared" si="185"/>
        <v>0</v>
      </c>
    </row>
    <row r="447" spans="1:18" x14ac:dyDescent="0.35">
      <c r="A447">
        <v>269</v>
      </c>
      <c r="B447">
        <f t="shared" si="177"/>
        <v>12.659745225066201</v>
      </c>
      <c r="C447" s="145">
        <f t="shared" si="178"/>
        <v>78.625334824166274</v>
      </c>
      <c r="D447" s="146">
        <f t="shared" si="179"/>
        <v>0</v>
      </c>
      <c r="E447" s="5"/>
      <c r="F447" s="15"/>
      <c r="G447" s="19"/>
      <c r="H447">
        <v>269</v>
      </c>
      <c r="I447">
        <f t="shared" si="180"/>
        <v>-2.6148041230286776E-2</v>
      </c>
      <c r="J447" s="145">
        <f t="shared" si="181"/>
        <v>-1.3961276383045633E-2</v>
      </c>
      <c r="K447" s="146">
        <f t="shared" si="182"/>
        <v>0.50556956250302232</v>
      </c>
      <c r="O447">
        <v>26.9</v>
      </c>
      <c r="P447">
        <f t="shared" si="183"/>
        <v>32.756902783198655</v>
      </c>
      <c r="Q447" s="145">
        <f t="shared" si="184"/>
        <v>1044.2336129032014</v>
      </c>
      <c r="R447" s="146">
        <f t="shared" si="185"/>
        <v>0</v>
      </c>
    </row>
    <row r="448" spans="1:18" x14ac:dyDescent="0.35">
      <c r="A448">
        <v>270</v>
      </c>
      <c r="B448">
        <f t="shared" si="177"/>
        <v>12.721993604849443</v>
      </c>
      <c r="C448" s="145">
        <f t="shared" si="178"/>
        <v>79.746711405321605</v>
      </c>
      <c r="D448" s="146">
        <f t="shared" si="179"/>
        <v>0</v>
      </c>
      <c r="E448" s="5"/>
      <c r="F448" s="15"/>
      <c r="G448" s="19"/>
      <c r="H448">
        <v>270</v>
      </c>
      <c r="I448">
        <f t="shared" si="180"/>
        <v>-9.6167688996493545E-3</v>
      </c>
      <c r="J448" s="145">
        <f t="shared" si="181"/>
        <v>1.1382970518784346E-3</v>
      </c>
      <c r="K448" s="146">
        <f t="shared" si="182"/>
        <v>0.49954588527641697</v>
      </c>
      <c r="O448">
        <v>27</v>
      </c>
      <c r="P448">
        <f t="shared" si="183"/>
        <v>32.895304132943529</v>
      </c>
      <c r="Q448" s="145">
        <f t="shared" si="184"/>
        <v>1057.3165025415319</v>
      </c>
      <c r="R448" s="146">
        <f t="shared" si="185"/>
        <v>0</v>
      </c>
    </row>
    <row r="449" spans="1:18" x14ac:dyDescent="0.35">
      <c r="A449">
        <v>271</v>
      </c>
      <c r="B449">
        <f t="shared" si="177"/>
        <v>12.784241984632683</v>
      </c>
      <c r="C449" s="145">
        <f t="shared" si="178"/>
        <v>80.879263553588657</v>
      </c>
      <c r="D449" s="146">
        <f t="shared" si="179"/>
        <v>0</v>
      </c>
      <c r="E449" s="5"/>
      <c r="F449" s="15"/>
      <c r="G449" s="19"/>
      <c r="H449">
        <v>271</v>
      </c>
      <c r="I449">
        <f t="shared" si="180"/>
        <v>6.9145034309880679E-3</v>
      </c>
      <c r="J449" s="145">
        <f t="shared" si="181"/>
        <v>1.623198903267354E-2</v>
      </c>
      <c r="K449" s="146">
        <f t="shared" si="182"/>
        <v>0.49352465763223796</v>
      </c>
      <c r="O449">
        <v>27.1</v>
      </c>
      <c r="P449">
        <f t="shared" si="183"/>
        <v>33.033705482688404</v>
      </c>
      <c r="Q449" s="145">
        <f t="shared" si="184"/>
        <v>1070.5092585228631</v>
      </c>
      <c r="R449" s="146">
        <f t="shared" si="185"/>
        <v>0</v>
      </c>
    </row>
    <row r="450" spans="1:18" x14ac:dyDescent="0.35">
      <c r="A450">
        <v>272</v>
      </c>
      <c r="B450">
        <f t="shared" si="177"/>
        <v>12.846490364415924</v>
      </c>
      <c r="C450" s="145">
        <f t="shared" si="178"/>
        <v>82.023049417068449</v>
      </c>
      <c r="D450" s="146">
        <f t="shared" si="179"/>
        <v>0</v>
      </c>
      <c r="E450" s="5"/>
      <c r="F450" s="15"/>
      <c r="G450" s="19"/>
      <c r="H450">
        <v>272</v>
      </c>
      <c r="I450">
        <f t="shared" si="180"/>
        <v>2.344577576162549E-2</v>
      </c>
      <c r="J450" s="145">
        <f t="shared" si="181"/>
        <v>3.1320589998641582E-2</v>
      </c>
      <c r="K450" s="146">
        <f t="shared" si="182"/>
        <v>0.48750693500895581</v>
      </c>
      <c r="O450">
        <v>27.2</v>
      </c>
      <c r="P450">
        <f t="shared" si="183"/>
        <v>33.172106832433272</v>
      </c>
      <c r="Q450" s="145">
        <f t="shared" si="184"/>
        <v>1083.8123446898246</v>
      </c>
      <c r="R450" s="146">
        <f t="shared" si="185"/>
        <v>0</v>
      </c>
    </row>
    <row r="451" spans="1:18" x14ac:dyDescent="0.35">
      <c r="A451">
        <v>273</v>
      </c>
      <c r="B451">
        <f t="shared" si="177"/>
        <v>12.908738744199166</v>
      </c>
      <c r="C451" s="145">
        <f t="shared" si="178"/>
        <v>83.178127143861786</v>
      </c>
      <c r="D451" s="146">
        <f t="shared" si="179"/>
        <v>0</v>
      </c>
      <c r="E451" s="5"/>
      <c r="F451" s="15"/>
      <c r="G451" s="19"/>
      <c r="H451">
        <v>273</v>
      </c>
      <c r="I451">
        <f t="shared" si="180"/>
        <v>3.9977048092262914E-2</v>
      </c>
      <c r="J451" s="145">
        <f t="shared" si="181"/>
        <v>4.6404890389084442E-2</v>
      </c>
      <c r="K451" s="146">
        <f t="shared" si="182"/>
        <v>0.4814937693735426</v>
      </c>
      <c r="O451">
        <v>27.3</v>
      </c>
      <c r="P451">
        <f t="shared" si="183"/>
        <v>33.31050818217814</v>
      </c>
      <c r="Q451" s="145">
        <f t="shared" si="184"/>
        <v>1097.2262248850486</v>
      </c>
      <c r="R451" s="146">
        <f t="shared" si="185"/>
        <v>0</v>
      </c>
    </row>
    <row r="452" spans="1:18" x14ac:dyDescent="0.35">
      <c r="A452">
        <v>274</v>
      </c>
      <c r="B452">
        <f t="shared" si="177"/>
        <v>12.970987123982407</v>
      </c>
      <c r="C452" s="145">
        <f t="shared" si="178"/>
        <v>84.344554882069531</v>
      </c>
      <c r="D452" s="146">
        <f t="shared" si="179"/>
        <v>0</v>
      </c>
      <c r="E452" s="5"/>
      <c r="F452" s="15"/>
      <c r="G452" s="19"/>
      <c r="H452">
        <v>274</v>
      </c>
      <c r="I452">
        <f t="shared" si="180"/>
        <v>5.6508320422900334E-2</v>
      </c>
      <c r="J452" s="145">
        <f t="shared" si="181"/>
        <v>6.1485680643304036E-2</v>
      </c>
      <c r="K452" s="146">
        <f t="shared" si="182"/>
        <v>0.47548620901025429</v>
      </c>
      <c r="O452">
        <v>27.4</v>
      </c>
      <c r="P452">
        <f t="shared" si="183"/>
        <v>33.448909531923015</v>
      </c>
      <c r="Q452" s="145">
        <f t="shared" si="184"/>
        <v>1110.7513629511666</v>
      </c>
      <c r="R452" s="146">
        <f t="shared" si="185"/>
        <v>0</v>
      </c>
    </row>
    <row r="453" spans="1:18" x14ac:dyDescent="0.35">
      <c r="A453">
        <v>275</v>
      </c>
      <c r="B453">
        <f t="shared" si="177"/>
        <v>13.033235503765647</v>
      </c>
      <c r="C453" s="145">
        <f t="shared" si="178"/>
        <v>85.522390779792545</v>
      </c>
      <c r="D453" s="146">
        <f t="shared" si="179"/>
        <v>0</v>
      </c>
      <c r="E453" s="5"/>
      <c r="F453" s="15"/>
      <c r="G453" s="19"/>
      <c r="H453">
        <v>275</v>
      </c>
      <c r="I453">
        <f t="shared" si="180"/>
        <v>7.303959275353776E-2</v>
      </c>
      <c r="J453" s="145">
        <f t="shared" si="181"/>
        <v>7.6563751200602256E-2</v>
      </c>
      <c r="K453" s="146">
        <f t="shared" si="182"/>
        <v>0.46948529831242158</v>
      </c>
      <c r="O453">
        <v>27.5</v>
      </c>
      <c r="P453">
        <f t="shared" si="183"/>
        <v>33.587310881667882</v>
      </c>
      <c r="Q453" s="145">
        <f t="shared" si="184"/>
        <v>1124.3882227308084</v>
      </c>
      <c r="R453" s="146">
        <f t="shared" si="185"/>
        <v>0</v>
      </c>
    </row>
    <row r="454" spans="1:18" x14ac:dyDescent="0.35">
      <c r="A454">
        <v>276</v>
      </c>
      <c r="B454">
        <f t="shared" si="177"/>
        <v>13.095483883548889</v>
      </c>
      <c r="C454" s="145">
        <f t="shared" si="178"/>
        <v>86.711692985131791</v>
      </c>
      <c r="D454" s="146">
        <f t="shared" si="179"/>
        <v>0</v>
      </c>
      <c r="E454" s="5"/>
      <c r="F454" s="15"/>
      <c r="G454" s="19"/>
      <c r="H454">
        <v>276</v>
      </c>
      <c r="I454">
        <f t="shared" si="180"/>
        <v>8.957086508417518E-2</v>
      </c>
      <c r="J454" s="145">
        <f t="shared" si="181"/>
        <v>9.1639892500281012E-2</v>
      </c>
      <c r="K454" s="146">
        <f t="shared" si="182"/>
        <v>0.46349207757684863</v>
      </c>
      <c r="O454">
        <v>27.6</v>
      </c>
      <c r="P454">
        <f t="shared" si="183"/>
        <v>33.725712231412757</v>
      </c>
      <c r="Q454" s="145">
        <f t="shared" si="184"/>
        <v>1138.1372680666063</v>
      </c>
      <c r="R454" s="146">
        <f t="shared" si="185"/>
        <v>0</v>
      </c>
    </row>
    <row r="455" spans="1:18" x14ac:dyDescent="0.35">
      <c r="A455">
        <v>277</v>
      </c>
      <c r="B455">
        <f t="shared" si="177"/>
        <v>13.157732263332131</v>
      </c>
      <c r="C455" s="145">
        <f t="shared" si="178"/>
        <v>87.912519646188088</v>
      </c>
      <c r="D455" s="146">
        <f t="shared" si="179"/>
        <v>0</v>
      </c>
      <c r="E455" s="5"/>
      <c r="F455" s="15"/>
      <c r="G455" s="19"/>
      <c r="H455">
        <v>277</v>
      </c>
      <c r="I455">
        <f t="shared" si="180"/>
        <v>0.1061021374148126</v>
      </c>
      <c r="J455" s="145">
        <f t="shared" si="181"/>
        <v>0.10671489498164216</v>
      </c>
      <c r="K455" s="146">
        <f t="shared" si="182"/>
        <v>0.45750758280041826</v>
      </c>
      <c r="O455">
        <v>27.7</v>
      </c>
      <c r="P455">
        <f t="shared" si="183"/>
        <v>33.864113581157625</v>
      </c>
      <c r="Q455" s="145">
        <f t="shared" si="184"/>
        <v>1151.9989628011908</v>
      </c>
      <c r="R455" s="146">
        <f t="shared" si="185"/>
        <v>0</v>
      </c>
    </row>
    <row r="456" spans="1:18" x14ac:dyDescent="0.35">
      <c r="A456">
        <v>278</v>
      </c>
      <c r="B456">
        <f t="shared" si="177"/>
        <v>13.21998064311537</v>
      </c>
      <c r="C456" s="145">
        <f t="shared" si="178"/>
        <v>89.124928911062355</v>
      </c>
      <c r="D456" s="146">
        <f t="shared" si="179"/>
        <v>0</v>
      </c>
      <c r="E456" s="5"/>
      <c r="F456" s="15"/>
      <c r="G456" s="19"/>
      <c r="H456">
        <v>278</v>
      </c>
      <c r="I456">
        <f t="shared" si="180"/>
        <v>0.12263340974545002</v>
      </c>
      <c r="J456" s="145">
        <f t="shared" si="181"/>
        <v>0.12178954908398766</v>
      </c>
      <c r="K456" s="146">
        <f t="shared" si="182"/>
        <v>0.45153284547850769</v>
      </c>
      <c r="O456">
        <v>27.8</v>
      </c>
      <c r="P456">
        <f t="shared" si="183"/>
        <v>34.0025149309025</v>
      </c>
      <c r="Q456" s="145">
        <f t="shared" si="184"/>
        <v>1165.9737707771937</v>
      </c>
      <c r="R456" s="146">
        <f t="shared" si="185"/>
        <v>0</v>
      </c>
    </row>
    <row r="457" spans="1:18" x14ac:dyDescent="0.35">
      <c r="A457">
        <v>279</v>
      </c>
      <c r="B457">
        <f t="shared" si="177"/>
        <v>13.282229022898612</v>
      </c>
      <c r="C457" s="145">
        <f t="shared" si="178"/>
        <v>90.348978927855427</v>
      </c>
      <c r="D457" s="146">
        <f t="shared" si="179"/>
        <v>0</v>
      </c>
      <c r="E457" s="5"/>
      <c r="F457" s="15"/>
      <c r="G457" s="19"/>
      <c r="H457">
        <v>279</v>
      </c>
      <c r="I457">
        <f t="shared" si="180"/>
        <v>0.13916468207608745</v>
      </c>
      <c r="J457" s="145">
        <f t="shared" si="181"/>
        <v>0.1368646452466194</v>
      </c>
      <c r="K457" s="146">
        <f t="shared" si="182"/>
        <v>0.44556889240481956</v>
      </c>
      <c r="O457">
        <v>27.9</v>
      </c>
      <c r="P457">
        <f t="shared" si="183"/>
        <v>34.140916280647367</v>
      </c>
      <c r="Q457" s="145">
        <f t="shared" si="184"/>
        <v>1180.0621558372443</v>
      </c>
      <c r="R457" s="146">
        <f t="shared" si="185"/>
        <v>0</v>
      </c>
    </row>
    <row r="458" spans="1:18" x14ac:dyDescent="0.35">
      <c r="A458">
        <v>280</v>
      </c>
      <c r="B458">
        <f t="shared" si="177"/>
        <v>13.344477402681854</v>
      </c>
      <c r="C458" s="145">
        <f t="shared" si="178"/>
        <v>91.584727844668208</v>
      </c>
      <c r="D458" s="146">
        <f t="shared" si="179"/>
        <v>0</v>
      </c>
      <c r="E458" s="5"/>
      <c r="F458" s="15"/>
      <c r="G458" s="19"/>
      <c r="H458">
        <v>280</v>
      </c>
      <c r="I458">
        <f t="shared" si="180"/>
        <v>0.15569595440672487</v>
      </c>
      <c r="J458" s="145">
        <f t="shared" si="181"/>
        <v>0.15194097390883921</v>
      </c>
      <c r="K458" s="146">
        <f t="shared" si="182"/>
        <v>0.43961674547223861</v>
      </c>
      <c r="O458">
        <v>28</v>
      </c>
      <c r="P458">
        <f t="shared" si="183"/>
        <v>34.279317630392242</v>
      </c>
      <c r="Q458" s="145">
        <f t="shared" si="184"/>
        <v>1194.264581823976</v>
      </c>
      <c r="R458" s="146">
        <f t="shared" si="185"/>
        <v>0</v>
      </c>
    </row>
    <row r="459" spans="1:18" x14ac:dyDescent="0.35">
      <c r="A459">
        <v>281</v>
      </c>
      <c r="B459">
        <f t="shared" si="177"/>
        <v>13.406725782465093</v>
      </c>
      <c r="C459" s="145">
        <f t="shared" si="178"/>
        <v>92.832233809601576</v>
      </c>
      <c r="D459" s="146">
        <f t="shared" si="179"/>
        <v>0</v>
      </c>
      <c r="E459" s="5"/>
      <c r="F459" s="15"/>
      <c r="G459" s="19"/>
      <c r="H459">
        <v>281</v>
      </c>
      <c r="I459">
        <f t="shared" si="180"/>
        <v>0.17222722673736229</v>
      </c>
      <c r="J459" s="145">
        <f t="shared" si="181"/>
        <v>0.16701932550994902</v>
      </c>
      <c r="K459" s="146">
        <f t="shared" si="182"/>
        <v>0.4336774214743282</v>
      </c>
      <c r="O459">
        <v>28.1</v>
      </c>
      <c r="P459">
        <f t="shared" si="183"/>
        <v>34.417718980137117</v>
      </c>
      <c r="Q459" s="145">
        <f t="shared" si="184"/>
        <v>1208.5815125800186</v>
      </c>
      <c r="R459" s="146">
        <f t="shared" si="185"/>
        <v>0</v>
      </c>
    </row>
    <row r="460" spans="1:18" x14ac:dyDescent="0.35">
      <c r="A460">
        <v>282</v>
      </c>
      <c r="B460">
        <f t="shared" si="177"/>
        <v>13.468974162248335</v>
      </c>
      <c r="C460" s="145">
        <f t="shared" si="178"/>
        <v>94.091554970756434</v>
      </c>
      <c r="D460" s="146">
        <f t="shared" si="179"/>
        <v>0</v>
      </c>
      <c r="E460" s="5"/>
      <c r="F460" s="15"/>
      <c r="G460" s="19"/>
      <c r="H460">
        <v>282</v>
      </c>
      <c r="I460">
        <f t="shared" si="180"/>
        <v>0.18875849906799971</v>
      </c>
      <c r="J460" s="145">
        <f t="shared" si="181"/>
        <v>0.18210049048925078</v>
      </c>
      <c r="K460" s="146">
        <f t="shared" si="182"/>
        <v>0.42775193190708727</v>
      </c>
      <c r="O460">
        <v>28.2</v>
      </c>
      <c r="P460">
        <f t="shared" si="183"/>
        <v>34.556120329881985</v>
      </c>
      <c r="Q460" s="145">
        <f t="shared" si="184"/>
        <v>1223.0134119480026</v>
      </c>
      <c r="R460" s="146">
        <f t="shared" si="185"/>
        <v>0</v>
      </c>
    </row>
    <row r="461" spans="1:18" x14ac:dyDescent="0.35">
      <c r="A461">
        <v>283</v>
      </c>
      <c r="B461">
        <f t="shared" si="177"/>
        <v>13.531222542031577</v>
      </c>
      <c r="C461" s="145">
        <f t="shared" si="178"/>
        <v>95.362749476233617</v>
      </c>
      <c r="D461" s="146">
        <f t="shared" si="179"/>
        <v>0</v>
      </c>
      <c r="E461" s="5"/>
      <c r="F461" s="15"/>
      <c r="G461" s="19"/>
      <c r="H461">
        <v>283</v>
      </c>
      <c r="I461">
        <f t="shared" si="180"/>
        <v>0.20528977139863713</v>
      </c>
      <c r="J461" s="145">
        <f t="shared" si="181"/>
        <v>0.19718525928604635</v>
      </c>
      <c r="K461" s="146">
        <f t="shared" si="182"/>
        <v>0.42184128277059463</v>
      </c>
      <c r="O461">
        <v>28.3</v>
      </c>
      <c r="P461">
        <f t="shared" si="183"/>
        <v>34.69452167962686</v>
      </c>
      <c r="Q461" s="145">
        <f t="shared" si="184"/>
        <v>1237.5607437705605</v>
      </c>
      <c r="R461" s="146">
        <f t="shared" si="185"/>
        <v>0</v>
      </c>
    </row>
    <row r="462" spans="1:18" x14ac:dyDescent="0.35">
      <c r="A462">
        <v>284</v>
      </c>
      <c r="B462">
        <f t="shared" si="177"/>
        <v>13.593470921814816</v>
      </c>
      <c r="C462" s="145">
        <f t="shared" si="178"/>
        <v>96.645875474134016</v>
      </c>
      <c r="D462" s="146">
        <f t="shared" si="179"/>
        <v>0</v>
      </c>
      <c r="E462" s="5"/>
      <c r="F462" s="15"/>
      <c r="G462" s="19"/>
      <c r="H462">
        <v>284</v>
      </c>
      <c r="I462">
        <f t="shared" si="180"/>
        <v>0.22182104372927455</v>
      </c>
      <c r="J462" s="145">
        <f t="shared" si="181"/>
        <v>0.21227442233963764</v>
      </c>
      <c r="K462" s="146">
        <f t="shared" si="182"/>
        <v>0.41594647437017518</v>
      </c>
      <c r="O462">
        <v>28.4</v>
      </c>
      <c r="P462">
        <f t="shared" si="183"/>
        <v>34.832923029371727</v>
      </c>
      <c r="Q462" s="145">
        <f t="shared" si="184"/>
        <v>1252.2239718903222</v>
      </c>
      <c r="R462" s="146">
        <f t="shared" si="185"/>
        <v>0</v>
      </c>
    </row>
    <row r="463" spans="1:18" x14ac:dyDescent="0.35">
      <c r="A463">
        <v>285</v>
      </c>
      <c r="B463">
        <f t="shared" si="177"/>
        <v>13.655719301598058</v>
      </c>
      <c r="C463" s="145">
        <f t="shared" si="178"/>
        <v>97.94099111255855</v>
      </c>
      <c r="D463" s="146">
        <f t="shared" si="179"/>
        <v>0</v>
      </c>
      <c r="E463" s="5"/>
      <c r="F463" s="15"/>
      <c r="G463" s="19"/>
      <c r="H463">
        <v>285</v>
      </c>
      <c r="I463">
        <f t="shared" si="180"/>
        <v>0.23835231605991197</v>
      </c>
      <c r="J463" s="145">
        <f t="shared" si="181"/>
        <v>0.22736877008932654</v>
      </c>
      <c r="K463" s="146">
        <f t="shared" si="182"/>
        <v>0.41006850111673043</v>
      </c>
      <c r="O463">
        <v>28.5</v>
      </c>
      <c r="P463">
        <f t="shared" si="183"/>
        <v>34.971324379116602</v>
      </c>
      <c r="Q463" s="145">
        <f t="shared" si="184"/>
        <v>1267.0035601499196</v>
      </c>
      <c r="R463" s="146">
        <f t="shared" si="185"/>
        <v>0</v>
      </c>
    </row>
    <row r="464" spans="1:18" x14ac:dyDescent="0.35">
      <c r="A464">
        <v>286</v>
      </c>
      <c r="B464">
        <f t="shared" si="177"/>
        <v>13.7179676813813</v>
      </c>
      <c r="C464" s="145">
        <f t="shared" si="178"/>
        <v>99.248154539608095</v>
      </c>
      <c r="D464" s="146">
        <f t="shared" si="179"/>
        <v>0</v>
      </c>
      <c r="E464" s="5"/>
      <c r="F464" s="15"/>
      <c r="G464" s="19"/>
      <c r="H464">
        <v>286</v>
      </c>
      <c r="I464">
        <f t="shared" si="180"/>
        <v>0.25488358839054942</v>
      </c>
      <c r="J464" s="145">
        <f t="shared" si="181"/>
        <v>0.24246909297441491</v>
      </c>
      <c r="K464" s="146">
        <f t="shared" si="182"/>
        <v>0.40420835132588429</v>
      </c>
      <c r="O464">
        <v>28.6</v>
      </c>
      <c r="P464">
        <f t="shared" si="183"/>
        <v>35.10972572886147</v>
      </c>
      <c r="Q464" s="145">
        <f t="shared" si="184"/>
        <v>1281.8999723919828</v>
      </c>
      <c r="R464" s="146">
        <f t="shared" si="185"/>
        <v>0</v>
      </c>
    </row>
    <row r="465" spans="1:18" x14ac:dyDescent="0.35">
      <c r="A465">
        <v>287</v>
      </c>
      <c r="B465">
        <f t="shared" si="177"/>
        <v>13.780216061164539</v>
      </c>
      <c r="C465" s="145">
        <f t="shared" si="178"/>
        <v>100.56742390338346</v>
      </c>
      <c r="D465" s="146">
        <f t="shared" si="179"/>
        <v>0</v>
      </c>
      <c r="E465" s="5"/>
      <c r="F465" s="15"/>
      <c r="G465" s="19"/>
      <c r="H465">
        <v>287</v>
      </c>
      <c r="I465">
        <f t="shared" si="180"/>
        <v>0.27141486072118681</v>
      </c>
      <c r="J465" s="145">
        <f t="shared" si="181"/>
        <v>0.25757618143420474</v>
      </c>
      <c r="K465" s="146">
        <f t="shared" si="182"/>
        <v>0.39836700701560557</v>
      </c>
      <c r="O465">
        <v>28.7</v>
      </c>
      <c r="P465">
        <f t="shared" si="183"/>
        <v>35.248127078606338</v>
      </c>
      <c r="Q465" s="145">
        <f t="shared" si="184"/>
        <v>1296.9136724591438</v>
      </c>
      <c r="R465" s="146">
        <f t="shared" si="185"/>
        <v>0</v>
      </c>
    </row>
    <row r="466" spans="1:18" x14ac:dyDescent="0.35">
      <c r="A466">
        <v>288</v>
      </c>
      <c r="B466">
        <f t="shared" si="177"/>
        <v>13.842464440947781</v>
      </c>
      <c r="C466" s="145">
        <f t="shared" si="178"/>
        <v>101.89885735198558</v>
      </c>
      <c r="D466" s="146">
        <f t="shared" si="179"/>
        <v>0</v>
      </c>
      <c r="E466" s="5"/>
      <c r="F466" s="15"/>
      <c r="G466" s="19"/>
      <c r="H466">
        <v>288</v>
      </c>
      <c r="I466">
        <f t="shared" si="180"/>
        <v>0.28794613305182426</v>
      </c>
      <c r="J466" s="145">
        <f t="shared" si="181"/>
        <v>0.27269082590799781</v>
      </c>
      <c r="K466" s="146">
        <f t="shared" si="182"/>
        <v>0.39254544370198108</v>
      </c>
      <c r="O466">
        <v>28.8</v>
      </c>
      <c r="P466">
        <f t="shared" si="183"/>
        <v>35.386528428351212</v>
      </c>
      <c r="Q466" s="145">
        <f t="shared" si="184"/>
        <v>1312.0451241940339</v>
      </c>
      <c r="R466" s="146">
        <f t="shared" si="185"/>
        <v>0</v>
      </c>
    </row>
    <row r="467" spans="1:18" x14ac:dyDescent="0.35">
      <c r="A467">
        <v>289</v>
      </c>
      <c r="B467">
        <f t="shared" si="177"/>
        <v>13.904712820731023</v>
      </c>
      <c r="C467" s="145">
        <f t="shared" si="178"/>
        <v>103.24251303351537</v>
      </c>
      <c r="D467" s="146">
        <f t="shared" si="179"/>
        <v>0</v>
      </c>
      <c r="E467" s="5"/>
      <c r="F467" s="15"/>
      <c r="G467" s="19"/>
      <c r="H467">
        <v>289</v>
      </c>
      <c r="I467">
        <f t="shared" si="180"/>
        <v>0.30447740538246165</v>
      </c>
      <c r="J467" s="145">
        <f t="shared" si="181"/>
        <v>0.28781381683509605</v>
      </c>
      <c r="K467" s="146">
        <f t="shared" si="182"/>
        <v>0.38674463019281857</v>
      </c>
      <c r="O467">
        <v>28.9</v>
      </c>
      <c r="P467">
        <f t="shared" si="183"/>
        <v>35.52492977809608</v>
      </c>
      <c r="Q467" s="145">
        <f t="shared" si="184"/>
        <v>1327.294791439283</v>
      </c>
      <c r="R467" s="146">
        <f t="shared" si="185"/>
        <v>0</v>
      </c>
    </row>
    <row r="468" spans="1:18" x14ac:dyDescent="0.35">
      <c r="A468">
        <v>290</v>
      </c>
      <c r="B468">
        <f t="shared" si="177"/>
        <v>13.966961200514262</v>
      </c>
      <c r="C468" s="145">
        <f t="shared" si="178"/>
        <v>104.59844909607359</v>
      </c>
      <c r="D468" s="146">
        <f t="shared" si="179"/>
        <v>0</v>
      </c>
      <c r="E468" s="5"/>
      <c r="F468" s="15"/>
      <c r="G468" s="19"/>
      <c r="H468">
        <v>290</v>
      </c>
      <c r="I468">
        <f t="shared" si="180"/>
        <v>0.3210086777130991</v>
      </c>
      <c r="J468" s="145">
        <f t="shared" si="181"/>
        <v>0.30294594465480146</v>
      </c>
      <c r="K468" s="146">
        <f t="shared" si="182"/>
        <v>0.38096552837877784</v>
      </c>
      <c r="O468">
        <v>29</v>
      </c>
      <c r="P468">
        <f t="shared" si="183"/>
        <v>35.663331127840955</v>
      </c>
      <c r="Q468" s="145">
        <f t="shared" si="184"/>
        <v>1342.6631380375234</v>
      </c>
      <c r="R468" s="146">
        <f t="shared" si="185"/>
        <v>0</v>
      </c>
    </row>
    <row r="469" spans="1:18" x14ac:dyDescent="0.35">
      <c r="A469">
        <v>291</v>
      </c>
      <c r="B469">
        <f t="shared" si="177"/>
        <v>14.029209580297504</v>
      </c>
      <c r="C469" s="145">
        <f t="shared" si="178"/>
        <v>105.96672368776129</v>
      </c>
      <c r="D469" s="146">
        <f t="shared" si="179"/>
        <v>0</v>
      </c>
      <c r="E469" s="5"/>
      <c r="F469" s="15"/>
      <c r="G469" s="19"/>
      <c r="H469">
        <v>291</v>
      </c>
      <c r="I469">
        <f t="shared" si="180"/>
        <v>0.33753995004373649</v>
      </c>
      <c r="J469" s="145">
        <f t="shared" si="181"/>
        <v>0.31808799980641583</v>
      </c>
      <c r="K469" s="146">
        <f t="shared" si="182"/>
        <v>0.37520909302173755</v>
      </c>
      <c r="O469">
        <v>29.1</v>
      </c>
      <c r="P469">
        <f t="shared" si="183"/>
        <v>35.80173247758583</v>
      </c>
      <c r="Q469" s="145">
        <f t="shared" si="184"/>
        <v>1358.1506278313859</v>
      </c>
      <c r="R469" s="146">
        <f t="shared" si="185"/>
        <v>0</v>
      </c>
    </row>
    <row r="470" spans="1:18" x14ac:dyDescent="0.35">
      <c r="A470">
        <v>292</v>
      </c>
      <c r="B470">
        <f t="shared" si="177"/>
        <v>14.091457960080746</v>
      </c>
      <c r="C470" s="145">
        <f t="shared" si="178"/>
        <v>107.34739495667924</v>
      </c>
      <c r="D470" s="146">
        <f t="shared" si="179"/>
        <v>0</v>
      </c>
      <c r="E470" s="5"/>
      <c r="F470" s="15"/>
      <c r="G470" s="19"/>
      <c r="H470">
        <v>292</v>
      </c>
      <c r="I470">
        <f t="shared" si="180"/>
        <v>0.35407122237437394</v>
      </c>
      <c r="J470" s="145">
        <f t="shared" si="181"/>
        <v>0.33324077272924113</v>
      </c>
      <c r="K470" s="146">
        <f t="shared" si="182"/>
        <v>0.36947627154011842</v>
      </c>
      <c r="O470">
        <v>29.2</v>
      </c>
      <c r="P470">
        <f t="shared" si="183"/>
        <v>35.940133827330698</v>
      </c>
      <c r="Q470" s="145">
        <f t="shared" si="184"/>
        <v>1373.7577246635005</v>
      </c>
      <c r="R470" s="146">
        <f t="shared" si="185"/>
        <v>0</v>
      </c>
    </row>
    <row r="471" spans="1:18" x14ac:dyDescent="0.35">
      <c r="A471">
        <v>293</v>
      </c>
      <c r="B471">
        <f t="shared" si="177"/>
        <v>14.153706339863986</v>
      </c>
      <c r="C471" s="145">
        <f t="shared" si="178"/>
        <v>108.74052105092828</v>
      </c>
      <c r="D471" s="146">
        <f t="shared" si="179"/>
        <v>0</v>
      </c>
      <c r="E471" s="5"/>
      <c r="F471" s="15"/>
      <c r="G471" s="19"/>
      <c r="H471">
        <v>293</v>
      </c>
      <c r="I471">
        <f t="shared" si="180"/>
        <v>0.37060249470501139</v>
      </c>
      <c r="J471" s="145">
        <f t="shared" si="181"/>
        <v>0.34840505386257919</v>
      </c>
      <c r="K471" s="146">
        <f t="shared" si="182"/>
        <v>0.36376800379089935</v>
      </c>
      <c r="O471">
        <v>29.3</v>
      </c>
      <c r="P471">
        <f t="shared" si="183"/>
        <v>36.078535177075572</v>
      </c>
      <c r="Q471" s="145">
        <f t="shared" si="184"/>
        <v>1389.4848923765001</v>
      </c>
      <c r="R471" s="146">
        <f t="shared" si="185"/>
        <v>0</v>
      </c>
    </row>
    <row r="472" spans="1:18" x14ac:dyDescent="0.35">
      <c r="A472">
        <v>294</v>
      </c>
      <c r="B472">
        <f t="shared" si="177"/>
        <v>14.215954719647227</v>
      </c>
      <c r="C472" s="145">
        <f t="shared" si="178"/>
        <v>110.14616011860943</v>
      </c>
      <c r="D472" s="146">
        <f t="shared" si="179"/>
        <v>0</v>
      </c>
      <c r="E472" s="5"/>
      <c r="F472" s="15"/>
      <c r="G472" s="19"/>
      <c r="H472">
        <v>294</v>
      </c>
      <c r="I472">
        <f t="shared" si="180"/>
        <v>0.38713376703564878</v>
      </c>
      <c r="J472" s="145">
        <f t="shared" si="181"/>
        <v>0.36358163364573198</v>
      </c>
      <c r="K472" s="146">
        <f t="shared" si="182"/>
        <v>0.35808522184807789</v>
      </c>
      <c r="O472">
        <v>29.4</v>
      </c>
      <c r="P472">
        <f t="shared" si="183"/>
        <v>36.21693652682044</v>
      </c>
      <c r="Q472" s="145">
        <f t="shared" si="184"/>
        <v>1405.3325948130137</v>
      </c>
      <c r="R472" s="146">
        <f t="shared" si="185"/>
        <v>0</v>
      </c>
    </row>
    <row r="473" spans="1:18" x14ac:dyDescent="0.35">
      <c r="A473">
        <v>295</v>
      </c>
      <c r="B473">
        <f t="shared" si="177"/>
        <v>14.278203099430469</v>
      </c>
      <c r="C473" s="145">
        <f t="shared" si="178"/>
        <v>111.56437030782347</v>
      </c>
      <c r="D473" s="146">
        <f t="shared" si="179"/>
        <v>0</v>
      </c>
      <c r="E473" s="5"/>
      <c r="F473" s="15"/>
      <c r="G473" s="19"/>
      <c r="H473">
        <v>295</v>
      </c>
      <c r="I473">
        <f t="shared" si="180"/>
        <v>0.40366503936628623</v>
      </c>
      <c r="J473" s="145">
        <f t="shared" si="181"/>
        <v>0.37877130251800128</v>
      </c>
      <c r="K473" s="146">
        <f t="shared" si="182"/>
        <v>0.35242884977734135</v>
      </c>
      <c r="O473">
        <v>29.5</v>
      </c>
      <c r="P473">
        <f t="shared" si="183"/>
        <v>36.355337876565315</v>
      </c>
      <c r="Q473" s="145">
        <f t="shared" si="184"/>
        <v>1421.3012958156742</v>
      </c>
      <c r="R473" s="146">
        <f t="shared" si="185"/>
        <v>0</v>
      </c>
    </row>
    <row r="474" spans="1:18" x14ac:dyDescent="0.35">
      <c r="A474">
        <v>296</v>
      </c>
      <c r="B474">
        <f t="shared" si="177"/>
        <v>14.34045147921371</v>
      </c>
      <c r="C474" s="145">
        <f t="shared" si="178"/>
        <v>112.99520976667128</v>
      </c>
      <c r="D474" s="146">
        <f t="shared" si="179"/>
        <v>0</v>
      </c>
      <c r="E474" s="5"/>
      <c r="F474" s="15"/>
      <c r="G474" s="19"/>
      <c r="H474">
        <v>296</v>
      </c>
      <c r="I474">
        <f t="shared" si="180"/>
        <v>0.42019631169692362</v>
      </c>
      <c r="J474" s="145">
        <f t="shared" si="181"/>
        <v>0.39397485091868911</v>
      </c>
      <c r="K474" s="146">
        <f t="shared" si="182"/>
        <v>0.346799803406732</v>
      </c>
      <c r="O474">
        <v>29.6</v>
      </c>
      <c r="P474">
        <f t="shared" si="183"/>
        <v>36.49373922631019</v>
      </c>
      <c r="Q474" s="145">
        <f t="shared" si="184"/>
        <v>1437.3914592271124</v>
      </c>
      <c r="R474" s="146">
        <f t="shared" si="185"/>
        <v>0</v>
      </c>
    </row>
    <row r="475" spans="1:18" x14ac:dyDescent="0.35">
      <c r="A475">
        <v>297</v>
      </c>
      <c r="B475">
        <f t="shared" si="177"/>
        <v>14.40269985899695</v>
      </c>
      <c r="C475" s="145">
        <f t="shared" si="178"/>
        <v>114.43873664325375</v>
      </c>
      <c r="D475" s="146">
        <f t="shared" si="179"/>
        <v>0</v>
      </c>
      <c r="E475" s="5"/>
      <c r="F475" s="15"/>
      <c r="G475" s="19"/>
      <c r="H475">
        <v>297</v>
      </c>
      <c r="I475">
        <f t="shared" si="180"/>
        <v>0.43672758402756107</v>
      </c>
      <c r="J475" s="145">
        <f t="shared" si="181"/>
        <v>0.40919306928709737</v>
      </c>
      <c r="K475" s="146">
        <f t="shared" si="182"/>
        <v>0.34119899009310628</v>
      </c>
      <c r="O475">
        <v>29.7</v>
      </c>
      <c r="P475">
        <f t="shared" si="183"/>
        <v>36.632140576055058</v>
      </c>
      <c r="Q475" s="145">
        <f t="shared" si="184"/>
        <v>1453.6035488899574</v>
      </c>
      <c r="R475" s="146">
        <f t="shared" si="185"/>
        <v>0</v>
      </c>
    </row>
    <row r="476" spans="1:18" x14ac:dyDescent="0.35">
      <c r="A476">
        <v>298</v>
      </c>
      <c r="B476">
        <f t="shared" si="177"/>
        <v>14.464948238780192</v>
      </c>
      <c r="C476" s="145">
        <f t="shared" si="178"/>
        <v>115.8950090856718</v>
      </c>
      <c r="D476" s="146">
        <f t="shared" si="179"/>
        <v>0</v>
      </c>
      <c r="E476" s="5"/>
      <c r="F476" s="15"/>
      <c r="G476" s="19"/>
      <c r="H476">
        <v>298</v>
      </c>
      <c r="I476">
        <f t="shared" si="180"/>
        <v>0.45325885635819846</v>
      </c>
      <c r="J476" s="145">
        <f t="shared" si="181"/>
        <v>0.42442674806252784</v>
      </c>
      <c r="K476" s="146">
        <f t="shared" si="182"/>
        <v>0.3356273084842073</v>
      </c>
      <c r="O476">
        <v>29.8</v>
      </c>
      <c r="P476">
        <f t="shared" si="183"/>
        <v>36.770541925799925</v>
      </c>
      <c r="Q476" s="145">
        <f t="shared" si="184"/>
        <v>1469.9380286468422</v>
      </c>
      <c r="R476" s="146">
        <f t="shared" si="185"/>
        <v>0</v>
      </c>
    </row>
    <row r="477" spans="1:18" x14ac:dyDescent="0.35">
      <c r="A477">
        <v>299</v>
      </c>
      <c r="B477">
        <f t="shared" si="177"/>
        <v>14.527196618563433</v>
      </c>
      <c r="C477" s="145">
        <f t="shared" si="178"/>
        <v>117.36408524202628</v>
      </c>
      <c r="D477" s="146">
        <f t="shared" si="179"/>
        <v>0</v>
      </c>
      <c r="E477" s="5"/>
      <c r="F477" s="15"/>
      <c r="G477" s="19"/>
      <c r="H477">
        <v>299</v>
      </c>
      <c r="I477">
        <f t="shared" si="180"/>
        <v>0.46979012868883591</v>
      </c>
      <c r="J477" s="145">
        <f t="shared" si="181"/>
        <v>0.43967667768428254</v>
      </c>
      <c r="K477" s="146">
        <f t="shared" si="182"/>
        <v>0.33008564827618647</v>
      </c>
      <c r="O477">
        <v>29.9</v>
      </c>
      <c r="P477">
        <f t="shared" si="183"/>
        <v>36.9089432755448</v>
      </c>
      <c r="Q477" s="145">
        <f t="shared" si="184"/>
        <v>1486.3953623403986</v>
      </c>
      <c r="R477" s="146">
        <f t="shared" si="185"/>
        <v>0</v>
      </c>
    </row>
    <row r="478" spans="1:18" x14ac:dyDescent="0.35">
      <c r="A478">
        <v>300</v>
      </c>
      <c r="B478">
        <f t="shared" si="177"/>
        <v>14.589444998346673</v>
      </c>
      <c r="C478" s="145">
        <f t="shared" si="178"/>
        <v>118.84602326041804</v>
      </c>
      <c r="D478" s="146">
        <f t="shared" si="179"/>
        <v>0</v>
      </c>
      <c r="E478" s="5"/>
      <c r="F478" s="15"/>
      <c r="G478" s="19"/>
      <c r="H478">
        <v>300</v>
      </c>
      <c r="I478">
        <f t="shared" si="180"/>
        <v>0.4863214010194733</v>
      </c>
      <c r="J478" s="145">
        <f t="shared" si="181"/>
        <v>0.45494364859166325</v>
      </c>
      <c r="K478" s="146">
        <f t="shared" si="182"/>
        <v>0.32457488996643014</v>
      </c>
      <c r="O478">
        <v>30</v>
      </c>
      <c r="P478">
        <f t="shared" si="183"/>
        <v>37.047344625289668</v>
      </c>
      <c r="Q478" s="145">
        <f t="shared" si="184"/>
        <v>1502.9760138132551</v>
      </c>
      <c r="R478" s="146">
        <f t="shared" si="185"/>
        <v>0</v>
      </c>
    </row>
    <row r="479" spans="1:18" x14ac:dyDescent="0.35">
      <c r="A479">
        <v>301</v>
      </c>
      <c r="B479">
        <f t="shared" si="177"/>
        <v>14.651693378129915</v>
      </c>
      <c r="C479" s="145">
        <f t="shared" si="178"/>
        <v>120.34088128894801</v>
      </c>
      <c r="D479" s="146">
        <f t="shared" si="179"/>
        <v>0</v>
      </c>
      <c r="E479" s="5"/>
      <c r="F479" s="15"/>
      <c r="G479" s="19"/>
      <c r="H479">
        <v>301</v>
      </c>
      <c r="I479">
        <f t="shared" si="180"/>
        <v>0.50285267335011075</v>
      </c>
      <c r="J479" s="145">
        <f t="shared" si="181"/>
        <v>0.47022845122397205</v>
      </c>
      <c r="K479" s="146">
        <f t="shared" si="182"/>
        <v>0.31909590460156745</v>
      </c>
      <c r="O479">
        <v>30.1</v>
      </c>
      <c r="P479">
        <f t="shared" si="183"/>
        <v>37.185745975034543</v>
      </c>
      <c r="Q479" s="145">
        <f t="shared" si="184"/>
        <v>1519.6804469080455</v>
      </c>
      <c r="R479" s="146">
        <f t="shared" si="185"/>
        <v>0</v>
      </c>
    </row>
    <row r="480" spans="1:18" x14ac:dyDescent="0.35">
      <c r="A480">
        <v>302</v>
      </c>
      <c r="B480">
        <f t="shared" si="177"/>
        <v>14.713941757913156</v>
      </c>
      <c r="C480" s="145">
        <f t="shared" si="178"/>
        <v>121.84871747571708</v>
      </c>
      <c r="D480" s="146">
        <f t="shared" si="179"/>
        <v>0</v>
      </c>
      <c r="E480" s="5"/>
      <c r="F480" s="15"/>
      <c r="G480" s="19"/>
      <c r="H480">
        <v>302</v>
      </c>
      <c r="I480">
        <f t="shared" si="180"/>
        <v>0.51938394568074819</v>
      </c>
      <c r="J480" s="145">
        <f t="shared" si="181"/>
        <v>0.48553187602051068</v>
      </c>
      <c r="K480" s="146">
        <f t="shared" si="182"/>
        <v>0.31364955352055635</v>
      </c>
      <c r="O480">
        <v>30.2</v>
      </c>
      <c r="P480">
        <f t="shared" si="183"/>
        <v>37.32414732477941</v>
      </c>
      <c r="Q480" s="145">
        <f t="shared" si="184"/>
        <v>1536.5091254673991</v>
      </c>
      <c r="R480" s="146">
        <f t="shared" si="185"/>
        <v>0</v>
      </c>
    </row>
    <row r="481" spans="1:18" x14ac:dyDescent="0.35">
      <c r="A481">
        <v>303</v>
      </c>
      <c r="B481">
        <f t="shared" si="177"/>
        <v>14.776190137696396</v>
      </c>
      <c r="C481" s="145">
        <f t="shared" si="178"/>
        <v>123.36958996882605</v>
      </c>
      <c r="D481" s="146">
        <f t="shared" si="179"/>
        <v>0</v>
      </c>
      <c r="E481" s="5"/>
      <c r="F481" s="15"/>
      <c r="G481" s="19"/>
      <c r="H481">
        <v>303</v>
      </c>
      <c r="I481">
        <f t="shared" si="180"/>
        <v>0.53591521801138564</v>
      </c>
      <c r="J481" s="145">
        <f t="shared" si="181"/>
        <v>0.50085471342058097</v>
      </c>
      <c r="K481" s="146">
        <f t="shared" si="182"/>
        <v>0.30823668809276161</v>
      </c>
      <c r="O481">
        <v>30.3</v>
      </c>
      <c r="P481">
        <f t="shared" si="183"/>
        <v>37.462548674524285</v>
      </c>
      <c r="Q481" s="145">
        <f t="shared" si="184"/>
        <v>1553.4625133339478</v>
      </c>
      <c r="R481" s="146">
        <f t="shared" si="185"/>
        <v>0</v>
      </c>
    </row>
    <row r="482" spans="1:18" x14ac:dyDescent="0.35">
      <c r="A482">
        <v>304</v>
      </c>
      <c r="B482">
        <f t="shared" si="177"/>
        <v>14.838438517479638</v>
      </c>
      <c r="C482" s="145">
        <f t="shared" si="178"/>
        <v>124.90355691637589</v>
      </c>
      <c r="D482" s="146">
        <f t="shared" si="179"/>
        <v>0</v>
      </c>
      <c r="E482" s="5"/>
      <c r="F482" s="15"/>
      <c r="G482" s="19"/>
      <c r="H482">
        <v>304</v>
      </c>
      <c r="I482">
        <f t="shared" si="180"/>
        <v>0.55244649034202298</v>
      </c>
      <c r="J482" s="145">
        <f t="shared" si="181"/>
        <v>0.51619775386348488</v>
      </c>
      <c r="K482" s="146">
        <f t="shared" si="182"/>
        <v>0.30285814945096878</v>
      </c>
      <c r="O482">
        <v>30.4</v>
      </c>
      <c r="P482">
        <f t="shared" si="183"/>
        <v>37.600950024269153</v>
      </c>
      <c r="Q482" s="145">
        <f t="shared" si="184"/>
        <v>1570.5410743503217</v>
      </c>
      <c r="R482" s="146">
        <f t="shared" si="185"/>
        <v>0</v>
      </c>
    </row>
    <row r="483" spans="1:18" x14ac:dyDescent="0.35">
      <c r="A483">
        <v>305</v>
      </c>
      <c r="B483">
        <f t="shared" si="177"/>
        <v>14.900686897262879</v>
      </c>
      <c r="C483" s="145">
        <f t="shared" si="178"/>
        <v>126.45067646646746</v>
      </c>
      <c r="D483" s="146">
        <f t="shared" si="179"/>
        <v>0</v>
      </c>
      <c r="E483" s="5"/>
      <c r="F483" s="15"/>
      <c r="G483" s="19"/>
      <c r="H483">
        <v>305</v>
      </c>
      <c r="I483">
        <f t="shared" si="180"/>
        <v>0.56897776267266043</v>
      </c>
      <c r="J483" s="145">
        <f t="shared" si="181"/>
        <v>0.53156178778852448</v>
      </c>
      <c r="K483" s="146">
        <f t="shared" si="182"/>
        <v>0.29751476821929002</v>
      </c>
      <c r="O483">
        <v>30.5</v>
      </c>
      <c r="P483">
        <f t="shared" si="183"/>
        <v>37.739351374014028</v>
      </c>
      <c r="Q483" s="145">
        <f t="shared" si="184"/>
        <v>1587.7452723591534</v>
      </c>
      <c r="R483" s="146">
        <f t="shared" si="185"/>
        <v>0</v>
      </c>
    </row>
    <row r="484" spans="1:18" x14ac:dyDescent="0.35">
      <c r="A484">
        <v>306</v>
      </c>
      <c r="B484">
        <f t="shared" si="177"/>
        <v>14.962935277046119</v>
      </c>
      <c r="C484" s="145">
        <f t="shared" si="178"/>
        <v>128.01100676720154</v>
      </c>
      <c r="D484" s="146">
        <f t="shared" si="179"/>
        <v>0</v>
      </c>
      <c r="E484" s="5"/>
      <c r="F484" s="15"/>
      <c r="G484" s="19"/>
      <c r="H484">
        <v>306</v>
      </c>
      <c r="I484">
        <f t="shared" si="180"/>
        <v>0.58550903500329787</v>
      </c>
      <c r="J484" s="145">
        <f t="shared" si="181"/>
        <v>0.54694760563500167</v>
      </c>
      <c r="K484" s="146">
        <f t="shared" si="182"/>
        <v>0.29220736423594906</v>
      </c>
      <c r="O484">
        <v>30.6</v>
      </c>
      <c r="P484">
        <f t="shared" si="183"/>
        <v>37.877752723758903</v>
      </c>
      <c r="Q484" s="145">
        <f t="shared" si="184"/>
        <v>1605.0755712030737</v>
      </c>
      <c r="R484" s="146">
        <f t="shared" si="185"/>
        <v>0</v>
      </c>
    </row>
    <row r="485" spans="1:18" x14ac:dyDescent="0.35">
      <c r="A485">
        <v>307</v>
      </c>
      <c r="B485">
        <f t="shared" si="177"/>
        <v>15.025183656829361</v>
      </c>
      <c r="C485" s="145">
        <f t="shared" si="178"/>
        <v>129.58460596667919</v>
      </c>
      <c r="D485" s="146">
        <f t="shared" si="179"/>
        <v>0</v>
      </c>
      <c r="E485" s="5"/>
      <c r="F485" s="15"/>
      <c r="G485" s="19"/>
      <c r="H485">
        <v>307</v>
      </c>
      <c r="I485">
        <f t="shared" si="180"/>
        <v>0.60204030733393532</v>
      </c>
      <c r="J485" s="145">
        <f t="shared" si="181"/>
        <v>0.56235599784221824</v>
      </c>
      <c r="K485" s="146">
        <f t="shared" si="182"/>
        <v>0.28693674627095156</v>
      </c>
      <c r="O485">
        <v>30.7</v>
      </c>
      <c r="P485">
        <f t="shared" si="183"/>
        <v>38.01615407350377</v>
      </c>
      <c r="Q485" s="145">
        <f t="shared" si="184"/>
        <v>1622.5324347247115</v>
      </c>
      <c r="R485" s="146">
        <f t="shared" si="185"/>
        <v>0</v>
      </c>
    </row>
    <row r="486" spans="1:18" x14ac:dyDescent="0.35">
      <c r="A486">
        <v>308</v>
      </c>
      <c r="B486">
        <f t="shared" si="177"/>
        <v>15.087432036612602</v>
      </c>
      <c r="C486" s="145">
        <f t="shared" si="178"/>
        <v>131.17153221300117</v>
      </c>
      <c r="D486" s="146">
        <f t="shared" si="179"/>
        <v>0</v>
      </c>
      <c r="E486" s="5"/>
      <c r="F486" s="15"/>
      <c r="G486" s="19"/>
      <c r="H486">
        <v>308</v>
      </c>
      <c r="I486">
        <f t="shared" si="180"/>
        <v>0.61857157966457266</v>
      </c>
      <c r="J486" s="145">
        <f t="shared" si="181"/>
        <v>0.57778775484947575</v>
      </c>
      <c r="K486" s="146">
        <f t="shared" si="182"/>
        <v>0.28170371173867015</v>
      </c>
      <c r="O486">
        <v>30.8</v>
      </c>
      <c r="P486">
        <f t="shared" si="183"/>
        <v>38.154555423248645</v>
      </c>
      <c r="Q486" s="145">
        <f t="shared" si="184"/>
        <v>1640.1163267667005</v>
      </c>
      <c r="R486" s="146">
        <f t="shared" si="185"/>
        <v>0</v>
      </c>
    </row>
    <row r="487" spans="1:18" x14ac:dyDescent="0.35">
      <c r="A487">
        <v>309</v>
      </c>
      <c r="B487">
        <f t="shared" si="177"/>
        <v>15.149680416395842</v>
      </c>
      <c r="C487" s="145">
        <f t="shared" si="178"/>
        <v>132.77184365426831</v>
      </c>
      <c r="D487" s="146">
        <f t="shared" si="179"/>
        <v>0</v>
      </c>
      <c r="E487" s="5"/>
      <c r="F487" s="15"/>
      <c r="G487" s="19"/>
      <c r="H487">
        <v>309</v>
      </c>
      <c r="I487">
        <f t="shared" si="180"/>
        <v>0.6351028519952101</v>
      </c>
      <c r="J487" s="145">
        <f t="shared" si="181"/>
        <v>0.59324366709607668</v>
      </c>
      <c r="K487" s="146">
        <f t="shared" si="182"/>
        <v>0.27650904640540075</v>
      </c>
      <c r="O487">
        <v>30.9</v>
      </c>
      <c r="P487">
        <f t="shared" si="183"/>
        <v>38.292956772993513</v>
      </c>
      <c r="Q487" s="145">
        <f t="shared" si="184"/>
        <v>1657.8277111716702</v>
      </c>
      <c r="R487" s="146">
        <f t="shared" si="185"/>
        <v>0</v>
      </c>
    </row>
    <row r="488" spans="1:18" x14ac:dyDescent="0.35">
      <c r="A488">
        <v>310</v>
      </c>
      <c r="B488">
        <f t="shared" si="177"/>
        <v>15.211928796179084</v>
      </c>
      <c r="C488" s="145">
        <f t="shared" si="178"/>
        <v>134.38559843858164</v>
      </c>
      <c r="D488" s="146">
        <f t="shared" si="179"/>
        <v>0</v>
      </c>
      <c r="E488" s="5"/>
      <c r="F488" s="15"/>
      <c r="G488" s="19"/>
      <c r="H488">
        <v>310</v>
      </c>
      <c r="I488">
        <f t="shared" si="180"/>
        <v>0.65163412432584755</v>
      </c>
      <c r="J488" s="145">
        <f t="shared" si="181"/>
        <v>0.60872452502132257</v>
      </c>
      <c r="K488" s="146">
        <f t="shared" si="182"/>
        <v>0.27135352409197111</v>
      </c>
      <c r="O488">
        <v>31</v>
      </c>
      <c r="P488">
        <f t="shared" si="183"/>
        <v>38.431358122738388</v>
      </c>
      <c r="Q488" s="145">
        <f t="shared" si="184"/>
        <v>1675.6670517822531</v>
      </c>
      <c r="R488" s="146">
        <f t="shared" si="185"/>
        <v>0</v>
      </c>
    </row>
    <row r="489" spans="1:18" x14ac:dyDescent="0.35">
      <c r="A489">
        <v>311</v>
      </c>
      <c r="B489">
        <f t="shared" si="177"/>
        <v>15.274177175962325</v>
      </c>
      <c r="C489" s="145">
        <f t="shared" si="178"/>
        <v>136.01285471404196</v>
      </c>
      <c r="D489" s="146">
        <f t="shared" si="179"/>
        <v>0</v>
      </c>
      <c r="E489" s="5"/>
      <c r="F489" s="15"/>
      <c r="G489" s="19"/>
      <c r="H489">
        <v>311</v>
      </c>
      <c r="I489">
        <f t="shared" si="180"/>
        <v>0.668165396656485</v>
      </c>
      <c r="J489" s="145">
        <f t="shared" si="181"/>
        <v>0.62423111906451545</v>
      </c>
      <c r="K489" s="146">
        <f t="shared" si="182"/>
        <v>0.26623790637150369</v>
      </c>
      <c r="O489">
        <v>31.1</v>
      </c>
      <c r="P489">
        <f t="shared" si="183"/>
        <v>38.569759472483256</v>
      </c>
      <c r="Q489" s="145">
        <f t="shared" si="184"/>
        <v>1693.6348124410788</v>
      </c>
      <c r="R489" s="146">
        <f t="shared" si="185"/>
        <v>0</v>
      </c>
    </row>
    <row r="490" spans="1:18" x14ac:dyDescent="0.35">
      <c r="A490">
        <v>312</v>
      </c>
      <c r="B490">
        <f t="shared" si="177"/>
        <v>15.336425555745565</v>
      </c>
      <c r="C490" s="145">
        <f t="shared" si="178"/>
        <v>137.65367062875012</v>
      </c>
      <c r="D490" s="146">
        <f t="shared" si="179"/>
        <v>0</v>
      </c>
      <c r="E490" s="5"/>
      <c r="F490" s="15"/>
      <c r="G490" s="19"/>
      <c r="H490">
        <v>312</v>
      </c>
      <c r="I490">
        <f t="shared" si="180"/>
        <v>0.68469666898712234</v>
      </c>
      <c r="J490" s="145">
        <f t="shared" si="181"/>
        <v>0.6397642396649571</v>
      </c>
      <c r="K490" s="146">
        <f t="shared" si="182"/>
        <v>0.26116294226246539</v>
      </c>
      <c r="O490">
        <v>31.2</v>
      </c>
      <c r="P490">
        <f t="shared" si="183"/>
        <v>38.708160822228123</v>
      </c>
      <c r="Q490" s="145">
        <f t="shared" si="184"/>
        <v>1711.7314569907785</v>
      </c>
      <c r="R490" s="146">
        <f t="shared" si="185"/>
        <v>0</v>
      </c>
    </row>
    <row r="491" spans="1:18" x14ac:dyDescent="0.35">
      <c r="A491">
        <v>313</v>
      </c>
      <c r="B491">
        <f t="shared" si="177"/>
        <v>15.398673935528807</v>
      </c>
      <c r="C491" s="145">
        <f t="shared" si="178"/>
        <v>139.30810433080705</v>
      </c>
      <c r="D491" s="146">
        <f t="shared" si="179"/>
        <v>0</v>
      </c>
      <c r="E491" s="5"/>
      <c r="F491" s="15"/>
      <c r="G491" s="19"/>
      <c r="H491">
        <v>313</v>
      </c>
      <c r="I491">
        <f t="shared" si="180"/>
        <v>0.70122794131775978</v>
      </c>
      <c r="J491" s="145">
        <f t="shared" si="181"/>
        <v>0.65532467726194954</v>
      </c>
      <c r="K491" s="146">
        <f t="shared" si="182"/>
        <v>0.25612936791716112</v>
      </c>
      <c r="O491">
        <v>31.3</v>
      </c>
      <c r="P491">
        <f t="shared" si="183"/>
        <v>38.846562171972998</v>
      </c>
      <c r="Q491" s="145">
        <f t="shared" si="184"/>
        <v>1729.9574492739848</v>
      </c>
      <c r="R491" s="146">
        <f t="shared" si="185"/>
        <v>0</v>
      </c>
    </row>
    <row r="492" spans="1:18" x14ac:dyDescent="0.35">
      <c r="A492">
        <v>314</v>
      </c>
      <c r="B492">
        <f t="shared" si="177"/>
        <v>15.460922315312049</v>
      </c>
      <c r="C492" s="145">
        <f t="shared" si="178"/>
        <v>140.97621396831363</v>
      </c>
      <c r="D492" s="146">
        <f t="shared" si="179"/>
        <v>0</v>
      </c>
      <c r="E492" s="5"/>
      <c r="F492" s="15"/>
      <c r="G492" s="19"/>
      <c r="H492">
        <v>314</v>
      </c>
      <c r="I492">
        <f t="shared" si="180"/>
        <v>0.71775921364839723</v>
      </c>
      <c r="J492" s="145">
        <f t="shared" si="181"/>
        <v>0.67091322229479478</v>
      </c>
      <c r="K492" s="146">
        <f t="shared" si="182"/>
        <v>0.25113790630585164</v>
      </c>
      <c r="O492">
        <v>31.4</v>
      </c>
      <c r="P492">
        <f t="shared" si="183"/>
        <v>38.984963521717866</v>
      </c>
      <c r="Q492" s="145">
        <f t="shared" si="184"/>
        <v>1748.3132531333276</v>
      </c>
      <c r="R492" s="146">
        <f t="shared" si="185"/>
        <v>0</v>
      </c>
    </row>
    <row r="493" spans="1:18" x14ac:dyDescent="0.35">
      <c r="A493">
        <v>315</v>
      </c>
      <c r="B493">
        <f t="shared" si="177"/>
        <v>15.523170695095288</v>
      </c>
      <c r="C493" s="145">
        <f t="shared" si="178"/>
        <v>142.65805768937071</v>
      </c>
      <c r="D493" s="146">
        <f t="shared" si="179"/>
        <v>0</v>
      </c>
      <c r="E493" s="5"/>
      <c r="F493" s="15"/>
      <c r="G493" s="19"/>
      <c r="H493">
        <v>315</v>
      </c>
      <c r="I493">
        <f t="shared" si="180"/>
        <v>0.73429048597903468</v>
      </c>
      <c r="J493" s="145">
        <f t="shared" si="181"/>
        <v>0.68653066520279449</v>
      </c>
      <c r="K493" s="146">
        <f t="shared" si="182"/>
        <v>0.24618926689670739</v>
      </c>
      <c r="O493">
        <v>31.5</v>
      </c>
      <c r="P493">
        <f t="shared" si="183"/>
        <v>39.123364871462741</v>
      </c>
      <c r="Q493" s="145">
        <f t="shared" si="184"/>
        <v>1766.7993324114386</v>
      </c>
      <c r="R493" s="146">
        <f t="shared" si="185"/>
        <v>0</v>
      </c>
    </row>
    <row r="494" spans="1:18" x14ac:dyDescent="0.35">
      <c r="A494">
        <v>316</v>
      </c>
      <c r="B494">
        <f t="shared" si="177"/>
        <v>15.58541907487853</v>
      </c>
      <c r="C494" s="145">
        <f t="shared" si="178"/>
        <v>144.35369364207918</v>
      </c>
      <c r="D494" s="146">
        <f t="shared" si="179"/>
        <v>0</v>
      </c>
      <c r="E494" s="5"/>
      <c r="F494" s="15"/>
      <c r="G494" s="19"/>
      <c r="H494">
        <v>316</v>
      </c>
      <c r="I494">
        <f t="shared" si="180"/>
        <v>0.75082175830967213</v>
      </c>
      <c r="J494" s="145">
        <f t="shared" si="181"/>
        <v>0.70217779642525069</v>
      </c>
      <c r="K494" s="146">
        <f t="shared" si="182"/>
        <v>0.24128414533183196</v>
      </c>
      <c r="O494">
        <v>31.6</v>
      </c>
      <c r="P494">
        <f t="shared" si="183"/>
        <v>39.261766221207616</v>
      </c>
      <c r="Q494" s="145">
        <f t="shared" si="184"/>
        <v>1785.4161509509483</v>
      </c>
      <c r="R494" s="146">
        <f t="shared" si="185"/>
        <v>0</v>
      </c>
    </row>
    <row r="495" spans="1:18" x14ac:dyDescent="0.35">
      <c r="A495">
        <v>317</v>
      </c>
      <c r="B495">
        <f t="shared" si="177"/>
        <v>15.647667454661772</v>
      </c>
      <c r="C495" s="145">
        <f t="shared" si="178"/>
        <v>146.06317997453996</v>
      </c>
      <c r="D495" s="146">
        <f t="shared" si="179"/>
        <v>0</v>
      </c>
      <c r="E495" s="5"/>
      <c r="F495" s="15"/>
      <c r="G495" s="19"/>
      <c r="H495">
        <v>317</v>
      </c>
      <c r="I495">
        <f t="shared" si="180"/>
        <v>0.76735303064030946</v>
      </c>
      <c r="J495" s="145">
        <f t="shared" si="181"/>
        <v>0.71785540640146495</v>
      </c>
      <c r="K495" s="146">
        <f t="shared" si="182"/>
        <v>0.23642322309962072</v>
      </c>
      <c r="O495">
        <v>31.7</v>
      </c>
      <c r="P495">
        <f t="shared" si="183"/>
        <v>39.400167570952483</v>
      </c>
      <c r="Q495" s="145">
        <f t="shared" si="184"/>
        <v>1804.1641725944876</v>
      </c>
      <c r="R495" s="146">
        <f t="shared" si="185"/>
        <v>0</v>
      </c>
    </row>
    <row r="496" spans="1:18" x14ac:dyDescent="0.35">
      <c r="A496">
        <v>318</v>
      </c>
      <c r="B496">
        <f t="shared" si="177"/>
        <v>15.709915834445013</v>
      </c>
      <c r="C496" s="145">
        <f t="shared" si="178"/>
        <v>147.78657483485387</v>
      </c>
      <c r="D496" s="146">
        <f t="shared" si="179"/>
        <v>0</v>
      </c>
      <c r="E496" s="5"/>
      <c r="F496" s="15"/>
      <c r="G496" s="19"/>
      <c r="H496">
        <v>318</v>
      </c>
      <c r="I496">
        <f t="shared" si="180"/>
        <v>0.78388430297094691</v>
      </c>
      <c r="J496" s="145">
        <f t="shared" si="181"/>
        <v>0.73356428557073972</v>
      </c>
      <c r="K496" s="146">
        <f t="shared" si="182"/>
        <v>0.23160716720374031</v>
      </c>
      <c r="O496">
        <v>31.8</v>
      </c>
      <c r="P496">
        <f t="shared" si="183"/>
        <v>39.538568920697358</v>
      </c>
      <c r="Q496" s="145">
        <f t="shared" si="184"/>
        <v>1823.043861184688</v>
      </c>
      <c r="R496" s="146">
        <f t="shared" si="185"/>
        <v>0</v>
      </c>
    </row>
    <row r="497" spans="1:18" x14ac:dyDescent="0.35">
      <c r="A497">
        <v>319</v>
      </c>
      <c r="B497">
        <f t="shared" si="177"/>
        <v>15.772164214228253</v>
      </c>
      <c r="C497" s="145">
        <f t="shared" si="178"/>
        <v>149.52393637112178</v>
      </c>
      <c r="D497" s="146">
        <f t="shared" si="179"/>
        <v>0</v>
      </c>
      <c r="E497" s="5"/>
      <c r="F497" s="15"/>
      <c r="G497" s="19"/>
      <c r="H497">
        <v>319</v>
      </c>
      <c r="I497">
        <f t="shared" si="180"/>
        <v>0.80041557530158436</v>
      </c>
      <c r="J497" s="145">
        <f t="shared" si="181"/>
        <v>0.74930522437237657</v>
      </c>
      <c r="K497" s="146">
        <f t="shared" si="182"/>
        <v>0.22683662982905184</v>
      </c>
      <c r="O497">
        <v>31.9</v>
      </c>
      <c r="P497">
        <f t="shared" si="183"/>
        <v>39.676970270442226</v>
      </c>
      <c r="Q497" s="145">
        <f t="shared" si="184"/>
        <v>1842.0556805641802</v>
      </c>
      <c r="R497" s="146">
        <f t="shared" si="185"/>
        <v>0</v>
      </c>
    </row>
    <row r="498" spans="1:18" x14ac:dyDescent="0.35">
      <c r="A498">
        <v>320</v>
      </c>
      <c r="B498">
        <f t="shared" si="177"/>
        <v>15.834412594011495</v>
      </c>
      <c r="C498" s="145">
        <f t="shared" si="178"/>
        <v>151.27532273144465</v>
      </c>
      <c r="D498" s="146">
        <f t="shared" si="179"/>
        <v>0</v>
      </c>
      <c r="E498" s="5"/>
      <c r="F498" s="15"/>
      <c r="G498" s="19"/>
      <c r="H498">
        <v>320</v>
      </c>
      <c r="I498">
        <f t="shared" si="180"/>
        <v>0.81694684763222181</v>
      </c>
      <c r="J498" s="145">
        <f t="shared" si="181"/>
        <v>0.7650790132456774</v>
      </c>
      <c r="K498" s="146">
        <f t="shared" si="182"/>
        <v>0.2221122480048171</v>
      </c>
      <c r="O498">
        <v>32</v>
      </c>
      <c r="P498">
        <f t="shared" si="183"/>
        <v>39.815371620187101</v>
      </c>
      <c r="Q498" s="145">
        <f t="shared" si="184"/>
        <v>1861.2000945755963</v>
      </c>
      <c r="R498" s="146">
        <f t="shared" si="185"/>
        <v>0</v>
      </c>
    </row>
    <row r="499" spans="1:18" x14ac:dyDescent="0.35">
      <c r="A499">
        <v>321</v>
      </c>
      <c r="B499">
        <f t="shared" ref="B499:B562" si="186">(A499-$C$171)/$C$172</f>
        <v>15.896660973794736</v>
      </c>
      <c r="C499" s="145">
        <f t="shared" ref="C499:C562" si="187">B499-1/6*C$174*(B499^2-1)-1/24*C$175*(B499^3-3*B499)+1/36*C$174^2*(4*B499^3-7*B499)</f>
        <v>153.04079206392333</v>
      </c>
      <c r="D499" s="146">
        <f t="shared" ref="D499:D562" si="188">1-NORMSDIST(C499)</f>
        <v>0</v>
      </c>
      <c r="E499" s="5"/>
      <c r="F499" s="15"/>
      <c r="G499" s="19"/>
      <c r="H499">
        <v>321</v>
      </c>
      <c r="I499">
        <f t="shared" ref="I499:I562" si="189">(H499-$J$171)/$J$172</f>
        <v>0.83347811996285914</v>
      </c>
      <c r="J499" s="145">
        <f t="shared" ref="J499:J562" si="190">I499-1/6*J$174*(I499^2-1)-1/24*J$175*(I499^3-3*I499)+1/36*J$174^2*(4*I499^3-7*I499)</f>
        <v>0.78088644262994422</v>
      </c>
      <c r="K499" s="146">
        <f t="shared" ref="K499:K562" si="191">1-NORMSDIST(J499)</f>
        <v>0.21743464326556117</v>
      </c>
      <c r="O499">
        <v>32.1</v>
      </c>
      <c r="P499">
        <f t="shared" ref="P499:P562" si="192">(O499-$Q$171)/$Q$172</f>
        <v>39.953772969931975</v>
      </c>
      <c r="Q499" s="145">
        <f t="shared" ref="Q499:Q562" si="193">P499-1/6*Q$174*(P499^2-1)-1/24*Q$175*(P499^3-3*P499)+1/36*Q$174^2*(4*P499^3-7*P499)</f>
        <v>1880.477567061567</v>
      </c>
      <c r="R499" s="146">
        <f t="shared" ref="R499:R562" si="194">1-NORMSDIST(Q499)</f>
        <v>0</v>
      </c>
    </row>
    <row r="500" spans="1:18" x14ac:dyDescent="0.35">
      <c r="A500">
        <v>322</v>
      </c>
      <c r="B500">
        <f t="shared" si="186"/>
        <v>15.958909353577978</v>
      </c>
      <c r="C500" s="145">
        <f t="shared" si="187"/>
        <v>154.82040251665867</v>
      </c>
      <c r="D500" s="146">
        <f t="shared" si="188"/>
        <v>0</v>
      </c>
      <c r="E500" s="5"/>
      <c r="F500" s="15"/>
      <c r="G500" s="19"/>
      <c r="H500">
        <v>322</v>
      </c>
      <c r="I500">
        <f t="shared" si="189"/>
        <v>0.85000939229349659</v>
      </c>
      <c r="J500" s="145">
        <f t="shared" si="190"/>
        <v>0.79672830296447883</v>
      </c>
      <c r="K500" s="146">
        <f t="shared" si="191"/>
        <v>0.21280442130999155</v>
      </c>
      <c r="O500">
        <v>32.200000000000003</v>
      </c>
      <c r="P500">
        <f t="shared" si="192"/>
        <v>40.092174319676843</v>
      </c>
      <c r="Q500" s="145">
        <f t="shared" si="193"/>
        <v>1899.8885618647219</v>
      </c>
      <c r="R500" s="146">
        <f t="shared" si="194"/>
        <v>0</v>
      </c>
    </row>
    <row r="501" spans="1:18" x14ac:dyDescent="0.35">
      <c r="A501">
        <v>323</v>
      </c>
      <c r="B501">
        <f t="shared" si="186"/>
        <v>16.021157733361218</v>
      </c>
      <c r="C501" s="145">
        <f t="shared" si="187"/>
        <v>156.61421223775159</v>
      </c>
      <c r="D501" s="146">
        <f t="shared" si="188"/>
        <v>0</v>
      </c>
      <c r="E501" s="5"/>
      <c r="F501" s="15"/>
      <c r="G501" s="19"/>
      <c r="H501">
        <v>323</v>
      </c>
      <c r="I501">
        <f t="shared" si="189"/>
        <v>0.86654066462413404</v>
      </c>
      <c r="J501" s="145">
        <f t="shared" si="190"/>
        <v>0.81260538468858323</v>
      </c>
      <c r="K501" s="146">
        <f t="shared" si="191"/>
        <v>0.20822217165839652</v>
      </c>
      <c r="O501">
        <v>32.299999999999997</v>
      </c>
      <c r="P501">
        <f t="shared" si="192"/>
        <v>40.230575669421711</v>
      </c>
      <c r="Q501" s="145">
        <f t="shared" si="193"/>
        <v>1919.4335428276929</v>
      </c>
      <c r="R501" s="146">
        <f t="shared" si="194"/>
        <v>0</v>
      </c>
    </row>
    <row r="502" spans="1:18" x14ac:dyDescent="0.35">
      <c r="A502">
        <v>324</v>
      </c>
      <c r="B502">
        <f t="shared" si="186"/>
        <v>16.083406113144459</v>
      </c>
      <c r="C502" s="145">
        <f t="shared" si="187"/>
        <v>158.42227937530288</v>
      </c>
      <c r="D502" s="146">
        <f t="shared" si="188"/>
        <v>0</v>
      </c>
      <c r="E502" s="5"/>
      <c r="F502" s="15"/>
      <c r="G502" s="19"/>
      <c r="H502">
        <v>324</v>
      </c>
      <c r="I502">
        <f t="shared" si="189"/>
        <v>0.88307193695477149</v>
      </c>
      <c r="J502" s="145">
        <f t="shared" si="190"/>
        <v>0.82851847824155933</v>
      </c>
      <c r="K502" s="146">
        <f t="shared" si="191"/>
        <v>0.20368846730897827</v>
      </c>
      <c r="O502">
        <v>32.4</v>
      </c>
      <c r="P502">
        <f t="shared" si="192"/>
        <v>40.368977019166586</v>
      </c>
      <c r="Q502" s="145">
        <f t="shared" si="193"/>
        <v>1939.1129737931128</v>
      </c>
      <c r="R502" s="146">
        <f t="shared" si="194"/>
        <v>0</v>
      </c>
    </row>
    <row r="503" spans="1:18" x14ac:dyDescent="0.35">
      <c r="A503">
        <v>325</v>
      </c>
      <c r="B503">
        <f t="shared" si="186"/>
        <v>16.145654492927701</v>
      </c>
      <c r="C503" s="145">
        <f t="shared" si="187"/>
        <v>160.24466207741352</v>
      </c>
      <c r="D503" s="146">
        <f t="shared" si="188"/>
        <v>0</v>
      </c>
      <c r="E503" s="5"/>
      <c r="F503" s="15"/>
      <c r="G503" s="19"/>
      <c r="H503">
        <v>325</v>
      </c>
      <c r="I503">
        <f t="shared" si="189"/>
        <v>0.89960320928540893</v>
      </c>
      <c r="J503" s="145">
        <f t="shared" si="190"/>
        <v>0.8444683740627088</v>
      </c>
      <c r="K503" s="146">
        <f t="shared" si="191"/>
        <v>0.19920386439359739</v>
      </c>
      <c r="O503">
        <v>32.5</v>
      </c>
      <c r="P503">
        <f t="shared" si="192"/>
        <v>40.507378368911453</v>
      </c>
      <c r="Q503" s="145">
        <f t="shared" si="193"/>
        <v>1958.9273186036105</v>
      </c>
      <c r="R503" s="146">
        <f t="shared" si="194"/>
        <v>0</v>
      </c>
    </row>
    <row r="504" spans="1:18" x14ac:dyDescent="0.35">
      <c r="A504">
        <v>326</v>
      </c>
      <c r="B504">
        <f t="shared" si="186"/>
        <v>16.207902872710942</v>
      </c>
      <c r="C504" s="145">
        <f t="shared" si="187"/>
        <v>162.08141849218438</v>
      </c>
      <c r="D504" s="146">
        <f t="shared" si="188"/>
        <v>0</v>
      </c>
      <c r="E504" s="5"/>
      <c r="F504" s="15"/>
      <c r="G504" s="19"/>
      <c r="H504">
        <v>326</v>
      </c>
      <c r="I504">
        <f t="shared" si="189"/>
        <v>0.91613448161604627</v>
      </c>
      <c r="J504" s="145">
        <f t="shared" si="190"/>
        <v>0.86045586259133366</v>
      </c>
      <c r="K504" s="146">
        <f t="shared" si="191"/>
        <v>0.19476890183343554</v>
      </c>
      <c r="O504">
        <v>32.6</v>
      </c>
      <c r="P504">
        <f t="shared" si="192"/>
        <v>40.645779718656328</v>
      </c>
      <c r="Q504" s="145">
        <f t="shared" si="193"/>
        <v>1978.8770411018183</v>
      </c>
      <c r="R504" s="146">
        <f t="shared" si="194"/>
        <v>0</v>
      </c>
    </row>
    <row r="505" spans="1:18" x14ac:dyDescent="0.35">
      <c r="A505">
        <v>327</v>
      </c>
      <c r="B505">
        <f t="shared" si="186"/>
        <v>16.270151252494184</v>
      </c>
      <c r="C505" s="145">
        <f t="shared" si="187"/>
        <v>163.93260676771629</v>
      </c>
      <c r="D505" s="146">
        <f t="shared" si="188"/>
        <v>0</v>
      </c>
      <c r="E505" s="5"/>
      <c r="F505" s="15"/>
      <c r="G505" s="19"/>
      <c r="H505">
        <v>327</v>
      </c>
      <c r="I505">
        <f t="shared" si="189"/>
        <v>0.93266575394668372</v>
      </c>
      <c r="J505" s="145">
        <f t="shared" si="190"/>
        <v>0.87648173426673603</v>
      </c>
      <c r="K505" s="146">
        <f t="shared" si="191"/>
        <v>0.19038410099510639</v>
      </c>
      <c r="O505">
        <v>32.700000000000003</v>
      </c>
      <c r="P505">
        <f t="shared" si="192"/>
        <v>40.784181068401203</v>
      </c>
      <c r="Q505" s="145">
        <f t="shared" si="193"/>
        <v>1998.9626051303671</v>
      </c>
      <c r="R505" s="146">
        <f t="shared" si="194"/>
        <v>0</v>
      </c>
    </row>
    <row r="506" spans="1:18" x14ac:dyDescent="0.35">
      <c r="A506">
        <v>328</v>
      </c>
      <c r="B506">
        <f t="shared" si="186"/>
        <v>16.332399632277426</v>
      </c>
      <c r="C506" s="145">
        <f t="shared" si="187"/>
        <v>165.7982850521102</v>
      </c>
      <c r="D506" s="146">
        <f t="shared" si="188"/>
        <v>0</v>
      </c>
      <c r="E506" s="5"/>
      <c r="F506" s="15"/>
      <c r="G506" s="19"/>
      <c r="H506">
        <v>328</v>
      </c>
      <c r="I506">
        <f t="shared" si="189"/>
        <v>0.94919702627732117</v>
      </c>
      <c r="J506" s="145">
        <f t="shared" si="190"/>
        <v>0.89254677952821748</v>
      </c>
      <c r="K506" s="146">
        <f t="shared" si="191"/>
        <v>0.18604996534777207</v>
      </c>
      <c r="O506">
        <v>32.799999999999997</v>
      </c>
      <c r="P506">
        <f t="shared" si="192"/>
        <v>40.922582418146064</v>
      </c>
      <c r="Q506" s="145">
        <f t="shared" si="193"/>
        <v>2019.1844745318858</v>
      </c>
      <c r="R506" s="146">
        <f t="shared" si="194"/>
        <v>0</v>
      </c>
    </row>
    <row r="507" spans="1:18" x14ac:dyDescent="0.35">
      <c r="A507">
        <v>329</v>
      </c>
      <c r="B507">
        <f t="shared" si="186"/>
        <v>16.394648012060667</v>
      </c>
      <c r="C507" s="145">
        <f t="shared" si="187"/>
        <v>167.67851149346694</v>
      </c>
      <c r="D507" s="146">
        <f t="shared" si="188"/>
        <v>0</v>
      </c>
      <c r="E507" s="5"/>
      <c r="F507" s="15"/>
      <c r="G507" s="19"/>
      <c r="H507">
        <v>329</v>
      </c>
      <c r="I507">
        <f t="shared" si="189"/>
        <v>0.96572829860795861</v>
      </c>
      <c r="J507" s="145">
        <f t="shared" si="190"/>
        <v>0.90865178881508013</v>
      </c>
      <c r="K507" s="146">
        <f t="shared" si="191"/>
        <v>0.181766980121846</v>
      </c>
      <c r="O507">
        <v>32.9</v>
      </c>
      <c r="P507">
        <f t="shared" si="192"/>
        <v>41.060983767890939</v>
      </c>
      <c r="Q507" s="145">
        <f t="shared" si="193"/>
        <v>2039.5431131490091</v>
      </c>
      <c r="R507" s="146">
        <f t="shared" si="194"/>
        <v>0</v>
      </c>
    </row>
    <row r="508" spans="1:18" x14ac:dyDescent="0.35">
      <c r="A508">
        <v>330</v>
      </c>
      <c r="B508">
        <f t="shared" si="186"/>
        <v>16.456896391843905</v>
      </c>
      <c r="C508" s="145">
        <f t="shared" si="187"/>
        <v>169.57334423988729</v>
      </c>
      <c r="D508" s="146">
        <f t="shared" si="188"/>
        <v>0</v>
      </c>
      <c r="E508" s="5"/>
      <c r="F508" s="15"/>
      <c r="G508" s="19"/>
      <c r="H508">
        <v>330</v>
      </c>
      <c r="I508">
        <f t="shared" si="189"/>
        <v>0.98225957093859595</v>
      </c>
      <c r="J508" s="145">
        <f t="shared" si="190"/>
        <v>0.92479755256662577</v>
      </c>
      <c r="K508" s="146">
        <f t="shared" si="191"/>
        <v>0.1775356119698871</v>
      </c>
      <c r="O508">
        <v>33</v>
      </c>
      <c r="P508">
        <f t="shared" si="192"/>
        <v>41.199385117635813</v>
      </c>
      <c r="Q508" s="145">
        <f t="shared" si="193"/>
        <v>2060.0389848243667</v>
      </c>
      <c r="R508" s="146">
        <f t="shared" si="194"/>
        <v>0</v>
      </c>
    </row>
    <row r="509" spans="1:18" x14ac:dyDescent="0.35">
      <c r="A509">
        <v>331</v>
      </c>
      <c r="B509">
        <f t="shared" si="186"/>
        <v>16.519144771627147</v>
      </c>
      <c r="C509" s="145">
        <f t="shared" si="187"/>
        <v>171.48284143947231</v>
      </c>
      <c r="D509" s="146">
        <f t="shared" si="188"/>
        <v>0</v>
      </c>
      <c r="E509" s="5"/>
      <c r="F509" s="15"/>
      <c r="G509" s="19"/>
      <c r="H509">
        <v>331</v>
      </c>
      <c r="I509">
        <f t="shared" si="189"/>
        <v>0.9987908432692334</v>
      </c>
      <c r="J509" s="145">
        <f t="shared" si="190"/>
        <v>0.94098486122215619</v>
      </c>
      <c r="K509" s="146">
        <f t="shared" si="191"/>
        <v>0.1733563086303137</v>
      </c>
      <c r="O509">
        <v>33.1</v>
      </c>
      <c r="P509">
        <f t="shared" si="192"/>
        <v>41.337786467380688</v>
      </c>
      <c r="Q509" s="145">
        <f t="shared" si="193"/>
        <v>2080.6725534005891</v>
      </c>
      <c r="R509" s="146">
        <f t="shared" si="194"/>
        <v>0</v>
      </c>
    </row>
    <row r="510" spans="1:18" x14ac:dyDescent="0.35">
      <c r="A510">
        <v>332</v>
      </c>
      <c r="B510">
        <f t="shared" si="186"/>
        <v>16.581393151410388</v>
      </c>
      <c r="C510" s="145">
        <f t="shared" si="187"/>
        <v>173.40706124032283</v>
      </c>
      <c r="D510" s="146">
        <f t="shared" si="188"/>
        <v>0</v>
      </c>
      <c r="E510" s="5"/>
      <c r="F510" s="15"/>
      <c r="G510" s="19"/>
      <c r="H510">
        <v>332</v>
      </c>
      <c r="I510">
        <f t="shared" si="189"/>
        <v>1.0153221155998708</v>
      </c>
      <c r="J510" s="145">
        <f t="shared" si="190"/>
        <v>0.95721450522097373</v>
      </c>
      <c r="K510" s="146">
        <f t="shared" si="191"/>
        <v>0.1692294985945898</v>
      </c>
      <c r="O510">
        <v>33.200000000000003</v>
      </c>
      <c r="P510">
        <f t="shared" si="192"/>
        <v>41.476187817125556</v>
      </c>
      <c r="Q510" s="145">
        <f t="shared" si="193"/>
        <v>2101.444282720307</v>
      </c>
      <c r="R510" s="146">
        <f t="shared" si="194"/>
        <v>0</v>
      </c>
    </row>
    <row r="511" spans="1:18" x14ac:dyDescent="0.35">
      <c r="A511">
        <v>333</v>
      </c>
      <c r="B511">
        <f t="shared" si="186"/>
        <v>16.64364153119363</v>
      </c>
      <c r="C511" s="145">
        <f t="shared" si="187"/>
        <v>175.34606179053972</v>
      </c>
      <c r="D511" s="146">
        <f t="shared" si="188"/>
        <v>0</v>
      </c>
      <c r="E511" s="5"/>
      <c r="F511" s="15"/>
      <c r="G511" s="19"/>
      <c r="H511">
        <v>333</v>
      </c>
      <c r="I511">
        <f t="shared" si="189"/>
        <v>1.0318533879305083</v>
      </c>
      <c r="J511" s="145">
        <f t="shared" si="190"/>
        <v>0.97348727500237975</v>
      </c>
      <c r="K511" s="146">
        <f t="shared" si="191"/>
        <v>0.16515559077855557</v>
      </c>
      <c r="O511">
        <v>33.299999999999997</v>
      </c>
      <c r="P511">
        <f t="shared" si="192"/>
        <v>41.614589166870424</v>
      </c>
      <c r="Q511" s="145">
        <f t="shared" si="193"/>
        <v>2122.3546366261526</v>
      </c>
      <c r="R511" s="146">
        <f t="shared" si="194"/>
        <v>0</v>
      </c>
    </row>
    <row r="512" spans="1:18" x14ac:dyDescent="0.35">
      <c r="A512">
        <v>334</v>
      </c>
      <c r="B512">
        <f t="shared" si="186"/>
        <v>16.705889910976872</v>
      </c>
      <c r="C512" s="145">
        <f t="shared" si="187"/>
        <v>177.29990123822384</v>
      </c>
      <c r="D512" s="146">
        <f t="shared" si="188"/>
        <v>0</v>
      </c>
      <c r="E512" s="5"/>
      <c r="F512" s="15"/>
      <c r="G512" s="19"/>
      <c r="H512">
        <v>334</v>
      </c>
      <c r="I512">
        <f t="shared" si="189"/>
        <v>1.0483846602611457</v>
      </c>
      <c r="J512" s="145">
        <f t="shared" si="190"/>
        <v>0.98980396100567658</v>
      </c>
      <c r="K512" s="146">
        <f t="shared" si="191"/>
        <v>0.16113497419859568</v>
      </c>
      <c r="O512">
        <v>33.4</v>
      </c>
      <c r="P512">
        <f t="shared" si="192"/>
        <v>41.752990516615299</v>
      </c>
      <c r="Q512" s="145">
        <f t="shared" si="193"/>
        <v>2143.404078960757</v>
      </c>
      <c r="R512" s="146">
        <f t="shared" si="194"/>
        <v>0</v>
      </c>
    </row>
    <row r="513" spans="1:18" x14ac:dyDescent="0.35">
      <c r="A513">
        <v>335</v>
      </c>
      <c r="B513">
        <f t="shared" si="186"/>
        <v>16.768138290760113</v>
      </c>
      <c r="C513" s="145">
        <f t="shared" si="187"/>
        <v>179.26863773147608</v>
      </c>
      <c r="D513" s="146">
        <f t="shared" si="188"/>
        <v>0</v>
      </c>
      <c r="E513" s="5"/>
      <c r="F513" s="15"/>
      <c r="G513" s="19"/>
      <c r="H513">
        <v>335</v>
      </c>
      <c r="I513">
        <f t="shared" si="189"/>
        <v>1.0649159325917832</v>
      </c>
      <c r="J513" s="145">
        <f t="shared" si="190"/>
        <v>1.0061653536701656</v>
      </c>
      <c r="K513" s="146">
        <f t="shared" si="191"/>
        <v>0.15716801765335897</v>
      </c>
      <c r="O513">
        <v>33.5</v>
      </c>
      <c r="P513">
        <f t="shared" si="192"/>
        <v>41.891391866360166</v>
      </c>
      <c r="Q513" s="145">
        <f t="shared" si="193"/>
        <v>2164.5930735667489</v>
      </c>
      <c r="R513" s="146">
        <f t="shared" si="194"/>
        <v>0</v>
      </c>
    </row>
    <row r="514" spans="1:18" x14ac:dyDescent="0.35">
      <c r="A514">
        <v>336</v>
      </c>
      <c r="B514">
        <f t="shared" si="186"/>
        <v>16.830386670543351</v>
      </c>
      <c r="C514" s="145">
        <f t="shared" si="187"/>
        <v>181.25232941839721</v>
      </c>
      <c r="D514" s="146">
        <f t="shared" si="188"/>
        <v>0</v>
      </c>
      <c r="E514" s="5"/>
      <c r="F514" s="15"/>
      <c r="G514" s="19"/>
      <c r="H514">
        <v>336</v>
      </c>
      <c r="I514">
        <f t="shared" si="189"/>
        <v>1.0814472049224206</v>
      </c>
      <c r="J514" s="145">
        <f t="shared" si="190"/>
        <v>1.0225722434351494</v>
      </c>
      <c r="K514" s="146">
        <f t="shared" si="191"/>
        <v>0.15325506941176148</v>
      </c>
      <c r="O514">
        <v>33.6</v>
      </c>
      <c r="P514">
        <f t="shared" si="192"/>
        <v>42.029793216105041</v>
      </c>
      <c r="Q514" s="145">
        <f t="shared" si="193"/>
        <v>2185.9220842867639</v>
      </c>
      <c r="R514" s="146">
        <f t="shared" si="194"/>
        <v>0</v>
      </c>
    </row>
    <row r="515" spans="1:18" x14ac:dyDescent="0.35">
      <c r="A515">
        <v>337</v>
      </c>
      <c r="B515">
        <f t="shared" si="186"/>
        <v>16.892635050326593</v>
      </c>
      <c r="C515" s="145">
        <f t="shared" si="187"/>
        <v>183.2510344470883</v>
      </c>
      <c r="D515" s="146">
        <f t="shared" si="188"/>
        <v>0</v>
      </c>
      <c r="E515" s="5"/>
      <c r="F515" s="15"/>
      <c r="G515" s="19"/>
      <c r="H515">
        <v>337</v>
      </c>
      <c r="I515">
        <f t="shared" si="189"/>
        <v>1.0979784772530579</v>
      </c>
      <c r="J515" s="145">
        <f t="shared" si="190"/>
        <v>1.039025420739929</v>
      </c>
      <c r="K515" s="146">
        <f t="shared" si="191"/>
        <v>0.14939645690802117</v>
      </c>
      <c r="O515">
        <v>33.700000000000003</v>
      </c>
      <c r="P515">
        <f t="shared" si="192"/>
        <v>42.168194565849916</v>
      </c>
      <c r="Q515" s="145">
        <f t="shared" si="193"/>
        <v>2207.3915749634302</v>
      </c>
      <c r="R515" s="146">
        <f t="shared" si="194"/>
        <v>0</v>
      </c>
    </row>
    <row r="516" spans="1:18" x14ac:dyDescent="0.35">
      <c r="A516">
        <v>338</v>
      </c>
      <c r="B516">
        <f t="shared" si="186"/>
        <v>16.954883430109835</v>
      </c>
      <c r="C516" s="145">
        <f t="shared" si="187"/>
        <v>185.26481096565016</v>
      </c>
      <c r="D516" s="146">
        <f t="shared" si="188"/>
        <v>0</v>
      </c>
      <c r="E516" s="5"/>
      <c r="F516" s="15"/>
      <c r="G516" s="19"/>
      <c r="H516">
        <v>338</v>
      </c>
      <c r="I516">
        <f t="shared" si="189"/>
        <v>1.1145097495836953</v>
      </c>
      <c r="J516" s="145">
        <f t="shared" si="190"/>
        <v>1.055525676023807</v>
      </c>
      <c r="K516" s="146">
        <f t="shared" si="191"/>
        <v>0.14559248644448852</v>
      </c>
      <c r="O516">
        <v>33.799999999999997</v>
      </c>
      <c r="P516">
        <f t="shared" si="192"/>
        <v>42.306595915594784</v>
      </c>
      <c r="Q516" s="145">
        <f t="shared" si="193"/>
        <v>2229.0020094393776</v>
      </c>
      <c r="R516" s="146">
        <f t="shared" si="194"/>
        <v>0</v>
      </c>
    </row>
    <row r="517" spans="1:18" x14ac:dyDescent="0.35">
      <c r="A517">
        <v>339</v>
      </c>
      <c r="B517">
        <f t="shared" si="186"/>
        <v>17.017131809893076</v>
      </c>
      <c r="C517" s="145">
        <f t="shared" si="187"/>
        <v>187.29371712218369</v>
      </c>
      <c r="D517" s="146">
        <f t="shared" si="188"/>
        <v>0</v>
      </c>
      <c r="E517" s="5"/>
      <c r="F517" s="15"/>
      <c r="G517" s="19"/>
      <c r="H517">
        <v>339</v>
      </c>
      <c r="I517">
        <f t="shared" si="189"/>
        <v>1.1310410219143328</v>
      </c>
      <c r="J517" s="145">
        <f t="shared" si="190"/>
        <v>1.0720737997260852</v>
      </c>
      <c r="K517" s="146">
        <f t="shared" si="191"/>
        <v>0.14184344290305329</v>
      </c>
      <c r="O517">
        <v>33.9</v>
      </c>
      <c r="P517">
        <f t="shared" si="192"/>
        <v>42.444997265339651</v>
      </c>
      <c r="Q517" s="145">
        <f t="shared" si="193"/>
        <v>2250.7538515572382</v>
      </c>
      <c r="R517" s="146">
        <f t="shared" si="194"/>
        <v>0</v>
      </c>
    </row>
    <row r="518" spans="1:18" x14ac:dyDescent="0.35">
      <c r="A518">
        <v>340</v>
      </c>
      <c r="B518">
        <f t="shared" si="186"/>
        <v>17.079380189676318</v>
      </c>
      <c r="C518" s="145">
        <f t="shared" si="187"/>
        <v>189.33781106478975</v>
      </c>
      <c r="D518" s="146">
        <f t="shared" si="188"/>
        <v>0</v>
      </c>
      <c r="E518" s="5"/>
      <c r="F518" s="15"/>
      <c r="G518" s="19"/>
      <c r="H518">
        <v>340</v>
      </c>
      <c r="I518">
        <f t="shared" si="189"/>
        <v>1.1475722942449702</v>
      </c>
      <c r="J518" s="145">
        <f t="shared" si="190"/>
        <v>1.0886705822860654</v>
      </c>
      <c r="K518" s="146">
        <f t="shared" si="191"/>
        <v>0.13814958946591815</v>
      </c>
      <c r="O518">
        <v>34</v>
      </c>
      <c r="P518">
        <f t="shared" si="192"/>
        <v>42.583398615084526</v>
      </c>
      <c r="Q518" s="145">
        <f t="shared" si="193"/>
        <v>2272.6475651596456</v>
      </c>
      <c r="R518" s="146">
        <f t="shared" si="194"/>
        <v>0</v>
      </c>
    </row>
    <row r="519" spans="1:18" x14ac:dyDescent="0.35">
      <c r="A519">
        <v>341</v>
      </c>
      <c r="B519">
        <f t="shared" si="186"/>
        <v>17.141628569459559</v>
      </c>
      <c r="C519" s="145">
        <f t="shared" si="187"/>
        <v>191.39715094156918</v>
      </c>
      <c r="D519" s="146">
        <f t="shared" si="188"/>
        <v>0</v>
      </c>
      <c r="E519" s="5"/>
      <c r="F519" s="15"/>
      <c r="G519" s="19"/>
      <c r="H519">
        <v>341</v>
      </c>
      <c r="I519">
        <f t="shared" si="189"/>
        <v>1.1641035665756077</v>
      </c>
      <c r="J519" s="145">
        <f t="shared" si="190"/>
        <v>1.1053168141430496</v>
      </c>
      <c r="K519" s="146">
        <f t="shared" si="191"/>
        <v>0.13451116734654167</v>
      </c>
      <c r="O519">
        <v>34.1</v>
      </c>
      <c r="P519">
        <f t="shared" si="192"/>
        <v>42.721799964829401</v>
      </c>
      <c r="Q519" s="145">
        <f t="shared" si="193"/>
        <v>2294.6836140892283</v>
      </c>
      <c r="R519" s="146">
        <f t="shared" si="194"/>
        <v>0</v>
      </c>
    </row>
    <row r="520" spans="1:18" x14ac:dyDescent="0.35">
      <c r="A520">
        <v>342</v>
      </c>
      <c r="B520">
        <f t="shared" si="186"/>
        <v>17.203876949242797</v>
      </c>
      <c r="C520" s="145">
        <f t="shared" si="187"/>
        <v>193.47179490062277</v>
      </c>
      <c r="D520" s="146">
        <f t="shared" si="188"/>
        <v>0</v>
      </c>
      <c r="E520" s="5"/>
      <c r="F520" s="15"/>
      <c r="G520" s="19"/>
      <c r="H520">
        <v>342</v>
      </c>
      <c r="I520">
        <f t="shared" si="189"/>
        <v>1.1806348389062451</v>
      </c>
      <c r="J520" s="145">
        <f t="shared" si="190"/>
        <v>1.1220132857363396</v>
      </c>
      <c r="K520" s="146">
        <f t="shared" si="191"/>
        <v>0.13092839553156321</v>
      </c>
      <c r="O520">
        <v>34.200000000000003</v>
      </c>
      <c r="P520">
        <f t="shared" si="192"/>
        <v>42.860201314574276</v>
      </c>
      <c r="Q520" s="145">
        <f t="shared" si="193"/>
        <v>2316.8624621886183</v>
      </c>
      <c r="R520" s="146">
        <f t="shared" si="194"/>
        <v>0</v>
      </c>
    </row>
    <row r="521" spans="1:18" x14ac:dyDescent="0.35">
      <c r="A521">
        <v>343</v>
      </c>
      <c r="B521">
        <f t="shared" si="186"/>
        <v>17.266125329026039</v>
      </c>
      <c r="C521" s="145">
        <f t="shared" si="187"/>
        <v>195.56180109005166</v>
      </c>
      <c r="D521" s="146">
        <f t="shared" si="188"/>
        <v>0</v>
      </c>
      <c r="E521" s="5"/>
      <c r="F521" s="15"/>
      <c r="G521" s="19"/>
      <c r="H521">
        <v>343</v>
      </c>
      <c r="I521">
        <f t="shared" si="189"/>
        <v>1.1971661112368825</v>
      </c>
      <c r="J521" s="145">
        <f t="shared" si="190"/>
        <v>1.1387607875052372</v>
      </c>
      <c r="K521" s="146">
        <f t="shared" si="191"/>
        <v>0.1274014705345301</v>
      </c>
      <c r="O521">
        <v>34.299999999999997</v>
      </c>
      <c r="P521">
        <f t="shared" si="192"/>
        <v>42.998602664319137</v>
      </c>
      <c r="Q521" s="145">
        <f t="shared" si="193"/>
        <v>2339.1845733004434</v>
      </c>
      <c r="R521" s="146">
        <f t="shared" si="194"/>
        <v>0</v>
      </c>
    </row>
    <row r="522" spans="1:18" x14ac:dyDescent="0.35">
      <c r="A522">
        <v>344</v>
      </c>
      <c r="B522">
        <f t="shared" si="186"/>
        <v>17.328373708809281</v>
      </c>
      <c r="C522" s="145">
        <f t="shared" si="187"/>
        <v>197.66722765795657</v>
      </c>
      <c r="D522" s="146">
        <f t="shared" si="188"/>
        <v>0</v>
      </c>
      <c r="E522" s="5"/>
      <c r="F522" s="15"/>
      <c r="G522" s="19"/>
      <c r="H522">
        <v>344</v>
      </c>
      <c r="I522">
        <f t="shared" si="189"/>
        <v>1.21369738356752</v>
      </c>
      <c r="J522" s="145">
        <f t="shared" si="190"/>
        <v>1.1555601098890445</v>
      </c>
      <c r="K522" s="146">
        <f t="shared" si="191"/>
        <v>0.12393056616224973</v>
      </c>
      <c r="O522">
        <v>34.4</v>
      </c>
      <c r="P522">
        <f t="shared" si="192"/>
        <v>43.137004014064011</v>
      </c>
      <c r="Q522" s="145">
        <f t="shared" si="193"/>
        <v>2361.6504112673406</v>
      </c>
      <c r="R522" s="146">
        <f t="shared" si="194"/>
        <v>0</v>
      </c>
    </row>
    <row r="523" spans="1:18" x14ac:dyDescent="0.35">
      <c r="A523">
        <v>345</v>
      </c>
      <c r="B523">
        <f t="shared" si="186"/>
        <v>17.390622088592522</v>
      </c>
      <c r="C523" s="145">
        <f t="shared" si="187"/>
        <v>199.7881327524384</v>
      </c>
      <c r="D523" s="146">
        <f t="shared" si="188"/>
        <v>0</v>
      </c>
      <c r="E523" s="5"/>
      <c r="F523" s="15"/>
      <c r="G523" s="19"/>
      <c r="H523">
        <v>345</v>
      </c>
      <c r="I523">
        <f t="shared" si="189"/>
        <v>1.2302286558981574</v>
      </c>
      <c r="J523" s="145">
        <f t="shared" si="190"/>
        <v>1.1724120433270631</v>
      </c>
      <c r="K523" s="146">
        <f t="shared" si="191"/>
        <v>0.12051583329459792</v>
      </c>
      <c r="O523">
        <v>34.5</v>
      </c>
      <c r="P523">
        <f t="shared" si="192"/>
        <v>43.275405363808886</v>
      </c>
      <c r="Q523" s="145">
        <f t="shared" si="193"/>
        <v>2384.2604399319384</v>
      </c>
      <c r="R523" s="146">
        <f t="shared" si="194"/>
        <v>0</v>
      </c>
    </row>
    <row r="524" spans="1:18" x14ac:dyDescent="0.35">
      <c r="A524">
        <v>346</v>
      </c>
      <c r="B524">
        <f t="shared" si="186"/>
        <v>17.452870468375764</v>
      </c>
      <c r="C524" s="145">
        <f t="shared" si="187"/>
        <v>201.92457452159803</v>
      </c>
      <c r="D524" s="146">
        <f t="shared" si="188"/>
        <v>0</v>
      </c>
      <c r="E524" s="5"/>
      <c r="F524" s="15"/>
      <c r="G524" s="19"/>
      <c r="H524">
        <v>346</v>
      </c>
      <c r="I524">
        <f t="shared" si="189"/>
        <v>1.2467599282287947</v>
      </c>
      <c r="J524" s="145">
        <f t="shared" si="190"/>
        <v>1.1893173782585951</v>
      </c>
      <c r="K524" s="146">
        <f t="shared" si="191"/>
        <v>0.11715739967861183</v>
      </c>
      <c r="O524">
        <v>34.6</v>
      </c>
      <c r="P524">
        <f t="shared" si="192"/>
        <v>43.413806713553754</v>
      </c>
      <c r="Q524" s="145">
        <f t="shared" si="193"/>
        <v>2407.0151231368659</v>
      </c>
      <c r="R524" s="146">
        <f t="shared" si="194"/>
        <v>0</v>
      </c>
    </row>
    <row r="525" spans="1:18" x14ac:dyDescent="0.35">
      <c r="A525">
        <v>347</v>
      </c>
      <c r="B525">
        <f t="shared" si="186"/>
        <v>17.515118848159005</v>
      </c>
      <c r="C525" s="145">
        <f t="shared" si="187"/>
        <v>204.07661111353639</v>
      </c>
      <c r="D525" s="146">
        <f t="shared" si="188"/>
        <v>0</v>
      </c>
      <c r="E525" s="5"/>
      <c r="F525" s="15"/>
      <c r="G525" s="19"/>
      <c r="H525">
        <v>347</v>
      </c>
      <c r="I525">
        <f t="shared" si="189"/>
        <v>1.2632912005594321</v>
      </c>
      <c r="J525" s="145">
        <f t="shared" si="190"/>
        <v>1.2062769051229423</v>
      </c>
      <c r="K525" s="146">
        <f t="shared" si="191"/>
        <v>0.11385536973769572</v>
      </c>
      <c r="O525">
        <v>34.700000000000003</v>
      </c>
      <c r="P525">
        <f t="shared" si="192"/>
        <v>43.552208063298629</v>
      </c>
      <c r="Q525" s="145">
        <f t="shared" si="193"/>
        <v>2429.9149247247574</v>
      </c>
      <c r="R525" s="146">
        <f t="shared" si="194"/>
        <v>0</v>
      </c>
    </row>
    <row r="526" spans="1:18" x14ac:dyDescent="0.35">
      <c r="A526">
        <v>348</v>
      </c>
      <c r="B526">
        <f t="shared" si="186"/>
        <v>17.577367227942243</v>
      </c>
      <c r="C526" s="145">
        <f t="shared" si="187"/>
        <v>206.2443006763541</v>
      </c>
      <c r="D526" s="146">
        <f t="shared" si="188"/>
        <v>0</v>
      </c>
      <c r="E526" s="5"/>
      <c r="F526" s="15"/>
      <c r="G526" s="19"/>
      <c r="H526">
        <v>348</v>
      </c>
      <c r="I526">
        <f t="shared" si="189"/>
        <v>1.2798224728900696</v>
      </c>
      <c r="J526" s="145">
        <f t="shared" si="190"/>
        <v>1.2232914143594069</v>
      </c>
      <c r="K526" s="146">
        <f t="shared" si="191"/>
        <v>0.11060982439676748</v>
      </c>
      <c r="O526">
        <v>34.799999999999997</v>
      </c>
      <c r="P526">
        <f t="shared" si="192"/>
        <v>43.690609413043497</v>
      </c>
      <c r="Q526" s="145">
        <f t="shared" si="193"/>
        <v>2452.9603085382405</v>
      </c>
      <c r="R526" s="146">
        <f t="shared" si="194"/>
        <v>0</v>
      </c>
    </row>
    <row r="527" spans="1:18" x14ac:dyDescent="0.35">
      <c r="A527">
        <v>349</v>
      </c>
      <c r="B527">
        <f t="shared" si="186"/>
        <v>17.639615607725485</v>
      </c>
      <c r="C527" s="145">
        <f t="shared" si="187"/>
        <v>208.42770135815243</v>
      </c>
      <c r="D527" s="146">
        <f t="shared" si="188"/>
        <v>0</v>
      </c>
      <c r="E527" s="5"/>
      <c r="F527" s="15"/>
      <c r="G527" s="19"/>
      <c r="H527">
        <v>349</v>
      </c>
      <c r="I527">
        <f t="shared" si="189"/>
        <v>1.296353745220707</v>
      </c>
      <c r="J527" s="145">
        <f t="shared" si="190"/>
        <v>1.2403616964072905</v>
      </c>
      <c r="K527" s="146">
        <f t="shared" si="191"/>
        <v>0.10742082092416305</v>
      </c>
      <c r="O527">
        <v>34.9</v>
      </c>
      <c r="P527">
        <f t="shared" si="192"/>
        <v>43.829010762788364</v>
      </c>
      <c r="Q527" s="145">
        <f t="shared" si="193"/>
        <v>2476.1517384199483</v>
      </c>
      <c r="R527" s="146">
        <f t="shared" si="194"/>
        <v>0</v>
      </c>
    </row>
    <row r="528" spans="1:18" x14ac:dyDescent="0.35">
      <c r="A528">
        <v>350</v>
      </c>
      <c r="B528">
        <f t="shared" si="186"/>
        <v>17.701863987508727</v>
      </c>
      <c r="C528" s="145">
        <f t="shared" si="187"/>
        <v>210.6268713070321</v>
      </c>
      <c r="D528" s="146">
        <f t="shared" si="188"/>
        <v>0</v>
      </c>
      <c r="E528" s="5"/>
      <c r="F528" s="15"/>
      <c r="G528" s="19"/>
      <c r="H528">
        <v>350</v>
      </c>
      <c r="I528">
        <f t="shared" si="189"/>
        <v>1.3128850175513445</v>
      </c>
      <c r="J528" s="145">
        <f t="shared" si="190"/>
        <v>1.257488541705895</v>
      </c>
      <c r="K528" s="146">
        <f t="shared" si="191"/>
        <v>0.10428839279111346</v>
      </c>
      <c r="O528">
        <v>35</v>
      </c>
      <c r="P528">
        <f t="shared" si="192"/>
        <v>43.967412112533239</v>
      </c>
      <c r="Q528" s="145">
        <f t="shared" si="193"/>
        <v>2499.4896782125129</v>
      </c>
      <c r="R528" s="146">
        <f t="shared" si="194"/>
        <v>0</v>
      </c>
    </row>
    <row r="529" spans="1:18" x14ac:dyDescent="0.35">
      <c r="A529">
        <v>351</v>
      </c>
      <c r="B529">
        <f t="shared" si="186"/>
        <v>17.764112367291968</v>
      </c>
      <c r="C529" s="145">
        <f t="shared" si="187"/>
        <v>212.84186867109395</v>
      </c>
      <c r="D529" s="146">
        <f t="shared" si="188"/>
        <v>0</v>
      </c>
      <c r="E529" s="5"/>
      <c r="F529" s="15"/>
      <c r="G529" s="19"/>
      <c r="H529">
        <v>351</v>
      </c>
      <c r="I529">
        <f t="shared" si="189"/>
        <v>1.3294162898819819</v>
      </c>
      <c r="J529" s="145">
        <f t="shared" si="190"/>
        <v>1.2746727406945224</v>
      </c>
      <c r="K529" s="146">
        <f t="shared" si="191"/>
        <v>0.10121254954959347</v>
      </c>
      <c r="O529">
        <v>35.1</v>
      </c>
      <c r="P529">
        <f t="shared" si="192"/>
        <v>44.105813462278114</v>
      </c>
      <c r="Q529" s="145">
        <f t="shared" si="193"/>
        <v>2522.9745917585651</v>
      </c>
      <c r="R529" s="146">
        <f t="shared" si="194"/>
        <v>0</v>
      </c>
    </row>
    <row r="530" spans="1:18" x14ac:dyDescent="0.35">
      <c r="A530">
        <v>352</v>
      </c>
      <c r="B530">
        <f t="shared" si="186"/>
        <v>17.82636074707521</v>
      </c>
      <c r="C530" s="145">
        <f t="shared" si="187"/>
        <v>215.07275159843888</v>
      </c>
      <c r="D530" s="146">
        <f t="shared" si="188"/>
        <v>0</v>
      </c>
      <c r="E530" s="5"/>
      <c r="F530" s="15"/>
      <c r="G530" s="19"/>
      <c r="H530">
        <v>352</v>
      </c>
      <c r="I530">
        <f t="shared" si="189"/>
        <v>1.3459475622126194</v>
      </c>
      <c r="J530" s="145">
        <f t="shared" si="190"/>
        <v>1.2919150838124747</v>
      </c>
      <c r="K530" s="146">
        <f t="shared" si="191"/>
        <v>9.8193276729330981E-2</v>
      </c>
      <c r="O530">
        <v>35.200000000000003</v>
      </c>
      <c r="P530">
        <f t="shared" si="192"/>
        <v>44.244214812022989</v>
      </c>
      <c r="Q530" s="145">
        <f t="shared" si="193"/>
        <v>2546.6069429007339</v>
      </c>
      <c r="R530" s="146">
        <f t="shared" si="194"/>
        <v>0</v>
      </c>
    </row>
    <row r="531" spans="1:18" x14ac:dyDescent="0.35">
      <c r="A531">
        <v>353</v>
      </c>
      <c r="B531">
        <f t="shared" si="186"/>
        <v>17.888609126858452</v>
      </c>
      <c r="C531" s="145">
        <f t="shared" si="187"/>
        <v>217.31957823716778</v>
      </c>
      <c r="D531" s="146">
        <f t="shared" si="188"/>
        <v>0</v>
      </c>
      <c r="E531" s="5"/>
      <c r="F531" s="15"/>
      <c r="G531" s="19"/>
      <c r="H531">
        <v>353</v>
      </c>
      <c r="I531">
        <f t="shared" si="189"/>
        <v>1.3624788345432568</v>
      </c>
      <c r="J531" s="145">
        <f t="shared" si="190"/>
        <v>1.3092163614990537</v>
      </c>
      <c r="K531" s="146">
        <f t="shared" si="191"/>
        <v>9.5230535754748713E-2</v>
      </c>
      <c r="O531">
        <v>35.299999999999997</v>
      </c>
      <c r="P531">
        <f t="shared" si="192"/>
        <v>44.382616161767857</v>
      </c>
      <c r="Q531" s="145">
        <f t="shared" si="193"/>
        <v>2570.3871954816505</v>
      </c>
      <c r="R531" s="146">
        <f t="shared" si="194"/>
        <v>0</v>
      </c>
    </row>
    <row r="532" spans="1:18" x14ac:dyDescent="0.35">
      <c r="A532">
        <v>354</v>
      </c>
      <c r="B532">
        <f t="shared" si="186"/>
        <v>17.950857506641693</v>
      </c>
      <c r="C532" s="145">
        <f t="shared" si="187"/>
        <v>219.58240673538145</v>
      </c>
      <c r="D532" s="146">
        <f t="shared" si="188"/>
        <v>0</v>
      </c>
      <c r="E532" s="5"/>
      <c r="F532" s="15"/>
      <c r="G532" s="19"/>
      <c r="H532">
        <v>354</v>
      </c>
      <c r="I532">
        <f t="shared" si="189"/>
        <v>1.3790101068738942</v>
      </c>
      <c r="J532" s="145">
        <f t="shared" si="190"/>
        <v>1.326577364193561</v>
      </c>
      <c r="K532" s="146">
        <f t="shared" si="191"/>
        <v>9.2324263882591406E-2</v>
      </c>
      <c r="O532">
        <v>35.4</v>
      </c>
      <c r="P532">
        <f t="shared" si="192"/>
        <v>44.521017511512731</v>
      </c>
      <c r="Q532" s="145">
        <f t="shared" si="193"/>
        <v>2594.3158133439488</v>
      </c>
      <c r="R532" s="146">
        <f t="shared" si="194"/>
        <v>0</v>
      </c>
    </row>
    <row r="533" spans="1:18" x14ac:dyDescent="0.35">
      <c r="A533">
        <v>355</v>
      </c>
      <c r="B533">
        <f t="shared" si="186"/>
        <v>18.013105886424931</v>
      </c>
      <c r="C533" s="145">
        <f t="shared" si="187"/>
        <v>221.86129524118084</v>
      </c>
      <c r="D533" s="146">
        <f t="shared" si="188"/>
        <v>0</v>
      </c>
      <c r="E533" s="5"/>
      <c r="F533" s="15"/>
      <c r="G533" s="19"/>
      <c r="H533">
        <v>355</v>
      </c>
      <c r="I533">
        <f t="shared" si="189"/>
        <v>1.3955413792045315</v>
      </c>
      <c r="J533" s="145">
        <f t="shared" si="190"/>
        <v>1.3439988823352989</v>
      </c>
      <c r="K533" s="146">
        <f t="shared" si="191"/>
        <v>8.9474374160969705E-2</v>
      </c>
      <c r="O533">
        <v>35.5</v>
      </c>
      <c r="P533">
        <f t="shared" si="192"/>
        <v>44.659418861257606</v>
      </c>
      <c r="Q533" s="145">
        <f t="shared" si="193"/>
        <v>2618.3932603302583</v>
      </c>
      <c r="R533" s="146">
        <f t="shared" si="194"/>
        <v>0</v>
      </c>
    </row>
    <row r="534" spans="1:18" x14ac:dyDescent="0.35">
      <c r="A534">
        <v>356</v>
      </c>
      <c r="B534">
        <f t="shared" si="186"/>
        <v>18.075354266208173</v>
      </c>
      <c r="C534" s="145">
        <f t="shared" si="187"/>
        <v>224.15630190266688</v>
      </c>
      <c r="D534" s="146">
        <f t="shared" si="188"/>
        <v>0</v>
      </c>
      <c r="E534" s="5"/>
      <c r="F534" s="15"/>
      <c r="G534" s="19"/>
      <c r="H534">
        <v>356</v>
      </c>
      <c r="I534">
        <f t="shared" si="189"/>
        <v>1.4120726515351689</v>
      </c>
      <c r="J534" s="145">
        <f t="shared" si="190"/>
        <v>1.3614817063635694</v>
      </c>
      <c r="K534" s="146">
        <f t="shared" si="191"/>
        <v>8.6680755410528554E-2</v>
      </c>
      <c r="O534">
        <v>35.6</v>
      </c>
      <c r="P534">
        <f t="shared" si="192"/>
        <v>44.797820211002474</v>
      </c>
      <c r="Q534" s="145">
        <f t="shared" si="193"/>
        <v>2642.6200002832074</v>
      </c>
      <c r="R534" s="146">
        <f t="shared" si="194"/>
        <v>0</v>
      </c>
    </row>
    <row r="535" spans="1:18" x14ac:dyDescent="0.35">
      <c r="A535">
        <v>357</v>
      </c>
      <c r="B535">
        <f t="shared" si="186"/>
        <v>18.137602645991414</v>
      </c>
      <c r="C535" s="145">
        <f t="shared" si="187"/>
        <v>226.46748486794041</v>
      </c>
      <c r="D535" s="146">
        <f t="shared" si="188"/>
        <v>0</v>
      </c>
      <c r="E535" s="5"/>
      <c r="F535" s="15"/>
      <c r="G535" s="19"/>
      <c r="H535">
        <v>357</v>
      </c>
      <c r="I535">
        <f t="shared" si="189"/>
        <v>1.4286039238658064</v>
      </c>
      <c r="J535" s="145">
        <f t="shared" si="190"/>
        <v>1.3790266267176736</v>
      </c>
      <c r="K535" s="146">
        <f t="shared" si="191"/>
        <v>8.3943272228419796E-2</v>
      </c>
      <c r="O535">
        <v>35.700000000000003</v>
      </c>
      <c r="P535">
        <f t="shared" si="192"/>
        <v>44.936221560747349</v>
      </c>
      <c r="Q535" s="145">
        <f t="shared" si="193"/>
        <v>2666.9964970454312</v>
      </c>
      <c r="R535" s="146">
        <f t="shared" si="194"/>
        <v>0</v>
      </c>
    </row>
    <row r="536" spans="1:18" x14ac:dyDescent="0.35">
      <c r="A536">
        <v>358</v>
      </c>
      <c r="B536">
        <f t="shared" si="186"/>
        <v>18.199851025774656</v>
      </c>
      <c r="C536" s="145">
        <f t="shared" si="187"/>
        <v>228.79490228510232</v>
      </c>
      <c r="D536" s="146">
        <f t="shared" si="188"/>
        <v>0</v>
      </c>
      <c r="E536" s="5"/>
      <c r="F536" s="15"/>
      <c r="G536" s="19"/>
      <c r="H536">
        <v>358</v>
      </c>
      <c r="I536">
        <f t="shared" si="189"/>
        <v>1.4451351961964438</v>
      </c>
      <c r="J536" s="145">
        <f t="shared" si="190"/>
        <v>1.3966344338369143</v>
      </c>
      <c r="K536" s="146">
        <f t="shared" si="191"/>
        <v>8.1261765015727461E-2</v>
      </c>
      <c r="O536">
        <v>35.799999999999997</v>
      </c>
      <c r="P536">
        <f t="shared" si="192"/>
        <v>45.074622910492216</v>
      </c>
      <c r="Q536" s="145">
        <f t="shared" si="193"/>
        <v>2691.5232144595584</v>
      </c>
      <c r="R536" s="146">
        <f t="shared" si="194"/>
        <v>0</v>
      </c>
    </row>
    <row r="537" spans="1:18" x14ac:dyDescent="0.35">
      <c r="A537">
        <v>359</v>
      </c>
      <c r="B537">
        <f t="shared" si="186"/>
        <v>18.262099405557898</v>
      </c>
      <c r="C537" s="145">
        <f t="shared" si="187"/>
        <v>231.13861230225351</v>
      </c>
      <c r="D537" s="146">
        <f t="shared" si="188"/>
        <v>0</v>
      </c>
      <c r="E537" s="5"/>
      <c r="F537" s="15"/>
      <c r="G537" s="19"/>
      <c r="H537">
        <v>359</v>
      </c>
      <c r="I537">
        <f t="shared" si="189"/>
        <v>1.4616664685270813</v>
      </c>
      <c r="J537" s="145">
        <f t="shared" si="190"/>
        <v>1.4143059181605933</v>
      </c>
      <c r="K537" s="146">
        <f t="shared" si="191"/>
        <v>7.8636050028964899E-2</v>
      </c>
      <c r="O537">
        <v>35.9</v>
      </c>
      <c r="P537">
        <f t="shared" si="192"/>
        <v>45.213024260237084</v>
      </c>
      <c r="Q537" s="145">
        <f t="shared" si="193"/>
        <v>2716.2006163682213</v>
      </c>
      <c r="R537" s="146">
        <f t="shared" si="194"/>
        <v>0</v>
      </c>
    </row>
    <row r="538" spans="1:18" x14ac:dyDescent="0.35">
      <c r="A538">
        <v>360</v>
      </c>
      <c r="B538">
        <f t="shared" si="186"/>
        <v>18.324347785341139</v>
      </c>
      <c r="C538" s="145">
        <f t="shared" si="187"/>
        <v>233.49867306749479</v>
      </c>
      <c r="D538" s="146">
        <f t="shared" si="188"/>
        <v>0</v>
      </c>
      <c r="E538" s="5"/>
      <c r="F538" s="15"/>
      <c r="G538" s="19"/>
      <c r="H538">
        <v>360</v>
      </c>
      <c r="I538">
        <f t="shared" si="189"/>
        <v>1.4781977408577187</v>
      </c>
      <c r="J538" s="145">
        <f t="shared" si="190"/>
        <v>1.432041870128012</v>
      </c>
      <c r="K538" s="146">
        <f t="shared" si="191"/>
        <v>7.6065919456221542E-2</v>
      </c>
      <c r="O538">
        <v>36</v>
      </c>
      <c r="P538">
        <f t="shared" si="192"/>
        <v>45.351425609981959</v>
      </c>
      <c r="Q538" s="145">
        <f t="shared" si="193"/>
        <v>2741.029166614052</v>
      </c>
      <c r="R538" s="146">
        <f t="shared" si="194"/>
        <v>0</v>
      </c>
    </row>
    <row r="539" spans="1:18" x14ac:dyDescent="0.35">
      <c r="A539">
        <v>361</v>
      </c>
      <c r="B539">
        <f t="shared" si="186"/>
        <v>18.386596165124377</v>
      </c>
      <c r="C539" s="145">
        <f t="shared" si="187"/>
        <v>235.8751427289269</v>
      </c>
      <c r="D539" s="146">
        <f t="shared" si="188"/>
        <v>0</v>
      </c>
      <c r="E539" s="5"/>
      <c r="F539" s="15"/>
      <c r="G539" s="19"/>
      <c r="H539">
        <v>361</v>
      </c>
      <c r="I539">
        <f t="shared" si="189"/>
        <v>1.4947290131883562</v>
      </c>
      <c r="J539" s="145">
        <f t="shared" si="190"/>
        <v>1.4498430801784725</v>
      </c>
      <c r="K539" s="146">
        <f t="shared" si="191"/>
        <v>7.3551141518502505E-2</v>
      </c>
      <c r="O539">
        <v>36.1</v>
      </c>
      <c r="P539">
        <f t="shared" si="192"/>
        <v>45.489826959726834</v>
      </c>
      <c r="Q539" s="145">
        <f t="shared" si="193"/>
        <v>2766.0093290396799</v>
      </c>
      <c r="R539" s="146">
        <f t="shared" si="194"/>
        <v>0</v>
      </c>
    </row>
    <row r="540" spans="1:18" x14ac:dyDescent="0.35">
      <c r="A540">
        <v>362</v>
      </c>
      <c r="B540">
        <f t="shared" si="186"/>
        <v>18.448844544907619</v>
      </c>
      <c r="C540" s="145">
        <f t="shared" si="187"/>
        <v>238.26807943465107</v>
      </c>
      <c r="D540" s="146">
        <f t="shared" si="188"/>
        <v>0</v>
      </c>
      <c r="E540" s="5"/>
      <c r="F540" s="15"/>
      <c r="G540" s="19"/>
      <c r="H540">
        <v>362</v>
      </c>
      <c r="I540">
        <f t="shared" si="189"/>
        <v>1.5112602855189936</v>
      </c>
      <c r="J540" s="145">
        <f t="shared" si="190"/>
        <v>1.4677103387512771</v>
      </c>
      <c r="K540" s="146">
        <f t="shared" si="191"/>
        <v>7.1091460596760414E-2</v>
      </c>
      <c r="O540">
        <v>36.200000000000003</v>
      </c>
      <c r="P540">
        <f t="shared" si="192"/>
        <v>45.628228309471709</v>
      </c>
      <c r="Q540" s="145">
        <f t="shared" si="193"/>
        <v>2791.1415674877367</v>
      </c>
      <c r="R540" s="146">
        <f t="shared" si="194"/>
        <v>0</v>
      </c>
    </row>
    <row r="541" spans="1:18" x14ac:dyDescent="0.35">
      <c r="A541">
        <v>363</v>
      </c>
      <c r="B541">
        <f t="shared" si="186"/>
        <v>18.51109292469086</v>
      </c>
      <c r="C541" s="145">
        <f t="shared" si="187"/>
        <v>240.67754133276799</v>
      </c>
      <c r="D541" s="146">
        <f t="shared" si="188"/>
        <v>0</v>
      </c>
      <c r="E541" s="5"/>
      <c r="F541" s="15"/>
      <c r="G541" s="19"/>
      <c r="H541">
        <v>363</v>
      </c>
      <c r="I541">
        <f t="shared" si="189"/>
        <v>1.5277915578496308</v>
      </c>
      <c r="J541" s="145">
        <f t="shared" si="190"/>
        <v>1.4856444362857268</v>
      </c>
      <c r="K541" s="146">
        <f t="shared" si="191"/>
        <v>6.86865973850741E-2</v>
      </c>
      <c r="O541">
        <v>36.299999999999997</v>
      </c>
      <c r="P541">
        <f t="shared" si="192"/>
        <v>45.766629659216569</v>
      </c>
      <c r="Q541" s="145">
        <f t="shared" si="193"/>
        <v>2816.4263458008495</v>
      </c>
      <c r="R541" s="146">
        <f t="shared" si="194"/>
        <v>0</v>
      </c>
    </row>
    <row r="542" spans="1:18" x14ac:dyDescent="0.35">
      <c r="A542">
        <v>364</v>
      </c>
      <c r="B542">
        <f t="shared" si="186"/>
        <v>18.573341304474102</v>
      </c>
      <c r="C542" s="145">
        <f t="shared" si="187"/>
        <v>243.10358657137854</v>
      </c>
      <c r="D542" s="146">
        <f t="shared" si="188"/>
        <v>0</v>
      </c>
      <c r="E542" s="5"/>
      <c r="F542" s="15"/>
      <c r="G542" s="19"/>
      <c r="H542">
        <v>364</v>
      </c>
      <c r="I542">
        <f t="shared" si="189"/>
        <v>1.5443228301802683</v>
      </c>
      <c r="J542" s="145">
        <f t="shared" si="190"/>
        <v>1.5036461632211242</v>
      </c>
      <c r="K542" s="146">
        <f t="shared" si="191"/>
        <v>6.6336249070381603E-2</v>
      </c>
      <c r="O542">
        <v>36.4</v>
      </c>
      <c r="P542">
        <f t="shared" si="192"/>
        <v>45.905031008961444</v>
      </c>
      <c r="Q542" s="145">
        <f t="shared" si="193"/>
        <v>2841.8641278216569</v>
      </c>
      <c r="R542" s="146">
        <f t="shared" si="194"/>
        <v>0</v>
      </c>
    </row>
    <row r="543" spans="1:18" x14ac:dyDescent="0.35">
      <c r="A543">
        <v>365</v>
      </c>
      <c r="B543">
        <f t="shared" si="186"/>
        <v>18.635589684257344</v>
      </c>
      <c r="C543" s="145">
        <f t="shared" si="187"/>
        <v>245.54627329858369</v>
      </c>
      <c r="D543" s="146">
        <f t="shared" si="188"/>
        <v>0</v>
      </c>
      <c r="E543" s="5"/>
      <c r="F543" s="15"/>
      <c r="G543" s="19"/>
      <c r="H543">
        <v>365</v>
      </c>
      <c r="I543">
        <f t="shared" si="189"/>
        <v>1.5608541025109057</v>
      </c>
      <c r="J543" s="145">
        <f t="shared" si="190"/>
        <v>1.5217163099967714</v>
      </c>
      <c r="K543" s="146">
        <f t="shared" si="191"/>
        <v>6.4040089539124434E-2</v>
      </c>
      <c r="O543">
        <v>36.5</v>
      </c>
      <c r="P543">
        <f t="shared" si="192"/>
        <v>46.043432358706319</v>
      </c>
      <c r="Q543" s="145">
        <f t="shared" si="193"/>
        <v>2867.4553773927855</v>
      </c>
      <c r="R543" s="146">
        <f t="shared" si="194"/>
        <v>0</v>
      </c>
    </row>
    <row r="544" spans="1:18" x14ac:dyDescent="0.35">
      <c r="A544">
        <v>366</v>
      </c>
      <c r="B544">
        <f t="shared" si="186"/>
        <v>18.697838064040585</v>
      </c>
      <c r="C544" s="145">
        <f t="shared" si="187"/>
        <v>248.00565966248419</v>
      </c>
      <c r="D544" s="146">
        <f t="shared" si="188"/>
        <v>0</v>
      </c>
      <c r="E544" s="5"/>
      <c r="F544" s="15"/>
      <c r="G544" s="19"/>
      <c r="H544">
        <v>366</v>
      </c>
      <c r="I544">
        <f t="shared" si="189"/>
        <v>1.5773853748415432</v>
      </c>
      <c r="J544" s="145">
        <f t="shared" si="190"/>
        <v>1.5398556670519696</v>
      </c>
      <c r="K544" s="146">
        <f t="shared" si="191"/>
        <v>6.1797769611107833E-2</v>
      </c>
      <c r="O544">
        <v>36.6</v>
      </c>
      <c r="P544">
        <f t="shared" si="192"/>
        <v>46.181833708451194</v>
      </c>
      <c r="Q544" s="145">
        <f t="shared" si="193"/>
        <v>2893.2005583568675</v>
      </c>
      <c r="R544" s="146">
        <f t="shared" si="194"/>
        <v>0</v>
      </c>
    </row>
    <row r="545" spans="1:18" x14ac:dyDescent="0.35">
      <c r="A545">
        <v>367</v>
      </c>
      <c r="B545">
        <f t="shared" si="186"/>
        <v>18.760086443823823</v>
      </c>
      <c r="C545" s="145">
        <f t="shared" si="187"/>
        <v>250.48180381118078</v>
      </c>
      <c r="D545" s="146">
        <f t="shared" si="188"/>
        <v>0</v>
      </c>
      <c r="E545" s="5"/>
      <c r="F545" s="15"/>
      <c r="G545" s="19"/>
      <c r="H545">
        <v>367</v>
      </c>
      <c r="I545">
        <f t="shared" si="189"/>
        <v>1.5939166471721806</v>
      </c>
      <c r="J545" s="145">
        <f t="shared" si="190"/>
        <v>1.5580650248260213</v>
      </c>
      <c r="K545" s="146">
        <f t="shared" si="191"/>
        <v>5.9608917300823627E-2</v>
      </c>
      <c r="O545">
        <v>36.700000000000003</v>
      </c>
      <c r="P545">
        <f t="shared" si="192"/>
        <v>46.320235058196062</v>
      </c>
      <c r="Q545" s="145">
        <f t="shared" si="193"/>
        <v>2919.100134556531</v>
      </c>
      <c r="R545" s="146">
        <f t="shared" si="194"/>
        <v>0</v>
      </c>
    </row>
    <row r="546" spans="1:18" x14ac:dyDescent="0.35">
      <c r="A546">
        <v>368</v>
      </c>
      <c r="B546">
        <f t="shared" si="186"/>
        <v>18.822334823607065</v>
      </c>
      <c r="C546" s="145">
        <f t="shared" si="187"/>
        <v>252.97476389277477</v>
      </c>
      <c r="D546" s="146">
        <f t="shared" si="188"/>
        <v>0</v>
      </c>
      <c r="E546" s="5"/>
      <c r="F546" s="15"/>
      <c r="G546" s="19"/>
      <c r="H546">
        <v>368</v>
      </c>
      <c r="I546">
        <f t="shared" si="189"/>
        <v>1.6104479195028181</v>
      </c>
      <c r="J546" s="145">
        <f t="shared" si="190"/>
        <v>1.5763451737582279</v>
      </c>
      <c r="K546" s="146">
        <f t="shared" si="191"/>
        <v>5.7473138106425625E-2</v>
      </c>
      <c r="O546">
        <v>36.799999999999997</v>
      </c>
      <c r="P546">
        <f t="shared" si="192"/>
        <v>46.458636407940929</v>
      </c>
      <c r="Q546" s="145">
        <f t="shared" si="193"/>
        <v>2945.1545698344112</v>
      </c>
      <c r="R546" s="146">
        <f t="shared" si="194"/>
        <v>0</v>
      </c>
    </row>
    <row r="547" spans="1:18" x14ac:dyDescent="0.35">
      <c r="A547">
        <v>369</v>
      </c>
      <c r="B547">
        <f t="shared" si="186"/>
        <v>18.884583203390306</v>
      </c>
      <c r="C547" s="145">
        <f t="shared" si="187"/>
        <v>255.48459805536677</v>
      </c>
      <c r="D547" s="146">
        <f t="shared" si="188"/>
        <v>0</v>
      </c>
      <c r="E547" s="5"/>
      <c r="F547" s="15"/>
      <c r="G547" s="19"/>
      <c r="H547">
        <v>369</v>
      </c>
      <c r="I547">
        <f t="shared" si="189"/>
        <v>1.6269791918334555</v>
      </c>
      <c r="J547" s="145">
        <f t="shared" si="190"/>
        <v>1.5946969042878918</v>
      </c>
      <c r="K547" s="146">
        <f t="shared" si="191"/>
        <v>5.5390015326489017E-2</v>
      </c>
      <c r="O547">
        <v>36.9</v>
      </c>
      <c r="P547">
        <f t="shared" si="192"/>
        <v>46.597037757685804</v>
      </c>
      <c r="Q547" s="145">
        <f t="shared" si="193"/>
        <v>2971.364328033138</v>
      </c>
      <c r="R547" s="146">
        <f t="shared" si="194"/>
        <v>0</v>
      </c>
    </row>
    <row r="548" spans="1:18" x14ac:dyDescent="0.35">
      <c r="A548">
        <v>370</v>
      </c>
      <c r="B548">
        <f t="shared" si="186"/>
        <v>18.946831583173548</v>
      </c>
      <c r="C548" s="145">
        <f t="shared" si="187"/>
        <v>258.01136444705764</v>
      </c>
      <c r="D548" s="146">
        <f t="shared" si="188"/>
        <v>0</v>
      </c>
      <c r="E548" s="5"/>
      <c r="F548" s="15"/>
      <c r="G548" s="19"/>
      <c r="H548">
        <v>370</v>
      </c>
      <c r="I548">
        <f t="shared" si="189"/>
        <v>1.643510464164093</v>
      </c>
      <c r="J548" s="145">
        <f t="shared" si="190"/>
        <v>1.6131210068543145</v>
      </c>
      <c r="K548" s="146">
        <f t="shared" si="191"/>
        <v>5.3359110404616494E-2</v>
      </c>
      <c r="O548">
        <v>37</v>
      </c>
      <c r="P548">
        <f t="shared" si="192"/>
        <v>46.735439107430672</v>
      </c>
      <c r="Q548" s="145">
        <f t="shared" si="193"/>
        <v>2997.7298729953413</v>
      </c>
      <c r="R548" s="146">
        <f t="shared" si="194"/>
        <v>0</v>
      </c>
    </row>
    <row r="549" spans="1:18" x14ac:dyDescent="0.35">
      <c r="A549">
        <v>371</v>
      </c>
      <c r="B549">
        <f t="shared" si="186"/>
        <v>19.00907996295679</v>
      </c>
      <c r="C549" s="145">
        <f t="shared" si="187"/>
        <v>260.55512121594842</v>
      </c>
      <c r="D549" s="146">
        <f t="shared" si="188"/>
        <v>0</v>
      </c>
      <c r="E549" s="5"/>
      <c r="F549" s="15"/>
      <c r="G549" s="19"/>
      <c r="H549">
        <v>371</v>
      </c>
      <c r="I549">
        <f t="shared" si="189"/>
        <v>1.6600417364947304</v>
      </c>
      <c r="J549" s="145">
        <f t="shared" si="190"/>
        <v>1.631618271896798</v>
      </c>
      <c r="K549" s="146">
        <f t="shared" si="191"/>
        <v>5.1379963301894094E-2</v>
      </c>
      <c r="O549">
        <v>37.1</v>
      </c>
      <c r="P549">
        <f t="shared" si="192"/>
        <v>46.873840457175547</v>
      </c>
      <c r="Q549" s="145">
        <f t="shared" si="193"/>
        <v>3024.2516685636533</v>
      </c>
      <c r="R549" s="146">
        <f t="shared" si="194"/>
        <v>0</v>
      </c>
    </row>
    <row r="550" spans="1:18" x14ac:dyDescent="0.35">
      <c r="A550">
        <v>372</v>
      </c>
      <c r="B550">
        <f t="shared" si="186"/>
        <v>19.071328342740031</v>
      </c>
      <c r="C550" s="145">
        <f t="shared" si="187"/>
        <v>263.1159265101399</v>
      </c>
      <c r="D550" s="146">
        <f t="shared" si="188"/>
        <v>0</v>
      </c>
      <c r="E550" s="5"/>
      <c r="F550" s="15"/>
      <c r="G550" s="19"/>
      <c r="H550">
        <v>372</v>
      </c>
      <c r="I550">
        <f t="shared" si="189"/>
        <v>1.6765730088253676</v>
      </c>
      <c r="J550" s="145">
        <f t="shared" si="190"/>
        <v>1.6501894898546441</v>
      </c>
      <c r="K550" s="146">
        <f t="shared" si="191"/>
        <v>4.9452092897129263E-2</v>
      </c>
      <c r="O550">
        <v>37.200000000000003</v>
      </c>
      <c r="P550">
        <f t="shared" si="192"/>
        <v>47.012241806920422</v>
      </c>
      <c r="Q550" s="145">
        <f t="shared" si="193"/>
        <v>3050.9301785807047</v>
      </c>
      <c r="R550" s="146">
        <f t="shared" si="194"/>
        <v>0</v>
      </c>
    </row>
    <row r="551" spans="1:18" x14ac:dyDescent="0.35">
      <c r="A551">
        <v>373</v>
      </c>
      <c r="B551">
        <f t="shared" si="186"/>
        <v>19.133576722523273</v>
      </c>
      <c r="C551" s="145">
        <f t="shared" si="187"/>
        <v>265.69383847773281</v>
      </c>
      <c r="D551" s="146">
        <f t="shared" si="188"/>
        <v>0</v>
      </c>
      <c r="E551" s="5"/>
      <c r="F551" s="15"/>
      <c r="G551" s="19"/>
      <c r="H551">
        <v>373</v>
      </c>
      <c r="I551">
        <f t="shared" si="189"/>
        <v>1.6931042811560051</v>
      </c>
      <c r="J551" s="145">
        <f t="shared" si="190"/>
        <v>1.6688354511671553</v>
      </c>
      <c r="K551" s="146">
        <f t="shared" si="191"/>
        <v>4.7574997414736031E-2</v>
      </c>
      <c r="O551">
        <v>37.299999999999997</v>
      </c>
      <c r="P551">
        <f t="shared" si="192"/>
        <v>47.150643156665282</v>
      </c>
      <c r="Q551" s="145">
        <f t="shared" si="193"/>
        <v>3077.7658668891249</v>
      </c>
      <c r="R551" s="146">
        <f t="shared" si="194"/>
        <v>0</v>
      </c>
    </row>
    <row r="552" spans="1:18" x14ac:dyDescent="0.35">
      <c r="A552">
        <v>374</v>
      </c>
      <c r="B552">
        <f t="shared" si="186"/>
        <v>19.195825102306511</v>
      </c>
      <c r="C552" s="145">
        <f t="shared" si="187"/>
        <v>268.2889152668281</v>
      </c>
      <c r="D552" s="146">
        <f t="shared" si="188"/>
        <v>0</v>
      </c>
      <c r="E552" s="5"/>
      <c r="F552" s="15"/>
      <c r="G552" s="19"/>
      <c r="H552">
        <v>374</v>
      </c>
      <c r="I552">
        <f t="shared" si="189"/>
        <v>1.7096355534866425</v>
      </c>
      <c r="J552" s="145">
        <f t="shared" si="190"/>
        <v>1.6875569462736324</v>
      </c>
      <c r="K552" s="146">
        <f t="shared" si="191"/>
        <v>4.5748154880061009E-2</v>
      </c>
      <c r="O552">
        <v>37.4</v>
      </c>
      <c r="P552">
        <f t="shared" si="192"/>
        <v>47.289044506410157</v>
      </c>
      <c r="Q552" s="145">
        <f t="shared" si="193"/>
        <v>3104.7591973315484</v>
      </c>
      <c r="R552" s="146">
        <f t="shared" si="194"/>
        <v>0</v>
      </c>
    </row>
    <row r="553" spans="1:18" x14ac:dyDescent="0.35">
      <c r="A553">
        <v>375</v>
      </c>
      <c r="B553">
        <f t="shared" si="186"/>
        <v>19.258073482089753</v>
      </c>
      <c r="C553" s="145">
        <f t="shared" si="187"/>
        <v>270.90121502552688</v>
      </c>
      <c r="D553" s="146">
        <f t="shared" si="188"/>
        <v>0</v>
      </c>
      <c r="E553" s="5"/>
      <c r="F553" s="15"/>
      <c r="G553" s="19"/>
      <c r="H553">
        <v>375</v>
      </c>
      <c r="I553">
        <f t="shared" si="189"/>
        <v>1.72616682581728</v>
      </c>
      <c r="J553" s="145">
        <f t="shared" si="190"/>
        <v>1.7063547656133784</v>
      </c>
      <c r="K553" s="146">
        <f t="shared" si="191"/>
        <v>4.3971023601869885E-2</v>
      </c>
      <c r="O553">
        <v>37.5</v>
      </c>
      <c r="P553">
        <f t="shared" si="192"/>
        <v>47.427445856155032</v>
      </c>
      <c r="Q553" s="145">
        <f t="shared" si="193"/>
        <v>3131.9106337506055</v>
      </c>
      <c r="R553" s="146">
        <f t="shared" si="194"/>
        <v>0</v>
      </c>
    </row>
    <row r="554" spans="1:18" x14ac:dyDescent="0.35">
      <c r="A554">
        <v>376</v>
      </c>
      <c r="B554">
        <f t="shared" si="186"/>
        <v>19.320321861872994</v>
      </c>
      <c r="C554" s="145">
        <f t="shared" si="187"/>
        <v>273.53079590192988</v>
      </c>
      <c r="D554" s="146">
        <f t="shared" si="188"/>
        <v>0</v>
      </c>
      <c r="E554" s="5"/>
      <c r="F554" s="15"/>
      <c r="G554" s="19"/>
      <c r="H554">
        <v>376</v>
      </c>
      <c r="I554">
        <f t="shared" si="189"/>
        <v>1.7426980981479174</v>
      </c>
      <c r="J554" s="145">
        <f t="shared" si="190"/>
        <v>1.7252296996256944</v>
      </c>
      <c r="K554" s="146">
        <f t="shared" si="191"/>
        <v>4.2243042681645582E-2</v>
      </c>
      <c r="O554">
        <v>37.6</v>
      </c>
      <c r="P554">
        <f t="shared" si="192"/>
        <v>47.565847205899907</v>
      </c>
      <c r="Q554" s="145">
        <f t="shared" si="193"/>
        <v>3159.2206399889246</v>
      </c>
      <c r="R554" s="146">
        <f t="shared" si="194"/>
        <v>0</v>
      </c>
    </row>
    <row r="555" spans="1:18" x14ac:dyDescent="0.35">
      <c r="A555">
        <v>377</v>
      </c>
      <c r="B555">
        <f t="shared" si="186"/>
        <v>19.382570241656236</v>
      </c>
      <c r="C555" s="145">
        <f t="shared" si="187"/>
        <v>276.17771604413792</v>
      </c>
      <c r="D555" s="146">
        <f t="shared" si="188"/>
        <v>0</v>
      </c>
      <c r="E555" s="5"/>
      <c r="F555" s="15"/>
      <c r="G555" s="19"/>
      <c r="H555">
        <v>377</v>
      </c>
      <c r="I555">
        <f t="shared" si="189"/>
        <v>1.7592293704785549</v>
      </c>
      <c r="J555" s="145">
        <f t="shared" si="190"/>
        <v>1.7441825387498828</v>
      </c>
      <c r="K555" s="146">
        <f t="shared" si="191"/>
        <v>4.0563632549266204E-2</v>
      </c>
      <c r="O555">
        <v>37.700000000000003</v>
      </c>
      <c r="P555">
        <f t="shared" si="192"/>
        <v>47.704248555644782</v>
      </c>
      <c r="Q555" s="145">
        <f t="shared" si="193"/>
        <v>3186.6896798891407</v>
      </c>
      <c r="R555" s="146">
        <f t="shared" si="194"/>
        <v>0</v>
      </c>
    </row>
    <row r="556" spans="1:18" x14ac:dyDescent="0.35">
      <c r="A556">
        <v>378</v>
      </c>
      <c r="B556">
        <f t="shared" si="186"/>
        <v>19.444818621439477</v>
      </c>
      <c r="C556" s="145">
        <f t="shared" si="187"/>
        <v>278.84203360025191</v>
      </c>
      <c r="D556" s="146">
        <f t="shared" si="188"/>
        <v>0</v>
      </c>
      <c r="E556" s="5"/>
      <c r="F556" s="15"/>
      <c r="G556" s="19"/>
      <c r="H556">
        <v>378</v>
      </c>
      <c r="I556">
        <f t="shared" si="189"/>
        <v>1.7757606428091923</v>
      </c>
      <c r="J556" s="145">
        <f t="shared" si="190"/>
        <v>1.7632140734252455</v>
      </c>
      <c r="K556" s="146">
        <f t="shared" si="191"/>
        <v>3.8932195524565061E-2</v>
      </c>
      <c r="O556">
        <v>37.799999999999997</v>
      </c>
      <c r="P556">
        <f t="shared" si="192"/>
        <v>47.842649905389642</v>
      </c>
      <c r="Q556" s="145">
        <f t="shared" si="193"/>
        <v>3214.3182172938787</v>
      </c>
      <c r="R556" s="146">
        <f t="shared" si="194"/>
        <v>0</v>
      </c>
    </row>
    <row r="557" spans="1:18" x14ac:dyDescent="0.35">
      <c r="A557">
        <v>379</v>
      </c>
      <c r="B557">
        <f t="shared" si="186"/>
        <v>19.507067001222719</v>
      </c>
      <c r="C557" s="145">
        <f t="shared" si="187"/>
        <v>281.52380671837278</v>
      </c>
      <c r="D557" s="146">
        <f t="shared" si="188"/>
        <v>0</v>
      </c>
      <c r="E557" s="5"/>
      <c r="F557" s="15"/>
      <c r="G557" s="19"/>
      <c r="H557">
        <v>379</v>
      </c>
      <c r="I557">
        <f t="shared" si="189"/>
        <v>1.7922919151398298</v>
      </c>
      <c r="J557" s="145">
        <f t="shared" si="190"/>
        <v>1.782325094091084</v>
      </c>
      <c r="K557" s="146">
        <f t="shared" si="191"/>
        <v>3.7348116404191445E-2</v>
      </c>
      <c r="O557">
        <v>37.9</v>
      </c>
      <c r="P557">
        <f t="shared" si="192"/>
        <v>47.981051255134517</v>
      </c>
      <c r="Q557" s="145">
        <f t="shared" si="193"/>
        <v>3242.1067160457765</v>
      </c>
      <c r="R557" s="146">
        <f t="shared" si="194"/>
        <v>0</v>
      </c>
    </row>
    <row r="558" spans="1:18" x14ac:dyDescent="0.35">
      <c r="A558">
        <v>380</v>
      </c>
      <c r="B558">
        <f t="shared" si="186"/>
        <v>19.569315381005957</v>
      </c>
      <c r="C558" s="145">
        <f t="shared" si="187"/>
        <v>284.22309354660126</v>
      </c>
      <c r="D558" s="146">
        <f t="shared" si="188"/>
        <v>0</v>
      </c>
      <c r="E558" s="5"/>
      <c r="F558" s="15"/>
      <c r="G558" s="19"/>
      <c r="H558">
        <v>380</v>
      </c>
      <c r="I558">
        <f t="shared" si="189"/>
        <v>1.8088231874704672</v>
      </c>
      <c r="J558" s="145">
        <f t="shared" si="190"/>
        <v>1.8015163911867005</v>
      </c>
      <c r="K558" s="146">
        <f t="shared" si="191"/>
        <v>3.5810763073118479E-2</v>
      </c>
      <c r="O558">
        <v>38</v>
      </c>
      <c r="P558">
        <f t="shared" si="192"/>
        <v>48.119452604879392</v>
      </c>
      <c r="Q558" s="145">
        <f t="shared" si="193"/>
        <v>3270.0556399874627</v>
      </c>
      <c r="R558" s="146">
        <f t="shared" si="194"/>
        <v>0</v>
      </c>
    </row>
    <row r="559" spans="1:18" x14ac:dyDescent="0.35">
      <c r="A559">
        <v>381</v>
      </c>
      <c r="B559">
        <f t="shared" si="186"/>
        <v>19.631563760789199</v>
      </c>
      <c r="C559" s="145">
        <f t="shared" si="187"/>
        <v>286.93995223303841</v>
      </c>
      <c r="D559" s="146">
        <f t="shared" si="188"/>
        <v>0</v>
      </c>
      <c r="E559" s="5"/>
      <c r="F559" s="15"/>
      <c r="G559" s="19"/>
      <c r="H559">
        <v>381</v>
      </c>
      <c r="I559">
        <f t="shared" si="189"/>
        <v>1.8253544598011044</v>
      </c>
      <c r="J559" s="145">
        <f t="shared" si="190"/>
        <v>1.8207887551513966</v>
      </c>
      <c r="K559" s="146">
        <f t="shared" si="191"/>
        <v>3.4319487140066829E-2</v>
      </c>
      <c r="O559">
        <v>38.1</v>
      </c>
      <c r="P559">
        <f t="shared" si="192"/>
        <v>48.25785395462426</v>
      </c>
      <c r="Q559" s="145">
        <f t="shared" si="193"/>
        <v>3298.1654529615666</v>
      </c>
      <c r="R559" s="146">
        <f t="shared" si="194"/>
        <v>0</v>
      </c>
    </row>
    <row r="560" spans="1:18" x14ac:dyDescent="0.35">
      <c r="A560">
        <v>382</v>
      </c>
      <c r="B560">
        <f t="shared" si="186"/>
        <v>19.69381214057244</v>
      </c>
      <c r="C560" s="145">
        <f t="shared" si="187"/>
        <v>289.67444092578512</v>
      </c>
      <c r="D560" s="146">
        <f t="shared" si="188"/>
        <v>0</v>
      </c>
      <c r="E560" s="5"/>
      <c r="F560" s="15"/>
      <c r="G560" s="19"/>
      <c r="H560">
        <v>382</v>
      </c>
      <c r="I560">
        <f t="shared" si="189"/>
        <v>1.8418857321317419</v>
      </c>
      <c r="J560" s="145">
        <f t="shared" si="190"/>
        <v>1.8401429764244746</v>
      </c>
      <c r="K560" s="146">
        <f t="shared" si="191"/>
        <v>3.2873624596036488E-2</v>
      </c>
      <c r="O560">
        <v>38.200000000000003</v>
      </c>
      <c r="P560">
        <f t="shared" si="192"/>
        <v>48.396255304369134</v>
      </c>
      <c r="Q560" s="145">
        <f t="shared" si="193"/>
        <v>3326.4366188107219</v>
      </c>
      <c r="R560" s="146">
        <f t="shared" si="194"/>
        <v>0</v>
      </c>
    </row>
    <row r="561" spans="1:18" x14ac:dyDescent="0.35">
      <c r="A561">
        <v>383</v>
      </c>
      <c r="B561">
        <f t="shared" si="186"/>
        <v>19.756060520355682</v>
      </c>
      <c r="C561" s="145">
        <f t="shared" si="187"/>
        <v>292.42661777294217</v>
      </c>
      <c r="D561" s="146">
        <f t="shared" si="188"/>
        <v>0</v>
      </c>
      <c r="E561" s="5"/>
      <c r="F561" s="15"/>
      <c r="G561" s="19"/>
      <c r="H561">
        <v>383</v>
      </c>
      <c r="I561">
        <f t="shared" si="189"/>
        <v>1.8584170044623793</v>
      </c>
      <c r="J561" s="145">
        <f t="shared" si="190"/>
        <v>1.8595798454452361</v>
      </c>
      <c r="K561" s="146">
        <f t="shared" si="191"/>
        <v>3.1472496495066005E-2</v>
      </c>
      <c r="O561">
        <v>38.299999999999997</v>
      </c>
      <c r="P561">
        <f t="shared" si="192"/>
        <v>48.534656654114002</v>
      </c>
      <c r="Q561" s="145">
        <f t="shared" si="193"/>
        <v>3354.869601377557</v>
      </c>
      <c r="R561" s="146">
        <f t="shared" si="194"/>
        <v>0</v>
      </c>
    </row>
    <row r="562" spans="1:18" x14ac:dyDescent="0.35">
      <c r="A562">
        <v>384</v>
      </c>
      <c r="B562">
        <f t="shared" si="186"/>
        <v>19.818308900138923</v>
      </c>
      <c r="C562" s="145">
        <f t="shared" si="187"/>
        <v>295.1965409226105</v>
      </c>
      <c r="D562" s="146">
        <f t="shared" si="188"/>
        <v>0</v>
      </c>
      <c r="E562" s="5"/>
      <c r="F562" s="15"/>
      <c r="G562" s="19"/>
      <c r="H562">
        <v>384</v>
      </c>
      <c r="I562">
        <f t="shared" si="189"/>
        <v>1.8749482767930168</v>
      </c>
      <c r="J562" s="145">
        <f t="shared" si="190"/>
        <v>1.8791001526529834</v>
      </c>
      <c r="K562" s="146">
        <f t="shared" si="191"/>
        <v>3.0115409656258696E-2</v>
      </c>
      <c r="O562">
        <v>38.4</v>
      </c>
      <c r="P562">
        <f t="shared" si="192"/>
        <v>48.67305800385887</v>
      </c>
      <c r="Q562" s="145">
        <f t="shared" si="193"/>
        <v>3383.464864504705</v>
      </c>
      <c r="R562" s="146">
        <f t="shared" si="194"/>
        <v>0</v>
      </c>
    </row>
    <row r="563" spans="1:18" x14ac:dyDescent="0.35">
      <c r="A563">
        <v>385</v>
      </c>
      <c r="B563">
        <f t="shared" ref="B563:B626" si="195">(A563-$C$171)/$C$172</f>
        <v>19.880557279922165</v>
      </c>
      <c r="C563" s="145">
        <f t="shared" ref="C563:C626" si="196">B563-1/6*C$174*(B563^2-1)-1/24*C$175*(B563^3-3*B563)+1/36*C$174^2*(4*B563^3-7*B563)</f>
        <v>297.98426852289094</v>
      </c>
      <c r="D563" s="146">
        <f t="shared" ref="D563:D626" si="197">1-NORMSDIST(C563)</f>
        <v>0</v>
      </c>
      <c r="E563" s="5"/>
      <c r="F563" s="15"/>
      <c r="G563" s="19"/>
      <c r="H563">
        <v>385</v>
      </c>
      <c r="I563">
        <f t="shared" ref="I563:I626" si="198">(H563-$J$171)/$J$172</f>
        <v>1.8914795491236542</v>
      </c>
      <c r="J563" s="145">
        <f t="shared" ref="J563:J626" si="199">I563-1/6*J$174*(I563^2-1)-1/24*J$175*(I563^3-3*I563)+1/36*J$174^2*(4*I563^3-7*I563)</f>
        <v>1.8987046884870182</v>
      </c>
      <c r="K563" s="146">
        <f t="shared" ref="K563:K626" si="200">1-NORMSDIST(J563)</f>
        <v>2.8801657386047452E-2</v>
      </c>
      <c r="O563">
        <v>38.5</v>
      </c>
      <c r="P563">
        <f t="shared" ref="P563:P626" si="201">(O563-$Q$171)/$Q$172</f>
        <v>48.811459353603745</v>
      </c>
      <c r="Q563" s="145">
        <f t="shared" ref="Q563:Q626" si="202">P563-1/6*Q$174*(P563^2-1)-1/24*Q$175*(P563^3-3*P563)+1/36*Q$174^2*(4*P563^3-7*P563)</f>
        <v>3412.2228720347966</v>
      </c>
      <c r="R563" s="146">
        <f t="shared" ref="R563:R626" si="203">1-NORMSDIST(Q563)</f>
        <v>0</v>
      </c>
    </row>
    <row r="564" spans="1:18" x14ac:dyDescent="0.35">
      <c r="A564">
        <v>386</v>
      </c>
      <c r="B564">
        <f t="shared" si="195"/>
        <v>19.942805659705403</v>
      </c>
      <c r="C564" s="145">
        <f t="shared" si="196"/>
        <v>300.78985872188423</v>
      </c>
      <c r="D564" s="146">
        <f t="shared" si="197"/>
        <v>0</v>
      </c>
      <c r="E564" s="5"/>
      <c r="F564" s="15"/>
      <c r="G564" s="19"/>
      <c r="H564">
        <v>386</v>
      </c>
      <c r="I564">
        <f t="shared" si="198"/>
        <v>1.9080108214542917</v>
      </c>
      <c r="J564" s="145">
        <f t="shared" si="199"/>
        <v>1.9183942433866417</v>
      </c>
      <c r="K564" s="146">
        <f t="shared" si="200"/>
        <v>2.7530520219595012E-2</v>
      </c>
      <c r="O564">
        <v>38.6</v>
      </c>
      <c r="P564">
        <f t="shared" si="201"/>
        <v>48.949860703348619</v>
      </c>
      <c r="Q564" s="145">
        <f t="shared" si="202"/>
        <v>3441.1440878104645</v>
      </c>
      <c r="R564" s="146">
        <f t="shared" si="203"/>
        <v>0</v>
      </c>
    </row>
    <row r="565" spans="1:18" x14ac:dyDescent="0.35">
      <c r="A565">
        <v>387</v>
      </c>
      <c r="B565">
        <f t="shared" si="195"/>
        <v>20.005054039488645</v>
      </c>
      <c r="C565" s="145">
        <f t="shared" si="196"/>
        <v>303.61336966769153</v>
      </c>
      <c r="D565" s="146">
        <f t="shared" si="197"/>
        <v>0</v>
      </c>
      <c r="E565" s="5"/>
      <c r="F565" s="15"/>
      <c r="G565" s="19"/>
      <c r="H565">
        <v>387</v>
      </c>
      <c r="I565">
        <f t="shared" si="198"/>
        <v>1.9245420937849291</v>
      </c>
      <c r="J565" s="145">
        <f t="shared" si="199"/>
        <v>1.9381696077911568</v>
      </c>
      <c r="K565" s="146">
        <f t="shared" si="200"/>
        <v>2.6301266680155089E-2</v>
      </c>
      <c r="O565">
        <v>38.700000000000003</v>
      </c>
      <c r="P565">
        <f t="shared" si="201"/>
        <v>49.088262053093494</v>
      </c>
      <c r="Q565" s="145">
        <f t="shared" si="202"/>
        <v>3470.2289756743367</v>
      </c>
      <c r="R565" s="146">
        <f t="shared" si="203"/>
        <v>0</v>
      </c>
    </row>
    <row r="566" spans="1:18" x14ac:dyDescent="0.35">
      <c r="A566">
        <v>388</v>
      </c>
      <c r="B566">
        <f t="shared" si="195"/>
        <v>20.067302419271886</v>
      </c>
      <c r="C566" s="145">
        <f t="shared" si="196"/>
        <v>306.45485950841362</v>
      </c>
      <c r="D566" s="146">
        <f t="shared" si="197"/>
        <v>0</v>
      </c>
      <c r="E566" s="5"/>
      <c r="F566" s="15"/>
      <c r="G566" s="19"/>
      <c r="H566">
        <v>388</v>
      </c>
      <c r="I566">
        <f t="shared" si="198"/>
        <v>1.9410733661155666</v>
      </c>
      <c r="J566" s="145">
        <f t="shared" si="199"/>
        <v>1.9580315721398651</v>
      </c>
      <c r="K566" s="146">
        <f t="shared" si="200"/>
        <v>2.511315405515524E-2</v>
      </c>
      <c r="O566">
        <v>38.799999999999997</v>
      </c>
      <c r="P566">
        <f t="shared" si="201"/>
        <v>49.226663402838355</v>
      </c>
      <c r="Q566" s="145">
        <f t="shared" si="202"/>
        <v>3499.477999469043</v>
      </c>
      <c r="R566" s="146">
        <f t="shared" si="203"/>
        <v>0</v>
      </c>
    </row>
    <row r="567" spans="1:18" x14ac:dyDescent="0.35">
      <c r="A567">
        <v>389</v>
      </c>
      <c r="B567">
        <f t="shared" si="195"/>
        <v>20.129550799055128</v>
      </c>
      <c r="C567" s="145">
        <f t="shared" si="196"/>
        <v>309.31438639215145</v>
      </c>
      <c r="D567" s="146">
        <f t="shared" si="197"/>
        <v>0</v>
      </c>
      <c r="E567" s="5"/>
      <c r="F567" s="15"/>
      <c r="G567" s="19"/>
      <c r="H567">
        <v>389</v>
      </c>
      <c r="I567">
        <f t="shared" si="198"/>
        <v>1.957604638446204</v>
      </c>
      <c r="J567" s="145">
        <f t="shared" si="199"/>
        <v>1.9779809268720681</v>
      </c>
      <c r="K567" s="146">
        <f t="shared" si="200"/>
        <v>2.3965429187694287E-2</v>
      </c>
      <c r="O567">
        <v>38.9</v>
      </c>
      <c r="P567">
        <f t="shared" si="201"/>
        <v>49.36506475258323</v>
      </c>
      <c r="Q567" s="145">
        <f t="shared" si="202"/>
        <v>3528.8916230372201</v>
      </c>
      <c r="R567" s="146">
        <f t="shared" si="203"/>
        <v>0</v>
      </c>
    </row>
    <row r="568" spans="1:18" x14ac:dyDescent="0.35">
      <c r="A568">
        <v>390</v>
      </c>
      <c r="B568">
        <f t="shared" si="195"/>
        <v>20.191799178838369</v>
      </c>
      <c r="C568" s="145">
        <f t="shared" si="196"/>
        <v>312.19200846700573</v>
      </c>
      <c r="D568" s="146">
        <f t="shared" si="197"/>
        <v>0</v>
      </c>
      <c r="E568" s="5"/>
      <c r="F568" s="15"/>
      <c r="G568" s="19"/>
      <c r="H568">
        <v>390</v>
      </c>
      <c r="I568">
        <f t="shared" si="198"/>
        <v>1.9741359107768413</v>
      </c>
      <c r="J568" s="145">
        <f t="shared" si="199"/>
        <v>1.9980184624270678</v>
      </c>
      <c r="K568" s="146">
        <f t="shared" si="200"/>
        <v>2.2857329282083727E-2</v>
      </c>
      <c r="O568">
        <v>39</v>
      </c>
      <c r="P568">
        <f t="shared" si="201"/>
        <v>49.503466102328105</v>
      </c>
      <c r="Q568" s="145">
        <f t="shared" si="202"/>
        <v>3558.4703102214962</v>
      </c>
      <c r="R568" s="146">
        <f t="shared" si="203"/>
        <v>0</v>
      </c>
    </row>
    <row r="569" spans="1:18" x14ac:dyDescent="0.35">
      <c r="A569">
        <v>391</v>
      </c>
      <c r="B569">
        <f t="shared" si="195"/>
        <v>20.254047558621611</v>
      </c>
      <c r="C569" s="145">
        <f t="shared" si="196"/>
        <v>315.08778388107748</v>
      </c>
      <c r="D569" s="146">
        <f t="shared" si="197"/>
        <v>0</v>
      </c>
      <c r="E569" s="5"/>
      <c r="F569" s="15"/>
      <c r="G569" s="19"/>
      <c r="H569">
        <v>391</v>
      </c>
      <c r="I569">
        <f t="shared" si="198"/>
        <v>1.9906671831074787</v>
      </c>
      <c r="J569" s="145">
        <f t="shared" si="199"/>
        <v>2.0181449692441666</v>
      </c>
      <c r="K569" s="146">
        <f t="shared" si="200"/>
        <v>2.1788082722006163E-2</v>
      </c>
      <c r="O569">
        <v>39.1</v>
      </c>
      <c r="P569">
        <f t="shared" si="201"/>
        <v>49.641867452072979</v>
      </c>
      <c r="Q569" s="145">
        <f t="shared" si="202"/>
        <v>3588.2145248645024</v>
      </c>
      <c r="R569" s="146">
        <f t="shared" si="203"/>
        <v>0</v>
      </c>
    </row>
    <row r="570" spans="1:18" x14ac:dyDescent="0.35">
      <c r="A570">
        <v>392</v>
      </c>
      <c r="B570">
        <f t="shared" si="195"/>
        <v>20.316295938404849</v>
      </c>
      <c r="C570" s="145">
        <f t="shared" si="196"/>
        <v>318.00177078246713</v>
      </c>
      <c r="D570" s="146">
        <f t="shared" si="197"/>
        <v>0</v>
      </c>
      <c r="E570" s="5"/>
      <c r="F570" s="15"/>
      <c r="G570" s="19"/>
      <c r="H570">
        <v>392</v>
      </c>
      <c r="I570">
        <f t="shared" si="198"/>
        <v>2.0071984554381164</v>
      </c>
      <c r="J570" s="145">
        <f t="shared" si="199"/>
        <v>2.0383612377626665</v>
      </c>
      <c r="K570" s="146">
        <f t="shared" si="200"/>
        <v>2.0756909899803833E-2</v>
      </c>
      <c r="O570">
        <v>39.200000000000003</v>
      </c>
      <c r="P570">
        <f t="shared" si="201"/>
        <v>49.780268801817847</v>
      </c>
      <c r="Q570" s="145">
        <f t="shared" si="202"/>
        <v>3618.1247308088678</v>
      </c>
      <c r="R570" s="146">
        <f t="shared" si="203"/>
        <v>0</v>
      </c>
    </row>
    <row r="571" spans="1:18" x14ac:dyDescent="0.35">
      <c r="A571">
        <v>393</v>
      </c>
      <c r="B571">
        <f t="shared" si="195"/>
        <v>20.378544318188091</v>
      </c>
      <c r="C571" s="145">
        <f t="shared" si="196"/>
        <v>320.93402731927642</v>
      </c>
      <c r="D571" s="146">
        <f t="shared" si="197"/>
        <v>0</v>
      </c>
      <c r="E571" s="5"/>
      <c r="F571" s="15"/>
      <c r="G571" s="19"/>
      <c r="H571">
        <v>393</v>
      </c>
      <c r="I571">
        <f t="shared" si="198"/>
        <v>2.0237297277687536</v>
      </c>
      <c r="J571" s="145">
        <f t="shared" si="199"/>
        <v>2.0586680584218686</v>
      </c>
      <c r="K571" s="146">
        <f t="shared" si="200"/>
        <v>1.9763024055360456E-2</v>
      </c>
      <c r="O571">
        <v>39.299999999999997</v>
      </c>
      <c r="P571">
        <f t="shared" si="201"/>
        <v>49.918670151562715</v>
      </c>
      <c r="Q571" s="145">
        <f t="shared" si="202"/>
        <v>3648.2013918972257</v>
      </c>
      <c r="R571" s="146">
        <f t="shared" si="203"/>
        <v>0</v>
      </c>
    </row>
    <row r="572" spans="1:18" x14ac:dyDescent="0.35">
      <c r="A572">
        <v>394</v>
      </c>
      <c r="B572">
        <f t="shared" si="195"/>
        <v>20.440792697971332</v>
      </c>
      <c r="C572" s="145">
        <f t="shared" si="196"/>
        <v>323.88461163960557</v>
      </c>
      <c r="D572" s="146">
        <f t="shared" si="197"/>
        <v>0</v>
      </c>
      <c r="E572" s="5"/>
      <c r="F572" s="15"/>
      <c r="G572" s="19"/>
      <c r="H572">
        <v>394</v>
      </c>
      <c r="I572">
        <f t="shared" si="198"/>
        <v>2.0402610000993908</v>
      </c>
      <c r="J572" s="145">
        <f t="shared" si="199"/>
        <v>2.0790662216610749</v>
      </c>
      <c r="K572" s="146">
        <f t="shared" si="200"/>
        <v>1.880563212299069E-2</v>
      </c>
      <c r="O572">
        <v>39.4</v>
      </c>
      <c r="P572">
        <f t="shared" si="201"/>
        <v>50.05707150130759</v>
      </c>
      <c r="Q572" s="145">
        <f t="shared" si="202"/>
        <v>3678.4449719722079</v>
      </c>
      <c r="R572" s="146">
        <f t="shared" si="203"/>
        <v>0</v>
      </c>
    </row>
    <row r="573" spans="1:18" x14ac:dyDescent="0.35">
      <c r="A573">
        <v>395</v>
      </c>
      <c r="B573">
        <f t="shared" si="195"/>
        <v>20.503041077754574</v>
      </c>
      <c r="C573" s="145">
        <f t="shared" si="196"/>
        <v>326.85358189155579</v>
      </c>
      <c r="D573" s="146">
        <f t="shared" si="197"/>
        <v>0</v>
      </c>
      <c r="E573" s="5"/>
      <c r="F573" s="15"/>
      <c r="G573" s="19"/>
      <c r="H573">
        <v>395</v>
      </c>
      <c r="I573">
        <f t="shared" si="198"/>
        <v>2.0567922724300285</v>
      </c>
      <c r="J573" s="145">
        <f t="shared" si="199"/>
        <v>2.0995565179195879</v>
      </c>
      <c r="K573" s="146">
        <f t="shared" si="200"/>
        <v>1.7883935584706467E-2</v>
      </c>
      <c r="O573">
        <v>39.5</v>
      </c>
      <c r="P573">
        <f t="shared" si="201"/>
        <v>50.195472851052457</v>
      </c>
      <c r="Q573" s="145">
        <f t="shared" si="202"/>
        <v>3708.8559348764425</v>
      </c>
      <c r="R573" s="146">
        <f t="shared" si="203"/>
        <v>0</v>
      </c>
    </row>
    <row r="574" spans="1:18" x14ac:dyDescent="0.35">
      <c r="A574">
        <v>396</v>
      </c>
      <c r="B574">
        <f t="shared" si="195"/>
        <v>20.565289457537816</v>
      </c>
      <c r="C574" s="145">
        <f t="shared" si="196"/>
        <v>329.84099622322771</v>
      </c>
      <c r="D574" s="146">
        <f t="shared" si="197"/>
        <v>0</v>
      </c>
      <c r="E574" s="5"/>
      <c r="F574" s="15"/>
      <c r="G574" s="19"/>
      <c r="H574">
        <v>396</v>
      </c>
      <c r="I574">
        <f t="shared" si="198"/>
        <v>2.0733235447606657</v>
      </c>
      <c r="J574" s="145">
        <f t="shared" si="199"/>
        <v>2.120139737636709</v>
      </c>
      <c r="K574" s="146">
        <f t="shared" si="200"/>
        <v>1.6997131328192361E-2</v>
      </c>
      <c r="O574">
        <v>39.6</v>
      </c>
      <c r="P574">
        <f t="shared" si="201"/>
        <v>50.333874200797332</v>
      </c>
      <c r="Q574" s="145">
        <f t="shared" si="202"/>
        <v>3739.4347444525642</v>
      </c>
      <c r="R574" s="146">
        <f t="shared" si="203"/>
        <v>0</v>
      </c>
    </row>
    <row r="575" spans="1:18" x14ac:dyDescent="0.35">
      <c r="A575">
        <v>397</v>
      </c>
      <c r="B575">
        <f t="shared" si="195"/>
        <v>20.627537837321057</v>
      </c>
      <c r="C575" s="145">
        <f t="shared" si="196"/>
        <v>332.84691278272237</v>
      </c>
      <c r="D575" s="146">
        <f t="shared" si="197"/>
        <v>0</v>
      </c>
      <c r="E575" s="5"/>
      <c r="F575" s="15"/>
      <c r="G575" s="19"/>
      <c r="H575">
        <v>397</v>
      </c>
      <c r="I575">
        <f t="shared" si="198"/>
        <v>2.0898548170913034</v>
      </c>
      <c r="J575" s="145">
        <f t="shared" si="199"/>
        <v>2.1408166712517405</v>
      </c>
      <c r="K575" s="146">
        <f t="shared" si="200"/>
        <v>1.6144412507784978E-2</v>
      </c>
      <c r="O575">
        <v>39.700000000000003</v>
      </c>
      <c r="P575">
        <f t="shared" si="201"/>
        <v>50.472275550542207</v>
      </c>
      <c r="Q575" s="145">
        <f t="shared" si="202"/>
        <v>3770.1818645432031</v>
      </c>
      <c r="R575" s="146">
        <f t="shared" si="203"/>
        <v>0</v>
      </c>
    </row>
    <row r="576" spans="1:18" x14ac:dyDescent="0.35">
      <c r="A576">
        <v>398</v>
      </c>
      <c r="B576">
        <f t="shared" si="195"/>
        <v>20.689786217104299</v>
      </c>
      <c r="C576" s="145">
        <f t="shared" si="196"/>
        <v>335.87138971814056</v>
      </c>
      <c r="D576" s="146">
        <f t="shared" si="197"/>
        <v>0</v>
      </c>
      <c r="E576" s="5"/>
      <c r="F576" s="15"/>
      <c r="G576" s="19"/>
      <c r="H576">
        <v>398</v>
      </c>
      <c r="I576">
        <f t="shared" si="198"/>
        <v>2.1063860894219406</v>
      </c>
      <c r="J576" s="145">
        <f t="shared" si="199"/>
        <v>2.1615881092039841</v>
      </c>
      <c r="K576" s="146">
        <f t="shared" si="200"/>
        <v>1.5324969406725453E-2</v>
      </c>
      <c r="O576">
        <v>39.799999999999997</v>
      </c>
      <c r="P576">
        <f t="shared" si="201"/>
        <v>50.610676900287068</v>
      </c>
      <c r="Q576" s="145">
        <f t="shared" si="202"/>
        <v>3801.0977589909849</v>
      </c>
      <c r="R576" s="146">
        <f t="shared" si="203"/>
        <v>0</v>
      </c>
    </row>
    <row r="577" spans="1:18" x14ac:dyDescent="0.35">
      <c r="A577">
        <v>399</v>
      </c>
      <c r="B577">
        <f t="shared" si="195"/>
        <v>20.752034596887537</v>
      </c>
      <c r="C577" s="145">
        <f t="shared" si="196"/>
        <v>338.91448517758295</v>
      </c>
      <c r="D577" s="146">
        <f t="shared" si="197"/>
        <v>0</v>
      </c>
      <c r="E577" s="5"/>
      <c r="F577" s="15"/>
      <c r="G577" s="19"/>
      <c r="H577">
        <v>399</v>
      </c>
      <c r="I577">
        <f t="shared" si="198"/>
        <v>2.1229173617525783</v>
      </c>
      <c r="J577" s="145">
        <f t="shared" si="199"/>
        <v>2.1824548419327421</v>
      </c>
      <c r="K577" s="146">
        <f t="shared" si="200"/>
        <v>1.4537990298929104E-2</v>
      </c>
      <c r="O577">
        <v>39.9</v>
      </c>
      <c r="P577">
        <f t="shared" si="201"/>
        <v>50.749078250031943</v>
      </c>
      <c r="Q577" s="145">
        <f t="shared" si="202"/>
        <v>3832.1828916385498</v>
      </c>
      <c r="R577" s="146">
        <f t="shared" si="203"/>
        <v>0</v>
      </c>
    </row>
    <row r="578" spans="1:18" x14ac:dyDescent="0.35">
      <c r="A578">
        <v>400</v>
      </c>
      <c r="B578">
        <f t="shared" si="195"/>
        <v>20.814282976670778</v>
      </c>
      <c r="C578" s="145">
        <f t="shared" si="196"/>
        <v>341.97625730915104</v>
      </c>
      <c r="D578" s="146">
        <f t="shared" si="197"/>
        <v>0</v>
      </c>
      <c r="E578" s="5"/>
      <c r="F578" s="15"/>
      <c r="G578" s="19"/>
      <c r="H578">
        <v>400</v>
      </c>
      <c r="I578">
        <f t="shared" si="198"/>
        <v>2.1394486340832155</v>
      </c>
      <c r="J578" s="145">
        <f t="shared" si="199"/>
        <v>2.203417659877315</v>
      </c>
      <c r="K578" s="146">
        <f t="shared" si="200"/>
        <v>1.3782662308495897E-2</v>
      </c>
      <c r="O578">
        <v>40</v>
      </c>
      <c r="P578">
        <f t="shared" si="201"/>
        <v>50.887479599776817</v>
      </c>
      <c r="Q578" s="145">
        <f t="shared" si="202"/>
        <v>3863.4377263285237</v>
      </c>
      <c r="R578" s="146">
        <f t="shared" si="203"/>
        <v>0</v>
      </c>
    </row>
    <row r="579" spans="1:18" x14ac:dyDescent="0.35">
      <c r="A579">
        <v>401</v>
      </c>
      <c r="B579">
        <f t="shared" si="195"/>
        <v>20.87653135645402</v>
      </c>
      <c r="C579" s="145">
        <f t="shared" si="196"/>
        <v>345.05676426094527</v>
      </c>
      <c r="D579" s="146">
        <f t="shared" si="197"/>
        <v>0</v>
      </c>
      <c r="E579" s="5"/>
      <c r="F579" s="15"/>
      <c r="G579" s="19"/>
      <c r="H579">
        <v>401</v>
      </c>
      <c r="I579">
        <f t="shared" si="198"/>
        <v>2.1559799064138532</v>
      </c>
      <c r="J579" s="145">
        <f t="shared" si="199"/>
        <v>2.2244773534770066</v>
      </c>
      <c r="K579" s="146">
        <f t="shared" si="200"/>
        <v>1.3058172265178913E-2</v>
      </c>
      <c r="O579">
        <v>40.1</v>
      </c>
      <c r="P579">
        <f t="shared" si="201"/>
        <v>51.025880949521692</v>
      </c>
      <c r="Q579" s="145">
        <f t="shared" si="202"/>
        <v>3894.8627269035383</v>
      </c>
      <c r="R579" s="146">
        <f t="shared" si="203"/>
        <v>0</v>
      </c>
    </row>
    <row r="580" spans="1:18" x14ac:dyDescent="0.35">
      <c r="A580">
        <v>402</v>
      </c>
      <c r="B580">
        <f t="shared" si="195"/>
        <v>20.938779736237262</v>
      </c>
      <c r="C580" s="145">
        <f t="shared" si="196"/>
        <v>348.1560641810666</v>
      </c>
      <c r="D580" s="146">
        <f t="shared" si="197"/>
        <v>0</v>
      </c>
      <c r="E580" s="5"/>
      <c r="F580" s="15"/>
      <c r="G580" s="19"/>
      <c r="H580">
        <v>402</v>
      </c>
      <c r="I580">
        <f t="shared" si="198"/>
        <v>2.1725111787444904</v>
      </c>
      <c r="J580" s="145">
        <f t="shared" si="199"/>
        <v>2.2456347131711172</v>
      </c>
      <c r="K580" s="146">
        <f t="shared" si="200"/>
        <v>1.2363707554017611E-2</v>
      </c>
      <c r="O580">
        <v>40.200000000000003</v>
      </c>
      <c r="P580">
        <f t="shared" si="201"/>
        <v>51.164282299266567</v>
      </c>
      <c r="Q580" s="145">
        <f t="shared" si="202"/>
        <v>3926.4583572062252</v>
      </c>
      <c r="R580" s="146">
        <f t="shared" si="203"/>
        <v>0</v>
      </c>
    </row>
    <row r="581" spans="1:18" x14ac:dyDescent="0.35">
      <c r="A581">
        <v>403</v>
      </c>
      <c r="B581">
        <f t="shared" si="195"/>
        <v>21.001028116020503</v>
      </c>
      <c r="C581" s="145">
        <f t="shared" si="196"/>
        <v>351.27421521761579</v>
      </c>
      <c r="D581" s="146">
        <f t="shared" si="197"/>
        <v>0</v>
      </c>
      <c r="E581" s="5"/>
      <c r="F581" s="15"/>
      <c r="G581" s="19"/>
      <c r="H581">
        <v>403</v>
      </c>
      <c r="I581">
        <f t="shared" si="198"/>
        <v>2.1890424510751276</v>
      </c>
      <c r="J581" s="145">
        <f t="shared" si="199"/>
        <v>2.2668905293989488</v>
      </c>
      <c r="K581" s="146">
        <f t="shared" si="200"/>
        <v>1.1698456957343173E-2</v>
      </c>
      <c r="O581">
        <v>40.299999999999997</v>
      </c>
      <c r="P581">
        <f t="shared" si="201"/>
        <v>51.302683649011428</v>
      </c>
      <c r="Q581" s="145">
        <f t="shared" si="202"/>
        <v>3958.225081079212</v>
      </c>
      <c r="R581" s="146">
        <f t="shared" si="203"/>
        <v>0</v>
      </c>
    </row>
    <row r="582" spans="1:18" x14ac:dyDescent="0.35">
      <c r="A582">
        <v>404</v>
      </c>
      <c r="B582">
        <f t="shared" si="195"/>
        <v>21.063276495803745</v>
      </c>
      <c r="C582" s="145">
        <f t="shared" si="196"/>
        <v>354.41127551869397</v>
      </c>
      <c r="D582" s="146">
        <f t="shared" si="197"/>
        <v>0</v>
      </c>
      <c r="E582" s="5"/>
      <c r="F582" s="15"/>
      <c r="G582" s="19"/>
      <c r="H582">
        <v>404</v>
      </c>
      <c r="I582">
        <f t="shared" si="198"/>
        <v>2.2055737234057653</v>
      </c>
      <c r="J582" s="145">
        <f t="shared" si="199"/>
        <v>2.2882455925998055</v>
      </c>
      <c r="K582" s="146">
        <f t="shared" si="200"/>
        <v>1.1061611487373946E-2</v>
      </c>
      <c r="O582">
        <v>40.4</v>
      </c>
      <c r="P582">
        <f t="shared" si="201"/>
        <v>51.441084998756303</v>
      </c>
      <c r="Q582" s="145">
        <f t="shared" si="202"/>
        <v>3990.1633623651351</v>
      </c>
      <c r="R582" s="146">
        <f t="shared" si="203"/>
        <v>0</v>
      </c>
    </row>
    <row r="583" spans="1:18" x14ac:dyDescent="0.35">
      <c r="A583">
        <v>405</v>
      </c>
      <c r="B583">
        <f t="shared" si="195"/>
        <v>21.125524875586983</v>
      </c>
      <c r="C583" s="145">
        <f t="shared" si="196"/>
        <v>357.56730323240157</v>
      </c>
      <c r="D583" s="146">
        <f t="shared" si="197"/>
        <v>0</v>
      </c>
      <c r="E583" s="5"/>
      <c r="F583" s="15"/>
      <c r="G583" s="19"/>
      <c r="H583">
        <v>405</v>
      </c>
      <c r="I583">
        <f t="shared" si="198"/>
        <v>2.2221049957364025</v>
      </c>
      <c r="J583" s="145">
        <f t="shared" si="199"/>
        <v>2.3097006932129864</v>
      </c>
      <c r="K583" s="146">
        <f t="shared" si="200"/>
        <v>1.045236520762638E-2</v>
      </c>
      <c r="O583">
        <v>40.5</v>
      </c>
      <c r="P583">
        <f t="shared" si="201"/>
        <v>51.579486348501177</v>
      </c>
      <c r="Q583" s="145">
        <f t="shared" si="202"/>
        <v>4022.2736649066246</v>
      </c>
      <c r="R583" s="146">
        <f t="shared" si="203"/>
        <v>0</v>
      </c>
    </row>
    <row r="584" spans="1:18" x14ac:dyDescent="0.35">
      <c r="A584">
        <v>406</v>
      </c>
      <c r="B584">
        <f t="shared" si="195"/>
        <v>21.187773255370224</v>
      </c>
      <c r="C584" s="145">
        <f t="shared" si="196"/>
        <v>360.74235650684011</v>
      </c>
      <c r="D584" s="146">
        <f t="shared" si="197"/>
        <v>0</v>
      </c>
      <c r="E584" s="5"/>
      <c r="F584" s="15"/>
      <c r="G584" s="19"/>
      <c r="H584">
        <v>406</v>
      </c>
      <c r="I584">
        <f t="shared" si="198"/>
        <v>2.2386362680670402</v>
      </c>
      <c r="J584" s="145">
        <f t="shared" si="199"/>
        <v>2.3312566216777952</v>
      </c>
      <c r="K584" s="146">
        <f t="shared" si="200"/>
        <v>9.8699160413916465E-3</v>
      </c>
      <c r="O584">
        <v>40.6</v>
      </c>
      <c r="P584">
        <f t="shared" si="201"/>
        <v>51.717887698246045</v>
      </c>
      <c r="Q584" s="145">
        <f t="shared" si="202"/>
        <v>4054.5564525463069</v>
      </c>
      <c r="R584" s="146">
        <f t="shared" si="203"/>
        <v>0</v>
      </c>
    </row>
    <row r="585" spans="1:18" x14ac:dyDescent="0.35">
      <c r="A585">
        <v>407</v>
      </c>
      <c r="B585">
        <f t="shared" si="195"/>
        <v>21.250021635153466</v>
      </c>
      <c r="C585" s="145">
        <f t="shared" si="196"/>
        <v>363.93649349011008</v>
      </c>
      <c r="D585" s="146">
        <f t="shared" si="197"/>
        <v>0</v>
      </c>
      <c r="E585" s="5"/>
      <c r="F585" s="15"/>
      <c r="G585" s="19"/>
      <c r="H585">
        <v>407</v>
      </c>
      <c r="I585">
        <f t="shared" si="198"/>
        <v>2.2551675403976774</v>
      </c>
      <c r="J585" s="145">
        <f t="shared" si="199"/>
        <v>2.3529141684335331</v>
      </c>
      <c r="K585" s="146">
        <f t="shared" si="200"/>
        <v>9.3134665655517646E-3</v>
      </c>
      <c r="O585">
        <v>40.700000000000003</v>
      </c>
      <c r="P585">
        <f t="shared" si="201"/>
        <v>51.85628904799092</v>
      </c>
      <c r="Q585" s="145">
        <f t="shared" si="202"/>
        <v>4087.0121891268191</v>
      </c>
      <c r="R585" s="146">
        <f t="shared" si="203"/>
        <v>0</v>
      </c>
    </row>
    <row r="586" spans="1:18" x14ac:dyDescent="0.35">
      <c r="A586">
        <v>408</v>
      </c>
      <c r="B586">
        <f t="shared" si="195"/>
        <v>21.312270014936708</v>
      </c>
      <c r="C586" s="145">
        <f t="shared" si="196"/>
        <v>367.14977233031237</v>
      </c>
      <c r="D586" s="146">
        <f t="shared" si="197"/>
        <v>0</v>
      </c>
      <c r="E586" s="5"/>
      <c r="F586" s="15"/>
      <c r="G586" s="19"/>
      <c r="H586">
        <v>408</v>
      </c>
      <c r="I586">
        <f t="shared" si="198"/>
        <v>2.2716988127283151</v>
      </c>
      <c r="J586" s="145">
        <f t="shared" si="199"/>
        <v>2.3746741239195019</v>
      </c>
      <c r="K586" s="146">
        <f t="shared" si="200"/>
        <v>8.7822247880420257E-3</v>
      </c>
      <c r="O586">
        <v>40.799999999999997</v>
      </c>
      <c r="P586">
        <f t="shared" si="201"/>
        <v>51.994690397735788</v>
      </c>
      <c r="Q586" s="145">
        <f t="shared" si="202"/>
        <v>4119.6413384907873</v>
      </c>
      <c r="R586" s="146">
        <f t="shared" si="203"/>
        <v>0</v>
      </c>
    </row>
    <row r="587" spans="1:18" x14ac:dyDescent="0.35">
      <c r="A587">
        <v>409</v>
      </c>
      <c r="B587">
        <f t="shared" si="195"/>
        <v>21.374518394719949</v>
      </c>
      <c r="C587" s="145">
        <f t="shared" si="196"/>
        <v>370.38225117554799</v>
      </c>
      <c r="D587" s="146">
        <f t="shared" si="197"/>
        <v>0</v>
      </c>
      <c r="E587" s="5"/>
      <c r="F587" s="15"/>
      <c r="G587" s="19"/>
      <c r="H587">
        <v>409</v>
      </c>
      <c r="I587">
        <f t="shared" si="198"/>
        <v>2.2882300850589523</v>
      </c>
      <c r="J587" s="145">
        <f t="shared" si="199"/>
        <v>2.396537278575003</v>
      </c>
      <c r="K587" s="146">
        <f t="shared" si="200"/>
        <v>8.275404907306827E-3</v>
      </c>
      <c r="O587">
        <v>40.9</v>
      </c>
      <c r="P587">
        <f t="shared" si="201"/>
        <v>52.133091747480655</v>
      </c>
      <c r="Q587" s="145">
        <f t="shared" si="202"/>
        <v>4152.4443644808462</v>
      </c>
      <c r="R587" s="146">
        <f t="shared" si="203"/>
        <v>0</v>
      </c>
    </row>
    <row r="588" spans="1:18" x14ac:dyDescent="0.35">
      <c r="A588">
        <v>410</v>
      </c>
      <c r="B588">
        <f t="shared" si="195"/>
        <v>21.436766774503191</v>
      </c>
      <c r="C588" s="145">
        <f t="shared" si="196"/>
        <v>373.63398817391771</v>
      </c>
      <c r="D588" s="146">
        <f t="shared" si="197"/>
        <v>0</v>
      </c>
      <c r="E588" s="5"/>
      <c r="F588" s="15"/>
      <c r="G588" s="19"/>
      <c r="H588">
        <v>410</v>
      </c>
      <c r="I588">
        <f t="shared" si="198"/>
        <v>2.30476135738959</v>
      </c>
      <c r="J588" s="145">
        <f t="shared" si="199"/>
        <v>2.41850442283934</v>
      </c>
      <c r="K588" s="146">
        <f t="shared" si="200"/>
        <v>7.7922280521419696E-3</v>
      </c>
      <c r="O588">
        <v>41</v>
      </c>
      <c r="P588">
        <f t="shared" si="201"/>
        <v>52.27149309722553</v>
      </c>
      <c r="Q588" s="145">
        <f t="shared" si="202"/>
        <v>4185.4217309396263</v>
      </c>
      <c r="R588" s="146">
        <f t="shared" si="203"/>
        <v>0</v>
      </c>
    </row>
    <row r="589" spans="1:18" x14ac:dyDescent="0.35">
      <c r="A589">
        <v>411</v>
      </c>
      <c r="B589">
        <f t="shared" si="195"/>
        <v>21.499015154286429</v>
      </c>
      <c r="C589" s="145">
        <f t="shared" si="196"/>
        <v>376.90504147352226</v>
      </c>
      <c r="D589" s="146">
        <f t="shared" si="197"/>
        <v>0</v>
      </c>
      <c r="E589" s="5"/>
      <c r="F589" s="15"/>
      <c r="G589" s="19"/>
      <c r="H589">
        <v>411</v>
      </c>
      <c r="I589">
        <f t="shared" si="198"/>
        <v>2.3212926297202272</v>
      </c>
      <c r="J589" s="145">
        <f t="shared" si="199"/>
        <v>2.4405763471518136</v>
      </c>
      <c r="K589" s="146">
        <f t="shared" si="200"/>
        <v>7.3319230003682234E-3</v>
      </c>
      <c r="O589">
        <v>41.1</v>
      </c>
      <c r="P589">
        <f t="shared" si="201"/>
        <v>52.409894446970405</v>
      </c>
      <c r="Q589" s="145">
        <f t="shared" si="202"/>
        <v>4218.5739017097585</v>
      </c>
      <c r="R589" s="146">
        <f t="shared" si="203"/>
        <v>0</v>
      </c>
    </row>
    <row r="590" spans="1:18" x14ac:dyDescent="0.35">
      <c r="A590">
        <v>412</v>
      </c>
      <c r="B590">
        <f t="shared" si="195"/>
        <v>21.561263534069671</v>
      </c>
      <c r="C590" s="145">
        <f t="shared" si="196"/>
        <v>380.19546922246286</v>
      </c>
      <c r="D590" s="146">
        <f t="shared" si="197"/>
        <v>0</v>
      </c>
      <c r="E590" s="5"/>
      <c r="F590" s="15"/>
      <c r="G590" s="19"/>
      <c r="H590">
        <v>412</v>
      </c>
      <c r="I590">
        <f t="shared" si="198"/>
        <v>2.3378239020508644</v>
      </c>
      <c r="J590" s="145">
        <f t="shared" si="199"/>
        <v>2.4627538419517245</v>
      </c>
      <c r="K590" s="146">
        <f t="shared" si="200"/>
        <v>6.8937268748398006E-3</v>
      </c>
      <c r="O590">
        <v>41.2</v>
      </c>
      <c r="P590">
        <f t="shared" si="201"/>
        <v>52.54829579671528</v>
      </c>
      <c r="Q590" s="145">
        <f t="shared" si="202"/>
        <v>4251.9013406338718</v>
      </c>
      <c r="R590" s="146">
        <f t="shared" si="203"/>
        <v>0</v>
      </c>
    </row>
    <row r="591" spans="1:18" x14ac:dyDescent="0.35">
      <c r="A591">
        <v>413</v>
      </c>
      <c r="B591">
        <f t="shared" si="195"/>
        <v>21.623511913852912</v>
      </c>
      <c r="C591" s="145">
        <f t="shared" si="196"/>
        <v>383.5053295688403</v>
      </c>
      <c r="D591" s="146">
        <f t="shared" si="197"/>
        <v>0</v>
      </c>
      <c r="E591" s="5"/>
      <c r="F591" s="15"/>
      <c r="G591" s="19"/>
      <c r="H591">
        <v>413</v>
      </c>
      <c r="I591">
        <f t="shared" si="198"/>
        <v>2.3543551743815021</v>
      </c>
      <c r="J591" s="145">
        <f t="shared" si="199"/>
        <v>2.4850376976783779</v>
      </c>
      <c r="K591" s="146">
        <f t="shared" si="200"/>
        <v>6.4768858153558817E-3</v>
      </c>
      <c r="O591">
        <v>41.3</v>
      </c>
      <c r="P591">
        <f t="shared" si="201"/>
        <v>52.686697146460141</v>
      </c>
      <c r="Q591" s="145">
        <f t="shared" si="202"/>
        <v>4285.4045115545969</v>
      </c>
      <c r="R591" s="146">
        <f t="shared" si="203"/>
        <v>0</v>
      </c>
    </row>
    <row r="592" spans="1:18" x14ac:dyDescent="0.35">
      <c r="A592">
        <v>414</v>
      </c>
      <c r="B592">
        <f t="shared" si="195"/>
        <v>21.685760293636154</v>
      </c>
      <c r="C592" s="145">
        <f t="shared" si="196"/>
        <v>386.8346806607554</v>
      </c>
      <c r="D592" s="146">
        <f t="shared" si="197"/>
        <v>0</v>
      </c>
      <c r="E592" s="5"/>
      <c r="F592" s="15"/>
      <c r="G592" s="19"/>
      <c r="H592">
        <v>414</v>
      </c>
      <c r="I592">
        <f t="shared" si="198"/>
        <v>2.3708864467121393</v>
      </c>
      <c r="J592" s="145">
        <f t="shared" si="199"/>
        <v>2.5074287047710726</v>
      </c>
      <c r="K592" s="146">
        <f t="shared" si="200"/>
        <v>6.0806556251152832E-3</v>
      </c>
      <c r="O592">
        <v>41.4</v>
      </c>
      <c r="P592">
        <f t="shared" si="201"/>
        <v>52.825098496205015</v>
      </c>
      <c r="Q592" s="145">
        <f t="shared" si="202"/>
        <v>4319.0838783145691</v>
      </c>
      <c r="R592" s="146">
        <f t="shared" si="203"/>
        <v>0</v>
      </c>
    </row>
    <row r="593" spans="1:18" x14ac:dyDescent="0.35">
      <c r="A593">
        <v>415</v>
      </c>
      <c r="B593">
        <f t="shared" si="195"/>
        <v>21.748008673419395</v>
      </c>
      <c r="C593" s="145">
        <f t="shared" si="196"/>
        <v>390.183580646309</v>
      </c>
      <c r="D593" s="146">
        <f t="shared" si="197"/>
        <v>0</v>
      </c>
      <c r="E593" s="5"/>
      <c r="F593" s="15"/>
      <c r="G593" s="19"/>
      <c r="H593">
        <v>415</v>
      </c>
      <c r="I593">
        <f t="shared" si="198"/>
        <v>2.387417719042777</v>
      </c>
      <c r="J593" s="145">
        <f t="shared" si="199"/>
        <v>2.529927653669112</v>
      </c>
      <c r="K593" s="146">
        <f t="shared" si="200"/>
        <v>5.7043023904284063E-3</v>
      </c>
      <c r="O593">
        <v>41.5</v>
      </c>
      <c r="P593">
        <f t="shared" si="201"/>
        <v>52.96349984594989</v>
      </c>
      <c r="Q593" s="145">
        <f t="shared" si="202"/>
        <v>4352.9399047564184</v>
      </c>
      <c r="R593" s="146">
        <f t="shared" si="203"/>
        <v>0</v>
      </c>
    </row>
    <row r="594" spans="1:18" x14ac:dyDescent="0.35">
      <c r="A594">
        <v>416</v>
      </c>
      <c r="B594">
        <f t="shared" si="195"/>
        <v>21.810257053202637</v>
      </c>
      <c r="C594" s="145">
        <f t="shared" si="196"/>
        <v>393.55208767360205</v>
      </c>
      <c r="D594" s="146">
        <f t="shared" si="197"/>
        <v>0</v>
      </c>
      <c r="E594" s="5"/>
      <c r="F594" s="15"/>
      <c r="G594" s="19"/>
      <c r="H594">
        <v>416</v>
      </c>
      <c r="I594">
        <f t="shared" si="198"/>
        <v>2.4039489913734142</v>
      </c>
      <c r="J594" s="145">
        <f t="shared" si="199"/>
        <v>2.5525353348117967</v>
      </c>
      <c r="K594" s="146">
        <f t="shared" si="200"/>
        <v>5.347103072484094E-3</v>
      </c>
      <c r="O594">
        <v>41.6</v>
      </c>
      <c r="P594">
        <f t="shared" si="201"/>
        <v>53.101901195694758</v>
      </c>
      <c r="Q594" s="145">
        <f t="shared" si="202"/>
        <v>4386.9730547227728</v>
      </c>
      <c r="R594" s="146">
        <f t="shared" si="203"/>
        <v>0</v>
      </c>
    </row>
    <row r="595" spans="1:18" x14ac:dyDescent="0.35">
      <c r="A595">
        <v>417</v>
      </c>
      <c r="B595">
        <f t="shared" si="195"/>
        <v>21.872505432985879</v>
      </c>
      <c r="C595" s="145">
        <f t="shared" si="196"/>
        <v>396.94025989073526</v>
      </c>
      <c r="D595" s="146">
        <f t="shared" si="197"/>
        <v>0</v>
      </c>
      <c r="E595" s="5"/>
      <c r="F595" s="15"/>
      <c r="G595" s="19"/>
      <c r="H595">
        <v>417</v>
      </c>
      <c r="I595">
        <f t="shared" si="198"/>
        <v>2.4204802637040519</v>
      </c>
      <c r="J595" s="145">
        <f t="shared" si="199"/>
        <v>2.5752525386384315</v>
      </c>
      <c r="K595" s="146">
        <f t="shared" si="200"/>
        <v>5.0083460700556248E-3</v>
      </c>
      <c r="O595">
        <v>41.7</v>
      </c>
      <c r="P595">
        <f t="shared" si="201"/>
        <v>53.240302545439633</v>
      </c>
      <c r="Q595" s="145">
        <f t="shared" si="202"/>
        <v>4421.1837920562666</v>
      </c>
      <c r="R595" s="146">
        <f t="shared" si="203"/>
        <v>0</v>
      </c>
    </row>
    <row r="596" spans="1:18" x14ac:dyDescent="0.35">
      <c r="A596">
        <v>418</v>
      </c>
      <c r="B596">
        <f t="shared" si="195"/>
        <v>21.934753812769117</v>
      </c>
      <c r="C596" s="145">
        <f t="shared" si="196"/>
        <v>400.34815544580954</v>
      </c>
      <c r="D596" s="146">
        <f t="shared" si="197"/>
        <v>0</v>
      </c>
      <c r="E596" s="5"/>
      <c r="F596" s="15"/>
      <c r="G596" s="19"/>
      <c r="H596">
        <v>418</v>
      </c>
      <c r="I596">
        <f t="shared" si="198"/>
        <v>2.4370115360346891</v>
      </c>
      <c r="J596" s="145">
        <f t="shared" si="199"/>
        <v>2.5980800555883148</v>
      </c>
      <c r="K596" s="146">
        <f t="shared" si="200"/>
        <v>4.6873317521193281E-3</v>
      </c>
      <c r="O596">
        <v>41.8</v>
      </c>
      <c r="P596">
        <f t="shared" si="201"/>
        <v>53.378703895184501</v>
      </c>
      <c r="Q596" s="145">
        <f t="shared" si="202"/>
        <v>4455.572580599528</v>
      </c>
      <c r="R596" s="146">
        <f t="shared" si="203"/>
        <v>0</v>
      </c>
    </row>
    <row r="597" spans="1:18" x14ac:dyDescent="0.35">
      <c r="A597">
        <v>419</v>
      </c>
      <c r="B597">
        <f t="shared" si="195"/>
        <v>21.997002192552358</v>
      </c>
      <c r="C597" s="145">
        <f t="shared" si="196"/>
        <v>403.77583248692611</v>
      </c>
      <c r="D597" s="146">
        <f t="shared" si="197"/>
        <v>0</v>
      </c>
      <c r="E597" s="5"/>
      <c r="F597" s="15"/>
      <c r="G597" s="19"/>
      <c r="H597">
        <v>419</v>
      </c>
      <c r="I597">
        <f t="shared" si="198"/>
        <v>2.4535428083653268</v>
      </c>
      <c r="J597" s="145">
        <f t="shared" si="199"/>
        <v>2.6210186761007503</v>
      </c>
      <c r="K597" s="146">
        <f t="shared" si="200"/>
        <v>4.3833729594586757E-3</v>
      </c>
      <c r="O597">
        <v>41.9</v>
      </c>
      <c r="P597">
        <f t="shared" si="201"/>
        <v>53.517105244929368</v>
      </c>
      <c r="Q597" s="145">
        <f t="shared" si="202"/>
        <v>4490.1398841951896</v>
      </c>
      <c r="R597" s="146">
        <f t="shared" si="203"/>
        <v>0</v>
      </c>
    </row>
    <row r="598" spans="1:18" x14ac:dyDescent="0.35">
      <c r="A598">
        <v>420</v>
      </c>
      <c r="B598">
        <f t="shared" si="195"/>
        <v>22.0592505723356</v>
      </c>
      <c r="C598" s="145">
        <f t="shared" si="196"/>
        <v>407.22334916218563</v>
      </c>
      <c r="D598" s="146">
        <f t="shared" si="197"/>
        <v>0</v>
      </c>
      <c r="E598" s="5"/>
      <c r="F598" s="15"/>
      <c r="G598" s="19"/>
      <c r="H598">
        <v>420</v>
      </c>
      <c r="I598">
        <f t="shared" si="198"/>
        <v>2.470074080695964</v>
      </c>
      <c r="J598" s="145">
        <f t="shared" si="199"/>
        <v>2.6440691906150402</v>
      </c>
      <c r="K598" s="146">
        <f t="shared" si="200"/>
        <v>4.0957954744228475E-3</v>
      </c>
      <c r="O598">
        <v>42</v>
      </c>
      <c r="P598">
        <f t="shared" si="201"/>
        <v>53.655506594674243</v>
      </c>
      <c r="Q598" s="145">
        <f t="shared" si="202"/>
        <v>4524.8861666858829</v>
      </c>
      <c r="R598" s="146">
        <f t="shared" si="203"/>
        <v>0</v>
      </c>
    </row>
    <row r="599" spans="1:18" x14ac:dyDescent="0.35">
      <c r="A599">
        <v>421</v>
      </c>
      <c r="B599">
        <f t="shared" si="195"/>
        <v>22.121498952118841</v>
      </c>
      <c r="C599" s="145">
        <f t="shared" si="196"/>
        <v>410.69076361968888</v>
      </c>
      <c r="D599" s="146">
        <f t="shared" si="197"/>
        <v>0</v>
      </c>
      <c r="E599" s="5"/>
      <c r="F599" s="15"/>
      <c r="G599" s="19"/>
      <c r="H599">
        <v>421</v>
      </c>
      <c r="I599">
        <f t="shared" si="198"/>
        <v>2.4866053530266012</v>
      </c>
      <c r="J599" s="145">
        <f t="shared" si="199"/>
        <v>2.667232389570485</v>
      </c>
      <c r="K599" s="146">
        <f t="shared" si="200"/>
        <v>3.8239384581151281E-3</v>
      </c>
      <c r="O599">
        <v>42.1</v>
      </c>
      <c r="P599">
        <f t="shared" si="201"/>
        <v>53.793907944419118</v>
      </c>
      <c r="Q599" s="145">
        <f t="shared" si="202"/>
        <v>4559.8118919142398</v>
      </c>
      <c r="R599" s="146">
        <f t="shared" si="203"/>
        <v>0</v>
      </c>
    </row>
    <row r="600" spans="1:18" x14ac:dyDescent="0.35">
      <c r="A600">
        <v>422</v>
      </c>
      <c r="B600">
        <f t="shared" si="195"/>
        <v>22.183747331902083</v>
      </c>
      <c r="C600" s="145">
        <f t="shared" si="196"/>
        <v>414.17813400753693</v>
      </c>
      <c r="D600" s="146">
        <f t="shared" si="197"/>
        <v>0</v>
      </c>
      <c r="E600" s="5"/>
      <c r="F600" s="15"/>
      <c r="G600" s="19"/>
      <c r="H600">
        <v>422</v>
      </c>
      <c r="I600">
        <f t="shared" si="198"/>
        <v>2.5031366253572389</v>
      </c>
      <c r="J600" s="145">
        <f t="shared" si="199"/>
        <v>2.6905090634063882</v>
      </c>
      <c r="K600" s="146">
        <f t="shared" si="200"/>
        <v>3.5671548543898535E-3</v>
      </c>
      <c r="O600">
        <v>42.2</v>
      </c>
      <c r="P600">
        <f t="shared" si="201"/>
        <v>53.932309294163993</v>
      </c>
      <c r="Q600" s="145">
        <f t="shared" si="202"/>
        <v>4594.917523722891</v>
      </c>
      <c r="R600" s="146">
        <f t="shared" si="203"/>
        <v>0</v>
      </c>
    </row>
    <row r="601" spans="1:18" x14ac:dyDescent="0.35">
      <c r="A601">
        <v>423</v>
      </c>
      <c r="B601">
        <f t="shared" si="195"/>
        <v>22.245995711685325</v>
      </c>
      <c r="C601" s="145">
        <f t="shared" si="196"/>
        <v>417.68551847383048</v>
      </c>
      <c r="D601" s="146">
        <f t="shared" si="197"/>
        <v>0</v>
      </c>
      <c r="E601" s="5"/>
      <c r="F601" s="15"/>
      <c r="G601" s="19"/>
      <c r="H601">
        <v>423</v>
      </c>
      <c r="I601">
        <f t="shared" si="198"/>
        <v>2.5196678976878761</v>
      </c>
      <c r="J601" s="145">
        <f t="shared" si="199"/>
        <v>2.7139000025620503</v>
      </c>
      <c r="K601" s="146">
        <f t="shared" si="200"/>
        <v>3.324811760146873E-3</v>
      </c>
      <c r="O601">
        <v>42.3</v>
      </c>
      <c r="P601">
        <f t="shared" si="201"/>
        <v>54.070710643908853</v>
      </c>
      <c r="Q601" s="145">
        <f t="shared" si="202"/>
        <v>4630.2035259544618</v>
      </c>
      <c r="R601" s="146">
        <f t="shared" si="203"/>
        <v>0</v>
      </c>
    </row>
    <row r="602" spans="1:18" x14ac:dyDescent="0.35">
      <c r="A602">
        <v>424</v>
      </c>
      <c r="B602">
        <f t="shared" si="195"/>
        <v>22.308244091468563</v>
      </c>
      <c r="C602" s="145">
        <f t="shared" si="196"/>
        <v>421.21297516667028</v>
      </c>
      <c r="D602" s="146">
        <f t="shared" si="197"/>
        <v>0</v>
      </c>
      <c r="E602" s="5"/>
      <c r="F602" s="15"/>
      <c r="G602" s="19"/>
      <c r="H602">
        <v>424</v>
      </c>
      <c r="I602">
        <f t="shared" si="198"/>
        <v>2.5361991700185138</v>
      </c>
      <c r="J602" s="145">
        <f t="shared" si="199"/>
        <v>2.7374059974767748</v>
      </c>
      <c r="K602" s="146">
        <f t="shared" si="200"/>
        <v>3.0962907615249557E-3</v>
      </c>
      <c r="O602">
        <v>42.4</v>
      </c>
      <c r="P602">
        <f t="shared" si="201"/>
        <v>54.209111993653728</v>
      </c>
      <c r="Q602" s="145">
        <f t="shared" si="202"/>
        <v>4665.6703624515931</v>
      </c>
      <c r="R602" s="146">
        <f t="shared" si="203"/>
        <v>0</v>
      </c>
    </row>
    <row r="603" spans="1:18" x14ac:dyDescent="0.35">
      <c r="A603">
        <v>425</v>
      </c>
      <c r="B603">
        <f t="shared" si="195"/>
        <v>22.370492471251804</v>
      </c>
      <c r="C603" s="145">
        <f t="shared" si="196"/>
        <v>424.76056223415765</v>
      </c>
      <c r="D603" s="146">
        <f t="shared" si="197"/>
        <v>0</v>
      </c>
      <c r="E603" s="5"/>
      <c r="F603" s="15"/>
      <c r="G603" s="19"/>
      <c r="H603">
        <v>425</v>
      </c>
      <c r="I603">
        <f t="shared" si="198"/>
        <v>2.552730442349151</v>
      </c>
      <c r="J603" s="145">
        <f t="shared" si="199"/>
        <v>2.7610278385898614</v>
      </c>
      <c r="K603" s="146">
        <f t="shared" si="200"/>
        <v>2.8809882357038186E-3</v>
      </c>
      <c r="O603">
        <v>42.5</v>
      </c>
      <c r="P603">
        <f t="shared" si="201"/>
        <v>54.347513343398603</v>
      </c>
      <c r="Q603" s="145">
        <f t="shared" si="202"/>
        <v>4701.3184970569091</v>
      </c>
      <c r="R603" s="146">
        <f t="shared" si="203"/>
        <v>0</v>
      </c>
    </row>
    <row r="604" spans="1:18" x14ac:dyDescent="0.35">
      <c r="A604">
        <v>426</v>
      </c>
      <c r="B604">
        <f t="shared" si="195"/>
        <v>22.432740851035046</v>
      </c>
      <c r="C604" s="145">
        <f t="shared" si="196"/>
        <v>428.3283378243932</v>
      </c>
      <c r="D604" s="146">
        <f t="shared" si="197"/>
        <v>0</v>
      </c>
      <c r="E604" s="5"/>
      <c r="F604" s="15"/>
      <c r="G604" s="19"/>
      <c r="H604">
        <v>426</v>
      </c>
      <c r="I604">
        <f t="shared" si="198"/>
        <v>2.5692617146797887</v>
      </c>
      <c r="J604" s="145">
        <f t="shared" si="199"/>
        <v>2.784766316340614</v>
      </c>
      <c r="K604" s="146">
        <f t="shared" si="200"/>
        <v>2.6783156181413581E-3</v>
      </c>
      <c r="O604">
        <v>42.6</v>
      </c>
      <c r="P604">
        <f t="shared" si="201"/>
        <v>54.485914693143478</v>
      </c>
      <c r="Q604" s="145">
        <f t="shared" si="202"/>
        <v>4737.1483936130453</v>
      </c>
      <c r="R604" s="146">
        <f t="shared" si="203"/>
        <v>0</v>
      </c>
    </row>
    <row r="605" spans="1:18" x14ac:dyDescent="0.35">
      <c r="A605">
        <v>427</v>
      </c>
      <c r="B605">
        <f t="shared" si="195"/>
        <v>22.494989230818287</v>
      </c>
      <c r="C605" s="145">
        <f t="shared" si="196"/>
        <v>431.91636008547789</v>
      </c>
      <c r="D605" s="146">
        <f t="shared" si="197"/>
        <v>0</v>
      </c>
      <c r="E605" s="5"/>
      <c r="F605" s="15"/>
      <c r="G605" s="19"/>
      <c r="H605">
        <v>427</v>
      </c>
      <c r="I605">
        <f t="shared" si="198"/>
        <v>2.5857929870104259</v>
      </c>
      <c r="J605" s="145">
        <f t="shared" si="199"/>
        <v>2.8086222211683336</v>
      </c>
      <c r="K605" s="146">
        <f t="shared" si="200"/>
        <v>2.4876996351862468E-3</v>
      </c>
      <c r="O605">
        <v>42.7</v>
      </c>
      <c r="P605">
        <f t="shared" si="201"/>
        <v>54.624316042888346</v>
      </c>
      <c r="Q605" s="145">
        <f t="shared" si="202"/>
        <v>4773.1605159626261</v>
      </c>
      <c r="R605" s="146">
        <f t="shared" si="203"/>
        <v>0</v>
      </c>
    </row>
    <row r="606" spans="1:18" x14ac:dyDescent="0.35">
      <c r="A606">
        <v>428</v>
      </c>
      <c r="B606">
        <f t="shared" si="195"/>
        <v>22.557237610601529</v>
      </c>
      <c r="C606" s="145">
        <f t="shared" si="196"/>
        <v>435.52468716551255</v>
      </c>
      <c r="D606" s="146">
        <f t="shared" si="197"/>
        <v>0</v>
      </c>
      <c r="E606" s="5"/>
      <c r="F606" s="15"/>
      <c r="G606" s="19"/>
      <c r="H606">
        <v>428</v>
      </c>
      <c r="I606">
        <f t="shared" si="198"/>
        <v>2.6023242593410636</v>
      </c>
      <c r="J606" s="145">
        <f t="shared" si="199"/>
        <v>2.8325963435123223</v>
      </c>
      <c r="K606" s="146">
        <f t="shared" si="200"/>
        <v>2.3085825021158524E-3</v>
      </c>
      <c r="O606">
        <v>42.8</v>
      </c>
      <c r="P606">
        <f t="shared" si="201"/>
        <v>54.762717392633213</v>
      </c>
      <c r="Q606" s="145">
        <f t="shared" si="202"/>
        <v>4809.3553279482885</v>
      </c>
      <c r="R606" s="146">
        <f t="shared" si="203"/>
        <v>0</v>
      </c>
    </row>
    <row r="607" spans="1:18" x14ac:dyDescent="0.35">
      <c r="A607">
        <v>429</v>
      </c>
      <c r="B607">
        <f t="shared" si="195"/>
        <v>22.619485990384771</v>
      </c>
      <c r="C607" s="145">
        <f t="shared" si="196"/>
        <v>439.15337721259812</v>
      </c>
      <c r="D607" s="146">
        <f t="shared" si="197"/>
        <v>0</v>
      </c>
      <c r="E607" s="5"/>
      <c r="F607" s="15"/>
      <c r="G607" s="19"/>
      <c r="H607">
        <v>429</v>
      </c>
      <c r="I607">
        <f t="shared" si="198"/>
        <v>2.6188555316717008</v>
      </c>
      <c r="J607" s="145">
        <f t="shared" si="199"/>
        <v>2.8566894738118815</v>
      </c>
      <c r="K607" s="146">
        <f t="shared" si="200"/>
        <v>2.1404220867691226E-3</v>
      </c>
      <c r="O607">
        <v>42.9</v>
      </c>
      <c r="P607">
        <f t="shared" si="201"/>
        <v>54.901118742378088</v>
      </c>
      <c r="Q607" s="145">
        <f t="shared" si="202"/>
        <v>4845.7332934126634</v>
      </c>
      <c r="R607" s="146">
        <f t="shared" si="203"/>
        <v>0</v>
      </c>
    </row>
    <row r="608" spans="1:18" x14ac:dyDescent="0.35">
      <c r="A608">
        <v>430</v>
      </c>
      <c r="B608">
        <f t="shared" si="195"/>
        <v>22.681734370168009</v>
      </c>
      <c r="C608" s="145">
        <f t="shared" si="196"/>
        <v>442.80248837483515</v>
      </c>
      <c r="D608" s="146">
        <f t="shared" si="197"/>
        <v>0</v>
      </c>
      <c r="E608" s="5"/>
      <c r="F608" s="15"/>
      <c r="G608" s="19"/>
      <c r="H608">
        <v>430</v>
      </c>
      <c r="I608">
        <f t="shared" si="198"/>
        <v>2.635386804002338</v>
      </c>
      <c r="J608" s="145">
        <f t="shared" si="199"/>
        <v>2.8809024025063135</v>
      </c>
      <c r="K608" s="146">
        <f t="shared" si="200"/>
        <v>1.9826920390479952E-3</v>
      </c>
      <c r="O608">
        <v>43</v>
      </c>
      <c r="P608">
        <f t="shared" si="201"/>
        <v>55.039520092122956</v>
      </c>
      <c r="Q608" s="145">
        <f t="shared" si="202"/>
        <v>4882.294876198378</v>
      </c>
      <c r="R608" s="146">
        <f t="shared" si="203"/>
        <v>0</v>
      </c>
    </row>
    <row r="609" spans="1:18" x14ac:dyDescent="0.35">
      <c r="A609">
        <v>431</v>
      </c>
      <c r="B609">
        <f t="shared" si="195"/>
        <v>22.74398274995125</v>
      </c>
      <c r="C609" s="145">
        <f t="shared" si="196"/>
        <v>446.47207880032494</v>
      </c>
      <c r="D609" s="146">
        <f t="shared" si="197"/>
        <v>0</v>
      </c>
      <c r="E609" s="5"/>
      <c r="F609" s="15"/>
      <c r="G609" s="19"/>
      <c r="H609">
        <v>431</v>
      </c>
      <c r="I609">
        <f t="shared" si="198"/>
        <v>2.6519180763329757</v>
      </c>
      <c r="J609" s="145">
        <f t="shared" si="199"/>
        <v>2.9052359200349209</v>
      </c>
      <c r="K609" s="146">
        <f t="shared" si="200"/>
        <v>1.8348818866775751E-3</v>
      </c>
      <c r="O609">
        <v>43.1</v>
      </c>
      <c r="P609">
        <f t="shared" si="201"/>
        <v>55.177921441867831</v>
      </c>
      <c r="Q609" s="145">
        <f t="shared" si="202"/>
        <v>4919.0405401480675</v>
      </c>
      <c r="R609" s="146">
        <f t="shared" si="203"/>
        <v>0</v>
      </c>
    </row>
    <row r="610" spans="1:18" x14ac:dyDescent="0.35">
      <c r="A610">
        <v>432</v>
      </c>
      <c r="B610">
        <f t="shared" si="195"/>
        <v>22.806231129734492</v>
      </c>
      <c r="C610" s="145">
        <f t="shared" si="196"/>
        <v>450.16220663716831</v>
      </c>
      <c r="D610" s="146">
        <f t="shared" si="197"/>
        <v>0</v>
      </c>
      <c r="E610" s="5"/>
      <c r="F610" s="15"/>
      <c r="G610" s="19"/>
      <c r="H610">
        <v>432</v>
      </c>
      <c r="I610">
        <f t="shared" si="198"/>
        <v>2.6684493486636129</v>
      </c>
      <c r="J610" s="145">
        <f t="shared" si="199"/>
        <v>2.9296908168370042</v>
      </c>
      <c r="K610" s="146">
        <f t="shared" si="200"/>
        <v>1.6964970977189076E-3</v>
      </c>
      <c r="O610">
        <v>43.2</v>
      </c>
      <c r="P610">
        <f t="shared" si="201"/>
        <v>55.316322791612706</v>
      </c>
      <c r="Q610" s="145">
        <f t="shared" si="202"/>
        <v>4955.9707491043619</v>
      </c>
      <c r="R610" s="146">
        <f t="shared" si="203"/>
        <v>0</v>
      </c>
    </row>
    <row r="611" spans="1:18" x14ac:dyDescent="0.35">
      <c r="A611">
        <v>433</v>
      </c>
      <c r="B611">
        <f t="shared" si="195"/>
        <v>22.868479509517734</v>
      </c>
      <c r="C611" s="145">
        <f t="shared" si="196"/>
        <v>453.8729300334661</v>
      </c>
      <c r="D611" s="146">
        <f t="shared" si="197"/>
        <v>0</v>
      </c>
      <c r="E611" s="5"/>
      <c r="F611" s="15"/>
      <c r="G611" s="19"/>
      <c r="H611">
        <v>433</v>
      </c>
      <c r="I611">
        <f t="shared" si="198"/>
        <v>2.6849806209942506</v>
      </c>
      <c r="J611" s="145">
        <f t="shared" si="199"/>
        <v>2.9542678833518665</v>
      </c>
      <c r="K611" s="146">
        <f t="shared" si="200"/>
        <v>1.5670591104324227E-3</v>
      </c>
      <c r="O611">
        <v>43.3</v>
      </c>
      <c r="P611">
        <f t="shared" si="201"/>
        <v>55.454724141357566</v>
      </c>
      <c r="Q611" s="145">
        <f t="shared" si="202"/>
        <v>4993.08596690989</v>
      </c>
      <c r="R611" s="146">
        <f t="shared" si="203"/>
        <v>0</v>
      </c>
    </row>
    <row r="612" spans="1:18" x14ac:dyDescent="0.35">
      <c r="A612">
        <v>434</v>
      </c>
      <c r="B612">
        <f t="shared" si="195"/>
        <v>22.930727889300975</v>
      </c>
      <c r="C612" s="145">
        <f t="shared" si="196"/>
        <v>457.60430713731904</v>
      </c>
      <c r="D612" s="146">
        <f t="shared" si="197"/>
        <v>0</v>
      </c>
      <c r="E612" s="5"/>
      <c r="F612" s="15"/>
      <c r="G612" s="19"/>
      <c r="H612">
        <v>434</v>
      </c>
      <c r="I612">
        <f t="shared" si="198"/>
        <v>2.7015118933248878</v>
      </c>
      <c r="J612" s="145">
        <f t="shared" si="199"/>
        <v>2.9789679100188087</v>
      </c>
      <c r="K612" s="146">
        <f t="shared" si="200"/>
        <v>1.4461053311951577E-3</v>
      </c>
      <c r="O612">
        <v>43.4</v>
      </c>
      <c r="P612">
        <f t="shared" si="201"/>
        <v>55.593125491102441</v>
      </c>
      <c r="Q612" s="145">
        <f t="shared" si="202"/>
        <v>5030.3866574072854</v>
      </c>
      <c r="R612" s="146">
        <f t="shared" si="203"/>
        <v>0</v>
      </c>
    </row>
    <row r="613" spans="1:18" x14ac:dyDescent="0.35">
      <c r="A613">
        <v>435</v>
      </c>
      <c r="B613">
        <f t="shared" si="195"/>
        <v>22.992976269084217</v>
      </c>
      <c r="C613" s="145">
        <f t="shared" si="196"/>
        <v>461.35639609682829</v>
      </c>
      <c r="D613" s="146">
        <f t="shared" si="197"/>
        <v>0</v>
      </c>
      <c r="E613" s="5"/>
      <c r="F613" s="15"/>
      <c r="G613" s="19"/>
      <c r="H613">
        <v>435</v>
      </c>
      <c r="I613">
        <f t="shared" si="198"/>
        <v>2.7180431656555255</v>
      </c>
      <c r="J613" s="145">
        <f t="shared" si="199"/>
        <v>3.0037916872771344</v>
      </c>
      <c r="K613" s="146">
        <f t="shared" si="200"/>
        <v>1.3331891012676733E-3</v>
      </c>
      <c r="O613">
        <v>43.5</v>
      </c>
      <c r="P613">
        <f t="shared" si="201"/>
        <v>55.731526840847316</v>
      </c>
      <c r="Q613" s="145">
        <f t="shared" si="202"/>
        <v>5067.8732844391789</v>
      </c>
      <c r="R613" s="146">
        <f t="shared" si="203"/>
        <v>0</v>
      </c>
    </row>
    <row r="614" spans="1:18" x14ac:dyDescent="0.35">
      <c r="A614">
        <v>436</v>
      </c>
      <c r="B614">
        <f t="shared" si="195"/>
        <v>23.055224648867455</v>
      </c>
      <c r="C614" s="145">
        <f t="shared" si="196"/>
        <v>465.12925506009424</v>
      </c>
      <c r="D614" s="146">
        <f t="shared" si="197"/>
        <v>0</v>
      </c>
      <c r="E614" s="5"/>
      <c r="F614" s="15"/>
      <c r="G614" s="19"/>
      <c r="H614">
        <v>436</v>
      </c>
      <c r="I614">
        <f t="shared" si="198"/>
        <v>2.7345744379861627</v>
      </c>
      <c r="J614" s="145">
        <f t="shared" si="199"/>
        <v>3.0287400055661431</v>
      </c>
      <c r="K614" s="146">
        <f t="shared" si="200"/>
        <v>1.2278796333001774E-3</v>
      </c>
      <c r="O614">
        <v>43.6</v>
      </c>
      <c r="P614">
        <f t="shared" si="201"/>
        <v>55.869928190592191</v>
      </c>
      <c r="Q614" s="145">
        <f t="shared" si="202"/>
        <v>5105.5463118482003</v>
      </c>
      <c r="R614" s="146">
        <f t="shared" si="203"/>
        <v>0</v>
      </c>
    </row>
    <row r="615" spans="1:18" x14ac:dyDescent="0.35">
      <c r="A615">
        <v>437</v>
      </c>
      <c r="B615">
        <f t="shared" si="195"/>
        <v>23.117473028650696</v>
      </c>
      <c r="C615" s="145">
        <f t="shared" si="196"/>
        <v>468.92294217521822</v>
      </c>
      <c r="D615" s="146">
        <f t="shared" si="197"/>
        <v>0</v>
      </c>
      <c r="E615" s="5"/>
      <c r="F615" s="15"/>
      <c r="G615" s="19"/>
      <c r="H615">
        <v>437</v>
      </c>
      <c r="I615">
        <f t="shared" si="198"/>
        <v>2.7511057103168004</v>
      </c>
      <c r="J615" s="145">
        <f t="shared" si="199"/>
        <v>3.053813655325138</v>
      </c>
      <c r="K615" s="146">
        <f t="shared" si="200"/>
        <v>1.1297619185596242E-3</v>
      </c>
      <c r="O615">
        <v>43.7</v>
      </c>
      <c r="P615">
        <f t="shared" si="201"/>
        <v>56.008329540337066</v>
      </c>
      <c r="Q615" s="145">
        <f t="shared" si="202"/>
        <v>5143.4062034769822</v>
      </c>
      <c r="R615" s="146">
        <f t="shared" si="203"/>
        <v>0</v>
      </c>
    </row>
    <row r="616" spans="1:18" x14ac:dyDescent="0.35">
      <c r="A616">
        <v>438</v>
      </c>
      <c r="B616">
        <f t="shared" si="195"/>
        <v>23.179721408433938</v>
      </c>
      <c r="C616" s="145">
        <f t="shared" si="196"/>
        <v>472.73751559030103</v>
      </c>
      <c r="D616" s="146">
        <f t="shared" si="197"/>
        <v>0</v>
      </c>
      <c r="E616" s="5"/>
      <c r="F616" s="15"/>
      <c r="G616" s="19"/>
      <c r="H616">
        <v>438</v>
      </c>
      <c r="I616">
        <f t="shared" si="198"/>
        <v>2.7676369826474376</v>
      </c>
      <c r="J616" s="145">
        <f t="shared" si="199"/>
        <v>3.0790134269934213</v>
      </c>
      <c r="K616" s="146">
        <f t="shared" si="200"/>
        <v>1.0384366059338346E-3</v>
      </c>
      <c r="O616">
        <v>43.8</v>
      </c>
      <c r="P616">
        <f t="shared" si="201"/>
        <v>56.146730890081926</v>
      </c>
      <c r="Q616" s="145">
        <f t="shared" si="202"/>
        <v>5181.4534231681509</v>
      </c>
      <c r="R616" s="146">
        <f t="shared" si="203"/>
        <v>0</v>
      </c>
    </row>
    <row r="617" spans="1:18" x14ac:dyDescent="0.35">
      <c r="A617">
        <v>439</v>
      </c>
      <c r="B617">
        <f t="shared" si="195"/>
        <v>23.24196978821718</v>
      </c>
      <c r="C617" s="145">
        <f t="shared" si="196"/>
        <v>476.5730334534436</v>
      </c>
      <c r="D617" s="146">
        <f t="shared" si="197"/>
        <v>0</v>
      </c>
      <c r="E617" s="5"/>
      <c r="F617" s="15"/>
      <c r="G617" s="19"/>
      <c r="H617">
        <v>439</v>
      </c>
      <c r="I617">
        <f t="shared" si="198"/>
        <v>2.7841682549780749</v>
      </c>
      <c r="J617" s="145">
        <f t="shared" si="199"/>
        <v>3.1043401110102939</v>
      </c>
      <c r="K617" s="146">
        <f t="shared" si="200"/>
        <v>9.5351985385383475E-4</v>
      </c>
      <c r="O617">
        <v>43.9</v>
      </c>
      <c r="P617">
        <f t="shared" si="201"/>
        <v>56.285132239826801</v>
      </c>
      <c r="Q617" s="145">
        <f t="shared" si="202"/>
        <v>5219.6884347643454</v>
      </c>
      <c r="R617" s="146">
        <f t="shared" si="203"/>
        <v>0</v>
      </c>
    </row>
    <row r="618" spans="1:18" x14ac:dyDescent="0.35">
      <c r="A618">
        <v>440</v>
      </c>
      <c r="B618">
        <f t="shared" si="195"/>
        <v>23.304218168000421</v>
      </c>
      <c r="C618" s="145">
        <f t="shared" si="196"/>
        <v>480.42955391274666</v>
      </c>
      <c r="D618" s="146">
        <f t="shared" si="197"/>
        <v>0</v>
      </c>
      <c r="E618" s="5"/>
      <c r="F618" s="15"/>
      <c r="G618" s="19"/>
      <c r="H618">
        <v>440</v>
      </c>
      <c r="I618">
        <f t="shared" si="198"/>
        <v>2.8006995273087125</v>
      </c>
      <c r="J618" s="145">
        <f t="shared" si="199"/>
        <v>3.1297944978150589</v>
      </c>
      <c r="K618" s="146">
        <f t="shared" si="200"/>
        <v>8.7464315634044887E-4</v>
      </c>
      <c r="O618">
        <v>44</v>
      </c>
      <c r="P618">
        <f t="shared" si="201"/>
        <v>56.423533589571676</v>
      </c>
      <c r="Q618" s="145">
        <f t="shared" si="202"/>
        <v>5258.1117021081918</v>
      </c>
      <c r="R618" s="146">
        <f t="shared" si="203"/>
        <v>0</v>
      </c>
    </row>
    <row r="619" spans="1:18" x14ac:dyDescent="0.35">
      <c r="A619">
        <v>441</v>
      </c>
      <c r="B619">
        <f t="shared" si="195"/>
        <v>23.366466547783663</v>
      </c>
      <c r="C619" s="145">
        <f t="shared" si="196"/>
        <v>484.30713511631114</v>
      </c>
      <c r="D619" s="146">
        <f t="shared" si="197"/>
        <v>0</v>
      </c>
      <c r="E619" s="5"/>
      <c r="F619" s="15"/>
      <c r="G619" s="19"/>
      <c r="H619">
        <v>441</v>
      </c>
      <c r="I619">
        <f t="shared" si="198"/>
        <v>2.8172307996393497</v>
      </c>
      <c r="J619" s="145">
        <f t="shared" si="199"/>
        <v>3.1553773778470173</v>
      </c>
      <c r="K619" s="146">
        <f t="shared" si="200"/>
        <v>8.014531444473505E-4</v>
      </c>
      <c r="O619">
        <v>44.1</v>
      </c>
      <c r="P619">
        <f t="shared" si="201"/>
        <v>56.561934939316544</v>
      </c>
      <c r="Q619" s="145">
        <f t="shared" si="202"/>
        <v>5296.7236890423228</v>
      </c>
      <c r="R619" s="146">
        <f t="shared" si="203"/>
        <v>0</v>
      </c>
    </row>
    <row r="620" spans="1:18" x14ac:dyDescent="0.35">
      <c r="A620">
        <v>442</v>
      </c>
      <c r="B620">
        <f t="shared" si="195"/>
        <v>23.428714927566904</v>
      </c>
      <c r="C620" s="145">
        <f t="shared" si="196"/>
        <v>488.20583521223779</v>
      </c>
      <c r="D620" s="146">
        <f t="shared" si="197"/>
        <v>0</v>
      </c>
      <c r="E620" s="5"/>
      <c r="F620" s="15"/>
      <c r="G620" s="19"/>
      <c r="H620">
        <v>442</v>
      </c>
      <c r="I620">
        <f t="shared" si="198"/>
        <v>2.8337620719699874</v>
      </c>
      <c r="J620" s="145">
        <f t="shared" si="199"/>
        <v>3.1810895415454721</v>
      </c>
      <c r="K620" s="146">
        <f t="shared" si="200"/>
        <v>7.3361136443195196E-4</v>
      </c>
      <c r="O620">
        <v>44.2</v>
      </c>
      <c r="P620">
        <f t="shared" si="201"/>
        <v>56.700336289061418</v>
      </c>
      <c r="Q620" s="145">
        <f t="shared" si="202"/>
        <v>5335.5248594093682</v>
      </c>
      <c r="R620" s="146">
        <f t="shared" si="203"/>
        <v>0</v>
      </c>
    </row>
    <row r="621" spans="1:18" x14ac:dyDescent="0.35">
      <c r="A621">
        <v>443</v>
      </c>
      <c r="B621">
        <f t="shared" si="195"/>
        <v>23.490963307350142</v>
      </c>
      <c r="C621" s="145">
        <f t="shared" si="196"/>
        <v>492.12571234862764</v>
      </c>
      <c r="D621" s="146">
        <f t="shared" si="197"/>
        <v>0</v>
      </c>
      <c r="E621" s="5"/>
      <c r="F621" s="15"/>
      <c r="G621" s="19"/>
      <c r="H621">
        <v>443</v>
      </c>
      <c r="I621">
        <f t="shared" si="198"/>
        <v>2.8502933443006246</v>
      </c>
      <c r="J621" s="145">
        <f t="shared" si="199"/>
        <v>3.206931779349723</v>
      </c>
      <c r="K621" s="146">
        <f t="shared" si="200"/>
        <v>6.7079403403180748E-4</v>
      </c>
      <c r="O621">
        <v>44.3</v>
      </c>
      <c r="P621">
        <f t="shared" si="201"/>
        <v>56.838737638806286</v>
      </c>
      <c r="Q621" s="145">
        <f t="shared" si="202"/>
        <v>5374.5156770519588</v>
      </c>
      <c r="R621" s="146">
        <f t="shared" si="203"/>
        <v>0</v>
      </c>
    </row>
    <row r="622" spans="1:18" x14ac:dyDescent="0.35">
      <c r="A622">
        <v>444</v>
      </c>
      <c r="B622">
        <f t="shared" si="195"/>
        <v>23.553211687133384</v>
      </c>
      <c r="C622" s="145">
        <f t="shared" si="196"/>
        <v>496.06682467358155</v>
      </c>
      <c r="D622" s="146">
        <f t="shared" si="197"/>
        <v>0</v>
      </c>
      <c r="E622" s="5"/>
      <c r="F622" s="15"/>
      <c r="G622" s="19"/>
      <c r="H622">
        <v>444</v>
      </c>
      <c r="I622">
        <f t="shared" si="198"/>
        <v>2.8668246166312623</v>
      </c>
      <c r="J622" s="145">
        <f t="shared" si="199"/>
        <v>3.2329048816990746</v>
      </c>
      <c r="K622" s="146">
        <f t="shared" si="200"/>
        <v>6.1269177827250054E-4</v>
      </c>
      <c r="O622">
        <v>44.4</v>
      </c>
      <c r="P622">
        <f t="shared" si="201"/>
        <v>56.977138988551154</v>
      </c>
      <c r="Q622" s="145">
        <f t="shared" si="202"/>
        <v>5413.6966058127273</v>
      </c>
      <c r="R622" s="146">
        <f t="shared" si="203"/>
        <v>0</v>
      </c>
    </row>
    <row r="623" spans="1:18" x14ac:dyDescent="0.35">
      <c r="A623">
        <v>445</v>
      </c>
      <c r="B623">
        <f t="shared" si="195"/>
        <v>23.615460066916626</v>
      </c>
      <c r="C623" s="145">
        <f t="shared" si="196"/>
        <v>500.0292303352004</v>
      </c>
      <c r="D623" s="146">
        <f t="shared" si="197"/>
        <v>0</v>
      </c>
      <c r="E623" s="5"/>
      <c r="F623" s="15"/>
      <c r="G623" s="19"/>
      <c r="H623">
        <v>445</v>
      </c>
      <c r="I623">
        <f t="shared" si="198"/>
        <v>2.8833558889618995</v>
      </c>
      <c r="J623" s="145">
        <f t="shared" si="199"/>
        <v>3.2590096390328265</v>
      </c>
      <c r="K623" s="146">
        <f t="shared" si="200"/>
        <v>5.5900934626551546E-4</v>
      </c>
      <c r="O623">
        <v>44.5</v>
      </c>
      <c r="P623">
        <f t="shared" si="201"/>
        <v>57.115540338296029</v>
      </c>
      <c r="Q623" s="145">
        <f t="shared" si="202"/>
        <v>5453.0681095343043</v>
      </c>
      <c r="R623" s="146">
        <f t="shared" si="203"/>
        <v>0</v>
      </c>
    </row>
    <row r="624" spans="1:18" x14ac:dyDescent="0.35">
      <c r="A624">
        <v>446</v>
      </c>
      <c r="B624">
        <f t="shared" si="195"/>
        <v>23.677708446699867</v>
      </c>
      <c r="C624" s="145">
        <f t="shared" si="196"/>
        <v>504.01298748158524</v>
      </c>
      <c r="D624" s="146">
        <f t="shared" si="197"/>
        <v>0</v>
      </c>
      <c r="E624" s="5"/>
      <c r="F624" s="15"/>
      <c r="G624" s="19"/>
      <c r="H624">
        <v>446</v>
      </c>
      <c r="I624">
        <f t="shared" si="198"/>
        <v>2.8998871612925372</v>
      </c>
      <c r="J624" s="145">
        <f t="shared" si="199"/>
        <v>3.2852468417902827</v>
      </c>
      <c r="K624" s="146">
        <f t="shared" si="200"/>
        <v>5.094653104844582E-4</v>
      </c>
      <c r="O624">
        <v>44.6</v>
      </c>
      <c r="P624">
        <f t="shared" si="201"/>
        <v>57.253941688040904</v>
      </c>
      <c r="Q624" s="145">
        <f t="shared" si="202"/>
        <v>5492.6306520593225</v>
      </c>
      <c r="R624" s="146">
        <f t="shared" si="203"/>
        <v>0</v>
      </c>
    </row>
    <row r="625" spans="1:18" x14ac:dyDescent="0.35">
      <c r="A625">
        <v>447</v>
      </c>
      <c r="B625">
        <f t="shared" si="195"/>
        <v>23.739956826483109</v>
      </c>
      <c r="C625" s="145">
        <f t="shared" si="196"/>
        <v>508.01815426083675</v>
      </c>
      <c r="D625" s="146">
        <f t="shared" si="197"/>
        <v>0</v>
      </c>
      <c r="E625" s="5"/>
      <c r="F625" s="15"/>
      <c r="G625" s="19"/>
      <c r="H625">
        <v>447</v>
      </c>
      <c r="I625">
        <f t="shared" si="198"/>
        <v>2.9164184336231744</v>
      </c>
      <c r="J625" s="145">
        <f t="shared" si="199"/>
        <v>3.3116172804107431</v>
      </c>
      <c r="K625" s="146">
        <f t="shared" si="200"/>
        <v>4.6379175003030682E-4</v>
      </c>
      <c r="O625">
        <v>44.7</v>
      </c>
      <c r="P625">
        <f t="shared" si="201"/>
        <v>57.392343037785778</v>
      </c>
      <c r="Q625" s="145">
        <f t="shared" si="202"/>
        <v>5532.3846972304109</v>
      </c>
      <c r="R625" s="146">
        <f t="shared" si="203"/>
        <v>0</v>
      </c>
    </row>
    <row r="626" spans="1:18" x14ac:dyDescent="0.35">
      <c r="A626">
        <v>448</v>
      </c>
      <c r="B626">
        <f t="shared" si="195"/>
        <v>23.802205206266351</v>
      </c>
      <c r="C626" s="145">
        <f t="shared" si="196"/>
        <v>512.04478882105582</v>
      </c>
      <c r="D626" s="146">
        <f t="shared" si="197"/>
        <v>0</v>
      </c>
      <c r="E626" s="5"/>
      <c r="F626" s="15"/>
      <c r="G626" s="19"/>
      <c r="H626">
        <v>448</v>
      </c>
      <c r="I626">
        <f t="shared" si="198"/>
        <v>2.9329497059538117</v>
      </c>
      <c r="J626" s="145">
        <f t="shared" si="199"/>
        <v>3.3381217453335101</v>
      </c>
      <c r="K626" s="146">
        <f t="shared" si="200"/>
        <v>4.2173391940791838E-4</v>
      </c>
      <c r="O626">
        <v>44.8</v>
      </c>
      <c r="P626">
        <f t="shared" si="201"/>
        <v>57.530744387530639</v>
      </c>
      <c r="Q626" s="145">
        <f t="shared" si="202"/>
        <v>5572.3307088901956</v>
      </c>
      <c r="R626" s="146">
        <f t="shared" si="203"/>
        <v>0</v>
      </c>
    </row>
    <row r="627" spans="1:18" x14ac:dyDescent="0.35">
      <c r="A627">
        <v>449</v>
      </c>
      <c r="B627">
        <f t="shared" ref="B627:B690" si="204">(A627-$C$171)/$C$172</f>
        <v>23.864453586049589</v>
      </c>
      <c r="C627" s="145">
        <f t="shared" ref="C627:C690" si="205">B627-1/6*C$174*(B627^2-1)-1/24*C$175*(B627^3-3*B627)+1/36*C$174^2*(4*B627^3-7*B627)</f>
        <v>516.0929493103431</v>
      </c>
      <c r="D627" s="146">
        <f t="shared" ref="D627:D690" si="206">1-NORMSDIST(C627)</f>
        <v>0</v>
      </c>
      <c r="E627" s="5"/>
      <c r="F627" s="15"/>
      <c r="G627" s="19"/>
      <c r="H627">
        <v>449</v>
      </c>
      <c r="I627">
        <f t="shared" ref="I627:I690" si="207">(H627-$J$171)/$J$172</f>
        <v>2.9494809782844493</v>
      </c>
      <c r="J627" s="145">
        <f t="shared" ref="J627:J690" si="208">I627-1/6*J$174*(I627^2-1)-1/24*J$175*(I627^3-3*I627)+1/36*J$174^2*(4*I627^3-7*I627)</f>
        <v>3.3647610269978867</v>
      </c>
      <c r="K627" s="146">
        <f t="shared" ref="K627:K690" si="209">1-NORMSDIST(J627)</f>
        <v>3.8304990434456787E-4</v>
      </c>
      <c r="O627">
        <v>44.9</v>
      </c>
      <c r="P627">
        <f t="shared" ref="P627:P690" si="210">(O627-$Q$171)/$Q$172</f>
        <v>57.669145737275514</v>
      </c>
      <c r="Q627" s="145">
        <f t="shared" ref="Q627:Q690" si="211">P627-1/6*Q$174*(P627^2-1)-1/24*Q$175*(P627^3-3*P627)+1/36*Q$174^2*(4*P627^3-7*P627)</f>
        <v>5612.4691508813175</v>
      </c>
      <c r="R627" s="146">
        <f t="shared" ref="R627:R690" si="212">1-NORMSDIST(Q627)</f>
        <v>0</v>
      </c>
    </row>
    <row r="628" spans="1:18" x14ac:dyDescent="0.35">
      <c r="A628">
        <v>450</v>
      </c>
      <c r="B628">
        <f t="shared" si="204"/>
        <v>23.92670196583283</v>
      </c>
      <c r="C628" s="145">
        <f t="shared" si="205"/>
        <v>520.16269387679984</v>
      </c>
      <c r="D628" s="146">
        <f t="shared" si="206"/>
        <v>0</v>
      </c>
      <c r="E628" s="5"/>
      <c r="F628" s="15"/>
      <c r="G628" s="19"/>
      <c r="H628">
        <v>450</v>
      </c>
      <c r="I628">
        <f t="shared" si="207"/>
        <v>2.9660122506150866</v>
      </c>
      <c r="J628" s="145">
        <f t="shared" si="208"/>
        <v>3.3915359158431739</v>
      </c>
      <c r="K628" s="146">
        <f t="shared" si="209"/>
        <v>3.4751026618018432E-4</v>
      </c>
      <c r="O628">
        <v>45</v>
      </c>
      <c r="P628">
        <f t="shared" si="210"/>
        <v>57.807547087020389</v>
      </c>
      <c r="Q628" s="145">
        <f t="shared" si="211"/>
        <v>5652.8004870464028</v>
      </c>
      <c r="R628" s="146">
        <f t="shared" si="212"/>
        <v>0</v>
      </c>
    </row>
    <row r="629" spans="1:18" x14ac:dyDescent="0.35">
      <c r="A629">
        <v>451</v>
      </c>
      <c r="B629">
        <f t="shared" si="204"/>
        <v>23.988950345616072</v>
      </c>
      <c r="C629" s="145">
        <f t="shared" si="205"/>
        <v>524.25408066852697</v>
      </c>
      <c r="D629" s="146">
        <f t="shared" si="206"/>
        <v>0</v>
      </c>
      <c r="E629" s="5"/>
      <c r="F629" s="15"/>
      <c r="G629" s="19"/>
      <c r="H629">
        <v>451</v>
      </c>
      <c r="I629">
        <f t="shared" si="207"/>
        <v>2.9825435229457242</v>
      </c>
      <c r="J629" s="145">
        <f t="shared" si="208"/>
        <v>3.4184472023086738</v>
      </c>
      <c r="K629" s="146">
        <f t="shared" si="209"/>
        <v>3.148976763485134E-4</v>
      </c>
      <c r="O629">
        <v>45.1</v>
      </c>
      <c r="P629">
        <f t="shared" si="210"/>
        <v>57.945948436765264</v>
      </c>
      <c r="Q629" s="145">
        <f t="shared" si="211"/>
        <v>5693.3251812280832</v>
      </c>
      <c r="R629" s="146">
        <f t="shared" si="212"/>
        <v>0</v>
      </c>
    </row>
    <row r="630" spans="1:18" x14ac:dyDescent="0.35">
      <c r="A630">
        <v>452</v>
      </c>
      <c r="B630">
        <f t="shared" si="204"/>
        <v>24.051198725399313</v>
      </c>
      <c r="C630" s="145">
        <f t="shared" si="205"/>
        <v>528.36716783362522</v>
      </c>
      <c r="D630" s="146">
        <f t="shared" si="206"/>
        <v>0</v>
      </c>
      <c r="E630" s="5"/>
      <c r="F630" s="15"/>
      <c r="G630" s="19"/>
      <c r="H630">
        <v>452</v>
      </c>
      <c r="I630">
        <f t="shared" si="207"/>
        <v>2.9990747952763614</v>
      </c>
      <c r="J630" s="145">
        <f t="shared" si="208"/>
        <v>3.445495676833688</v>
      </c>
      <c r="K630" s="146">
        <f t="shared" si="209"/>
        <v>2.8500654245733337E-4</v>
      </c>
      <c r="O630">
        <v>45.2</v>
      </c>
      <c r="P630">
        <f t="shared" si="210"/>
        <v>58.084349786510131</v>
      </c>
      <c r="Q630" s="145">
        <f t="shared" si="211"/>
        <v>5734.0436972689877</v>
      </c>
      <c r="R630" s="146">
        <f t="shared" si="212"/>
        <v>0</v>
      </c>
    </row>
    <row r="631" spans="1:18" x14ac:dyDescent="0.35">
      <c r="A631">
        <v>453</v>
      </c>
      <c r="B631">
        <f t="shared" si="204"/>
        <v>24.113447105182555</v>
      </c>
      <c r="C631" s="145">
        <f t="shared" si="205"/>
        <v>532.50201352019531</v>
      </c>
      <c r="D631" s="146">
        <f t="shared" si="206"/>
        <v>0</v>
      </c>
      <c r="E631" s="5"/>
      <c r="F631" s="15"/>
      <c r="G631" s="19"/>
      <c r="H631">
        <v>453</v>
      </c>
      <c r="I631">
        <f t="shared" si="207"/>
        <v>3.0156060676069991</v>
      </c>
      <c r="J631" s="145">
        <f t="shared" si="208"/>
        <v>3.4726821298575197</v>
      </c>
      <c r="K631" s="146">
        <f t="shared" si="209"/>
        <v>2.5764262745120448E-4</v>
      </c>
      <c r="O631">
        <v>45.3</v>
      </c>
      <c r="P631">
        <f t="shared" si="210"/>
        <v>58.222751136254999</v>
      </c>
      <c r="Q631" s="145">
        <f t="shared" si="211"/>
        <v>5774.9564990117497</v>
      </c>
      <c r="R631" s="146">
        <f t="shared" si="212"/>
        <v>0</v>
      </c>
    </row>
    <row r="632" spans="1:18" x14ac:dyDescent="0.35">
      <c r="A632">
        <v>454</v>
      </c>
      <c r="B632">
        <f t="shared" si="204"/>
        <v>24.175695484965797</v>
      </c>
      <c r="C632" s="145">
        <f t="shared" si="205"/>
        <v>536.65867587633841</v>
      </c>
      <c r="D632" s="146">
        <f t="shared" si="206"/>
        <v>0</v>
      </c>
      <c r="E632" s="5"/>
      <c r="F632" s="15"/>
      <c r="G632" s="19"/>
      <c r="H632">
        <v>454</v>
      </c>
      <c r="I632">
        <f t="shared" si="207"/>
        <v>3.0321373399376363</v>
      </c>
      <c r="J632" s="145">
        <f t="shared" si="208"/>
        <v>3.5000073518194683</v>
      </c>
      <c r="K632" s="146">
        <f t="shared" si="209"/>
        <v>2.3262266331247616E-4</v>
      </c>
      <c r="O632">
        <v>45.4</v>
      </c>
      <c r="P632">
        <f t="shared" si="210"/>
        <v>58.361152485999874</v>
      </c>
      <c r="Q632" s="145">
        <f t="shared" si="211"/>
        <v>5816.0640502990018</v>
      </c>
      <c r="R632" s="146">
        <f t="shared" si="212"/>
        <v>0</v>
      </c>
    </row>
    <row r="633" spans="1:18" x14ac:dyDescent="0.35">
      <c r="A633">
        <v>455</v>
      </c>
      <c r="B633">
        <f t="shared" si="204"/>
        <v>24.237943864749035</v>
      </c>
      <c r="C633" s="145">
        <f t="shared" si="205"/>
        <v>540.8372130501549</v>
      </c>
      <c r="D633" s="146">
        <f t="shared" si="206"/>
        <v>0</v>
      </c>
      <c r="E633" s="5"/>
      <c r="F633" s="15"/>
      <c r="G633" s="19"/>
      <c r="H633">
        <v>455</v>
      </c>
      <c r="I633">
        <f t="shared" si="207"/>
        <v>3.048668612268274</v>
      </c>
      <c r="J633" s="145">
        <f t="shared" si="208"/>
        <v>3.5274721331588386</v>
      </c>
      <c r="K633" s="146">
        <f t="shared" si="209"/>
        <v>2.0977396072363597E-4</v>
      </c>
      <c r="O633">
        <v>45.5</v>
      </c>
      <c r="P633">
        <f t="shared" si="210"/>
        <v>58.499553835744742</v>
      </c>
      <c r="Q633" s="145">
        <f t="shared" si="211"/>
        <v>5857.3668149733694</v>
      </c>
      <c r="R633" s="146">
        <f t="shared" si="212"/>
        <v>0</v>
      </c>
    </row>
    <row r="634" spans="1:18" x14ac:dyDescent="0.35">
      <c r="A634">
        <v>456</v>
      </c>
      <c r="B634">
        <f t="shared" si="204"/>
        <v>24.300192244532276</v>
      </c>
      <c r="C634" s="145">
        <f t="shared" si="205"/>
        <v>545.0376831897463</v>
      </c>
      <c r="D634" s="146">
        <f t="shared" si="206"/>
        <v>0</v>
      </c>
      <c r="E634" s="5"/>
      <c r="F634" s="15"/>
      <c r="G634" s="19"/>
      <c r="H634">
        <v>456</v>
      </c>
      <c r="I634">
        <f t="shared" si="207"/>
        <v>3.0651998845989112</v>
      </c>
      <c r="J634" s="145">
        <f t="shared" si="208"/>
        <v>3.5550772643149298</v>
      </c>
      <c r="K634" s="146">
        <f t="shared" si="209"/>
        <v>1.8893401607222859E-4</v>
      </c>
      <c r="O634">
        <v>45.6</v>
      </c>
      <c r="P634">
        <f t="shared" si="210"/>
        <v>58.637955185489616</v>
      </c>
      <c r="Q634" s="145">
        <f t="shared" si="211"/>
        <v>5898.8652568774914</v>
      </c>
      <c r="R634" s="146">
        <f t="shared" si="212"/>
        <v>0</v>
      </c>
    </row>
    <row r="635" spans="1:18" x14ac:dyDescent="0.35">
      <c r="A635">
        <v>457</v>
      </c>
      <c r="B635">
        <f t="shared" si="204"/>
        <v>24.362440624315518</v>
      </c>
      <c r="C635" s="145">
        <f t="shared" si="205"/>
        <v>549.26014444321311</v>
      </c>
      <c r="D635" s="146">
        <f t="shared" si="206"/>
        <v>0</v>
      </c>
      <c r="E635" s="5"/>
      <c r="F635" s="15"/>
      <c r="G635" s="19"/>
      <c r="H635">
        <v>457</v>
      </c>
      <c r="I635">
        <f t="shared" si="207"/>
        <v>3.0817311569295485</v>
      </c>
      <c r="J635" s="145">
        <f t="shared" si="208"/>
        <v>3.5828235357270457</v>
      </c>
      <c r="K635" s="146">
        <f t="shared" si="209"/>
        <v>1.6995011713460961E-4</v>
      </c>
      <c r="O635">
        <v>45.7</v>
      </c>
      <c r="P635">
        <f t="shared" si="210"/>
        <v>58.776356535234491</v>
      </c>
      <c r="Q635" s="145">
        <f t="shared" si="211"/>
        <v>5940.5598398539933</v>
      </c>
      <c r="R635" s="146">
        <f t="shared" si="212"/>
        <v>0</v>
      </c>
    </row>
    <row r="636" spans="1:18" x14ac:dyDescent="0.35">
      <c r="A636">
        <v>458</v>
      </c>
      <c r="B636">
        <f t="shared" si="204"/>
        <v>24.424689004098759</v>
      </c>
      <c r="C636" s="145">
        <f t="shared" si="205"/>
        <v>553.50465495865637</v>
      </c>
      <c r="D636" s="146">
        <f t="shared" si="206"/>
        <v>0</v>
      </c>
      <c r="E636" s="5"/>
      <c r="F636" s="15"/>
      <c r="G636" s="19"/>
      <c r="H636">
        <v>458</v>
      </c>
      <c r="I636">
        <f t="shared" si="207"/>
        <v>3.0982624292601861</v>
      </c>
      <c r="J636" s="145">
        <f t="shared" si="208"/>
        <v>3.6107117378344871</v>
      </c>
      <c r="K636" s="146">
        <f t="shared" si="209"/>
        <v>1.5267894872439403E-4</v>
      </c>
      <c r="O636">
        <v>45.8</v>
      </c>
      <c r="P636">
        <f t="shared" si="210"/>
        <v>58.914757884979352</v>
      </c>
      <c r="Q636" s="145">
        <f t="shared" si="211"/>
        <v>5982.4510277455038</v>
      </c>
      <c r="R636" s="146">
        <f t="shared" si="212"/>
        <v>0</v>
      </c>
    </row>
    <row r="637" spans="1:18" x14ac:dyDescent="0.35">
      <c r="A637">
        <v>459</v>
      </c>
      <c r="B637">
        <f t="shared" si="204"/>
        <v>24.486937383882001</v>
      </c>
      <c r="C637" s="145">
        <f t="shared" si="205"/>
        <v>557.77127288417694</v>
      </c>
      <c r="D637" s="146">
        <f t="shared" si="206"/>
        <v>0</v>
      </c>
      <c r="E637" s="5"/>
      <c r="F637" s="15"/>
      <c r="G637" s="19"/>
      <c r="H637">
        <v>459</v>
      </c>
      <c r="I637">
        <f t="shared" si="207"/>
        <v>3.1147937015908234</v>
      </c>
      <c r="J637" s="145">
        <f t="shared" si="208"/>
        <v>3.6387426610765568</v>
      </c>
      <c r="K637" s="146">
        <f t="shared" si="209"/>
        <v>1.3698619953717017E-4</v>
      </c>
      <c r="O637">
        <v>45.9</v>
      </c>
      <c r="P637">
        <f t="shared" si="210"/>
        <v>59.053159234724227</v>
      </c>
      <c r="Q637" s="145">
        <f t="shared" si="211"/>
        <v>6024.539284394662</v>
      </c>
      <c r="R637" s="146">
        <f t="shared" si="212"/>
        <v>0</v>
      </c>
    </row>
    <row r="638" spans="1:18" x14ac:dyDescent="0.35">
      <c r="A638">
        <v>460</v>
      </c>
      <c r="B638">
        <f t="shared" si="204"/>
        <v>24.549185763665243</v>
      </c>
      <c r="C638" s="145">
        <f t="shared" si="205"/>
        <v>562.06005636787563</v>
      </c>
      <c r="D638" s="146">
        <f t="shared" si="206"/>
        <v>0</v>
      </c>
      <c r="E638" s="5"/>
      <c r="F638" s="15"/>
      <c r="G638" s="19"/>
      <c r="H638">
        <v>460</v>
      </c>
      <c r="I638">
        <f t="shared" si="207"/>
        <v>3.131324973921461</v>
      </c>
      <c r="J638" s="145">
        <f t="shared" si="208"/>
        <v>3.6669170958925572</v>
      </c>
      <c r="K638" s="146">
        <f t="shared" si="209"/>
        <v>1.2274617136209809E-4</v>
      </c>
      <c r="O638">
        <v>46</v>
      </c>
      <c r="P638">
        <f t="shared" si="210"/>
        <v>59.191560584469102</v>
      </c>
      <c r="Q638" s="145">
        <f t="shared" si="211"/>
        <v>6066.8250736440932</v>
      </c>
      <c r="R638" s="146">
        <f t="shared" si="212"/>
        <v>0</v>
      </c>
    </row>
    <row r="639" spans="1:18" x14ac:dyDescent="0.35">
      <c r="A639">
        <v>461</v>
      </c>
      <c r="B639">
        <f t="shared" si="204"/>
        <v>24.611434143448484</v>
      </c>
      <c r="C639" s="145">
        <f t="shared" si="205"/>
        <v>566.37106355785329</v>
      </c>
      <c r="D639" s="146">
        <f t="shared" si="206"/>
        <v>0</v>
      </c>
      <c r="E639" s="5"/>
      <c r="F639" s="15"/>
      <c r="G639" s="19"/>
      <c r="H639">
        <v>461</v>
      </c>
      <c r="I639">
        <f t="shared" si="207"/>
        <v>3.1478562462520983</v>
      </c>
      <c r="J639" s="145">
        <f t="shared" si="208"/>
        <v>3.6952358327217878</v>
      </c>
      <c r="K639" s="146">
        <f t="shared" si="209"/>
        <v>1.0984139177050434E-4</v>
      </c>
      <c r="O639">
        <v>46.1</v>
      </c>
      <c r="P639">
        <f t="shared" si="210"/>
        <v>59.329961934213976</v>
      </c>
      <c r="Q639" s="145">
        <f t="shared" si="211"/>
        <v>6109.3088593364319</v>
      </c>
      <c r="R639" s="146">
        <f t="shared" si="212"/>
        <v>0</v>
      </c>
    </row>
    <row r="640" spans="1:18" x14ac:dyDescent="0.35">
      <c r="A640">
        <v>462</v>
      </c>
      <c r="B640">
        <f t="shared" si="204"/>
        <v>24.673682523231722</v>
      </c>
      <c r="C640" s="145">
        <f t="shared" si="205"/>
        <v>570.70435260221075</v>
      </c>
      <c r="D640" s="146">
        <f t="shared" si="206"/>
        <v>0</v>
      </c>
      <c r="E640" s="5"/>
      <c r="F640" s="15"/>
      <c r="G640" s="19"/>
      <c r="H640">
        <v>462</v>
      </c>
      <c r="I640">
        <f t="shared" si="207"/>
        <v>3.1643875185827359</v>
      </c>
      <c r="J640" s="145">
        <f t="shared" si="208"/>
        <v>3.7236996620035527</v>
      </c>
      <c r="K640" s="146">
        <f t="shared" si="209"/>
        <v>9.8162231323417615E-5</v>
      </c>
      <c r="O640">
        <v>46.2</v>
      </c>
      <c r="P640">
        <f t="shared" si="210"/>
        <v>59.468363283958851</v>
      </c>
      <c r="Q640" s="145">
        <f t="shared" si="211"/>
        <v>6151.9911053143069</v>
      </c>
      <c r="R640" s="146">
        <f t="shared" si="212"/>
        <v>0</v>
      </c>
    </row>
    <row r="641" spans="1:18" x14ac:dyDescent="0.35">
      <c r="A641">
        <v>463</v>
      </c>
      <c r="B641">
        <f t="shared" si="204"/>
        <v>24.735930903014964</v>
      </c>
      <c r="C641" s="145">
        <f t="shared" si="205"/>
        <v>575.05998164904906</v>
      </c>
      <c r="D641" s="146">
        <f t="shared" si="206"/>
        <v>0</v>
      </c>
      <c r="E641" s="5"/>
      <c r="F641" s="15"/>
      <c r="G641" s="19"/>
      <c r="H641">
        <v>463</v>
      </c>
      <c r="I641">
        <f t="shared" si="207"/>
        <v>3.1809187909133732</v>
      </c>
      <c r="J641" s="145">
        <f t="shared" si="208"/>
        <v>3.7523093741771523</v>
      </c>
      <c r="K641" s="146">
        <f t="shared" si="209"/>
        <v>8.7606526274597307E-5</v>
      </c>
      <c r="O641">
        <v>46.3</v>
      </c>
      <c r="P641">
        <f t="shared" si="210"/>
        <v>59.606764633703712</v>
      </c>
      <c r="Q641" s="145">
        <f t="shared" si="211"/>
        <v>6194.8722754203454</v>
      </c>
      <c r="R641" s="146">
        <f t="shared" si="212"/>
        <v>0</v>
      </c>
    </row>
    <row r="642" spans="1:18" x14ac:dyDescent="0.35">
      <c r="A642">
        <v>464</v>
      </c>
      <c r="B642">
        <f t="shared" si="204"/>
        <v>24.798179282798205</v>
      </c>
      <c r="C642" s="145">
        <f t="shared" si="205"/>
        <v>579.43800884646907</v>
      </c>
      <c r="D642" s="146">
        <f t="shared" si="206"/>
        <v>0</v>
      </c>
      <c r="E642" s="5"/>
      <c r="F642" s="15"/>
      <c r="G642" s="19"/>
      <c r="H642">
        <v>464</v>
      </c>
      <c r="I642">
        <f t="shared" si="207"/>
        <v>3.1974500632440108</v>
      </c>
      <c r="J642" s="145">
        <f t="shared" si="208"/>
        <v>3.7810657596818902</v>
      </c>
      <c r="K642" s="146">
        <f t="shared" si="209"/>
        <v>7.8079207671333251E-5</v>
      </c>
      <c r="O642">
        <v>46.4</v>
      </c>
      <c r="P642">
        <f t="shared" si="210"/>
        <v>59.745165983448587</v>
      </c>
      <c r="Q642" s="145">
        <f t="shared" si="211"/>
        <v>6237.9528334971865</v>
      </c>
      <c r="R642" s="146">
        <f t="shared" si="212"/>
        <v>0</v>
      </c>
    </row>
    <row r="643" spans="1:18" x14ac:dyDescent="0.35">
      <c r="A643">
        <v>465</v>
      </c>
      <c r="B643">
        <f t="shared" si="204"/>
        <v>24.860427662581447</v>
      </c>
      <c r="C643" s="145">
        <f t="shared" si="205"/>
        <v>583.83849234257161</v>
      </c>
      <c r="D643" s="146">
        <f t="shared" si="206"/>
        <v>0</v>
      </c>
      <c r="E643" s="5"/>
      <c r="F643" s="15"/>
      <c r="G643" s="19"/>
      <c r="H643">
        <v>465</v>
      </c>
      <c r="I643">
        <f t="shared" si="207"/>
        <v>3.213981335574648</v>
      </c>
      <c r="J643" s="145">
        <f t="shared" si="208"/>
        <v>3.8099696089570658</v>
      </c>
      <c r="K643" s="146">
        <f t="shared" si="209"/>
        <v>6.9491937686794181E-5</v>
      </c>
      <c r="O643">
        <v>46.5</v>
      </c>
      <c r="P643">
        <f t="shared" si="210"/>
        <v>59.883567333193461</v>
      </c>
      <c r="Q643" s="145">
        <f t="shared" si="211"/>
        <v>6281.2332433874581</v>
      </c>
      <c r="R643" s="146">
        <f t="shared" si="212"/>
        <v>0</v>
      </c>
    </row>
    <row r="644" spans="1:18" x14ac:dyDescent="0.35">
      <c r="A644">
        <v>466</v>
      </c>
      <c r="B644">
        <f t="shared" si="204"/>
        <v>24.922676042364689</v>
      </c>
      <c r="C644" s="145">
        <f t="shared" si="205"/>
        <v>588.26149028545774</v>
      </c>
      <c r="D644" s="146">
        <f t="shared" si="206"/>
        <v>0</v>
      </c>
      <c r="E644" s="5"/>
      <c r="F644" s="15"/>
      <c r="G644" s="19"/>
      <c r="H644">
        <v>466</v>
      </c>
      <c r="I644">
        <f t="shared" si="207"/>
        <v>3.2305126079052853</v>
      </c>
      <c r="J644" s="145">
        <f t="shared" si="208"/>
        <v>3.8390217124419834</v>
      </c>
      <c r="K644" s="146">
        <f t="shared" si="209"/>
        <v>6.1762753941319026E-5</v>
      </c>
      <c r="O644">
        <v>46.6</v>
      </c>
      <c r="P644">
        <f t="shared" si="210"/>
        <v>60.021968682938329</v>
      </c>
      <c r="Q644" s="145">
        <f t="shared" si="211"/>
        <v>6324.7139689337873</v>
      </c>
      <c r="R644" s="146">
        <f t="shared" si="212"/>
        <v>0</v>
      </c>
    </row>
    <row r="645" spans="1:18" x14ac:dyDescent="0.35">
      <c r="A645">
        <v>467</v>
      </c>
      <c r="B645">
        <f t="shared" si="204"/>
        <v>24.98492442214793</v>
      </c>
      <c r="C645" s="145">
        <f t="shared" si="205"/>
        <v>592.70706082322818</v>
      </c>
      <c r="D645" s="146">
        <f t="shared" si="206"/>
        <v>0</v>
      </c>
      <c r="E645" s="5"/>
      <c r="F645" s="15"/>
      <c r="G645" s="19"/>
      <c r="H645">
        <v>467</v>
      </c>
      <c r="I645">
        <f t="shared" si="207"/>
        <v>3.2470438802359229</v>
      </c>
      <c r="J645" s="145">
        <f t="shared" si="208"/>
        <v>3.868222860575945</v>
      </c>
      <c r="K645" s="146">
        <f t="shared" si="209"/>
        <v>5.4815722499546027E-5</v>
      </c>
      <c r="O645">
        <v>46.7</v>
      </c>
      <c r="P645">
        <f t="shared" si="210"/>
        <v>60.160370032683204</v>
      </c>
      <c r="Q645" s="145">
        <f t="shared" si="211"/>
        <v>6368.3954739788132</v>
      </c>
      <c r="R645" s="146">
        <f t="shared" si="212"/>
        <v>0</v>
      </c>
    </row>
    <row r="646" spans="1:18" x14ac:dyDescent="0.35">
      <c r="A646">
        <v>468</v>
      </c>
      <c r="B646">
        <f t="shared" si="204"/>
        <v>25.047172801931168</v>
      </c>
      <c r="C646" s="145">
        <f t="shared" si="205"/>
        <v>597.17526210398341</v>
      </c>
      <c r="D646" s="146">
        <f t="shared" si="206"/>
        <v>0</v>
      </c>
      <c r="E646" s="5"/>
      <c r="F646" s="15"/>
      <c r="G646" s="19"/>
      <c r="H646">
        <v>468</v>
      </c>
      <c r="I646">
        <f t="shared" si="207"/>
        <v>3.2635751525665602</v>
      </c>
      <c r="J646" s="145">
        <f t="shared" si="208"/>
        <v>3.8975738437982499</v>
      </c>
      <c r="K646" s="146">
        <f t="shared" si="209"/>
        <v>4.8580600152670073E-5</v>
      </c>
      <c r="O646">
        <v>46.8</v>
      </c>
      <c r="P646">
        <f t="shared" si="210"/>
        <v>60.298771382428072</v>
      </c>
      <c r="Q646" s="145">
        <f t="shared" si="211"/>
        <v>6412.2782223651584</v>
      </c>
      <c r="R646" s="146">
        <f t="shared" si="212"/>
        <v>0</v>
      </c>
    </row>
    <row r="647" spans="1:18" x14ac:dyDescent="0.35">
      <c r="A647">
        <v>469</v>
      </c>
      <c r="B647">
        <f t="shared" si="204"/>
        <v>25.10942118171441</v>
      </c>
      <c r="C647" s="145">
        <f t="shared" si="205"/>
        <v>601.66615227582508</v>
      </c>
      <c r="D647" s="146">
        <f t="shared" si="206"/>
        <v>0</v>
      </c>
      <c r="E647" s="5"/>
      <c r="F647" s="15"/>
      <c r="G647" s="19"/>
      <c r="H647">
        <v>469</v>
      </c>
      <c r="I647">
        <f t="shared" si="207"/>
        <v>3.2801064248971978</v>
      </c>
      <c r="J647" s="145">
        <f t="shared" si="208"/>
        <v>3.9270754525482037</v>
      </c>
      <c r="K647" s="146">
        <f t="shared" si="209"/>
        <v>4.2992506524841545E-5</v>
      </c>
      <c r="O647">
        <v>46.9</v>
      </c>
      <c r="P647">
        <f t="shared" si="210"/>
        <v>60.43717273217294</v>
      </c>
      <c r="Q647" s="145">
        <f t="shared" si="211"/>
        <v>6456.3626779354581</v>
      </c>
      <c r="R647" s="146">
        <f t="shared" si="212"/>
        <v>0</v>
      </c>
    </row>
    <row r="648" spans="1:18" x14ac:dyDescent="0.35">
      <c r="A648">
        <v>470</v>
      </c>
      <c r="B648">
        <f t="shared" si="204"/>
        <v>25.171669561497652</v>
      </c>
      <c r="C648" s="145">
        <f t="shared" si="205"/>
        <v>606.17978948685345</v>
      </c>
      <c r="D648" s="146">
        <f t="shared" si="206"/>
        <v>0</v>
      </c>
      <c r="E648" s="5"/>
      <c r="F648" s="15"/>
      <c r="G648" s="19"/>
      <c r="H648">
        <v>470</v>
      </c>
      <c r="I648">
        <f t="shared" si="207"/>
        <v>3.2966376972278351</v>
      </c>
      <c r="J648" s="145">
        <f t="shared" si="208"/>
        <v>3.9567284772651043</v>
      </c>
      <c r="K648" s="146">
        <f t="shared" si="209"/>
        <v>3.7991606468890105E-5</v>
      </c>
      <c r="O648">
        <v>47</v>
      </c>
      <c r="P648">
        <f t="shared" si="210"/>
        <v>60.575574081917814</v>
      </c>
      <c r="Q648" s="145">
        <f t="shared" si="211"/>
        <v>6500.649304532345</v>
      </c>
      <c r="R648" s="146">
        <f t="shared" si="212"/>
        <v>0</v>
      </c>
    </row>
    <row r="649" spans="1:18" x14ac:dyDescent="0.35">
      <c r="A649">
        <v>471</v>
      </c>
      <c r="B649">
        <f t="shared" si="204"/>
        <v>25.233917941280893</v>
      </c>
      <c r="C649" s="145">
        <f t="shared" si="205"/>
        <v>610.7162318851698</v>
      </c>
      <c r="D649" s="146">
        <f t="shared" si="206"/>
        <v>0</v>
      </c>
      <c r="E649" s="5"/>
      <c r="F649" s="15"/>
      <c r="G649" s="19"/>
      <c r="H649">
        <v>471</v>
      </c>
      <c r="I649">
        <f t="shared" si="207"/>
        <v>3.3131689695584727</v>
      </c>
      <c r="J649" s="145">
        <f t="shared" si="208"/>
        <v>3.9865337083882566</v>
      </c>
      <c r="K649" s="146">
        <f t="shared" si="209"/>
        <v>3.3522803143171132E-5</v>
      </c>
      <c r="O649">
        <v>47.1</v>
      </c>
      <c r="P649">
        <f t="shared" si="210"/>
        <v>60.713975431662689</v>
      </c>
      <c r="Q649" s="145">
        <f t="shared" si="211"/>
        <v>6545.1385659984489</v>
      </c>
      <c r="R649" s="146">
        <f t="shared" si="212"/>
        <v>0</v>
      </c>
    </row>
    <row r="650" spans="1:18" x14ac:dyDescent="0.35">
      <c r="A650">
        <v>472</v>
      </c>
      <c r="B650">
        <f t="shared" si="204"/>
        <v>25.296166321064135</v>
      </c>
      <c r="C650" s="145">
        <f t="shared" si="205"/>
        <v>615.27553761887498</v>
      </c>
      <c r="D650" s="146">
        <f t="shared" si="206"/>
        <v>0</v>
      </c>
      <c r="E650" s="5"/>
      <c r="F650" s="15"/>
      <c r="G650" s="19"/>
      <c r="H650">
        <v>472</v>
      </c>
      <c r="I650">
        <f t="shared" si="207"/>
        <v>3.32970024188911</v>
      </c>
      <c r="J650" s="145">
        <f t="shared" si="208"/>
        <v>4.0164919363569611</v>
      </c>
      <c r="K650" s="146">
        <f t="shared" si="209"/>
        <v>2.9535442095274256E-5</v>
      </c>
      <c r="O650">
        <v>47.2</v>
      </c>
      <c r="P650">
        <f t="shared" si="210"/>
        <v>60.852376781407564</v>
      </c>
      <c r="Q650" s="145">
        <f t="shared" si="211"/>
        <v>6589.8309261763998</v>
      </c>
      <c r="R650" s="146">
        <f t="shared" si="212"/>
        <v>0</v>
      </c>
    </row>
    <row r="651" spans="1:18" x14ac:dyDescent="0.35">
      <c r="A651">
        <v>473</v>
      </c>
      <c r="B651">
        <f t="shared" si="204"/>
        <v>25.358414700847376</v>
      </c>
      <c r="C651" s="145">
        <f t="shared" si="205"/>
        <v>619.85776483606958</v>
      </c>
      <c r="D651" s="146">
        <f t="shared" si="206"/>
        <v>0</v>
      </c>
      <c r="E651" s="5"/>
      <c r="F651" s="15"/>
      <c r="G651" s="19"/>
      <c r="H651">
        <v>473</v>
      </c>
      <c r="I651">
        <f t="shared" si="207"/>
        <v>3.3462315142197476</v>
      </c>
      <c r="J651" s="145">
        <f t="shared" si="208"/>
        <v>4.0466039516105203</v>
      </c>
      <c r="K651" s="146">
        <f t="shared" si="209"/>
        <v>2.5983026607390158E-5</v>
      </c>
      <c r="O651">
        <v>47.3</v>
      </c>
      <c r="P651">
        <f t="shared" si="210"/>
        <v>60.990778131152425</v>
      </c>
      <c r="Q651" s="145">
        <f t="shared" si="211"/>
        <v>6634.7268489088246</v>
      </c>
      <c r="R651" s="146">
        <f t="shared" si="212"/>
        <v>0</v>
      </c>
    </row>
    <row r="652" spans="1:18" x14ac:dyDescent="0.35">
      <c r="A652">
        <v>474</v>
      </c>
      <c r="B652">
        <f t="shared" si="204"/>
        <v>25.420663080630614</v>
      </c>
      <c r="C652" s="145">
        <f t="shared" si="205"/>
        <v>624.46297168485455</v>
      </c>
      <c r="D652" s="146">
        <f t="shared" si="206"/>
        <v>0</v>
      </c>
      <c r="E652" s="5"/>
      <c r="F652" s="15"/>
      <c r="G652" s="19"/>
      <c r="H652">
        <v>474</v>
      </c>
      <c r="I652">
        <f t="shared" si="207"/>
        <v>3.3627627865503849</v>
      </c>
      <c r="J652" s="145">
        <f t="shared" si="208"/>
        <v>4.0768705445882354</v>
      </c>
      <c r="K652" s="146">
        <f t="shared" si="209"/>
        <v>2.2822944493072761E-5</v>
      </c>
      <c r="O652">
        <v>47.4</v>
      </c>
      <c r="P652">
        <f t="shared" si="210"/>
        <v>61.129179480897299</v>
      </c>
      <c r="Q652" s="145">
        <f t="shared" si="211"/>
        <v>6679.8267980383644</v>
      </c>
      <c r="R652" s="146">
        <f t="shared" si="212"/>
        <v>0</v>
      </c>
    </row>
    <row r="653" spans="1:18" x14ac:dyDescent="0.35">
      <c r="A653">
        <v>475</v>
      </c>
      <c r="B653">
        <f t="shared" si="204"/>
        <v>25.482911460413856</v>
      </c>
      <c r="C653" s="145">
        <f t="shared" si="205"/>
        <v>629.09121631333085</v>
      </c>
      <c r="D653" s="146">
        <f t="shared" si="206"/>
        <v>0</v>
      </c>
      <c r="E653" s="5"/>
      <c r="F653" s="15"/>
      <c r="G653" s="19"/>
      <c r="H653">
        <v>475</v>
      </c>
      <c r="I653">
        <f t="shared" si="207"/>
        <v>3.3792940588810221</v>
      </c>
      <c r="J653" s="145">
        <f t="shared" si="208"/>
        <v>4.1072925057294087</v>
      </c>
      <c r="K653" s="146">
        <f t="shared" si="209"/>
        <v>2.0016206475625964E-5</v>
      </c>
      <c r="O653">
        <v>47.5</v>
      </c>
      <c r="P653">
        <f t="shared" si="210"/>
        <v>61.267580830642174</v>
      </c>
      <c r="Q653" s="145">
        <f t="shared" si="211"/>
        <v>6725.1312374076442</v>
      </c>
      <c r="R653" s="146">
        <f t="shared" si="212"/>
        <v>0</v>
      </c>
    </row>
    <row r="654" spans="1:18" x14ac:dyDescent="0.35">
      <c r="A654">
        <v>476</v>
      </c>
      <c r="B654">
        <f t="shared" si="204"/>
        <v>25.545159840197098</v>
      </c>
      <c r="C654" s="145">
        <f t="shared" si="205"/>
        <v>633.74255686959953</v>
      </c>
      <c r="D654" s="146">
        <f t="shared" si="206"/>
        <v>0</v>
      </c>
      <c r="E654" s="5"/>
      <c r="F654" s="15"/>
      <c r="G654" s="19"/>
      <c r="H654">
        <v>476</v>
      </c>
      <c r="I654">
        <f t="shared" si="207"/>
        <v>3.3958253312116597</v>
      </c>
      <c r="J654" s="145">
        <f t="shared" si="208"/>
        <v>4.1378706254733419</v>
      </c>
      <c r="K654" s="146">
        <f t="shared" si="209"/>
        <v>1.7527196211952756E-5</v>
      </c>
      <c r="O654">
        <v>47.6</v>
      </c>
      <c r="P654">
        <f t="shared" si="210"/>
        <v>61.405982180387049</v>
      </c>
      <c r="Q654" s="145">
        <f t="shared" si="211"/>
        <v>6770.6406308592959</v>
      </c>
      <c r="R654" s="146">
        <f t="shared" si="212"/>
        <v>0</v>
      </c>
    </row>
    <row r="655" spans="1:18" x14ac:dyDescent="0.35">
      <c r="A655">
        <v>477</v>
      </c>
      <c r="B655">
        <f t="shared" si="204"/>
        <v>25.607408219980339</v>
      </c>
      <c r="C655" s="145">
        <f t="shared" si="205"/>
        <v>638.41705150176131</v>
      </c>
      <c r="D655" s="146">
        <f t="shared" si="206"/>
        <v>0</v>
      </c>
      <c r="E655" s="5"/>
      <c r="F655" s="15"/>
      <c r="G655" s="19"/>
      <c r="H655">
        <v>477</v>
      </c>
      <c r="I655">
        <f t="shared" si="207"/>
        <v>3.412356603542297</v>
      </c>
      <c r="J655" s="145">
        <f t="shared" si="208"/>
        <v>4.1686056942593375</v>
      </c>
      <c r="K655" s="146">
        <f t="shared" si="209"/>
        <v>1.5323431977631863E-5</v>
      </c>
      <c r="O655">
        <v>47.7</v>
      </c>
      <c r="P655">
        <f t="shared" si="210"/>
        <v>61.544383530131917</v>
      </c>
      <c r="Q655" s="145">
        <f t="shared" si="211"/>
        <v>6816.3554422359484</v>
      </c>
      <c r="R655" s="146">
        <f t="shared" si="212"/>
        <v>0</v>
      </c>
    </row>
    <row r="656" spans="1:18" x14ac:dyDescent="0.35">
      <c r="A656">
        <v>478</v>
      </c>
      <c r="B656">
        <f t="shared" si="204"/>
        <v>25.669656599763581</v>
      </c>
      <c r="C656" s="145">
        <f t="shared" si="205"/>
        <v>643.11475835791714</v>
      </c>
      <c r="D656" s="146">
        <f t="shared" si="206"/>
        <v>0</v>
      </c>
      <c r="E656" s="5"/>
      <c r="F656" s="15"/>
      <c r="G656" s="19"/>
      <c r="H656">
        <v>478</v>
      </c>
      <c r="I656">
        <f t="shared" si="207"/>
        <v>3.4288878758729346</v>
      </c>
      <c r="J656" s="145">
        <f t="shared" si="208"/>
        <v>4.1994985025266978</v>
      </c>
      <c r="K656" s="146">
        <f t="shared" si="209"/>
        <v>1.3375339966814614E-5</v>
      </c>
      <c r="O656">
        <v>47.8</v>
      </c>
      <c r="P656">
        <f t="shared" si="210"/>
        <v>61.682784879876785</v>
      </c>
      <c r="Q656" s="145">
        <f t="shared" si="211"/>
        <v>6862.2761353802362</v>
      </c>
      <c r="R656" s="146">
        <f t="shared" si="212"/>
        <v>0</v>
      </c>
    </row>
    <row r="657" spans="1:18" x14ac:dyDescent="0.35">
      <c r="A657">
        <v>479</v>
      </c>
      <c r="B657">
        <f t="shared" si="204"/>
        <v>25.731904979546822</v>
      </c>
      <c r="C657" s="145">
        <f t="shared" si="205"/>
        <v>647.83573558616763</v>
      </c>
      <c r="D657" s="146">
        <f t="shared" si="206"/>
        <v>0</v>
      </c>
      <c r="E657" s="5"/>
      <c r="F657" s="15"/>
      <c r="G657" s="19"/>
      <c r="H657">
        <v>479</v>
      </c>
      <c r="I657">
        <f t="shared" si="207"/>
        <v>3.4454191482035719</v>
      </c>
      <c r="J657" s="145">
        <f t="shared" si="208"/>
        <v>4.2305498407147235</v>
      </c>
      <c r="K657" s="146">
        <f t="shared" si="209"/>
        <v>1.1656039118790318E-5</v>
      </c>
      <c r="O657">
        <v>47.9</v>
      </c>
      <c r="P657">
        <f t="shared" si="210"/>
        <v>61.821186229621659</v>
      </c>
      <c r="Q657" s="145">
        <f t="shared" si="211"/>
        <v>6908.4031741347881</v>
      </c>
      <c r="R657" s="146">
        <f t="shared" si="212"/>
        <v>0</v>
      </c>
    </row>
    <row r="658" spans="1:18" x14ac:dyDescent="0.35">
      <c r="A658">
        <v>480</v>
      </c>
      <c r="B658">
        <f t="shared" si="204"/>
        <v>25.79415335933006</v>
      </c>
      <c r="C658" s="145">
        <f t="shared" si="205"/>
        <v>652.58004133461384</v>
      </c>
      <c r="D658" s="146">
        <f t="shared" si="206"/>
        <v>0</v>
      </c>
      <c r="E658" s="5"/>
      <c r="F658" s="15"/>
      <c r="G658" s="19"/>
      <c r="H658">
        <v>480</v>
      </c>
      <c r="I658">
        <f t="shared" si="207"/>
        <v>3.4619504205342095</v>
      </c>
      <c r="J658" s="145">
        <f t="shared" si="208"/>
        <v>4.2617604992627163</v>
      </c>
      <c r="K658" s="146">
        <f t="shared" si="209"/>
        <v>1.0141137330776928E-5</v>
      </c>
      <c r="O658">
        <v>48</v>
      </c>
      <c r="P658">
        <f t="shared" si="210"/>
        <v>61.959587579366527</v>
      </c>
      <c r="Q658" s="145">
        <f t="shared" si="211"/>
        <v>6954.7370223422367</v>
      </c>
      <c r="R658" s="146">
        <f t="shared" si="212"/>
        <v>0</v>
      </c>
    </row>
    <row r="659" spans="1:18" x14ac:dyDescent="0.35">
      <c r="A659">
        <v>481</v>
      </c>
      <c r="B659">
        <f t="shared" si="204"/>
        <v>25.856401739113302</v>
      </c>
      <c r="C659" s="145">
        <f t="shared" si="205"/>
        <v>657.34773375135705</v>
      </c>
      <c r="D659" s="146">
        <f t="shared" si="206"/>
        <v>0</v>
      </c>
      <c r="E659" s="5"/>
      <c r="F659" s="15"/>
      <c r="G659" s="19"/>
      <c r="H659">
        <v>481</v>
      </c>
      <c r="I659">
        <f t="shared" si="207"/>
        <v>3.4784816928648468</v>
      </c>
      <c r="J659" s="145">
        <f t="shared" si="208"/>
        <v>4.2931312686099785</v>
      </c>
      <c r="K659" s="146">
        <f t="shared" si="209"/>
        <v>8.808538878635197E-6</v>
      </c>
      <c r="O659">
        <v>48.1</v>
      </c>
      <c r="P659">
        <f t="shared" si="210"/>
        <v>62.097988929111402</v>
      </c>
      <c r="Q659" s="145">
        <f t="shared" si="211"/>
        <v>7001.2781438452139</v>
      </c>
      <c r="R659" s="146">
        <f t="shared" si="212"/>
        <v>0</v>
      </c>
    </row>
    <row r="660" spans="1:18" x14ac:dyDescent="0.35">
      <c r="A660">
        <v>482</v>
      </c>
      <c r="B660">
        <f t="shared" si="204"/>
        <v>25.918650118896544</v>
      </c>
      <c r="C660" s="145">
        <f t="shared" si="205"/>
        <v>662.13887098449754</v>
      </c>
      <c r="D660" s="146">
        <f t="shared" si="206"/>
        <v>0</v>
      </c>
      <c r="E660" s="5"/>
      <c r="F660" s="15"/>
      <c r="G660" s="19"/>
      <c r="H660">
        <v>482</v>
      </c>
      <c r="I660">
        <f t="shared" si="207"/>
        <v>3.4950129651954844</v>
      </c>
      <c r="J660" s="145">
        <f t="shared" si="208"/>
        <v>4.3246629391958136</v>
      </c>
      <c r="K660" s="146">
        <f t="shared" si="209"/>
        <v>7.6382628266813413E-6</v>
      </c>
      <c r="O660">
        <v>48.2</v>
      </c>
      <c r="P660">
        <f t="shared" si="210"/>
        <v>62.236390278856277</v>
      </c>
      <c r="Q660" s="145">
        <f t="shared" si="211"/>
        <v>7048.0270024863494</v>
      </c>
      <c r="R660" s="146">
        <f t="shared" si="212"/>
        <v>0</v>
      </c>
    </row>
    <row r="661" spans="1:18" x14ac:dyDescent="0.35">
      <c r="A661">
        <v>483</v>
      </c>
      <c r="B661">
        <f t="shared" si="204"/>
        <v>25.980898498679785</v>
      </c>
      <c r="C661" s="145">
        <f t="shared" si="205"/>
        <v>666.95351118213637</v>
      </c>
      <c r="D661" s="146">
        <f t="shared" si="206"/>
        <v>0</v>
      </c>
      <c r="E661" s="5"/>
      <c r="F661" s="15"/>
      <c r="G661" s="19"/>
      <c r="H661">
        <v>483</v>
      </c>
      <c r="I661">
        <f t="shared" si="207"/>
        <v>3.5115442375261217</v>
      </c>
      <c r="J661" s="145">
        <f t="shared" si="208"/>
        <v>4.3563563014595212</v>
      </c>
      <c r="K661" s="146">
        <f t="shared" si="209"/>
        <v>6.6122721733563594E-6</v>
      </c>
      <c r="O661">
        <v>48.3</v>
      </c>
      <c r="P661">
        <f t="shared" si="210"/>
        <v>62.374791628601137</v>
      </c>
      <c r="Q661" s="145">
        <f t="shared" si="211"/>
        <v>7094.9840621082703</v>
      </c>
      <c r="R661" s="146">
        <f t="shared" si="212"/>
        <v>0</v>
      </c>
    </row>
    <row r="662" spans="1:18" x14ac:dyDescent="0.35">
      <c r="A662">
        <v>484</v>
      </c>
      <c r="B662">
        <f t="shared" si="204"/>
        <v>26.043146878463027</v>
      </c>
      <c r="C662" s="145">
        <f t="shared" si="205"/>
        <v>671.7917124923747</v>
      </c>
      <c r="D662" s="146">
        <f t="shared" si="206"/>
        <v>0</v>
      </c>
      <c r="E662" s="5"/>
      <c r="F662" s="15"/>
      <c r="G662" s="19"/>
      <c r="H662">
        <v>484</v>
      </c>
      <c r="I662">
        <f t="shared" si="207"/>
        <v>3.5280755098567589</v>
      </c>
      <c r="J662" s="145">
        <f t="shared" si="208"/>
        <v>4.3882121458404031</v>
      </c>
      <c r="K662" s="146">
        <f t="shared" si="209"/>
        <v>5.7143134508663707E-6</v>
      </c>
      <c r="O662">
        <v>48.4</v>
      </c>
      <c r="P662">
        <f t="shared" si="210"/>
        <v>62.513192978346012</v>
      </c>
      <c r="Q662" s="145">
        <f t="shared" si="211"/>
        <v>7142.1497865536148</v>
      </c>
      <c r="R662" s="146">
        <f t="shared" si="212"/>
        <v>0</v>
      </c>
    </row>
    <row r="663" spans="1:18" x14ac:dyDescent="0.35">
      <c r="A663">
        <v>485</v>
      </c>
      <c r="B663">
        <f t="shared" si="204"/>
        <v>26.105395258246268</v>
      </c>
      <c r="C663" s="145">
        <f t="shared" si="205"/>
        <v>676.65353306331303</v>
      </c>
      <c r="D663" s="146">
        <f t="shared" si="206"/>
        <v>0</v>
      </c>
      <c r="E663" s="5"/>
      <c r="F663" s="15"/>
      <c r="G663" s="19"/>
      <c r="H663">
        <v>485</v>
      </c>
      <c r="I663">
        <f t="shared" si="207"/>
        <v>3.5446067821873966</v>
      </c>
      <c r="J663" s="145">
        <f t="shared" si="208"/>
        <v>4.4202312627777642</v>
      </c>
      <c r="K663" s="146">
        <f t="shared" si="209"/>
        <v>4.9297664656000606E-6</v>
      </c>
      <c r="O663">
        <v>48.5</v>
      </c>
      <c r="P663">
        <f t="shared" si="210"/>
        <v>62.651594328090887</v>
      </c>
      <c r="Q663" s="145">
        <f t="shared" si="211"/>
        <v>7189.5246396650118</v>
      </c>
      <c r="R663" s="146">
        <f t="shared" si="212"/>
        <v>0</v>
      </c>
    </row>
    <row r="664" spans="1:18" x14ac:dyDescent="0.35">
      <c r="A664">
        <v>486</v>
      </c>
      <c r="B664">
        <f t="shared" si="204"/>
        <v>26.16764363802951</v>
      </c>
      <c r="C664" s="145">
        <f t="shared" si="205"/>
        <v>681.53903104305232</v>
      </c>
      <c r="D664" s="146">
        <f t="shared" si="206"/>
        <v>0</v>
      </c>
      <c r="E664" s="5"/>
      <c r="F664" s="15"/>
      <c r="G664" s="19"/>
      <c r="H664">
        <v>486</v>
      </c>
      <c r="I664">
        <f t="shared" si="207"/>
        <v>3.5611380545180338</v>
      </c>
      <c r="J664" s="145">
        <f t="shared" si="208"/>
        <v>4.4524144427109036</v>
      </c>
      <c r="K664" s="146">
        <f t="shared" si="209"/>
        <v>4.2455038502531295E-6</v>
      </c>
      <c r="O664">
        <v>48.6</v>
      </c>
      <c r="P664">
        <f t="shared" si="210"/>
        <v>62.789995677835762</v>
      </c>
      <c r="Q664" s="145">
        <f t="shared" si="211"/>
        <v>7237.109085285093</v>
      </c>
      <c r="R664" s="146">
        <f t="shared" si="212"/>
        <v>0</v>
      </c>
    </row>
    <row r="665" spans="1:18" x14ac:dyDescent="0.35">
      <c r="A665">
        <v>487</v>
      </c>
      <c r="B665">
        <f t="shared" si="204"/>
        <v>26.229892017812748</v>
      </c>
      <c r="C665" s="145">
        <f t="shared" si="205"/>
        <v>686.44826457969327</v>
      </c>
      <c r="D665" s="146">
        <f t="shared" si="206"/>
        <v>0</v>
      </c>
      <c r="E665" s="5"/>
      <c r="F665" s="15"/>
      <c r="G665" s="19"/>
      <c r="H665">
        <v>487</v>
      </c>
      <c r="I665">
        <f t="shared" si="207"/>
        <v>3.5776693268486714</v>
      </c>
      <c r="J665" s="145">
        <f t="shared" si="208"/>
        <v>4.4847624760791245</v>
      </c>
      <c r="K665" s="146">
        <f t="shared" si="209"/>
        <v>3.6497600710561073E-6</v>
      </c>
      <c r="O665">
        <v>48.7</v>
      </c>
      <c r="P665">
        <f t="shared" si="210"/>
        <v>62.928397027580637</v>
      </c>
      <c r="Q665" s="145">
        <f t="shared" si="211"/>
        <v>7284.9035872564855</v>
      </c>
      <c r="R665" s="146">
        <f t="shared" si="212"/>
        <v>0</v>
      </c>
    </row>
    <row r="666" spans="1:18" x14ac:dyDescent="0.35">
      <c r="A666">
        <v>488</v>
      </c>
      <c r="B666">
        <f t="shared" si="204"/>
        <v>26.29214039759599</v>
      </c>
      <c r="C666" s="145">
        <f t="shared" si="205"/>
        <v>691.38129182133741</v>
      </c>
      <c r="D666" s="146">
        <f t="shared" si="206"/>
        <v>0</v>
      </c>
      <c r="E666" s="5"/>
      <c r="F666" s="15"/>
      <c r="G666" s="19"/>
      <c r="H666">
        <v>488</v>
      </c>
      <c r="I666">
        <f t="shared" si="207"/>
        <v>3.5942005991793087</v>
      </c>
      <c r="J666" s="145">
        <f t="shared" si="208"/>
        <v>4.5172761533217267</v>
      </c>
      <c r="K666" s="146">
        <f t="shared" si="209"/>
        <v>3.1320095243980717E-6</v>
      </c>
      <c r="O666">
        <v>48.8</v>
      </c>
      <c r="P666">
        <f t="shared" si="210"/>
        <v>63.066798377325497</v>
      </c>
      <c r="Q666" s="145">
        <f t="shared" si="211"/>
        <v>7332.9086094218192</v>
      </c>
      <c r="R666" s="146">
        <f t="shared" si="212"/>
        <v>0</v>
      </c>
    </row>
    <row r="667" spans="1:18" x14ac:dyDescent="0.35">
      <c r="A667">
        <v>489</v>
      </c>
      <c r="B667">
        <f t="shared" si="204"/>
        <v>26.354388777379231</v>
      </c>
      <c r="C667" s="145">
        <f t="shared" si="205"/>
        <v>696.33817091608523</v>
      </c>
      <c r="D667" s="146">
        <f t="shared" si="206"/>
        <v>0</v>
      </c>
      <c r="E667" s="5"/>
      <c r="F667" s="15"/>
      <c r="G667" s="19"/>
      <c r="H667">
        <v>489</v>
      </c>
      <c r="I667">
        <f t="shared" si="207"/>
        <v>3.6107318715099463</v>
      </c>
      <c r="J667" s="145">
        <f t="shared" si="208"/>
        <v>4.5499562648780145</v>
      </c>
      <c r="K667" s="146">
        <f t="shared" si="209"/>
        <v>2.6828533412626143E-6</v>
      </c>
      <c r="O667">
        <v>48.9</v>
      </c>
      <c r="P667">
        <f t="shared" si="210"/>
        <v>63.205199727070372</v>
      </c>
      <c r="Q667" s="145">
        <f t="shared" si="211"/>
        <v>7381.124615623733</v>
      </c>
      <c r="R667" s="146">
        <f t="shared" si="212"/>
        <v>0</v>
      </c>
    </row>
    <row r="668" spans="1:18" x14ac:dyDescent="0.35">
      <c r="A668">
        <v>490</v>
      </c>
      <c r="B668">
        <f t="shared" si="204"/>
        <v>26.416637157162473</v>
      </c>
      <c r="C668" s="145">
        <f t="shared" si="205"/>
        <v>701.31896001203745</v>
      </c>
      <c r="D668" s="146">
        <f t="shared" si="206"/>
        <v>0</v>
      </c>
      <c r="E668" s="5"/>
      <c r="F668" s="15"/>
      <c r="G668" s="19"/>
      <c r="H668">
        <v>490</v>
      </c>
      <c r="I668">
        <f t="shared" si="207"/>
        <v>3.6272631438405836</v>
      </c>
      <c r="J668" s="145">
        <f t="shared" si="208"/>
        <v>4.5828036011872895</v>
      </c>
      <c r="K668" s="146">
        <f t="shared" si="209"/>
        <v>2.2939145094547087E-6</v>
      </c>
      <c r="O668">
        <v>49</v>
      </c>
      <c r="P668">
        <f t="shared" si="210"/>
        <v>63.343601076815247</v>
      </c>
      <c r="Q668" s="145">
        <f t="shared" si="211"/>
        <v>7429.5520697048541</v>
      </c>
      <c r="R668" s="146">
        <f t="shared" si="212"/>
        <v>0</v>
      </c>
    </row>
    <row r="669" spans="1:18" x14ac:dyDescent="0.35">
      <c r="A669">
        <v>491</v>
      </c>
      <c r="B669">
        <f t="shared" si="204"/>
        <v>26.478885536945715</v>
      </c>
      <c r="C669" s="145">
        <f t="shared" si="205"/>
        <v>706.32371725729524</v>
      </c>
      <c r="D669" s="146">
        <f t="shared" si="206"/>
        <v>0</v>
      </c>
      <c r="E669" s="5"/>
      <c r="F669" s="15"/>
      <c r="G669" s="19"/>
      <c r="H669">
        <v>491</v>
      </c>
      <c r="I669">
        <f t="shared" si="207"/>
        <v>3.6437944161712212</v>
      </c>
      <c r="J669" s="145">
        <f t="shared" si="208"/>
        <v>4.6158189526888531</v>
      </c>
      <c r="K669" s="146">
        <f t="shared" si="209"/>
        <v>1.9577409176019245E-6</v>
      </c>
      <c r="O669">
        <v>49.1</v>
      </c>
      <c r="P669">
        <f t="shared" si="210"/>
        <v>63.482002426560115</v>
      </c>
      <c r="Q669" s="145">
        <f t="shared" si="211"/>
        <v>7478.1914355078106</v>
      </c>
      <c r="R669" s="146">
        <f t="shared" si="212"/>
        <v>0</v>
      </c>
    </row>
    <row r="670" spans="1:18" x14ac:dyDescent="0.35">
      <c r="A670">
        <v>492</v>
      </c>
      <c r="B670">
        <f t="shared" si="204"/>
        <v>26.541133916728956</v>
      </c>
      <c r="C670" s="145">
        <f t="shared" si="205"/>
        <v>711.35250079995922</v>
      </c>
      <c r="D670" s="146">
        <f t="shared" si="206"/>
        <v>0</v>
      </c>
      <c r="E670" s="5"/>
      <c r="F670" s="15"/>
      <c r="G670" s="19"/>
      <c r="H670">
        <v>492</v>
      </c>
      <c r="I670">
        <f t="shared" si="207"/>
        <v>3.6603256885018585</v>
      </c>
      <c r="J670" s="145">
        <f t="shared" si="208"/>
        <v>4.649003109822007</v>
      </c>
      <c r="K670" s="146">
        <f t="shared" si="209"/>
        <v>1.667715922470947E-6</v>
      </c>
      <c r="O670">
        <v>49.2</v>
      </c>
      <c r="P670">
        <f t="shared" si="210"/>
        <v>63.62040377630499</v>
      </c>
      <c r="Q670" s="145">
        <f t="shared" si="211"/>
        <v>7527.0431768752387</v>
      </c>
      <c r="R670" s="146">
        <f t="shared" si="212"/>
        <v>0</v>
      </c>
    </row>
    <row r="671" spans="1:18" x14ac:dyDescent="0.35">
      <c r="A671">
        <v>493</v>
      </c>
      <c r="B671">
        <f t="shared" si="204"/>
        <v>26.603382296512194</v>
      </c>
      <c r="C671" s="145">
        <f t="shared" si="205"/>
        <v>716.4053687881302</v>
      </c>
      <c r="D671" s="146">
        <f t="shared" si="206"/>
        <v>0</v>
      </c>
      <c r="E671" s="5"/>
      <c r="F671" s="15"/>
      <c r="G671" s="19"/>
      <c r="H671">
        <v>493</v>
      </c>
      <c r="I671">
        <f t="shared" si="207"/>
        <v>3.6768569608324957</v>
      </c>
      <c r="J671" s="145">
        <f t="shared" si="208"/>
        <v>4.6823568630260519</v>
      </c>
      <c r="K671" s="146">
        <f t="shared" si="209"/>
        <v>1.4179760392529772E-6</v>
      </c>
      <c r="O671">
        <v>49.3</v>
      </c>
      <c r="P671">
        <f t="shared" si="210"/>
        <v>63.758805126049857</v>
      </c>
      <c r="Q671" s="145">
        <f t="shared" si="211"/>
        <v>7576.1077576497637</v>
      </c>
      <c r="R671" s="146">
        <f t="shared" si="212"/>
        <v>0</v>
      </c>
    </row>
    <row r="672" spans="1:18" x14ac:dyDescent="0.35">
      <c r="A672">
        <v>494</v>
      </c>
      <c r="B672">
        <f t="shared" si="204"/>
        <v>26.665630676295436</v>
      </c>
      <c r="C672" s="145">
        <f t="shared" si="205"/>
        <v>721.48237936990949</v>
      </c>
      <c r="D672" s="146">
        <f t="shared" si="206"/>
        <v>0</v>
      </c>
      <c r="E672" s="5"/>
      <c r="F672" s="15"/>
      <c r="G672" s="19"/>
      <c r="H672">
        <v>494</v>
      </c>
      <c r="I672">
        <f t="shared" si="207"/>
        <v>3.6933882331631334</v>
      </c>
      <c r="J672" s="145">
        <f t="shared" si="208"/>
        <v>4.7158810027402938</v>
      </c>
      <c r="K672" s="146">
        <f t="shared" si="209"/>
        <v>1.2033353581353268E-6</v>
      </c>
      <c r="O672">
        <v>49.4</v>
      </c>
      <c r="P672">
        <f t="shared" si="210"/>
        <v>63.897206475794725</v>
      </c>
      <c r="Q672" s="145">
        <f t="shared" si="211"/>
        <v>7625.3856416740209</v>
      </c>
      <c r="R672" s="146">
        <f t="shared" si="212"/>
        <v>0</v>
      </c>
    </row>
    <row r="673" spans="1:18" x14ac:dyDescent="0.35">
      <c r="A673">
        <v>495</v>
      </c>
      <c r="B673">
        <f t="shared" si="204"/>
        <v>26.727879056078677</v>
      </c>
      <c r="C673" s="145">
        <f t="shared" si="205"/>
        <v>726.58359069339758</v>
      </c>
      <c r="D673" s="146">
        <f t="shared" si="206"/>
        <v>0</v>
      </c>
      <c r="E673" s="5"/>
      <c r="F673" s="15"/>
      <c r="G673" s="19"/>
      <c r="H673">
        <v>495</v>
      </c>
      <c r="I673">
        <f t="shared" si="207"/>
        <v>3.7099195054937706</v>
      </c>
      <c r="J673" s="145">
        <f t="shared" si="208"/>
        <v>4.7495763194040288</v>
      </c>
      <c r="K673" s="146">
        <f t="shared" si="209"/>
        <v>1.0192162928079895E-6</v>
      </c>
      <c r="O673">
        <v>49.5</v>
      </c>
      <c r="P673">
        <f t="shared" si="210"/>
        <v>64.0356078255396</v>
      </c>
      <c r="Q673" s="145">
        <f t="shared" si="211"/>
        <v>7674.8772927906439</v>
      </c>
      <c r="R673" s="146">
        <f t="shared" si="212"/>
        <v>0</v>
      </c>
    </row>
    <row r="674" spans="1:18" x14ac:dyDescent="0.35">
      <c r="A674">
        <v>496</v>
      </c>
      <c r="B674">
        <f t="shared" si="204"/>
        <v>26.790127435861919</v>
      </c>
      <c r="C674" s="145">
        <f t="shared" si="205"/>
        <v>731.70906090669587</v>
      </c>
      <c r="D674" s="146">
        <f t="shared" si="206"/>
        <v>0</v>
      </c>
      <c r="E674" s="5"/>
      <c r="F674" s="15"/>
      <c r="G674" s="19"/>
      <c r="H674">
        <v>496</v>
      </c>
      <c r="I674">
        <f t="shared" si="207"/>
        <v>3.7264507778244083</v>
      </c>
      <c r="J674" s="145">
        <f t="shared" si="208"/>
        <v>4.7834436034565648</v>
      </c>
      <c r="K674" s="146">
        <f t="shared" si="209"/>
        <v>8.6158627476962124E-7</v>
      </c>
      <c r="O674">
        <v>49.6</v>
      </c>
      <c r="P674">
        <f t="shared" si="210"/>
        <v>64.174009175284468</v>
      </c>
      <c r="Q674" s="145">
        <f t="shared" si="211"/>
        <v>7724.5831748422552</v>
      </c>
      <c r="R674" s="146">
        <f t="shared" si="212"/>
        <v>0</v>
      </c>
    </row>
    <row r="675" spans="1:18" x14ac:dyDescent="0.35">
      <c r="A675">
        <v>497</v>
      </c>
      <c r="B675">
        <f t="shared" si="204"/>
        <v>26.852375815645161</v>
      </c>
      <c r="C675" s="145">
        <f t="shared" si="205"/>
        <v>736.85884815790462</v>
      </c>
      <c r="D675" s="146">
        <f t="shared" si="206"/>
        <v>0</v>
      </c>
      <c r="E675" s="5"/>
      <c r="F675" s="15"/>
      <c r="G675" s="19"/>
      <c r="H675">
        <v>497</v>
      </c>
      <c r="I675">
        <f t="shared" si="207"/>
        <v>3.7429820501550455</v>
      </c>
      <c r="J675" s="145">
        <f t="shared" si="208"/>
        <v>4.817483645337199</v>
      </c>
      <c r="K675" s="146">
        <f t="shared" si="209"/>
        <v>7.2690001462483167E-7</v>
      </c>
      <c r="O675">
        <v>49.7</v>
      </c>
      <c r="P675">
        <f t="shared" si="210"/>
        <v>64.31241052502935</v>
      </c>
      <c r="Q675" s="145">
        <f t="shared" si="211"/>
        <v>7774.5037516714992</v>
      </c>
      <c r="R675" s="146">
        <f t="shared" si="212"/>
        <v>0</v>
      </c>
    </row>
    <row r="676" spans="1:18" x14ac:dyDescent="0.35">
      <c r="A676">
        <v>498</v>
      </c>
      <c r="B676">
        <f t="shared" si="204"/>
        <v>26.914624195428402</v>
      </c>
      <c r="C676" s="145">
        <f t="shared" si="205"/>
        <v>742.03301059512501</v>
      </c>
      <c r="D676" s="146">
        <f t="shared" si="206"/>
        <v>0</v>
      </c>
      <c r="E676" s="5"/>
      <c r="F676" s="15"/>
      <c r="G676" s="19"/>
      <c r="H676">
        <v>498</v>
      </c>
      <c r="I676">
        <f t="shared" si="207"/>
        <v>3.7595133224856832</v>
      </c>
      <c r="J676" s="145">
        <f t="shared" si="208"/>
        <v>4.8516972354852363</v>
      </c>
      <c r="K676" s="146">
        <f t="shared" si="209"/>
        <v>6.1204696022443272E-7</v>
      </c>
      <c r="O676">
        <v>49.8</v>
      </c>
      <c r="P676">
        <f t="shared" si="210"/>
        <v>64.450811874774217</v>
      </c>
      <c r="Q676" s="145">
        <f t="shared" si="211"/>
        <v>7824.6394871209932</v>
      </c>
      <c r="R676" s="146">
        <f t="shared" si="212"/>
        <v>0</v>
      </c>
    </row>
    <row r="677" spans="1:18" x14ac:dyDescent="0.35">
      <c r="A677">
        <v>499</v>
      </c>
      <c r="B677">
        <f t="shared" si="204"/>
        <v>26.97687257521164</v>
      </c>
      <c r="C677" s="145">
        <f t="shared" si="205"/>
        <v>747.23160636645753</v>
      </c>
      <c r="D677" s="146">
        <f t="shared" si="206"/>
        <v>0</v>
      </c>
      <c r="E677" s="5"/>
      <c r="F677" s="15"/>
      <c r="G677" s="19"/>
      <c r="H677">
        <v>499</v>
      </c>
      <c r="I677">
        <f t="shared" si="207"/>
        <v>3.7760445948163204</v>
      </c>
      <c r="J677" s="145">
        <f t="shared" si="208"/>
        <v>4.8860851643399767</v>
      </c>
      <c r="K677" s="146">
        <f t="shared" si="209"/>
        <v>5.143035948229624E-7</v>
      </c>
      <c r="O677">
        <v>49.9</v>
      </c>
      <c r="P677">
        <f t="shared" si="210"/>
        <v>64.589213224519085</v>
      </c>
      <c r="Q677" s="145">
        <f t="shared" si="211"/>
        <v>7874.9908450333714</v>
      </c>
      <c r="R677" s="146">
        <f t="shared" si="212"/>
        <v>0</v>
      </c>
    </row>
    <row r="678" spans="1:18" x14ac:dyDescent="0.35">
      <c r="A678">
        <v>500</v>
      </c>
      <c r="B678">
        <f t="shared" si="204"/>
        <v>27.039120954994882</v>
      </c>
      <c r="C678" s="145">
        <f t="shared" si="205"/>
        <v>752.4546936200037</v>
      </c>
      <c r="D678" s="146">
        <f t="shared" si="206"/>
        <v>0</v>
      </c>
      <c r="E678" s="5"/>
      <c r="F678" s="15"/>
      <c r="G678" s="19"/>
      <c r="H678">
        <v>500</v>
      </c>
      <c r="I678">
        <f t="shared" si="207"/>
        <v>3.792575867146958</v>
      </c>
      <c r="J678" s="145">
        <f t="shared" si="208"/>
        <v>4.9206482223407226</v>
      </c>
      <c r="K678" s="146">
        <f t="shared" si="209"/>
        <v>4.3129022964105701E-7</v>
      </c>
      <c r="O678">
        <v>50</v>
      </c>
      <c r="P678">
        <f t="shared" si="210"/>
        <v>64.727614574263953</v>
      </c>
      <c r="Q678" s="145">
        <f t="shared" si="211"/>
        <v>7925.5582892512703</v>
      </c>
      <c r="R678" s="146">
        <f t="shared" si="212"/>
        <v>0</v>
      </c>
    </row>
    <row r="679" spans="1:18" x14ac:dyDescent="0.35">
      <c r="A679">
        <v>501</v>
      </c>
      <c r="B679">
        <f t="shared" si="204"/>
        <v>27.101369334778123</v>
      </c>
      <c r="C679" s="145">
        <f t="shared" si="205"/>
        <v>757.70233050386423</v>
      </c>
      <c r="D679" s="146">
        <f t="shared" si="206"/>
        <v>0</v>
      </c>
      <c r="E679" s="5"/>
      <c r="F679" s="15"/>
      <c r="G679" s="19"/>
      <c r="H679">
        <v>501</v>
      </c>
      <c r="I679">
        <f t="shared" si="207"/>
        <v>3.8091071394775953</v>
      </c>
      <c r="J679" s="145">
        <f t="shared" si="208"/>
        <v>4.9553871999267756</v>
      </c>
      <c r="K679" s="146">
        <f t="shared" si="209"/>
        <v>3.6093195687758595E-7</v>
      </c>
      <c r="O679">
        <v>50.1</v>
      </c>
      <c r="P679">
        <f t="shared" si="210"/>
        <v>64.866015924008835</v>
      </c>
      <c r="Q679" s="145">
        <f t="shared" si="211"/>
        <v>7976.3422836173204</v>
      </c>
      <c r="R679" s="146">
        <f t="shared" si="212"/>
        <v>0</v>
      </c>
    </row>
    <row r="680" spans="1:18" x14ac:dyDescent="0.35">
      <c r="A680">
        <v>502</v>
      </c>
      <c r="B680">
        <f t="shared" si="204"/>
        <v>27.163617714561365</v>
      </c>
      <c r="C680" s="145">
        <f t="shared" si="205"/>
        <v>762.97457516613963</v>
      </c>
      <c r="D680" s="146">
        <f t="shared" si="206"/>
        <v>0</v>
      </c>
      <c r="E680" s="5"/>
      <c r="F680" s="15"/>
      <c r="G680" s="19"/>
      <c r="H680">
        <v>502</v>
      </c>
      <c r="I680">
        <f t="shared" si="207"/>
        <v>3.8256384118082325</v>
      </c>
      <c r="J680" s="145">
        <f t="shared" si="208"/>
        <v>4.9903028875374389</v>
      </c>
      <c r="K680" s="146">
        <f t="shared" si="209"/>
        <v>3.0142344709105373E-7</v>
      </c>
      <c r="O680">
        <v>50.2</v>
      </c>
      <c r="P680">
        <f t="shared" si="210"/>
        <v>65.004417273753702</v>
      </c>
      <c r="Q680" s="145">
        <f t="shared" si="211"/>
        <v>8027.3432919741463</v>
      </c>
      <c r="R680" s="146">
        <f t="shared" si="212"/>
        <v>0</v>
      </c>
    </row>
    <row r="681" spans="1:18" x14ac:dyDescent="0.35">
      <c r="A681">
        <v>503</v>
      </c>
      <c r="B681">
        <f t="shared" si="204"/>
        <v>27.225866094344607</v>
      </c>
      <c r="C681" s="145">
        <f t="shared" si="205"/>
        <v>768.27148575493118</v>
      </c>
      <c r="D681" s="146">
        <f t="shared" si="206"/>
        <v>0</v>
      </c>
      <c r="E681" s="5"/>
      <c r="F681" s="15"/>
      <c r="G681" s="19"/>
      <c r="H681">
        <v>503</v>
      </c>
      <c r="I681">
        <f t="shared" si="207"/>
        <v>3.8421696841388702</v>
      </c>
      <c r="J681" s="145">
        <f t="shared" si="208"/>
        <v>5.0253960756120133</v>
      </c>
      <c r="K681" s="146">
        <f t="shared" si="209"/>
        <v>2.5119728597200464E-7</v>
      </c>
      <c r="O681">
        <v>50.3</v>
      </c>
      <c r="P681">
        <f t="shared" si="210"/>
        <v>65.14281862349857</v>
      </c>
      <c r="Q681" s="145">
        <f t="shared" si="211"/>
        <v>8078.561778164385</v>
      </c>
      <c r="R681" s="146">
        <f t="shared" si="212"/>
        <v>0</v>
      </c>
    </row>
    <row r="682" spans="1:18" x14ac:dyDescent="0.35">
      <c r="A682">
        <v>504</v>
      </c>
      <c r="B682">
        <f t="shared" si="204"/>
        <v>27.288114474127848</v>
      </c>
      <c r="C682" s="145">
        <f t="shared" si="205"/>
        <v>773.59312041833959</v>
      </c>
      <c r="D682" s="146">
        <f t="shared" si="206"/>
        <v>0</v>
      </c>
      <c r="E682" s="5"/>
      <c r="F682" s="15"/>
      <c r="G682" s="19"/>
      <c r="H682">
        <v>504</v>
      </c>
      <c r="I682">
        <f t="shared" si="207"/>
        <v>3.8587009564695074</v>
      </c>
      <c r="J682" s="145">
        <f t="shared" si="208"/>
        <v>5.0606675545898003</v>
      </c>
      <c r="K682" s="146">
        <f t="shared" si="209"/>
        <v>2.0889556218151029E-7</v>
      </c>
      <c r="O682">
        <v>50.4</v>
      </c>
      <c r="P682">
        <f t="shared" si="210"/>
        <v>65.281219973243438</v>
      </c>
      <c r="Q682" s="145">
        <f t="shared" si="211"/>
        <v>8129.998206030662</v>
      </c>
      <c r="R682" s="146">
        <f t="shared" si="212"/>
        <v>0</v>
      </c>
    </row>
    <row r="683" spans="1:18" x14ac:dyDescent="0.35">
      <c r="A683">
        <v>505</v>
      </c>
      <c r="B683">
        <f t="shared" si="204"/>
        <v>27.35036285391109</v>
      </c>
      <c r="C683" s="145">
        <f t="shared" si="205"/>
        <v>778.93953730446572</v>
      </c>
      <c r="D683" s="146">
        <f t="shared" si="206"/>
        <v>0</v>
      </c>
      <c r="E683" s="5"/>
      <c r="F683" s="15"/>
      <c r="G683" s="19"/>
      <c r="H683">
        <v>505</v>
      </c>
      <c r="I683">
        <f t="shared" si="207"/>
        <v>3.8752322288001451</v>
      </c>
      <c r="J683" s="145">
        <f t="shared" si="208"/>
        <v>5.0961181149101042</v>
      </c>
      <c r="K683" s="146">
        <f t="shared" si="209"/>
        <v>1.7334443425109924E-7</v>
      </c>
      <c r="O683">
        <v>50.5</v>
      </c>
      <c r="P683">
        <f t="shared" si="210"/>
        <v>65.41962132298832</v>
      </c>
      <c r="Q683" s="145">
        <f t="shared" si="211"/>
        <v>8181.6530394156225</v>
      </c>
      <c r="R683" s="146">
        <f t="shared" si="212"/>
        <v>0</v>
      </c>
    </row>
    <row r="684" spans="1:18" x14ac:dyDescent="0.35">
      <c r="A684">
        <v>506</v>
      </c>
      <c r="B684">
        <f t="shared" si="204"/>
        <v>27.412611233694328</v>
      </c>
      <c r="C684" s="145">
        <f t="shared" si="205"/>
        <v>784.31079456141038</v>
      </c>
      <c r="D684" s="146">
        <f t="shared" si="206"/>
        <v>0</v>
      </c>
      <c r="E684" s="5"/>
      <c r="F684" s="15"/>
      <c r="G684" s="19"/>
      <c r="H684">
        <v>506</v>
      </c>
      <c r="I684">
        <f t="shared" si="207"/>
        <v>3.8917635011307823</v>
      </c>
      <c r="J684" s="145">
        <f t="shared" si="208"/>
        <v>5.131748547012223</v>
      </c>
      <c r="K684" s="146">
        <f t="shared" si="209"/>
        <v>1.4353141708500772E-7</v>
      </c>
      <c r="O684">
        <v>50.6</v>
      </c>
      <c r="P684">
        <f t="shared" si="210"/>
        <v>65.558022672733188</v>
      </c>
      <c r="Q684" s="145">
        <f t="shared" si="211"/>
        <v>8233.5267421618792</v>
      </c>
      <c r="R684" s="146">
        <f t="shared" si="212"/>
        <v>0</v>
      </c>
    </row>
    <row r="685" spans="1:18" x14ac:dyDescent="0.35">
      <c r="A685">
        <v>507</v>
      </c>
      <c r="B685">
        <f t="shared" si="204"/>
        <v>27.47485961347757</v>
      </c>
      <c r="C685" s="145">
        <f t="shared" si="205"/>
        <v>789.70695033727463</v>
      </c>
      <c r="D685" s="146">
        <f t="shared" si="206"/>
        <v>0</v>
      </c>
      <c r="E685" s="5"/>
      <c r="F685" s="15"/>
      <c r="G685" s="19"/>
      <c r="H685">
        <v>507</v>
      </c>
      <c r="I685">
        <f t="shared" si="207"/>
        <v>3.90829477346142</v>
      </c>
      <c r="J685" s="145">
        <f t="shared" si="208"/>
        <v>5.1675596413354636</v>
      </c>
      <c r="K685" s="146">
        <f t="shared" si="209"/>
        <v>1.1858514836760037E-7</v>
      </c>
      <c r="O685">
        <v>50.7</v>
      </c>
      <c r="P685">
        <f t="shared" si="210"/>
        <v>65.696424022478055</v>
      </c>
      <c r="Q685" s="145">
        <f t="shared" si="211"/>
        <v>8285.6197781120718</v>
      </c>
      <c r="R685" s="146">
        <f t="shared" si="212"/>
        <v>0</v>
      </c>
    </row>
    <row r="686" spans="1:18" x14ac:dyDescent="0.35">
      <c r="A686">
        <v>508</v>
      </c>
      <c r="B686">
        <f t="shared" si="204"/>
        <v>27.537107993260811</v>
      </c>
      <c r="C686" s="145">
        <f t="shared" si="205"/>
        <v>795.12806278015933</v>
      </c>
      <c r="D686" s="146">
        <f t="shared" si="206"/>
        <v>0</v>
      </c>
      <c r="E686" s="5"/>
      <c r="F686" s="15"/>
      <c r="G686" s="19"/>
      <c r="H686">
        <v>508</v>
      </c>
      <c r="I686">
        <f t="shared" si="207"/>
        <v>3.9248260457920572</v>
      </c>
      <c r="J686" s="145">
        <f t="shared" si="208"/>
        <v>5.2035521883191231</v>
      </c>
      <c r="K686" s="146">
        <f t="shared" si="209"/>
        <v>9.7757406503085065E-8</v>
      </c>
      <c r="O686">
        <v>50.8</v>
      </c>
      <c r="P686">
        <f t="shared" si="210"/>
        <v>65.834825372222923</v>
      </c>
      <c r="Q686" s="145">
        <f t="shared" si="211"/>
        <v>8337.9326111088285</v>
      </c>
      <c r="R686" s="146">
        <f t="shared" si="212"/>
        <v>0</v>
      </c>
    </row>
    <row r="687" spans="1:18" x14ac:dyDescent="0.35">
      <c r="A687">
        <v>509</v>
      </c>
      <c r="B687">
        <f t="shared" si="204"/>
        <v>27.599356373044053</v>
      </c>
      <c r="C687" s="145">
        <f t="shared" si="205"/>
        <v>800.57419003816528</v>
      </c>
      <c r="D687" s="146">
        <f t="shared" si="206"/>
        <v>0</v>
      </c>
      <c r="E687" s="5"/>
      <c r="F687" s="15"/>
      <c r="G687" s="19"/>
      <c r="H687">
        <v>509</v>
      </c>
      <c r="I687">
        <f t="shared" si="207"/>
        <v>3.9413573181226944</v>
      </c>
      <c r="J687" s="145">
        <f t="shared" si="208"/>
        <v>5.2397269784025049</v>
      </c>
      <c r="K687" s="146">
        <f t="shared" si="209"/>
        <v>8.0407169589236105E-8</v>
      </c>
      <c r="O687">
        <v>50.9</v>
      </c>
      <c r="P687">
        <f t="shared" si="210"/>
        <v>65.973226721967805</v>
      </c>
      <c r="Q687" s="145">
        <f t="shared" si="211"/>
        <v>8390.4657049947909</v>
      </c>
      <c r="R687" s="146">
        <f t="shared" si="212"/>
        <v>0</v>
      </c>
    </row>
    <row r="688" spans="1:18" x14ac:dyDescent="0.35">
      <c r="A688">
        <v>510</v>
      </c>
      <c r="B688">
        <f t="shared" si="204"/>
        <v>27.661604752827294</v>
      </c>
      <c r="C688" s="145">
        <f t="shared" si="205"/>
        <v>806.04539025939357</v>
      </c>
      <c r="D688" s="146">
        <f t="shared" si="206"/>
        <v>0</v>
      </c>
      <c r="E688" s="5"/>
      <c r="F688" s="15"/>
      <c r="G688" s="19"/>
      <c r="H688">
        <v>510</v>
      </c>
      <c r="I688">
        <f t="shared" si="207"/>
        <v>3.9578885904533321</v>
      </c>
      <c r="J688" s="145">
        <f t="shared" si="208"/>
        <v>5.2760848020249131</v>
      </c>
      <c r="K688" s="146">
        <f t="shared" si="209"/>
        <v>6.5986517694405222E-8</v>
      </c>
      <c r="O688">
        <v>51</v>
      </c>
      <c r="P688">
        <f t="shared" si="210"/>
        <v>66.111628071712673</v>
      </c>
      <c r="Q688" s="145">
        <f t="shared" si="211"/>
        <v>8443.2195236125754</v>
      </c>
      <c r="R688" s="146">
        <f t="shared" si="212"/>
        <v>0</v>
      </c>
    </row>
    <row r="689" spans="1:18" x14ac:dyDescent="0.35">
      <c r="A689">
        <v>511</v>
      </c>
      <c r="B689">
        <f t="shared" si="204"/>
        <v>27.723853132610536</v>
      </c>
      <c r="C689" s="145">
        <f t="shared" si="205"/>
        <v>811.54172159194468</v>
      </c>
      <c r="D689" s="146">
        <f t="shared" si="206"/>
        <v>0</v>
      </c>
      <c r="E689" s="5"/>
      <c r="F689" s="15"/>
      <c r="G689" s="19"/>
      <c r="H689">
        <v>511</v>
      </c>
      <c r="I689">
        <f t="shared" si="207"/>
        <v>3.9744198627839693</v>
      </c>
      <c r="J689" s="145">
        <f t="shared" si="208"/>
        <v>5.3126264496256459</v>
      </c>
      <c r="K689" s="146">
        <f t="shared" si="209"/>
        <v>5.4028197915556575E-8</v>
      </c>
      <c r="O689">
        <v>51.1</v>
      </c>
      <c r="P689">
        <f t="shared" si="210"/>
        <v>66.25002942145754</v>
      </c>
      <c r="Q689" s="145">
        <f t="shared" si="211"/>
        <v>8496.1945308048198</v>
      </c>
      <c r="R689" s="146">
        <f t="shared" si="212"/>
        <v>0</v>
      </c>
    </row>
    <row r="690" spans="1:18" x14ac:dyDescent="0.35">
      <c r="A690">
        <v>512</v>
      </c>
      <c r="B690">
        <f t="shared" si="204"/>
        <v>27.786101512393774</v>
      </c>
      <c r="C690" s="145">
        <f t="shared" si="205"/>
        <v>817.06324218391933</v>
      </c>
      <c r="D690" s="146">
        <f t="shared" si="206"/>
        <v>0</v>
      </c>
      <c r="E690" s="5"/>
      <c r="F690" s="15"/>
      <c r="G690" s="19"/>
      <c r="H690">
        <v>512</v>
      </c>
      <c r="I690">
        <f t="shared" si="207"/>
        <v>3.990951135114607</v>
      </c>
      <c r="J690" s="145">
        <f t="shared" si="208"/>
        <v>5.3493527116440083</v>
      </c>
      <c r="K690" s="146">
        <f t="shared" si="209"/>
        <v>4.4134682131158343E-8</v>
      </c>
      <c r="O690">
        <v>51.2</v>
      </c>
      <c r="P690">
        <f t="shared" si="210"/>
        <v>66.388430771202422</v>
      </c>
      <c r="Q690" s="145">
        <f t="shared" si="211"/>
        <v>8549.3911904141587</v>
      </c>
      <c r="R690" s="146">
        <f t="shared" si="212"/>
        <v>0</v>
      </c>
    </row>
    <row r="691" spans="1:18" x14ac:dyDescent="0.35">
      <c r="A691">
        <v>513</v>
      </c>
      <c r="B691">
        <f t="shared" ref="B691:B754" si="213">(A691-$C$171)/$C$172</f>
        <v>27.848349892177016</v>
      </c>
      <c r="C691" s="145">
        <f t="shared" ref="C691:C754" si="214">B691-1/6*C$174*(B691^2-1)-1/24*C$175*(B691^3-3*B691)+1/36*C$174^2*(4*B691^3-7*B691)</f>
        <v>822.61001018341938</v>
      </c>
      <c r="D691" s="146">
        <f t="shared" ref="D691:D754" si="215">1-NORMSDIST(C691)</f>
        <v>0</v>
      </c>
      <c r="E691" s="5"/>
      <c r="F691" s="15"/>
      <c r="G691" s="19"/>
      <c r="H691">
        <v>513</v>
      </c>
      <c r="I691">
        <f t="shared" ref="I691:I754" si="216">(H691-$J$171)/$J$172</f>
        <v>4.0074824074452442</v>
      </c>
      <c r="J691" s="145">
        <f t="shared" ref="J691:J754" si="217">I691-1/6*J$174*(I691^2-1)-1/24*J$175*(I691^3-3*I691)+1/36*J$174^2*(4*I691^3-7*I691)</f>
        <v>5.386264378519301</v>
      </c>
      <c r="K691" s="146">
        <f t="shared" ref="K691:K754" si="218">1-NORMSDIST(J691)</f>
        <v>3.5968563238952811E-8</v>
      </c>
      <c r="O691">
        <v>51.3</v>
      </c>
      <c r="P691">
        <f t="shared" ref="P691:P754" si="219">(O691-$Q$171)/$Q$172</f>
        <v>66.526832120947276</v>
      </c>
      <c r="Q691" s="145">
        <f t="shared" ref="Q691:Q754" si="220">P691-1/6*Q$174*(P691^2-1)-1/24*Q$175*(P691^3-3*P691)+1/36*Q$174^2*(4*P691^3-7*P691)</f>
        <v>8602.8099662832101</v>
      </c>
      <c r="R691" s="146">
        <f t="shared" ref="R691:R754" si="221">1-NORMSDIST(Q691)</f>
        <v>0</v>
      </c>
    </row>
    <row r="692" spans="1:18" x14ac:dyDescent="0.35">
      <c r="A692">
        <v>514</v>
      </c>
      <c r="B692">
        <f t="shared" si="213"/>
        <v>27.910598271960257</v>
      </c>
      <c r="C692" s="145">
        <f t="shared" si="214"/>
        <v>828.18208373854486</v>
      </c>
      <c r="D692" s="146">
        <f t="shared" si="215"/>
        <v>0</v>
      </c>
      <c r="E692" s="5"/>
      <c r="F692" s="15"/>
      <c r="G692" s="19"/>
      <c r="H692">
        <v>514</v>
      </c>
      <c r="I692">
        <f t="shared" si="216"/>
        <v>4.0240136797758819</v>
      </c>
      <c r="J692" s="145">
        <f t="shared" si="217"/>
        <v>5.4233622406908264</v>
      </c>
      <c r="K692" s="146">
        <f t="shared" si="218"/>
        <v>2.9244147325968584E-8</v>
      </c>
      <c r="O692">
        <v>51.4</v>
      </c>
      <c r="P692">
        <f t="shared" si="219"/>
        <v>66.665233470692158</v>
      </c>
      <c r="Q692" s="145">
        <f t="shared" si="220"/>
        <v>8656.4513222546266</v>
      </c>
      <c r="R692" s="146">
        <f t="shared" si="221"/>
        <v>0</v>
      </c>
    </row>
    <row r="693" spans="1:18" x14ac:dyDescent="0.35">
      <c r="A693">
        <v>515</v>
      </c>
      <c r="B693">
        <f t="shared" si="213"/>
        <v>27.972846651743499</v>
      </c>
      <c r="C693" s="145">
        <f t="shared" si="214"/>
        <v>833.77952099739696</v>
      </c>
      <c r="D693" s="146">
        <f t="shared" si="215"/>
        <v>0</v>
      </c>
      <c r="E693" s="5"/>
      <c r="F693" s="15"/>
      <c r="G693" s="19"/>
      <c r="H693">
        <v>515</v>
      </c>
      <c r="I693">
        <f t="shared" si="216"/>
        <v>4.0405449521065195</v>
      </c>
      <c r="J693" s="145">
        <f t="shared" si="217"/>
        <v>5.4606470885978862</v>
      </c>
      <c r="K693" s="146">
        <f t="shared" si="218"/>
        <v>2.3720112762859458E-8</v>
      </c>
      <c r="O693">
        <v>51.5</v>
      </c>
      <c r="P693">
        <f t="shared" si="219"/>
        <v>66.803634820437026</v>
      </c>
      <c r="Q693" s="145">
        <f t="shared" si="220"/>
        <v>8710.3157221710189</v>
      </c>
      <c r="R693" s="146">
        <f t="shared" si="221"/>
        <v>0</v>
      </c>
    </row>
    <row r="694" spans="1:18" x14ac:dyDescent="0.35">
      <c r="A694">
        <v>516</v>
      </c>
      <c r="B694">
        <f t="shared" si="213"/>
        <v>28.03509503152674</v>
      </c>
      <c r="C694" s="145">
        <f t="shared" si="214"/>
        <v>839.40238010807661</v>
      </c>
      <c r="D694" s="146">
        <f t="shared" si="215"/>
        <v>0</v>
      </c>
      <c r="E694" s="5"/>
      <c r="F694" s="15"/>
      <c r="G694" s="19"/>
      <c r="H694">
        <v>516</v>
      </c>
      <c r="I694">
        <f t="shared" si="216"/>
        <v>4.0570762244371563</v>
      </c>
      <c r="J694" s="145">
        <f t="shared" si="217"/>
        <v>5.4981197126797801</v>
      </c>
      <c r="K694" s="146">
        <f t="shared" si="218"/>
        <v>1.9193115541327188E-8</v>
      </c>
      <c r="O694">
        <v>51.6</v>
      </c>
      <c r="P694">
        <f t="shared" si="219"/>
        <v>66.942036170181908</v>
      </c>
      <c r="Q694" s="145">
        <f t="shared" si="220"/>
        <v>8764.4036298750343</v>
      </c>
      <c r="R694" s="146">
        <f t="shared" si="221"/>
        <v>0</v>
      </c>
    </row>
    <row r="695" spans="1:18" x14ac:dyDescent="0.35">
      <c r="A695">
        <v>517</v>
      </c>
      <c r="B695">
        <f t="shared" si="213"/>
        <v>28.097343411309982</v>
      </c>
      <c r="C695" s="145">
        <f t="shared" si="214"/>
        <v>845.05071921868432</v>
      </c>
      <c r="D695" s="146">
        <f t="shared" si="215"/>
        <v>0</v>
      </c>
      <c r="E695" s="5"/>
      <c r="F695" s="15"/>
      <c r="G695" s="19"/>
      <c r="H695">
        <v>517</v>
      </c>
      <c r="I695">
        <f t="shared" si="216"/>
        <v>4.073607496767794</v>
      </c>
      <c r="J695" s="145">
        <f t="shared" si="217"/>
        <v>5.5357809033758132</v>
      </c>
      <c r="K695" s="146">
        <f t="shared" si="218"/>
        <v>1.5492235050373893E-8</v>
      </c>
      <c r="O695">
        <v>51.7</v>
      </c>
      <c r="P695">
        <f t="shared" si="219"/>
        <v>67.080437519926775</v>
      </c>
      <c r="Q695" s="145">
        <f t="shared" si="220"/>
        <v>8818.7155092092908</v>
      </c>
      <c r="R695" s="146">
        <f t="shared" si="221"/>
        <v>0</v>
      </c>
    </row>
    <row r="696" spans="1:18" x14ac:dyDescent="0.35">
      <c r="A696">
        <v>518</v>
      </c>
      <c r="B696">
        <f t="shared" si="213"/>
        <v>28.15959179109322</v>
      </c>
      <c r="C696" s="145">
        <f t="shared" si="214"/>
        <v>850.72459647732114</v>
      </c>
      <c r="D696" s="146">
        <f t="shared" si="215"/>
        <v>0</v>
      </c>
      <c r="E696" s="5"/>
      <c r="F696" s="15"/>
      <c r="G696" s="19"/>
      <c r="H696">
        <v>518</v>
      </c>
      <c r="I696">
        <f t="shared" si="216"/>
        <v>4.0901387690984317</v>
      </c>
      <c r="J696" s="145">
        <f t="shared" si="217"/>
        <v>5.5736314511252854</v>
      </c>
      <c r="K696" s="146">
        <f t="shared" si="218"/>
        <v>1.2474162147668721E-8</v>
      </c>
      <c r="O696">
        <v>51.8</v>
      </c>
      <c r="P696">
        <f t="shared" si="219"/>
        <v>67.218838869671643</v>
      </c>
      <c r="Q696" s="145">
        <f t="shared" si="220"/>
        <v>8873.2518240164191</v>
      </c>
      <c r="R696" s="146">
        <f t="shared" si="221"/>
        <v>0</v>
      </c>
    </row>
    <row r="697" spans="1:18" x14ac:dyDescent="0.35">
      <c r="A697">
        <v>519</v>
      </c>
      <c r="B697">
        <f t="shared" si="213"/>
        <v>28.221840170876462</v>
      </c>
      <c r="C697" s="145">
        <f t="shared" si="214"/>
        <v>856.42407003208825</v>
      </c>
      <c r="D697" s="146">
        <f t="shared" si="215"/>
        <v>0</v>
      </c>
      <c r="E697" s="5"/>
      <c r="F697" s="15"/>
      <c r="G697" s="19"/>
      <c r="H697">
        <v>519</v>
      </c>
      <c r="I697">
        <f t="shared" si="216"/>
        <v>4.1066700414290684</v>
      </c>
      <c r="J697" s="145">
        <f t="shared" si="217"/>
        <v>5.611672146367499</v>
      </c>
      <c r="K697" s="146">
        <f t="shared" si="218"/>
        <v>1.0019040597164519E-8</v>
      </c>
      <c r="O697">
        <v>51.9</v>
      </c>
      <c r="P697">
        <f t="shared" si="219"/>
        <v>67.357240219416511</v>
      </c>
      <c r="Q697" s="145">
        <f t="shared" si="220"/>
        <v>8928.0130381390591</v>
      </c>
      <c r="R697" s="146">
        <f t="shared" si="221"/>
        <v>0</v>
      </c>
    </row>
    <row r="698" spans="1:18" x14ac:dyDescent="0.35">
      <c r="A698">
        <v>520</v>
      </c>
      <c r="B698">
        <f t="shared" si="213"/>
        <v>28.284088550659703</v>
      </c>
      <c r="C698" s="145">
        <f t="shared" si="214"/>
        <v>862.14919803108626</v>
      </c>
      <c r="D698" s="146">
        <f t="shared" si="215"/>
        <v>0</v>
      </c>
      <c r="E698" s="5"/>
      <c r="F698" s="15"/>
      <c r="G698" s="19"/>
      <c r="H698">
        <v>520</v>
      </c>
      <c r="I698">
        <f t="shared" si="216"/>
        <v>4.1232013137597061</v>
      </c>
      <c r="J698" s="145">
        <f t="shared" si="217"/>
        <v>5.6499037795417584</v>
      </c>
      <c r="K698" s="146">
        <f t="shared" si="218"/>
        <v>8.0268836022412415E-9</v>
      </c>
      <c r="O698">
        <v>52</v>
      </c>
      <c r="P698">
        <f t="shared" si="219"/>
        <v>67.495641569161393</v>
      </c>
      <c r="Q698" s="145">
        <f t="shared" si="220"/>
        <v>8982.9996154198452</v>
      </c>
      <c r="R698" s="146">
        <f t="shared" si="221"/>
        <v>0</v>
      </c>
    </row>
    <row r="699" spans="1:18" x14ac:dyDescent="0.35">
      <c r="A699">
        <v>521</v>
      </c>
      <c r="B699">
        <f t="shared" si="213"/>
        <v>28.346336930442945</v>
      </c>
      <c r="C699" s="145">
        <f t="shared" si="214"/>
        <v>867.9000386224161</v>
      </c>
      <c r="D699" s="146">
        <f t="shared" si="215"/>
        <v>0</v>
      </c>
      <c r="E699" s="5"/>
      <c r="F699" s="15"/>
      <c r="G699" s="19"/>
      <c r="H699">
        <v>521</v>
      </c>
      <c r="I699">
        <f t="shared" si="216"/>
        <v>4.1397325860903438</v>
      </c>
      <c r="J699" s="145">
        <f t="shared" si="217"/>
        <v>5.6883271410873624</v>
      </c>
      <c r="K699" s="146">
        <f t="shared" si="218"/>
        <v>6.414494047035646E-9</v>
      </c>
      <c r="O699">
        <v>52.1</v>
      </c>
      <c r="P699">
        <f t="shared" si="219"/>
        <v>67.63404291890626</v>
      </c>
      <c r="Q699" s="145">
        <f t="shared" si="220"/>
        <v>9038.2120197013937</v>
      </c>
      <c r="R699" s="146">
        <f t="shared" si="221"/>
        <v>0</v>
      </c>
    </row>
    <row r="700" spans="1:18" x14ac:dyDescent="0.35">
      <c r="A700">
        <v>522</v>
      </c>
      <c r="B700">
        <f t="shared" si="213"/>
        <v>28.408585310226186</v>
      </c>
      <c r="C700" s="145">
        <f t="shared" si="214"/>
        <v>873.67664995417897</v>
      </c>
      <c r="D700" s="146">
        <f t="shared" si="215"/>
        <v>0</v>
      </c>
      <c r="E700" s="5"/>
      <c r="F700" s="15"/>
      <c r="G700" s="19"/>
      <c r="H700">
        <v>522</v>
      </c>
      <c r="I700">
        <f t="shared" si="216"/>
        <v>4.1562638584209814</v>
      </c>
      <c r="J700" s="145">
        <f t="shared" si="217"/>
        <v>5.7269430214436152</v>
      </c>
      <c r="K700" s="146">
        <f t="shared" si="218"/>
        <v>5.1128247191556397E-9</v>
      </c>
      <c r="O700">
        <v>52.2</v>
      </c>
      <c r="P700">
        <f t="shared" si="219"/>
        <v>67.772444268651128</v>
      </c>
      <c r="Q700" s="145">
        <f t="shared" si="220"/>
        <v>9093.6507148263481</v>
      </c>
      <c r="R700" s="146">
        <f t="shared" si="221"/>
        <v>0</v>
      </c>
    </row>
    <row r="701" spans="1:18" x14ac:dyDescent="0.35">
      <c r="A701">
        <v>523</v>
      </c>
      <c r="B701">
        <f t="shared" si="213"/>
        <v>28.470833690009428</v>
      </c>
      <c r="C701" s="145">
        <f t="shared" si="214"/>
        <v>879.47909017447512</v>
      </c>
      <c r="D701" s="146">
        <f t="shared" si="215"/>
        <v>0</v>
      </c>
      <c r="E701" s="5"/>
      <c r="F701" s="15"/>
      <c r="G701" s="19"/>
      <c r="H701">
        <v>523</v>
      </c>
      <c r="I701">
        <f t="shared" si="216"/>
        <v>4.1727951307516182</v>
      </c>
      <c r="J701" s="145">
        <f t="shared" si="217"/>
        <v>5.7657522110498132</v>
      </c>
      <c r="K701" s="146">
        <f t="shared" si="218"/>
        <v>4.0647213372935198E-9</v>
      </c>
      <c r="O701">
        <v>52.3</v>
      </c>
      <c r="P701">
        <f t="shared" si="219"/>
        <v>67.910845618395996</v>
      </c>
      <c r="Q701" s="145">
        <f t="shared" si="220"/>
        <v>9149.3161646373301</v>
      </c>
      <c r="R701" s="146">
        <f t="shared" si="221"/>
        <v>0</v>
      </c>
    </row>
    <row r="702" spans="1:18" x14ac:dyDescent="0.35">
      <c r="A702">
        <v>524</v>
      </c>
      <c r="B702">
        <f t="shared" si="213"/>
        <v>28.533082069792666</v>
      </c>
      <c r="C702" s="145">
        <f t="shared" si="214"/>
        <v>885.30741743140561</v>
      </c>
      <c r="D702" s="146">
        <f t="shared" si="215"/>
        <v>0</v>
      </c>
      <c r="E702" s="5"/>
      <c r="F702" s="15"/>
      <c r="G702" s="19"/>
      <c r="H702">
        <v>524</v>
      </c>
      <c r="I702">
        <f t="shared" si="216"/>
        <v>4.1893264030822559</v>
      </c>
      <c r="J702" s="145">
        <f t="shared" si="217"/>
        <v>5.8047555003452658</v>
      </c>
      <c r="K702" s="146">
        <f t="shared" si="218"/>
        <v>3.2229998669919269E-9</v>
      </c>
      <c r="O702">
        <v>52.4</v>
      </c>
      <c r="P702">
        <f t="shared" si="219"/>
        <v>68.049246968140864</v>
      </c>
      <c r="Q702" s="145">
        <f t="shared" si="220"/>
        <v>9205.2088329769776</v>
      </c>
      <c r="R702" s="146">
        <f t="shared" si="221"/>
        <v>0</v>
      </c>
    </row>
    <row r="703" spans="1:18" x14ac:dyDescent="0.35">
      <c r="A703">
        <v>525</v>
      </c>
      <c r="B703">
        <f t="shared" si="213"/>
        <v>28.595330449575908</v>
      </c>
      <c r="C703" s="145">
        <f t="shared" si="214"/>
        <v>891.16168987307162</v>
      </c>
      <c r="D703" s="146">
        <f t="shared" si="215"/>
        <v>0</v>
      </c>
      <c r="E703" s="5"/>
      <c r="F703" s="15"/>
      <c r="G703" s="19"/>
      <c r="H703">
        <v>525</v>
      </c>
      <c r="I703">
        <f t="shared" si="216"/>
        <v>4.2058576754128936</v>
      </c>
      <c r="J703" s="145">
        <f t="shared" si="217"/>
        <v>5.8439536797692719</v>
      </c>
      <c r="K703" s="146">
        <f t="shared" si="218"/>
        <v>2.5488103849724553E-9</v>
      </c>
      <c r="O703">
        <v>52.5</v>
      </c>
      <c r="P703">
        <f t="shared" si="219"/>
        <v>68.187648317885746</v>
      </c>
      <c r="Q703" s="145">
        <f t="shared" si="220"/>
        <v>9261.3291836879253</v>
      </c>
      <c r="R703" s="146">
        <f t="shared" si="221"/>
        <v>0</v>
      </c>
    </row>
    <row r="704" spans="1:18" x14ac:dyDescent="0.35">
      <c r="A704">
        <v>526</v>
      </c>
      <c r="B704">
        <f t="shared" si="213"/>
        <v>28.657578829359149</v>
      </c>
      <c r="C704" s="145">
        <f t="shared" si="214"/>
        <v>897.04196564757387</v>
      </c>
      <c r="D704" s="146">
        <f t="shared" si="215"/>
        <v>0</v>
      </c>
      <c r="E704" s="5"/>
      <c r="F704" s="15"/>
      <c r="G704" s="19"/>
      <c r="H704">
        <v>526</v>
      </c>
      <c r="I704">
        <f t="shared" si="216"/>
        <v>4.2223889477435312</v>
      </c>
      <c r="J704" s="145">
        <f t="shared" si="217"/>
        <v>5.8833475397611315</v>
      </c>
      <c r="K704" s="146">
        <f t="shared" si="218"/>
        <v>2.0102521869347356E-9</v>
      </c>
      <c r="O704">
        <v>52.6</v>
      </c>
      <c r="P704">
        <f t="shared" si="219"/>
        <v>68.326049667630613</v>
      </c>
      <c r="Q704" s="145">
        <f t="shared" si="220"/>
        <v>9317.6776806127964</v>
      </c>
      <c r="R704" s="146">
        <f t="shared" si="221"/>
        <v>0</v>
      </c>
    </row>
    <row r="705" spans="1:18" x14ac:dyDescent="0.35">
      <c r="A705">
        <v>527</v>
      </c>
      <c r="B705">
        <f t="shared" si="213"/>
        <v>28.719827209142391</v>
      </c>
      <c r="C705" s="145">
        <f t="shared" si="214"/>
        <v>902.94830290301343</v>
      </c>
      <c r="D705" s="146">
        <f t="shared" si="215"/>
        <v>0</v>
      </c>
      <c r="E705" s="5"/>
      <c r="F705" s="15"/>
      <c r="G705" s="19"/>
      <c r="H705">
        <v>527</v>
      </c>
      <c r="I705">
        <f t="shared" si="216"/>
        <v>4.238920220074168</v>
      </c>
      <c r="J705" s="145">
        <f t="shared" si="217"/>
        <v>5.9229378707601468</v>
      </c>
      <c r="K705" s="146">
        <f t="shared" si="218"/>
        <v>1.581201725109338E-9</v>
      </c>
      <c r="O705">
        <v>52.7</v>
      </c>
      <c r="P705">
        <f t="shared" si="219"/>
        <v>68.464451017375495</v>
      </c>
      <c r="Q705" s="145">
        <f t="shared" si="220"/>
        <v>9374.2547875942273</v>
      </c>
      <c r="R705" s="146">
        <f t="shared" si="221"/>
        <v>0</v>
      </c>
    </row>
    <row r="706" spans="1:18" x14ac:dyDescent="0.35">
      <c r="A706">
        <v>528</v>
      </c>
      <c r="B706">
        <f t="shared" si="213"/>
        <v>28.782075588925633</v>
      </c>
      <c r="C706" s="145">
        <f t="shared" si="214"/>
        <v>908.88075978749055</v>
      </c>
      <c r="D706" s="146">
        <f t="shared" si="215"/>
        <v>0</v>
      </c>
      <c r="E706" s="5"/>
      <c r="F706" s="15"/>
      <c r="G706" s="19"/>
      <c r="H706">
        <v>528</v>
      </c>
      <c r="I706">
        <f t="shared" si="216"/>
        <v>4.2554514924048057</v>
      </c>
      <c r="J706" s="145">
        <f t="shared" si="217"/>
        <v>5.962725463205623</v>
      </c>
      <c r="K706" s="146">
        <f t="shared" si="218"/>
        <v>1.2403250648773678E-9</v>
      </c>
      <c r="O706">
        <v>52.8</v>
      </c>
      <c r="P706">
        <f t="shared" si="219"/>
        <v>68.602852367120349</v>
      </c>
      <c r="Q706" s="145">
        <f t="shared" si="220"/>
        <v>9431.0609684748342</v>
      </c>
      <c r="R706" s="146">
        <f t="shared" si="221"/>
        <v>0</v>
      </c>
    </row>
    <row r="707" spans="1:18" x14ac:dyDescent="0.35">
      <c r="A707">
        <v>529</v>
      </c>
      <c r="B707">
        <f t="shared" si="213"/>
        <v>28.844323968708874</v>
      </c>
      <c r="C707" s="145">
        <f t="shared" si="214"/>
        <v>914.8393944491072</v>
      </c>
      <c r="D707" s="146">
        <f t="shared" si="215"/>
        <v>0</v>
      </c>
      <c r="E707" s="5"/>
      <c r="F707" s="15"/>
      <c r="G707" s="19"/>
      <c r="H707">
        <v>529</v>
      </c>
      <c r="I707">
        <f t="shared" si="216"/>
        <v>4.2719827647354434</v>
      </c>
      <c r="J707" s="145">
        <f t="shared" si="217"/>
        <v>6.00271110753686</v>
      </c>
      <c r="K707" s="146">
        <f t="shared" si="218"/>
        <v>9.7024854817107098E-10</v>
      </c>
      <c r="O707">
        <v>52.9</v>
      </c>
      <c r="P707">
        <f t="shared" si="219"/>
        <v>68.741253716865231</v>
      </c>
      <c r="Q707" s="145">
        <f t="shared" si="220"/>
        <v>9488.0966870972752</v>
      </c>
      <c r="R707" s="146">
        <f t="shared" si="221"/>
        <v>0</v>
      </c>
    </row>
    <row r="708" spans="1:18" x14ac:dyDescent="0.35">
      <c r="A708">
        <v>530</v>
      </c>
      <c r="B708">
        <f t="shared" si="213"/>
        <v>28.906572348492116</v>
      </c>
      <c r="C708" s="145">
        <f t="shared" si="214"/>
        <v>920.82426503596298</v>
      </c>
      <c r="D708" s="146">
        <f t="shared" si="215"/>
        <v>0</v>
      </c>
      <c r="E708" s="5"/>
      <c r="F708" s="15"/>
      <c r="G708" s="19"/>
      <c r="H708">
        <v>530</v>
      </c>
      <c r="I708">
        <f t="shared" si="216"/>
        <v>4.2885140370660801</v>
      </c>
      <c r="J708" s="145">
        <f t="shared" si="217"/>
        <v>6.0428955941931575</v>
      </c>
      <c r="K708" s="146">
        <f t="shared" si="218"/>
        <v>7.5686312772660358E-10</v>
      </c>
      <c r="O708">
        <v>53</v>
      </c>
      <c r="P708">
        <f t="shared" si="219"/>
        <v>68.879655066610098</v>
      </c>
      <c r="Q708" s="145">
        <f t="shared" si="220"/>
        <v>9545.3624073041574</v>
      </c>
      <c r="R708" s="146">
        <f t="shared" si="221"/>
        <v>0</v>
      </c>
    </row>
    <row r="709" spans="1:18" x14ac:dyDescent="0.35">
      <c r="A709">
        <v>531</v>
      </c>
      <c r="B709">
        <f t="shared" si="213"/>
        <v>28.968820728275354</v>
      </c>
      <c r="C709" s="145">
        <f t="shared" si="214"/>
        <v>926.83542969615951</v>
      </c>
      <c r="D709" s="146">
        <f t="shared" si="215"/>
        <v>0</v>
      </c>
      <c r="E709" s="5"/>
      <c r="F709" s="15"/>
      <c r="G709" s="19"/>
      <c r="H709">
        <v>531</v>
      </c>
      <c r="I709">
        <f t="shared" si="216"/>
        <v>4.3050453093967178</v>
      </c>
      <c r="J709" s="145">
        <f t="shared" si="217"/>
        <v>6.0832797136138215</v>
      </c>
      <c r="K709" s="146">
        <f t="shared" si="218"/>
        <v>5.8874327635294321E-10</v>
      </c>
      <c r="O709">
        <v>53.1</v>
      </c>
      <c r="P709">
        <f t="shared" si="219"/>
        <v>69.01805641635498</v>
      </c>
      <c r="Q709" s="145">
        <f t="shared" si="220"/>
        <v>9602.8585929381243</v>
      </c>
      <c r="R709" s="146">
        <f t="shared" si="221"/>
        <v>0</v>
      </c>
    </row>
    <row r="710" spans="1:18" x14ac:dyDescent="0.35">
      <c r="A710">
        <v>532</v>
      </c>
      <c r="B710">
        <f t="shared" si="213"/>
        <v>29.031069108058595</v>
      </c>
      <c r="C710" s="145">
        <f t="shared" si="214"/>
        <v>932.87294657779785</v>
      </c>
      <c r="D710" s="146">
        <f t="shared" si="215"/>
        <v>0</v>
      </c>
      <c r="E710" s="5"/>
      <c r="F710" s="15"/>
      <c r="G710" s="19"/>
      <c r="H710">
        <v>532</v>
      </c>
      <c r="I710">
        <f t="shared" si="216"/>
        <v>4.3215765817273555</v>
      </c>
      <c r="J710" s="145">
        <f t="shared" si="217"/>
        <v>6.1238642562381518</v>
      </c>
      <c r="K710" s="146">
        <f t="shared" si="218"/>
        <v>4.5666359582696714E-10</v>
      </c>
      <c r="O710">
        <v>53.2</v>
      </c>
      <c r="P710">
        <f t="shared" si="219"/>
        <v>69.156457766099848</v>
      </c>
      <c r="Q710" s="145">
        <f t="shared" si="220"/>
        <v>9660.5857078418048</v>
      </c>
      <c r="R710" s="146">
        <f t="shared" si="221"/>
        <v>0</v>
      </c>
    </row>
    <row r="711" spans="1:18" x14ac:dyDescent="0.35">
      <c r="A711">
        <v>533</v>
      </c>
      <c r="B711">
        <f t="shared" si="213"/>
        <v>29.093317487841837</v>
      </c>
      <c r="C711" s="145">
        <f t="shared" si="214"/>
        <v>938.93687382897838</v>
      </c>
      <c r="D711" s="146">
        <f t="shared" si="215"/>
        <v>0</v>
      </c>
      <c r="E711" s="5"/>
      <c r="F711" s="15"/>
      <c r="G711" s="19"/>
      <c r="H711">
        <v>533</v>
      </c>
      <c r="I711">
        <f t="shared" si="216"/>
        <v>4.3381078540579932</v>
      </c>
      <c r="J711" s="145">
        <f t="shared" si="217"/>
        <v>6.1646500125054509</v>
      </c>
      <c r="K711" s="146">
        <f t="shared" si="218"/>
        <v>3.5319602798011829E-10</v>
      </c>
      <c r="O711">
        <v>53.3</v>
      </c>
      <c r="P711">
        <f t="shared" si="219"/>
        <v>69.294859115844716</v>
      </c>
      <c r="Q711" s="145">
        <f t="shared" si="220"/>
        <v>9718.5442158578226</v>
      </c>
      <c r="R711" s="146">
        <f t="shared" si="221"/>
        <v>0</v>
      </c>
    </row>
    <row r="712" spans="1:18" x14ac:dyDescent="0.35">
      <c r="A712">
        <v>534</v>
      </c>
      <c r="B712">
        <f t="shared" si="213"/>
        <v>29.155565867625079</v>
      </c>
      <c r="C712" s="145">
        <f t="shared" si="214"/>
        <v>945.02726959780216</v>
      </c>
      <c r="D712" s="146">
        <f t="shared" si="215"/>
        <v>0</v>
      </c>
      <c r="E712" s="5"/>
      <c r="F712" s="15"/>
      <c r="G712" s="19"/>
      <c r="H712">
        <v>534</v>
      </c>
      <c r="I712">
        <f t="shared" si="216"/>
        <v>4.3546391263886299</v>
      </c>
      <c r="J712" s="145">
        <f t="shared" si="217"/>
        <v>6.2056377728550176</v>
      </c>
      <c r="K712" s="146">
        <f t="shared" si="218"/>
        <v>2.7237756494713494E-10</v>
      </c>
      <c r="O712">
        <v>53.4</v>
      </c>
      <c r="P712">
        <f t="shared" si="219"/>
        <v>69.433260465589584</v>
      </c>
      <c r="Q712" s="145">
        <f t="shared" si="220"/>
        <v>9776.7345808288173</v>
      </c>
      <c r="R712" s="146">
        <f t="shared" si="221"/>
        <v>0</v>
      </c>
    </row>
    <row r="713" spans="1:18" x14ac:dyDescent="0.35">
      <c r="A713">
        <v>535</v>
      </c>
      <c r="B713">
        <f t="shared" si="213"/>
        <v>29.21781424740832</v>
      </c>
      <c r="C713" s="145">
        <f t="shared" si="214"/>
        <v>951.14419203237026</v>
      </c>
      <c r="D713" s="146">
        <f t="shared" si="215"/>
        <v>0</v>
      </c>
      <c r="E713" s="5"/>
      <c r="F713" s="15"/>
      <c r="G713" s="19"/>
      <c r="H713">
        <v>535</v>
      </c>
      <c r="I713">
        <f t="shared" si="216"/>
        <v>4.3711703987192676</v>
      </c>
      <c r="J713" s="145">
        <f t="shared" si="217"/>
        <v>6.2468283277261589</v>
      </c>
      <c r="K713" s="146">
        <f t="shared" si="218"/>
        <v>2.0943546896745602E-10</v>
      </c>
      <c r="O713">
        <v>53.5</v>
      </c>
      <c r="P713">
        <f t="shared" si="219"/>
        <v>69.571661815334451</v>
      </c>
      <c r="Q713" s="145">
        <f t="shared" si="220"/>
        <v>9835.1572665974163</v>
      </c>
      <c r="R713" s="146">
        <f t="shared" si="221"/>
        <v>0</v>
      </c>
    </row>
    <row r="714" spans="1:18" x14ac:dyDescent="0.35">
      <c r="A714">
        <v>536</v>
      </c>
      <c r="B714">
        <f t="shared" si="213"/>
        <v>29.280062627191562</v>
      </c>
      <c r="C714" s="145">
        <f t="shared" si="214"/>
        <v>957.2876992807835</v>
      </c>
      <c r="D714" s="146">
        <f t="shared" si="215"/>
        <v>0</v>
      </c>
      <c r="E714" s="5"/>
      <c r="F714" s="15"/>
      <c r="G714" s="19"/>
      <c r="H714">
        <v>536</v>
      </c>
      <c r="I714">
        <f t="shared" si="216"/>
        <v>4.3877016710499053</v>
      </c>
      <c r="J714" s="145">
        <f t="shared" si="217"/>
        <v>6.2882224675581737</v>
      </c>
      <c r="K714" s="146">
        <f t="shared" si="218"/>
        <v>1.6056078688819753E-10</v>
      </c>
      <c r="O714">
        <v>53.6</v>
      </c>
      <c r="P714">
        <f t="shared" si="219"/>
        <v>69.710063165079333</v>
      </c>
      <c r="Q714" s="145">
        <f t="shared" si="220"/>
        <v>9893.8127370062612</v>
      </c>
      <c r="R714" s="146">
        <f t="shared" si="221"/>
        <v>0</v>
      </c>
    </row>
    <row r="715" spans="1:18" x14ac:dyDescent="0.35">
      <c r="A715">
        <v>537</v>
      </c>
      <c r="B715">
        <f t="shared" si="213"/>
        <v>29.3423110069748</v>
      </c>
      <c r="C715" s="145">
        <f t="shared" si="214"/>
        <v>963.45784949114193</v>
      </c>
      <c r="D715" s="146">
        <f t="shared" si="215"/>
        <v>0</v>
      </c>
      <c r="E715" s="5"/>
      <c r="F715" s="15"/>
      <c r="G715" s="19"/>
      <c r="H715">
        <v>537</v>
      </c>
      <c r="I715">
        <f t="shared" si="216"/>
        <v>4.4042329433805421</v>
      </c>
      <c r="J715" s="145">
        <f t="shared" si="217"/>
        <v>6.3298209827903626</v>
      </c>
      <c r="K715" s="146">
        <f t="shared" si="218"/>
        <v>1.2272294291904018E-10</v>
      </c>
      <c r="O715">
        <v>53.7</v>
      </c>
      <c r="P715">
        <f t="shared" si="219"/>
        <v>69.848464514824201</v>
      </c>
      <c r="Q715" s="145">
        <f t="shared" si="220"/>
        <v>9952.7014558979627</v>
      </c>
      <c r="R715" s="146">
        <f t="shared" si="221"/>
        <v>0</v>
      </c>
    </row>
    <row r="716" spans="1:18" x14ac:dyDescent="0.35">
      <c r="A716">
        <v>538</v>
      </c>
      <c r="B716">
        <f t="shared" si="213"/>
        <v>29.404559386758041</v>
      </c>
      <c r="C716" s="145">
        <f t="shared" si="214"/>
        <v>969.65470081154774</v>
      </c>
      <c r="D716" s="146">
        <f t="shared" si="215"/>
        <v>0</v>
      </c>
      <c r="E716" s="5"/>
      <c r="F716" s="15"/>
      <c r="G716" s="19"/>
      <c r="H716">
        <v>538</v>
      </c>
      <c r="I716">
        <f t="shared" si="216"/>
        <v>4.4207642157111797</v>
      </c>
      <c r="J716" s="145">
        <f t="shared" si="217"/>
        <v>6.3716246638620309</v>
      </c>
      <c r="K716" s="146">
        <f t="shared" si="218"/>
        <v>9.3518082167065586E-11</v>
      </c>
      <c r="O716">
        <v>53.8</v>
      </c>
      <c r="P716">
        <f t="shared" si="219"/>
        <v>69.986865864569069</v>
      </c>
      <c r="Q716" s="145">
        <f t="shared" si="220"/>
        <v>10011.82388711517</v>
      </c>
      <c r="R716" s="146">
        <f t="shared" si="221"/>
        <v>0</v>
      </c>
    </row>
    <row r="717" spans="1:18" x14ac:dyDescent="0.35">
      <c r="A717">
        <v>539</v>
      </c>
      <c r="B717">
        <f t="shared" si="213"/>
        <v>29.466807766541283</v>
      </c>
      <c r="C717" s="145">
        <f t="shared" si="214"/>
        <v>975.87831139010132</v>
      </c>
      <c r="D717" s="146">
        <f t="shared" si="215"/>
        <v>0</v>
      </c>
      <c r="E717" s="5"/>
      <c r="F717" s="15"/>
      <c r="G717" s="19"/>
      <c r="H717">
        <v>539</v>
      </c>
      <c r="I717">
        <f t="shared" si="216"/>
        <v>4.4372954880418174</v>
      </c>
      <c r="J717" s="145">
        <f t="shared" si="217"/>
        <v>6.4136343012124799</v>
      </c>
      <c r="K717" s="146">
        <f t="shared" si="218"/>
        <v>7.1045391791813017E-11</v>
      </c>
      <c r="O717">
        <v>53.9</v>
      </c>
      <c r="P717">
        <f t="shared" si="219"/>
        <v>70.125267214313936</v>
      </c>
      <c r="Q717" s="145">
        <f t="shared" si="220"/>
        <v>10071.180494500501</v>
      </c>
      <c r="R717" s="146">
        <f t="shared" si="221"/>
        <v>0</v>
      </c>
    </row>
    <row r="718" spans="1:18" x14ac:dyDescent="0.35">
      <c r="A718">
        <v>540</v>
      </c>
      <c r="B718">
        <f t="shared" si="213"/>
        <v>29.529056146324525</v>
      </c>
      <c r="C718" s="145">
        <f t="shared" si="214"/>
        <v>982.12873937490326</v>
      </c>
      <c r="D718" s="146">
        <f t="shared" si="215"/>
        <v>0</v>
      </c>
      <c r="E718" s="5"/>
      <c r="F718" s="15"/>
      <c r="G718" s="19"/>
      <c r="H718">
        <v>540</v>
      </c>
      <c r="I718">
        <f t="shared" si="216"/>
        <v>4.4538267603724551</v>
      </c>
      <c r="J718" s="145">
        <f t="shared" si="217"/>
        <v>6.4558506852810105</v>
      </c>
      <c r="K718" s="146">
        <f t="shared" si="218"/>
        <v>5.3806292754643437E-11</v>
      </c>
      <c r="O718">
        <v>54</v>
      </c>
      <c r="P718">
        <f t="shared" si="219"/>
        <v>70.263668564058818</v>
      </c>
      <c r="Q718" s="145">
        <f t="shared" si="220"/>
        <v>10130.7717418966</v>
      </c>
      <c r="R718" s="146">
        <f t="shared" si="221"/>
        <v>0</v>
      </c>
    </row>
    <row r="719" spans="1:18" x14ac:dyDescent="0.35">
      <c r="A719">
        <v>541</v>
      </c>
      <c r="B719">
        <f t="shared" si="213"/>
        <v>29.591304526107766</v>
      </c>
      <c r="C719" s="145">
        <f t="shared" si="214"/>
        <v>988.40604291405498</v>
      </c>
      <c r="D719" s="146">
        <f t="shared" si="215"/>
        <v>0</v>
      </c>
      <c r="E719" s="5"/>
      <c r="F719" s="15"/>
      <c r="G719" s="19"/>
      <c r="H719">
        <v>541</v>
      </c>
      <c r="I719">
        <f t="shared" si="216"/>
        <v>4.4703580327030918</v>
      </c>
      <c r="J719" s="145">
        <f t="shared" si="217"/>
        <v>6.4982746065069215</v>
      </c>
      <c r="K719" s="146">
        <f t="shared" si="218"/>
        <v>4.062317149333694E-11</v>
      </c>
      <c r="O719">
        <v>54.1</v>
      </c>
      <c r="P719">
        <f t="shared" si="219"/>
        <v>70.402069913803686</v>
      </c>
      <c r="Q719" s="145">
        <f t="shared" si="220"/>
        <v>10190.598093146085</v>
      </c>
      <c r="R719" s="146">
        <f t="shared" si="221"/>
        <v>0</v>
      </c>
    </row>
    <row r="720" spans="1:18" x14ac:dyDescent="0.35">
      <c r="A720">
        <v>542</v>
      </c>
      <c r="B720">
        <f t="shared" si="213"/>
        <v>29.653552905891008</v>
      </c>
      <c r="C720" s="145">
        <f t="shared" si="214"/>
        <v>994.71028015565651</v>
      </c>
      <c r="D720" s="146">
        <f t="shared" si="215"/>
        <v>0</v>
      </c>
      <c r="E720" s="5"/>
      <c r="F720" s="15"/>
      <c r="G720" s="19"/>
      <c r="H720">
        <v>542</v>
      </c>
      <c r="I720">
        <f t="shared" si="216"/>
        <v>4.4868893050337295</v>
      </c>
      <c r="J720" s="145">
        <f t="shared" si="217"/>
        <v>6.5409068553295215</v>
      </c>
      <c r="K720" s="146">
        <f t="shared" si="218"/>
        <v>3.0573432674430023E-11</v>
      </c>
      <c r="O720">
        <v>54.2</v>
      </c>
      <c r="P720">
        <f t="shared" si="219"/>
        <v>70.540471263548568</v>
      </c>
      <c r="Q720" s="145">
        <f t="shared" si="220"/>
        <v>10250.660012091601</v>
      </c>
      <c r="R720" s="146">
        <f t="shared" si="221"/>
        <v>0</v>
      </c>
    </row>
    <row r="721" spans="1:18" x14ac:dyDescent="0.35">
      <c r="A721">
        <v>543</v>
      </c>
      <c r="B721">
        <f t="shared" si="213"/>
        <v>29.715801285674246</v>
      </c>
      <c r="C721" s="145">
        <f t="shared" si="214"/>
        <v>1001.0415092478092</v>
      </c>
      <c r="D721" s="146">
        <f t="shared" si="215"/>
        <v>0</v>
      </c>
      <c r="E721" s="5"/>
      <c r="F721" s="15"/>
      <c r="G721" s="19"/>
      <c r="H721">
        <v>543</v>
      </c>
      <c r="I721">
        <f t="shared" si="216"/>
        <v>4.5034205773643672</v>
      </c>
      <c r="J721" s="145">
        <f t="shared" si="217"/>
        <v>6.583748222188107</v>
      </c>
      <c r="K721" s="146">
        <f t="shared" si="218"/>
        <v>2.2936652577243422E-11</v>
      </c>
      <c r="O721">
        <v>54.3</v>
      </c>
      <c r="P721">
        <f t="shared" si="219"/>
        <v>70.678872613293422</v>
      </c>
      <c r="Q721" s="145">
        <f t="shared" si="220"/>
        <v>10310.957962575761</v>
      </c>
      <c r="R721" s="146">
        <f t="shared" si="221"/>
        <v>0</v>
      </c>
    </row>
    <row r="722" spans="1:18" x14ac:dyDescent="0.35">
      <c r="A722">
        <v>544</v>
      </c>
      <c r="B722">
        <f t="shared" si="213"/>
        <v>29.778049665457488</v>
      </c>
      <c r="C722" s="145">
        <f t="shared" si="214"/>
        <v>1007.3997883386144</v>
      </c>
      <c r="D722" s="146">
        <f t="shared" si="215"/>
        <v>0</v>
      </c>
      <c r="E722" s="5"/>
      <c r="F722" s="15"/>
      <c r="G722" s="19"/>
      <c r="H722">
        <v>544</v>
      </c>
      <c r="I722">
        <f t="shared" si="216"/>
        <v>4.5199518496950049</v>
      </c>
      <c r="J722" s="145">
        <f t="shared" si="217"/>
        <v>6.6267994975219828</v>
      </c>
      <c r="K722" s="146">
        <f t="shared" si="218"/>
        <v>1.7152168574341431E-11</v>
      </c>
      <c r="O722">
        <v>54.4</v>
      </c>
      <c r="P722">
        <f t="shared" si="219"/>
        <v>70.817273963038303</v>
      </c>
      <c r="Q722" s="145">
        <f t="shared" si="220"/>
        <v>10371.492408441214</v>
      </c>
      <c r="R722" s="146">
        <f t="shared" si="221"/>
        <v>0</v>
      </c>
    </row>
    <row r="723" spans="1:18" x14ac:dyDescent="0.35">
      <c r="A723">
        <v>545</v>
      </c>
      <c r="B723">
        <f t="shared" si="213"/>
        <v>29.840298045240729</v>
      </c>
      <c r="C723" s="145">
        <f t="shared" si="214"/>
        <v>1013.7851755761724</v>
      </c>
      <c r="D723" s="146">
        <f t="shared" si="215"/>
        <v>0</v>
      </c>
      <c r="E723" s="5"/>
      <c r="F723" s="15"/>
      <c r="G723" s="19"/>
      <c r="H723">
        <v>545</v>
      </c>
      <c r="I723">
        <f t="shared" si="216"/>
        <v>4.5364831220256416</v>
      </c>
      <c r="J723" s="145">
        <f t="shared" si="217"/>
        <v>6.6700614717704463</v>
      </c>
      <c r="K723" s="146">
        <f t="shared" si="218"/>
        <v>1.278477324007099E-11</v>
      </c>
      <c r="O723">
        <v>54.5</v>
      </c>
      <c r="P723">
        <f t="shared" si="219"/>
        <v>70.955675312783171</v>
      </c>
      <c r="Q723" s="145">
        <f t="shared" si="220"/>
        <v>10432.263813530579</v>
      </c>
      <c r="R723" s="146">
        <f t="shared" si="221"/>
        <v>0</v>
      </c>
    </row>
    <row r="724" spans="1:18" x14ac:dyDescent="0.35">
      <c r="A724">
        <v>546</v>
      </c>
      <c r="B724">
        <f t="shared" si="213"/>
        <v>29.902546425023971</v>
      </c>
      <c r="C724" s="145">
        <f t="shared" si="214"/>
        <v>1020.1977291085843</v>
      </c>
      <c r="D724" s="146">
        <f t="shared" si="215"/>
        <v>0</v>
      </c>
      <c r="E724" s="5"/>
      <c r="F724" s="15"/>
      <c r="G724" s="19"/>
      <c r="H724">
        <v>546</v>
      </c>
      <c r="I724">
        <f t="shared" si="216"/>
        <v>4.5530143943562793</v>
      </c>
      <c r="J724" s="145">
        <f t="shared" si="217"/>
        <v>6.713534935372806</v>
      </c>
      <c r="K724" s="146">
        <f t="shared" si="218"/>
        <v>9.4982910425756018E-12</v>
      </c>
      <c r="O724">
        <v>54.6</v>
      </c>
      <c r="P724">
        <f t="shared" si="219"/>
        <v>71.094076662528039</v>
      </c>
      <c r="Q724" s="145">
        <f t="shared" si="220"/>
        <v>10493.272641686493</v>
      </c>
      <c r="R724" s="146">
        <f t="shared" si="221"/>
        <v>0</v>
      </c>
    </row>
    <row r="725" spans="1:18" x14ac:dyDescent="0.35">
      <c r="A725">
        <v>547</v>
      </c>
      <c r="B725">
        <f t="shared" si="213"/>
        <v>29.964794804807212</v>
      </c>
      <c r="C725" s="145">
        <f t="shared" si="214"/>
        <v>1026.637507083951</v>
      </c>
      <c r="D725" s="146">
        <f t="shared" si="215"/>
        <v>0</v>
      </c>
      <c r="E725" s="5"/>
      <c r="F725" s="15"/>
      <c r="G725" s="19"/>
      <c r="H725">
        <v>547</v>
      </c>
      <c r="I725">
        <f t="shared" si="216"/>
        <v>4.569545666686917</v>
      </c>
      <c r="J725" s="145">
        <f t="shared" si="217"/>
        <v>6.7572206787683617</v>
      </c>
      <c r="K725" s="146">
        <f t="shared" si="218"/>
        <v>7.0331518386979042E-12</v>
      </c>
      <c r="O725">
        <v>54.7</v>
      </c>
      <c r="P725">
        <f t="shared" si="219"/>
        <v>71.232478012272921</v>
      </c>
      <c r="Q725" s="145">
        <f t="shared" si="220"/>
        <v>10554.519356751591</v>
      </c>
      <c r="R725" s="146">
        <f t="shared" si="221"/>
        <v>0</v>
      </c>
    </row>
    <row r="726" spans="1:18" x14ac:dyDescent="0.35">
      <c r="A726">
        <v>548</v>
      </c>
      <c r="B726">
        <f t="shared" si="213"/>
        <v>30.027043184590454</v>
      </c>
      <c r="C726" s="145">
        <f t="shared" si="214"/>
        <v>1033.1045676503732</v>
      </c>
      <c r="D726" s="146">
        <f t="shared" si="215"/>
        <v>0</v>
      </c>
      <c r="E726" s="5"/>
      <c r="F726" s="15"/>
      <c r="G726" s="19"/>
      <c r="H726">
        <v>548</v>
      </c>
      <c r="I726">
        <f t="shared" si="216"/>
        <v>4.5860769390175538</v>
      </c>
      <c r="J726" s="145">
        <f t="shared" si="217"/>
        <v>6.8011194923964098</v>
      </c>
      <c r="K726" s="146">
        <f t="shared" si="218"/>
        <v>5.1905146847275319E-12</v>
      </c>
      <c r="O726">
        <v>54.8</v>
      </c>
      <c r="P726">
        <f t="shared" si="219"/>
        <v>71.370879362017789</v>
      </c>
      <c r="Q726" s="145">
        <f t="shared" si="220"/>
        <v>10616.004422568491</v>
      </c>
      <c r="R726" s="146">
        <f t="shared" si="221"/>
        <v>0</v>
      </c>
    </row>
    <row r="727" spans="1:18" x14ac:dyDescent="0.35">
      <c r="A727">
        <v>549</v>
      </c>
      <c r="B727">
        <f t="shared" si="213"/>
        <v>30.089291564373696</v>
      </c>
      <c r="C727" s="145">
        <f t="shared" si="214"/>
        <v>1039.5989689559519</v>
      </c>
      <c r="D727" s="146">
        <f t="shared" si="215"/>
        <v>0</v>
      </c>
      <c r="E727" s="5"/>
      <c r="F727" s="15"/>
      <c r="G727" s="19"/>
      <c r="H727">
        <v>549</v>
      </c>
      <c r="I727">
        <f t="shared" si="216"/>
        <v>4.6026082113481914</v>
      </c>
      <c r="J727" s="145">
        <f t="shared" si="217"/>
        <v>6.8452321666962606</v>
      </c>
      <c r="K727" s="146">
        <f t="shared" si="218"/>
        <v>3.8176128924760633E-12</v>
      </c>
      <c r="O727">
        <v>54.9</v>
      </c>
      <c r="P727">
        <f t="shared" si="219"/>
        <v>71.509280711762656</v>
      </c>
      <c r="Q727" s="145">
        <f t="shared" si="220"/>
        <v>10677.728302979835</v>
      </c>
      <c r="R727" s="146">
        <f t="shared" si="221"/>
        <v>0</v>
      </c>
    </row>
    <row r="728" spans="1:18" x14ac:dyDescent="0.35">
      <c r="A728">
        <v>550</v>
      </c>
      <c r="B728">
        <f t="shared" si="213"/>
        <v>30.151539944156934</v>
      </c>
      <c r="C728" s="145">
        <f t="shared" si="214"/>
        <v>1046.1207691487878</v>
      </c>
      <c r="D728" s="146">
        <f t="shared" si="215"/>
        <v>0</v>
      </c>
      <c r="E728" s="5"/>
      <c r="F728" s="15"/>
      <c r="G728" s="19"/>
      <c r="H728">
        <v>550</v>
      </c>
      <c r="I728">
        <f t="shared" si="216"/>
        <v>4.6191394836788291</v>
      </c>
      <c r="J728" s="145">
        <f t="shared" si="217"/>
        <v>6.8895594921072112</v>
      </c>
      <c r="K728" s="146">
        <f t="shared" si="218"/>
        <v>2.7983171335677071E-12</v>
      </c>
      <c r="O728">
        <v>55</v>
      </c>
      <c r="P728">
        <f t="shared" si="219"/>
        <v>71.647682061507524</v>
      </c>
      <c r="Q728" s="145">
        <f t="shared" si="220"/>
        <v>10739.691461828244</v>
      </c>
      <c r="R728" s="146">
        <f t="shared" si="221"/>
        <v>0</v>
      </c>
    </row>
    <row r="729" spans="1:18" x14ac:dyDescent="0.35">
      <c r="A729">
        <v>551</v>
      </c>
      <c r="B729">
        <f t="shared" si="213"/>
        <v>30.213788323940175</v>
      </c>
      <c r="C729" s="145">
        <f t="shared" si="214"/>
        <v>1052.6700263769819</v>
      </c>
      <c r="D729" s="146">
        <f t="shared" si="215"/>
        <v>0</v>
      </c>
      <c r="E729" s="5"/>
      <c r="F729" s="15"/>
      <c r="G729" s="19"/>
      <c r="H729">
        <v>551</v>
      </c>
      <c r="I729">
        <f t="shared" si="216"/>
        <v>4.6356707560094668</v>
      </c>
      <c r="J729" s="145">
        <f t="shared" si="217"/>
        <v>6.9341022590685633</v>
      </c>
      <c r="K729" s="146">
        <f t="shared" si="218"/>
        <v>2.0440316106373757E-12</v>
      </c>
      <c r="O729">
        <v>55.1</v>
      </c>
      <c r="P729">
        <f t="shared" si="219"/>
        <v>71.786083411252406</v>
      </c>
      <c r="Q729" s="145">
        <f t="shared" si="220"/>
        <v>10801.894362956369</v>
      </c>
      <c r="R729" s="146">
        <f t="shared" si="221"/>
        <v>0</v>
      </c>
    </row>
    <row r="730" spans="1:18" x14ac:dyDescent="0.35">
      <c r="A730">
        <v>552</v>
      </c>
      <c r="B730">
        <f t="shared" si="213"/>
        <v>30.276036703723417</v>
      </c>
      <c r="C730" s="145">
        <f t="shared" si="214"/>
        <v>1059.2467987886353</v>
      </c>
      <c r="D730" s="146">
        <f t="shared" si="215"/>
        <v>0</v>
      </c>
      <c r="E730" s="5"/>
      <c r="F730" s="15"/>
      <c r="G730" s="19"/>
      <c r="H730">
        <v>552</v>
      </c>
      <c r="I730">
        <f t="shared" si="216"/>
        <v>4.6522020283401035</v>
      </c>
      <c r="J730" s="145">
        <f t="shared" si="217"/>
        <v>6.9788612580196183</v>
      </c>
      <c r="K730" s="146">
        <f t="shared" si="218"/>
        <v>1.4879208976026348E-12</v>
      </c>
      <c r="O730">
        <v>55.2</v>
      </c>
      <c r="P730">
        <f t="shared" si="219"/>
        <v>71.924484760997274</v>
      </c>
      <c r="Q730" s="145">
        <f t="shared" si="220"/>
        <v>10864.337470206819</v>
      </c>
      <c r="R730" s="146">
        <f t="shared" si="221"/>
        <v>0</v>
      </c>
    </row>
    <row r="731" spans="1:18" x14ac:dyDescent="0.35">
      <c r="A731">
        <v>553</v>
      </c>
      <c r="B731">
        <f t="shared" si="213"/>
        <v>30.338285083506658</v>
      </c>
      <c r="C731" s="145">
        <f t="shared" si="214"/>
        <v>1065.8511445318488</v>
      </c>
      <c r="D731" s="146">
        <f t="shared" si="215"/>
        <v>0</v>
      </c>
      <c r="E731" s="5"/>
      <c r="F731" s="15"/>
      <c r="G731" s="19"/>
      <c r="H731">
        <v>553</v>
      </c>
      <c r="I731">
        <f t="shared" si="216"/>
        <v>4.6687333006707412</v>
      </c>
      <c r="J731" s="145">
        <f t="shared" si="217"/>
        <v>7.0238372793996833</v>
      </c>
      <c r="K731" s="146">
        <f t="shared" si="218"/>
        <v>1.0792478022381147E-12</v>
      </c>
      <c r="O731">
        <v>55.3</v>
      </c>
      <c r="P731">
        <f t="shared" si="219"/>
        <v>72.062886110742141</v>
      </c>
      <c r="Q731" s="145">
        <f t="shared" si="220"/>
        <v>10927.021247422237</v>
      </c>
      <c r="R731" s="146">
        <f t="shared" si="221"/>
        <v>0</v>
      </c>
    </row>
    <row r="732" spans="1:18" x14ac:dyDescent="0.35">
      <c r="A732">
        <v>554</v>
      </c>
      <c r="B732">
        <f t="shared" si="213"/>
        <v>30.4005334632899</v>
      </c>
      <c r="C732" s="145">
        <f t="shared" si="214"/>
        <v>1072.483121754723</v>
      </c>
      <c r="D732" s="146">
        <f t="shared" si="215"/>
        <v>0</v>
      </c>
      <c r="E732" s="5"/>
      <c r="F732" s="15"/>
      <c r="G732" s="19"/>
      <c r="H732">
        <v>554</v>
      </c>
      <c r="I732">
        <f t="shared" si="216"/>
        <v>4.6852645730013789</v>
      </c>
      <c r="J732" s="145">
        <f t="shared" si="217"/>
        <v>7.0690311136480553</v>
      </c>
      <c r="K732" s="146">
        <f t="shared" si="218"/>
        <v>7.8004269710163499E-13</v>
      </c>
      <c r="O732">
        <v>55.4</v>
      </c>
      <c r="P732">
        <f t="shared" si="219"/>
        <v>72.201287460487009</v>
      </c>
      <c r="Q732" s="145">
        <f t="shared" si="220"/>
        <v>10989.946158445246</v>
      </c>
      <c r="R732" s="146">
        <f t="shared" si="221"/>
        <v>0</v>
      </c>
    </row>
    <row r="733" spans="1:18" x14ac:dyDescent="0.35">
      <c r="A733">
        <v>555</v>
      </c>
      <c r="B733">
        <f t="shared" si="213"/>
        <v>30.462781843073142</v>
      </c>
      <c r="C733" s="145">
        <f t="shared" si="214"/>
        <v>1079.1427886053591</v>
      </c>
      <c r="D733" s="146">
        <f t="shared" si="215"/>
        <v>0</v>
      </c>
      <c r="E733" s="5"/>
      <c r="F733" s="15"/>
      <c r="G733" s="19"/>
      <c r="H733">
        <v>555</v>
      </c>
      <c r="I733">
        <f t="shared" si="216"/>
        <v>4.7017958453320157</v>
      </c>
      <c r="J733" s="145">
        <f t="shared" si="217"/>
        <v>7.1144435512040332</v>
      </c>
      <c r="K733" s="146">
        <f t="shared" si="218"/>
        <v>5.6177285046032921E-13</v>
      </c>
      <c r="O733">
        <v>55.5</v>
      </c>
      <c r="P733">
        <f t="shared" si="219"/>
        <v>72.339688810231891</v>
      </c>
      <c r="Q733" s="145">
        <f t="shared" si="220"/>
        <v>11053.11266711849</v>
      </c>
      <c r="R733" s="146">
        <f t="shared" si="221"/>
        <v>0</v>
      </c>
    </row>
    <row r="734" spans="1:18" x14ac:dyDescent="0.35">
      <c r="A734">
        <v>556</v>
      </c>
      <c r="B734">
        <f t="shared" si="213"/>
        <v>30.52503022285638</v>
      </c>
      <c r="C734" s="145">
        <f t="shared" si="214"/>
        <v>1085.8302032318575</v>
      </c>
      <c r="D734" s="146">
        <f t="shared" si="215"/>
        <v>0</v>
      </c>
      <c r="E734" s="5"/>
      <c r="F734" s="15"/>
      <c r="G734" s="19"/>
      <c r="H734">
        <v>556</v>
      </c>
      <c r="I734">
        <f t="shared" si="216"/>
        <v>4.7183271176626533</v>
      </c>
      <c r="J734" s="145">
        <f t="shared" si="217"/>
        <v>7.1600753825069274</v>
      </c>
      <c r="K734" s="146">
        <f t="shared" si="218"/>
        <v>4.0312198024139434E-13</v>
      </c>
      <c r="O734">
        <v>55.6</v>
      </c>
      <c r="P734">
        <f t="shared" si="219"/>
        <v>72.478090159976759</v>
      </c>
      <c r="Q734" s="145">
        <f t="shared" si="220"/>
        <v>11116.521237284587</v>
      </c>
      <c r="R734" s="146">
        <f t="shared" si="221"/>
        <v>0</v>
      </c>
    </row>
    <row r="735" spans="1:18" x14ac:dyDescent="0.35">
      <c r="A735">
        <v>557</v>
      </c>
      <c r="B735">
        <f t="shared" si="213"/>
        <v>30.587278602639621</v>
      </c>
      <c r="C735" s="145">
        <f t="shared" si="214"/>
        <v>1092.5454237823196</v>
      </c>
      <c r="D735" s="146">
        <f t="shared" si="215"/>
        <v>0</v>
      </c>
      <c r="E735" s="5"/>
      <c r="F735" s="15"/>
      <c r="G735" s="19"/>
      <c r="H735">
        <v>557</v>
      </c>
      <c r="I735">
        <f t="shared" si="216"/>
        <v>4.734858389993291</v>
      </c>
      <c r="J735" s="145">
        <f t="shared" si="217"/>
        <v>7.2059273979960352</v>
      </c>
      <c r="K735" s="146">
        <f t="shared" si="218"/>
        <v>2.8821389719269064E-13</v>
      </c>
      <c r="O735">
        <v>55.7</v>
      </c>
      <c r="P735">
        <f t="shared" si="219"/>
        <v>72.616491509721627</v>
      </c>
      <c r="Q735" s="145">
        <f t="shared" si="220"/>
        <v>11180.172332786175</v>
      </c>
      <c r="R735" s="146">
        <f t="shared" si="221"/>
        <v>0</v>
      </c>
    </row>
    <row r="736" spans="1:18" x14ac:dyDescent="0.35">
      <c r="A736">
        <v>558</v>
      </c>
      <c r="B736">
        <f t="shared" si="213"/>
        <v>30.649526982422863</v>
      </c>
      <c r="C736" s="145">
        <f t="shared" si="214"/>
        <v>1099.2885084048462</v>
      </c>
      <c r="D736" s="146">
        <f t="shared" si="215"/>
        <v>0</v>
      </c>
      <c r="E736" s="5"/>
      <c r="F736" s="15"/>
      <c r="G736" s="19"/>
      <c r="H736">
        <v>558</v>
      </c>
      <c r="I736">
        <f t="shared" si="216"/>
        <v>4.7513896623239287</v>
      </c>
      <c r="J736" s="145">
        <f t="shared" si="217"/>
        <v>7.2520003881106589</v>
      </c>
      <c r="K736" s="146">
        <f t="shared" si="218"/>
        <v>2.0528023725319144E-13</v>
      </c>
      <c r="O736">
        <v>55.8</v>
      </c>
      <c r="P736">
        <f t="shared" si="219"/>
        <v>72.754892859466494</v>
      </c>
      <c r="Q736" s="145">
        <f t="shared" si="220"/>
        <v>11244.066417465881</v>
      </c>
      <c r="R736" s="146">
        <f t="shared" si="221"/>
        <v>0</v>
      </c>
    </row>
    <row r="737" spans="1:18" x14ac:dyDescent="0.35">
      <c r="A737">
        <v>559</v>
      </c>
      <c r="B737">
        <f t="shared" si="213"/>
        <v>30.711775362206104</v>
      </c>
      <c r="C737" s="145">
        <f t="shared" si="214"/>
        <v>1106.0595152475382</v>
      </c>
      <c r="D737" s="146">
        <f t="shared" si="215"/>
        <v>0</v>
      </c>
      <c r="E737" s="5"/>
      <c r="F737" s="15"/>
      <c r="G737" s="19"/>
      <c r="H737">
        <v>559</v>
      </c>
      <c r="I737">
        <f t="shared" si="216"/>
        <v>4.7679209346545655</v>
      </c>
      <c r="J737" s="145">
        <f t="shared" si="217"/>
        <v>7.2982951432900975</v>
      </c>
      <c r="K737" s="146">
        <f t="shared" si="218"/>
        <v>1.4577228313328305E-13</v>
      </c>
      <c r="O737">
        <v>55.9</v>
      </c>
      <c r="P737">
        <f t="shared" si="219"/>
        <v>72.893294209211376</v>
      </c>
      <c r="Q737" s="145">
        <f t="shared" si="220"/>
        <v>11308.203955166349</v>
      </c>
      <c r="R737" s="146">
        <f t="shared" si="221"/>
        <v>0</v>
      </c>
    </row>
    <row r="738" spans="1:18" x14ac:dyDescent="0.35">
      <c r="A738">
        <v>560</v>
      </c>
      <c r="B738">
        <f t="shared" si="213"/>
        <v>30.774023741989346</v>
      </c>
      <c r="C738" s="145">
        <f t="shared" si="214"/>
        <v>1112.8585024584963</v>
      </c>
      <c r="D738" s="146">
        <f t="shared" si="215"/>
        <v>0</v>
      </c>
      <c r="E738" s="5"/>
      <c r="F738" s="15"/>
      <c r="G738" s="19"/>
      <c r="H738">
        <v>560</v>
      </c>
      <c r="I738">
        <f t="shared" si="216"/>
        <v>4.7844522069852031</v>
      </c>
      <c r="J738" s="145">
        <f t="shared" si="217"/>
        <v>7.3448124539736588</v>
      </c>
      <c r="K738" s="146">
        <f t="shared" si="218"/>
        <v>1.0302869668521453E-13</v>
      </c>
      <c r="O738">
        <v>56</v>
      </c>
      <c r="P738">
        <f t="shared" si="219"/>
        <v>73.031695558956244</v>
      </c>
      <c r="Q738" s="145">
        <f t="shared" si="220"/>
        <v>11372.585409730185</v>
      </c>
      <c r="R738" s="146">
        <f t="shared" si="221"/>
        <v>0</v>
      </c>
    </row>
    <row r="739" spans="1:18" x14ac:dyDescent="0.35">
      <c r="A739">
        <v>561</v>
      </c>
      <c r="B739">
        <f t="shared" si="213"/>
        <v>30.836272121772588</v>
      </c>
      <c r="C739" s="145">
        <f t="shared" si="214"/>
        <v>1119.6855281858216</v>
      </c>
      <c r="D739" s="146">
        <f t="shared" si="215"/>
        <v>0</v>
      </c>
      <c r="E739" s="5"/>
      <c r="F739" s="15"/>
      <c r="G739" s="19"/>
      <c r="H739">
        <v>561</v>
      </c>
      <c r="I739">
        <f t="shared" si="216"/>
        <v>4.8009834793158408</v>
      </c>
      <c r="J739" s="145">
        <f t="shared" si="217"/>
        <v>7.3915531106006416</v>
      </c>
      <c r="K739" s="146">
        <f t="shared" si="218"/>
        <v>7.2608585810485238E-14</v>
      </c>
      <c r="O739">
        <v>56.1</v>
      </c>
      <c r="P739">
        <f t="shared" si="219"/>
        <v>73.170096908701112</v>
      </c>
      <c r="Q739" s="145">
        <f t="shared" si="220"/>
        <v>11437.211245000044</v>
      </c>
      <c r="R739" s="146">
        <f t="shared" si="221"/>
        <v>0</v>
      </c>
    </row>
    <row r="740" spans="1:18" x14ac:dyDescent="0.35">
      <c r="A740">
        <v>562</v>
      </c>
      <c r="B740">
        <f t="shared" si="213"/>
        <v>30.898520501555826</v>
      </c>
      <c r="C740" s="145">
        <f t="shared" si="214"/>
        <v>1126.5406505776143</v>
      </c>
      <c r="D740" s="146">
        <f t="shared" si="215"/>
        <v>0</v>
      </c>
      <c r="E740" s="5"/>
      <c r="F740" s="15"/>
      <c r="G740" s="19"/>
      <c r="H740">
        <v>562</v>
      </c>
      <c r="I740">
        <f t="shared" si="216"/>
        <v>4.8175147516464785</v>
      </c>
      <c r="J740" s="145">
        <f t="shared" si="217"/>
        <v>7.4385179036103457</v>
      </c>
      <c r="K740" s="146">
        <f t="shared" si="218"/>
        <v>5.0959236830294685E-14</v>
      </c>
      <c r="O740">
        <v>56.2</v>
      </c>
      <c r="P740">
        <f t="shared" si="219"/>
        <v>73.308498258445994</v>
      </c>
      <c r="Q740" s="145">
        <f t="shared" si="220"/>
        <v>11502.081924818549</v>
      </c>
      <c r="R740" s="146">
        <f t="shared" si="221"/>
        <v>0</v>
      </c>
    </row>
    <row r="741" spans="1:18" x14ac:dyDescent="0.35">
      <c r="A741">
        <v>563</v>
      </c>
      <c r="B741">
        <f t="shared" si="213"/>
        <v>30.960768881339067</v>
      </c>
      <c r="C741" s="145">
        <f t="shared" si="214"/>
        <v>1133.4239277819761</v>
      </c>
      <c r="D741" s="146">
        <f t="shared" si="215"/>
        <v>0</v>
      </c>
      <c r="E741" s="5"/>
      <c r="F741" s="15"/>
      <c r="G741" s="19"/>
      <c r="H741">
        <v>563</v>
      </c>
      <c r="I741">
        <f t="shared" si="216"/>
        <v>4.8340460239771152</v>
      </c>
      <c r="J741" s="145">
        <f t="shared" si="217"/>
        <v>7.4857076234420754</v>
      </c>
      <c r="K741" s="146">
        <f t="shared" si="218"/>
        <v>3.5527136788005009E-14</v>
      </c>
      <c r="O741">
        <v>56.3</v>
      </c>
      <c r="P741">
        <f t="shared" si="219"/>
        <v>73.446899608190847</v>
      </c>
      <c r="Q741" s="145">
        <f t="shared" si="220"/>
        <v>11567.197913028318</v>
      </c>
      <c r="R741" s="146">
        <f t="shared" si="221"/>
        <v>0</v>
      </c>
    </row>
    <row r="742" spans="1:18" x14ac:dyDescent="0.35">
      <c r="A742">
        <v>564</v>
      </c>
      <c r="B742">
        <f t="shared" si="213"/>
        <v>31.023017261122309</v>
      </c>
      <c r="C742" s="145">
        <f t="shared" si="214"/>
        <v>1140.3354179470075</v>
      </c>
      <c r="D742" s="146">
        <f t="shared" si="215"/>
        <v>0</v>
      </c>
      <c r="E742" s="5"/>
      <c r="F742" s="15"/>
      <c r="G742" s="19"/>
      <c r="H742">
        <v>564</v>
      </c>
      <c r="I742">
        <f t="shared" si="216"/>
        <v>4.8505772963077529</v>
      </c>
      <c r="J742" s="145">
        <f t="shared" si="217"/>
        <v>7.5331230605351323</v>
      </c>
      <c r="K742" s="146">
        <f t="shared" si="218"/>
        <v>2.4757973449140991E-14</v>
      </c>
      <c r="O742">
        <v>56.4</v>
      </c>
      <c r="P742">
        <f t="shared" si="219"/>
        <v>73.585300957935729</v>
      </c>
      <c r="Q742" s="145">
        <f t="shared" si="220"/>
        <v>11632.559673472006</v>
      </c>
      <c r="R742" s="146">
        <f t="shared" si="221"/>
        <v>0</v>
      </c>
    </row>
    <row r="743" spans="1:18" x14ac:dyDescent="0.35">
      <c r="A743">
        <v>565</v>
      </c>
      <c r="B743">
        <f t="shared" si="213"/>
        <v>31.085265640905551</v>
      </c>
      <c r="C743" s="145">
        <f t="shared" si="214"/>
        <v>1147.2751792208096</v>
      </c>
      <c r="D743" s="146">
        <f t="shared" si="215"/>
        <v>0</v>
      </c>
      <c r="E743" s="5"/>
      <c r="F743" s="15"/>
      <c r="G743" s="19"/>
      <c r="H743">
        <v>565</v>
      </c>
      <c r="I743">
        <f t="shared" si="216"/>
        <v>4.8671085686383906</v>
      </c>
      <c r="J743" s="145">
        <f t="shared" si="217"/>
        <v>7.5807650053288196</v>
      </c>
      <c r="K743" s="146">
        <f t="shared" si="218"/>
        <v>1.7208456881689926E-14</v>
      </c>
      <c r="O743">
        <v>56.5</v>
      </c>
      <c r="P743">
        <f t="shared" si="219"/>
        <v>73.723702307680597</v>
      </c>
      <c r="Q743" s="145">
        <f t="shared" si="220"/>
        <v>11698.167669992226</v>
      </c>
      <c r="R743" s="146">
        <f t="shared" si="221"/>
        <v>0</v>
      </c>
    </row>
    <row r="744" spans="1:18" x14ac:dyDescent="0.35">
      <c r="A744">
        <v>566</v>
      </c>
      <c r="B744">
        <f t="shared" si="213"/>
        <v>31.147514020688792</v>
      </c>
      <c r="C744" s="145">
        <f t="shared" si="214"/>
        <v>1154.2432697514832</v>
      </c>
      <c r="D744" s="146">
        <f t="shared" si="215"/>
        <v>0</v>
      </c>
      <c r="E744" s="5"/>
      <c r="F744" s="15"/>
      <c r="G744" s="19"/>
      <c r="H744">
        <v>566</v>
      </c>
      <c r="I744">
        <f t="shared" si="216"/>
        <v>4.8836398409690274</v>
      </c>
      <c r="J744" s="145">
        <f t="shared" si="217"/>
        <v>7.6286342482624345</v>
      </c>
      <c r="K744" s="146">
        <f t="shared" si="218"/>
        <v>1.1879386363489175E-14</v>
      </c>
      <c r="O744">
        <v>56.6</v>
      </c>
      <c r="P744">
        <f t="shared" si="219"/>
        <v>73.862103657425479</v>
      </c>
      <c r="Q744" s="145">
        <f t="shared" si="220"/>
        <v>11764.022366431624</v>
      </c>
      <c r="R744" s="146">
        <f t="shared" si="221"/>
        <v>0</v>
      </c>
    </row>
    <row r="745" spans="1:18" x14ac:dyDescent="0.35">
      <c r="A745">
        <v>567</v>
      </c>
      <c r="B745">
        <f t="shared" si="213"/>
        <v>31.209762400472034</v>
      </c>
      <c r="C745" s="145">
        <f t="shared" si="214"/>
        <v>1161.2397476871292</v>
      </c>
      <c r="D745" s="146">
        <f t="shared" si="215"/>
        <v>0</v>
      </c>
      <c r="E745" s="5"/>
      <c r="F745" s="15"/>
      <c r="G745" s="19"/>
      <c r="H745">
        <v>567</v>
      </c>
      <c r="I745">
        <f t="shared" si="216"/>
        <v>4.900171113299665</v>
      </c>
      <c r="J745" s="145">
        <f t="shared" si="217"/>
        <v>7.6767315797752858</v>
      </c>
      <c r="K745" s="146">
        <f t="shared" si="218"/>
        <v>8.1046280797636427E-15</v>
      </c>
      <c r="O745">
        <v>56.7</v>
      </c>
      <c r="P745">
        <f t="shared" si="219"/>
        <v>74.000505007170347</v>
      </c>
      <c r="Q745" s="145">
        <f t="shared" si="220"/>
        <v>11830.124226632812</v>
      </c>
      <c r="R745" s="146">
        <f t="shared" si="221"/>
        <v>0</v>
      </c>
    </row>
    <row r="746" spans="1:18" x14ac:dyDescent="0.35">
      <c r="A746">
        <v>568</v>
      </c>
      <c r="B746">
        <f t="shared" si="213"/>
        <v>31.272010780255272</v>
      </c>
      <c r="C746" s="145">
        <f t="shared" si="214"/>
        <v>1168.2646711758478</v>
      </c>
      <c r="D746" s="146">
        <f t="shared" si="215"/>
        <v>0</v>
      </c>
      <c r="E746" s="5"/>
      <c r="F746" s="15"/>
      <c r="G746" s="19"/>
      <c r="H746">
        <v>568</v>
      </c>
      <c r="I746">
        <f t="shared" si="216"/>
        <v>4.9167023856303027</v>
      </c>
      <c r="J746" s="145">
        <f t="shared" si="217"/>
        <v>7.7250577903066713</v>
      </c>
      <c r="K746" s="146">
        <f t="shared" si="218"/>
        <v>5.5511151231257827E-15</v>
      </c>
      <c r="O746">
        <v>56.8</v>
      </c>
      <c r="P746">
        <f t="shared" si="219"/>
        <v>74.138906356915214</v>
      </c>
      <c r="Q746" s="145">
        <f t="shared" si="220"/>
        <v>11896.473714438431</v>
      </c>
      <c r="R746" s="146">
        <f t="shared" si="221"/>
        <v>0</v>
      </c>
    </row>
    <row r="747" spans="1:18" x14ac:dyDescent="0.35">
      <c r="A747">
        <v>569</v>
      </c>
      <c r="B747">
        <f t="shared" si="213"/>
        <v>31.334259160038513</v>
      </c>
      <c r="C747" s="145">
        <f t="shared" si="214"/>
        <v>1175.318098365741</v>
      </c>
      <c r="D747" s="146">
        <f t="shared" si="215"/>
        <v>0</v>
      </c>
      <c r="E747" s="5"/>
      <c r="F747" s="15"/>
      <c r="G747" s="19"/>
      <c r="H747">
        <v>569</v>
      </c>
      <c r="I747">
        <f t="shared" si="216"/>
        <v>4.9332336579609404</v>
      </c>
      <c r="J747" s="145">
        <f t="shared" si="217"/>
        <v>7.7736136702958936</v>
      </c>
      <c r="K747" s="146">
        <f t="shared" si="218"/>
        <v>3.7747582837255322E-15</v>
      </c>
      <c r="O747">
        <v>56.9</v>
      </c>
      <c r="P747">
        <f t="shared" si="219"/>
        <v>74.277307706660082</v>
      </c>
      <c r="Q747" s="145">
        <f t="shared" si="220"/>
        <v>11963.071293691115</v>
      </c>
      <c r="R747" s="146">
        <f t="shared" si="221"/>
        <v>0</v>
      </c>
    </row>
    <row r="748" spans="1:18" x14ac:dyDescent="0.35">
      <c r="A748">
        <v>570</v>
      </c>
      <c r="B748">
        <f t="shared" si="213"/>
        <v>31.396507539821755</v>
      </c>
      <c r="C748" s="145">
        <f t="shared" si="214"/>
        <v>1182.4000874049093</v>
      </c>
      <c r="D748" s="146">
        <f t="shared" si="215"/>
        <v>0</v>
      </c>
      <c r="E748" s="5"/>
      <c r="F748" s="15"/>
      <c r="G748" s="19"/>
      <c r="H748">
        <v>570</v>
      </c>
      <c r="I748">
        <f t="shared" si="216"/>
        <v>4.9497649302915772</v>
      </c>
      <c r="J748" s="145">
        <f t="shared" si="217"/>
        <v>7.8224000101822515</v>
      </c>
      <c r="K748" s="146">
        <f t="shared" si="218"/>
        <v>2.55351295663786E-15</v>
      </c>
      <c r="O748">
        <v>57</v>
      </c>
      <c r="P748">
        <f t="shared" si="219"/>
        <v>74.415709056404964</v>
      </c>
      <c r="Q748" s="145">
        <f t="shared" si="220"/>
        <v>12029.917428233501</v>
      </c>
      <c r="R748" s="146">
        <f t="shared" si="221"/>
        <v>0</v>
      </c>
    </row>
    <row r="749" spans="1:18" x14ac:dyDescent="0.35">
      <c r="A749">
        <v>571</v>
      </c>
      <c r="B749">
        <f t="shared" si="213"/>
        <v>31.458755919604997</v>
      </c>
      <c r="C749" s="145">
        <f t="shared" si="214"/>
        <v>1189.5106964414531</v>
      </c>
      <c r="D749" s="146">
        <f t="shared" si="215"/>
        <v>0</v>
      </c>
      <c r="E749" s="5"/>
      <c r="F749" s="15"/>
      <c r="G749" s="19"/>
      <c r="H749">
        <v>571</v>
      </c>
      <c r="I749">
        <f t="shared" si="216"/>
        <v>4.9662962026222148</v>
      </c>
      <c r="J749" s="145">
        <f t="shared" si="217"/>
        <v>7.8714176004050529</v>
      </c>
      <c r="K749" s="146">
        <f t="shared" si="218"/>
        <v>1.7763568394002505E-15</v>
      </c>
      <c r="O749">
        <v>57.1</v>
      </c>
      <c r="P749">
        <f t="shared" si="219"/>
        <v>74.554110406149832</v>
      </c>
      <c r="Q749" s="145">
        <f t="shared" si="220"/>
        <v>12097.0125819082</v>
      </c>
      <c r="R749" s="146">
        <f t="shared" si="221"/>
        <v>0</v>
      </c>
    </row>
    <row r="750" spans="1:18" x14ac:dyDescent="0.35">
      <c r="A750">
        <v>572</v>
      </c>
      <c r="B750">
        <f t="shared" si="213"/>
        <v>31.521004299388238</v>
      </c>
      <c r="C750" s="145">
        <f t="shared" si="214"/>
        <v>1196.6499836234741</v>
      </c>
      <c r="D750" s="146">
        <f t="shared" si="215"/>
        <v>0</v>
      </c>
      <c r="E750" s="5"/>
      <c r="F750" s="15"/>
      <c r="G750" s="19"/>
      <c r="H750">
        <v>572</v>
      </c>
      <c r="I750">
        <f t="shared" si="216"/>
        <v>4.9828274749528525</v>
      </c>
      <c r="J750" s="145">
        <f t="shared" si="217"/>
        <v>7.9206672314035966</v>
      </c>
      <c r="K750" s="146">
        <f t="shared" si="218"/>
        <v>0</v>
      </c>
      <c r="O750">
        <v>57.2</v>
      </c>
      <c r="P750">
        <f t="shared" si="219"/>
        <v>74.692511755894699</v>
      </c>
      <c r="Q750" s="145">
        <f t="shared" si="220"/>
        <v>12164.357218557856</v>
      </c>
      <c r="R750" s="146">
        <f t="shared" si="221"/>
        <v>0</v>
      </c>
    </row>
    <row r="751" spans="1:18" x14ac:dyDescent="0.35">
      <c r="A751">
        <v>573</v>
      </c>
      <c r="B751">
        <f t="shared" si="213"/>
        <v>31.58325267917148</v>
      </c>
      <c r="C751" s="145">
        <f t="shared" si="214"/>
        <v>1203.8180070990722</v>
      </c>
      <c r="D751" s="146">
        <f t="shared" si="215"/>
        <v>0</v>
      </c>
      <c r="E751" s="5"/>
      <c r="F751" s="15"/>
      <c r="G751" s="19"/>
      <c r="H751">
        <v>573</v>
      </c>
      <c r="I751">
        <f t="shared" si="216"/>
        <v>4.9993587472834893</v>
      </c>
      <c r="J751" s="145">
        <f t="shared" si="217"/>
        <v>7.9701496936171816</v>
      </c>
      <c r="K751" s="146">
        <f t="shared" si="218"/>
        <v>0</v>
      </c>
      <c r="O751">
        <v>57.3</v>
      </c>
      <c r="P751">
        <f t="shared" si="219"/>
        <v>74.830913105639567</v>
      </c>
      <c r="Q751" s="145">
        <f t="shared" si="220"/>
        <v>12231.951802025102</v>
      </c>
      <c r="R751" s="146">
        <f t="shared" si="221"/>
        <v>0</v>
      </c>
    </row>
    <row r="752" spans="1:18" x14ac:dyDescent="0.35">
      <c r="A752">
        <v>574</v>
      </c>
      <c r="B752">
        <f t="shared" si="213"/>
        <v>31.645501058954721</v>
      </c>
      <c r="C752" s="145">
        <f t="shared" si="214"/>
        <v>1211.0148250163493</v>
      </c>
      <c r="D752" s="146">
        <f t="shared" si="215"/>
        <v>0</v>
      </c>
      <c r="E752" s="5"/>
      <c r="F752" s="15"/>
      <c r="G752" s="19"/>
      <c r="H752">
        <v>574</v>
      </c>
      <c r="I752">
        <f t="shared" si="216"/>
        <v>5.0158900196141269</v>
      </c>
      <c r="J752" s="145">
        <f t="shared" si="217"/>
        <v>8.0198657774851156</v>
      </c>
      <c r="K752" s="146">
        <f t="shared" si="218"/>
        <v>0</v>
      </c>
      <c r="O752">
        <v>57.4</v>
      </c>
      <c r="P752">
        <f t="shared" si="219"/>
        <v>74.969314455384435</v>
      </c>
      <c r="Q752" s="145">
        <f t="shared" si="220"/>
        <v>12299.796796152563</v>
      </c>
      <c r="R752" s="146">
        <f t="shared" si="221"/>
        <v>0</v>
      </c>
    </row>
    <row r="753" spans="1:18" x14ac:dyDescent="0.35">
      <c r="A753">
        <v>575</v>
      </c>
      <c r="B753">
        <f t="shared" si="213"/>
        <v>31.707749438737959</v>
      </c>
      <c r="C753" s="145">
        <f t="shared" si="214"/>
        <v>1218.2404955234049</v>
      </c>
      <c r="D753" s="146">
        <f t="shared" si="215"/>
        <v>0</v>
      </c>
      <c r="E753" s="5"/>
      <c r="F753" s="15"/>
      <c r="G753" s="19"/>
      <c r="H753">
        <v>575</v>
      </c>
      <c r="I753">
        <f t="shared" si="216"/>
        <v>5.0324212919447646</v>
      </c>
      <c r="J753" s="145">
        <f t="shared" si="217"/>
        <v>8.0698162734466958</v>
      </c>
      <c r="K753" s="146">
        <f t="shared" si="218"/>
        <v>0</v>
      </c>
      <c r="O753">
        <v>57.5</v>
      </c>
      <c r="P753">
        <f t="shared" si="219"/>
        <v>75.107715805129317</v>
      </c>
      <c r="Q753" s="145">
        <f t="shared" si="220"/>
        <v>12367.892664782879</v>
      </c>
      <c r="R753" s="146">
        <f t="shared" si="221"/>
        <v>0</v>
      </c>
    </row>
    <row r="754" spans="1:18" x14ac:dyDescent="0.35">
      <c r="A754">
        <v>576</v>
      </c>
      <c r="B754">
        <f t="shared" si="213"/>
        <v>31.769997818521201</v>
      </c>
      <c r="C754" s="145">
        <f t="shared" si="214"/>
        <v>1225.4950767683413</v>
      </c>
      <c r="D754" s="146">
        <f t="shared" si="215"/>
        <v>0</v>
      </c>
      <c r="E754" s="5"/>
      <c r="F754" s="15"/>
      <c r="G754" s="19"/>
      <c r="H754">
        <v>576</v>
      </c>
      <c r="I754">
        <f t="shared" si="216"/>
        <v>5.0489525642754023</v>
      </c>
      <c r="J754" s="145">
        <f t="shared" si="217"/>
        <v>8.1200019719412282</v>
      </c>
      <c r="K754" s="146">
        <f t="shared" si="218"/>
        <v>0</v>
      </c>
      <c r="O754">
        <v>57.6</v>
      </c>
      <c r="P754">
        <f t="shared" si="219"/>
        <v>75.246117154874185</v>
      </c>
      <c r="Q754" s="145">
        <f t="shared" si="220"/>
        <v>12436.239871758666</v>
      </c>
      <c r="R754" s="146">
        <f t="shared" si="221"/>
        <v>0</v>
      </c>
    </row>
    <row r="755" spans="1:18" x14ac:dyDescent="0.35">
      <c r="A755">
        <v>577</v>
      </c>
      <c r="B755">
        <f t="shared" ref="B755:B818" si="222">(A755-$C$171)/$C$172</f>
        <v>31.832246198304443</v>
      </c>
      <c r="C755" s="145">
        <f t="shared" ref="C755:C818" si="223">B755-1/6*C$174*(B755^2-1)-1/24*C$175*(B755^3-3*B755)+1/36*C$174^2*(4*B755^3-7*B755)</f>
        <v>1232.7786268992586</v>
      </c>
      <c r="D755" s="146">
        <f t="shared" ref="D755:D818" si="224">1-NORMSDIST(C755)</f>
        <v>0</v>
      </c>
      <c r="E755" s="5"/>
      <c r="F755" s="15"/>
      <c r="G755" s="19"/>
      <c r="H755">
        <v>577</v>
      </c>
      <c r="I755">
        <f t="shared" ref="I755:I818" si="225">(H755-$J$171)/$J$172</f>
        <v>5.0654838366060391</v>
      </c>
      <c r="J755" s="145">
        <f t="shared" ref="J755:J818" si="226">I755-1/6*J$174*(I755^2-1)-1/24*J$175*(I755^3-3*I755)+1/36*J$174^2*(4*I755^3-7*I755)</f>
        <v>8.1704236634080107</v>
      </c>
      <c r="K755" s="146">
        <f t="shared" ref="K755:K818" si="227">1-NORMSDIST(J755)</f>
        <v>0</v>
      </c>
      <c r="O755">
        <v>57.7</v>
      </c>
      <c r="P755">
        <f t="shared" ref="P755:P818" si="228">(O755-$Q$171)/$Q$172</f>
        <v>75.384518504619066</v>
      </c>
      <c r="Q755" s="145">
        <f t="shared" ref="Q755:Q818" si="229">P755-1/6*Q$174*(P755^2-1)-1/24*Q$175*(P755^3-3*P755)+1/36*Q$174^2*(4*P755^3-7*P755)</f>
        <v>12504.838880922576</v>
      </c>
      <c r="R755" s="146">
        <f t="shared" ref="R755:R818" si="230">1-NORMSDIST(Q755)</f>
        <v>0</v>
      </c>
    </row>
    <row r="756" spans="1:18" x14ac:dyDescent="0.35">
      <c r="A756">
        <v>578</v>
      </c>
      <c r="B756">
        <f t="shared" si="222"/>
        <v>31.894494578087684</v>
      </c>
      <c r="C756" s="145">
        <f t="shared" si="223"/>
        <v>1240.0912040642581</v>
      </c>
      <c r="D756" s="146">
        <f t="shared" si="224"/>
        <v>0</v>
      </c>
      <c r="E756" s="5"/>
      <c r="F756" s="15"/>
      <c r="G756" s="19"/>
      <c r="H756">
        <v>578</v>
      </c>
      <c r="I756">
        <f t="shared" si="225"/>
        <v>5.0820151089366767</v>
      </c>
      <c r="J756" s="145">
        <f t="shared" si="226"/>
        <v>8.2210821382863486</v>
      </c>
      <c r="K756" s="146">
        <f t="shared" si="227"/>
        <v>0</v>
      </c>
      <c r="O756">
        <v>57.8</v>
      </c>
      <c r="P756">
        <f t="shared" si="228"/>
        <v>75.52291985436392</v>
      </c>
      <c r="Q756" s="145">
        <f t="shared" si="229"/>
        <v>12573.690156117213</v>
      </c>
      <c r="R756" s="146">
        <f t="shared" si="230"/>
        <v>0</v>
      </c>
    </row>
    <row r="757" spans="1:18" x14ac:dyDescent="0.35">
      <c r="A757">
        <v>579</v>
      </c>
      <c r="B757">
        <f t="shared" si="222"/>
        <v>31.956742957870926</v>
      </c>
      <c r="C757" s="145">
        <f t="shared" si="223"/>
        <v>1247.4328664114407</v>
      </c>
      <c r="D757" s="146">
        <f t="shared" si="224"/>
        <v>0</v>
      </c>
      <c r="E757" s="5"/>
      <c r="F757" s="15"/>
      <c r="G757" s="19"/>
      <c r="H757">
        <v>579</v>
      </c>
      <c r="I757">
        <f t="shared" si="225"/>
        <v>5.0985463812673144</v>
      </c>
      <c r="J757" s="145">
        <f t="shared" si="226"/>
        <v>8.2719781870155416</v>
      </c>
      <c r="K757" s="146">
        <f t="shared" si="227"/>
        <v>0</v>
      </c>
      <c r="O757">
        <v>57.9</v>
      </c>
      <c r="P757">
        <f t="shared" si="228"/>
        <v>75.661321204108802</v>
      </c>
      <c r="Q757" s="145">
        <f t="shared" si="229"/>
        <v>12642.794161185235</v>
      </c>
      <c r="R757" s="146">
        <f t="shared" si="230"/>
        <v>0</v>
      </c>
    </row>
    <row r="758" spans="1:18" x14ac:dyDescent="0.35">
      <c r="A758">
        <v>580</v>
      </c>
      <c r="B758">
        <f t="shared" si="222"/>
        <v>32.018991337654164</v>
      </c>
      <c r="C758" s="145">
        <f t="shared" si="223"/>
        <v>1254.8036720889068</v>
      </c>
      <c r="D758" s="146">
        <f t="shared" si="224"/>
        <v>0</v>
      </c>
      <c r="E758" s="5"/>
      <c r="F758" s="15"/>
      <c r="G758" s="19"/>
      <c r="H758">
        <v>580</v>
      </c>
      <c r="I758">
        <f t="shared" si="225"/>
        <v>5.1150776535979512</v>
      </c>
      <c r="J758" s="145">
        <f t="shared" si="226"/>
        <v>8.3231126000348876</v>
      </c>
      <c r="K758" s="146">
        <f t="shared" si="227"/>
        <v>0</v>
      </c>
      <c r="O758">
        <v>58</v>
      </c>
      <c r="P758">
        <f t="shared" si="228"/>
        <v>75.79972255385367</v>
      </c>
      <c r="Q758" s="145">
        <f t="shared" si="229"/>
        <v>12712.151359969255</v>
      </c>
      <c r="R758" s="146">
        <f t="shared" si="230"/>
        <v>0</v>
      </c>
    </row>
    <row r="759" spans="1:18" x14ac:dyDescent="0.35">
      <c r="A759">
        <v>581</v>
      </c>
      <c r="B759">
        <f t="shared" si="222"/>
        <v>32.081239717437406</v>
      </c>
      <c r="C759" s="145">
        <f t="shared" si="223"/>
        <v>1262.2036792447575</v>
      </c>
      <c r="D759" s="146">
        <f t="shared" si="224"/>
        <v>0</v>
      </c>
      <c r="E759" s="5"/>
      <c r="F759" s="15"/>
      <c r="G759" s="19"/>
      <c r="H759">
        <v>581</v>
      </c>
      <c r="I759">
        <f t="shared" si="225"/>
        <v>5.1316089259285889</v>
      </c>
      <c r="J759" s="145">
        <f t="shared" si="226"/>
        <v>8.374486167783699</v>
      </c>
      <c r="K759" s="146">
        <f t="shared" si="227"/>
        <v>0</v>
      </c>
      <c r="O759">
        <v>58.1</v>
      </c>
      <c r="P759">
        <f t="shared" si="228"/>
        <v>75.938123903598552</v>
      </c>
      <c r="Q759" s="145">
        <f t="shared" si="229"/>
        <v>12781.762216311918</v>
      </c>
      <c r="R759" s="146">
        <f t="shared" si="230"/>
        <v>0</v>
      </c>
    </row>
    <row r="760" spans="1:18" x14ac:dyDescent="0.35">
      <c r="A760">
        <v>582</v>
      </c>
      <c r="B760">
        <f t="shared" si="222"/>
        <v>32.143488097220647</v>
      </c>
      <c r="C760" s="145">
        <f t="shared" si="223"/>
        <v>1269.6329460270936</v>
      </c>
      <c r="D760" s="146">
        <f t="shared" si="224"/>
        <v>0</v>
      </c>
      <c r="E760" s="5"/>
      <c r="F760" s="15"/>
      <c r="G760" s="19"/>
      <c r="H760">
        <v>582</v>
      </c>
      <c r="I760">
        <f t="shared" si="225"/>
        <v>5.1481401982592265</v>
      </c>
      <c r="J760" s="145">
        <f t="shared" si="226"/>
        <v>8.4260996807012702</v>
      </c>
      <c r="K760" s="146">
        <f t="shared" si="227"/>
        <v>0</v>
      </c>
      <c r="O760">
        <v>58.2</v>
      </c>
      <c r="P760">
        <f t="shared" si="228"/>
        <v>76.076525253343419</v>
      </c>
      <c r="Q760" s="145">
        <f t="shared" si="229"/>
        <v>12851.627194055842</v>
      </c>
      <c r="R760" s="146">
        <f t="shared" si="230"/>
        <v>0</v>
      </c>
    </row>
    <row r="761" spans="1:18" x14ac:dyDescent="0.35">
      <c r="A761">
        <v>583</v>
      </c>
      <c r="B761">
        <f t="shared" si="222"/>
        <v>32.205736477003889</v>
      </c>
      <c r="C761" s="145">
        <f t="shared" si="223"/>
        <v>1277.0915305840167</v>
      </c>
      <c r="D761" s="146">
        <f t="shared" si="224"/>
        <v>0</v>
      </c>
      <c r="E761" s="5"/>
      <c r="F761" s="15"/>
      <c r="G761" s="19"/>
      <c r="H761">
        <v>583</v>
      </c>
      <c r="I761">
        <f t="shared" si="225"/>
        <v>5.1646714705898642</v>
      </c>
      <c r="J761" s="145">
        <f t="shared" si="226"/>
        <v>8.4779539292269064</v>
      </c>
      <c r="K761" s="146">
        <f t="shared" si="227"/>
        <v>0</v>
      </c>
      <c r="O761">
        <v>58.3</v>
      </c>
      <c r="P761">
        <f t="shared" si="228"/>
        <v>76.214926603088287</v>
      </c>
      <c r="Q761" s="145">
        <f t="shared" si="229"/>
        <v>12921.746757043657</v>
      </c>
      <c r="R761" s="146">
        <f t="shared" si="230"/>
        <v>0</v>
      </c>
    </row>
    <row r="762" spans="1:18" x14ac:dyDescent="0.35">
      <c r="A762">
        <v>584</v>
      </c>
      <c r="B762">
        <f t="shared" si="222"/>
        <v>32.26798485678713</v>
      </c>
      <c r="C762" s="145">
        <f t="shared" si="223"/>
        <v>1284.5794910636266</v>
      </c>
      <c r="D762" s="146">
        <f t="shared" si="224"/>
        <v>0</v>
      </c>
      <c r="E762" s="5"/>
      <c r="F762" s="15"/>
      <c r="G762" s="19"/>
      <c r="H762">
        <v>584</v>
      </c>
      <c r="I762">
        <f t="shared" si="225"/>
        <v>5.181202742920501</v>
      </c>
      <c r="J762" s="145">
        <f t="shared" si="226"/>
        <v>8.5300497037999019</v>
      </c>
      <c r="K762" s="146">
        <f t="shared" si="227"/>
        <v>0</v>
      </c>
      <c r="O762">
        <v>58.4</v>
      </c>
      <c r="P762">
        <f t="shared" si="228"/>
        <v>76.353327952833155</v>
      </c>
      <c r="Q762" s="145">
        <f t="shared" si="229"/>
        <v>12992.121369118009</v>
      </c>
      <c r="R762" s="146">
        <f t="shared" si="230"/>
        <v>0</v>
      </c>
    </row>
    <row r="763" spans="1:18" x14ac:dyDescent="0.35">
      <c r="A763">
        <v>585</v>
      </c>
      <c r="B763">
        <f t="shared" si="222"/>
        <v>32.330233236570372</v>
      </c>
      <c r="C763" s="145">
        <f t="shared" si="223"/>
        <v>1292.096885614025</v>
      </c>
      <c r="D763" s="146">
        <f t="shared" si="224"/>
        <v>0</v>
      </c>
      <c r="E763" s="5"/>
      <c r="F763" s="15"/>
      <c r="G763" s="19"/>
      <c r="H763">
        <v>585</v>
      </c>
      <c r="I763">
        <f t="shared" si="225"/>
        <v>5.1977340152511387</v>
      </c>
      <c r="J763" s="145">
        <f t="shared" si="226"/>
        <v>8.582387794859569</v>
      </c>
      <c r="K763" s="146">
        <f t="shared" si="227"/>
        <v>0</v>
      </c>
      <c r="O763">
        <v>58.5</v>
      </c>
      <c r="P763">
        <f t="shared" si="228"/>
        <v>76.491729302578022</v>
      </c>
      <c r="Q763" s="145">
        <f t="shared" si="229"/>
        <v>13062.751494121516</v>
      </c>
      <c r="R763" s="146">
        <f t="shared" si="230"/>
        <v>0</v>
      </c>
    </row>
    <row r="764" spans="1:18" x14ac:dyDescent="0.35">
      <c r="A764">
        <v>586</v>
      </c>
      <c r="B764">
        <f t="shared" si="222"/>
        <v>32.392481616353614</v>
      </c>
      <c r="C764" s="145">
        <f t="shared" si="223"/>
        <v>1299.6437723833124</v>
      </c>
      <c r="D764" s="146">
        <f t="shared" si="224"/>
        <v>0</v>
      </c>
      <c r="E764" s="5"/>
      <c r="F764" s="15"/>
      <c r="G764" s="19"/>
      <c r="H764">
        <v>586</v>
      </c>
      <c r="I764">
        <f t="shared" si="225"/>
        <v>5.2142652875817763</v>
      </c>
      <c r="J764" s="145">
        <f t="shared" si="226"/>
        <v>8.6349689928452023</v>
      </c>
      <c r="K764" s="146">
        <f t="shared" si="227"/>
        <v>0</v>
      </c>
      <c r="O764">
        <v>58.6</v>
      </c>
      <c r="P764">
        <f t="shared" si="228"/>
        <v>76.630130652322904</v>
      </c>
      <c r="Q764" s="145">
        <f t="shared" si="229"/>
        <v>13133.637595896822</v>
      </c>
      <c r="R764" s="146">
        <f t="shared" si="230"/>
        <v>0</v>
      </c>
    </row>
    <row r="765" spans="1:18" x14ac:dyDescent="0.35">
      <c r="A765">
        <v>587</v>
      </c>
      <c r="B765">
        <f t="shared" si="222"/>
        <v>32.454729996136855</v>
      </c>
      <c r="C765" s="145">
        <f t="shared" si="223"/>
        <v>1307.2202095195896</v>
      </c>
      <c r="D765" s="146">
        <f t="shared" si="224"/>
        <v>0</v>
      </c>
      <c r="E765" s="5"/>
      <c r="F765" s="15"/>
      <c r="G765" s="19"/>
      <c r="H765">
        <v>587</v>
      </c>
      <c r="I765">
        <f t="shared" si="225"/>
        <v>5.230796559912414</v>
      </c>
      <c r="J765" s="145">
        <f t="shared" si="226"/>
        <v>8.6877940881961102</v>
      </c>
      <c r="K765" s="146">
        <f t="shared" si="227"/>
        <v>0</v>
      </c>
      <c r="O765">
        <v>58.7</v>
      </c>
      <c r="P765">
        <f t="shared" si="228"/>
        <v>76.768532002067772</v>
      </c>
      <c r="Q765" s="145">
        <f t="shared" si="229"/>
        <v>13204.78013828654</v>
      </c>
      <c r="R765" s="146">
        <f t="shared" si="230"/>
        <v>0</v>
      </c>
    </row>
    <row r="766" spans="1:18" x14ac:dyDescent="0.35">
      <c r="A766">
        <v>588</v>
      </c>
      <c r="B766">
        <f t="shared" si="222"/>
        <v>32.516978375920097</v>
      </c>
      <c r="C766" s="145">
        <f t="shared" si="223"/>
        <v>1314.8262551709577</v>
      </c>
      <c r="D766" s="146">
        <f t="shared" si="224"/>
        <v>0</v>
      </c>
      <c r="E766" s="5"/>
      <c r="F766" s="15"/>
      <c r="G766" s="19"/>
      <c r="H766">
        <v>588</v>
      </c>
      <c r="I766">
        <f t="shared" si="225"/>
        <v>5.2473278322430508</v>
      </c>
      <c r="J766" s="145">
        <f t="shared" si="226"/>
        <v>8.7408638713515874</v>
      </c>
      <c r="K766" s="146">
        <f t="shared" si="227"/>
        <v>0</v>
      </c>
      <c r="O766">
        <v>58.8</v>
      </c>
      <c r="P766">
        <f t="shared" si="228"/>
        <v>76.90693335181264</v>
      </c>
      <c r="Q766" s="145">
        <f t="shared" si="229"/>
        <v>13276.179585133315</v>
      </c>
      <c r="R766" s="146">
        <f t="shared" si="230"/>
        <v>0</v>
      </c>
    </row>
    <row r="767" spans="1:18" x14ac:dyDescent="0.35">
      <c r="A767">
        <v>589</v>
      </c>
      <c r="B767">
        <f t="shared" si="222"/>
        <v>32.579226755703338</v>
      </c>
      <c r="C767" s="145">
        <f t="shared" si="223"/>
        <v>1322.4619674855173</v>
      </c>
      <c r="D767" s="146">
        <f t="shared" si="224"/>
        <v>0</v>
      </c>
      <c r="E767" s="5"/>
      <c r="F767" s="15"/>
      <c r="G767" s="19"/>
      <c r="H767">
        <v>589</v>
      </c>
      <c r="I767">
        <f t="shared" si="225"/>
        <v>5.2638591045736884</v>
      </c>
      <c r="J767" s="145">
        <f t="shared" si="226"/>
        <v>8.7941791327509407</v>
      </c>
      <c r="K767" s="146">
        <f t="shared" si="227"/>
        <v>0</v>
      </c>
      <c r="O767">
        <v>58.9</v>
      </c>
      <c r="P767">
        <f t="shared" si="228"/>
        <v>77.045334701557508</v>
      </c>
      <c r="Q767" s="145">
        <f t="shared" si="229"/>
        <v>13347.83640027977</v>
      </c>
      <c r="R767" s="146">
        <f t="shared" si="230"/>
        <v>0</v>
      </c>
    </row>
    <row r="768" spans="1:18" x14ac:dyDescent="0.35">
      <c r="A768">
        <v>590</v>
      </c>
      <c r="B768">
        <f t="shared" si="222"/>
        <v>32.641475135486573</v>
      </c>
      <c r="C768" s="145">
        <f t="shared" si="223"/>
        <v>1330.127404611369</v>
      </c>
      <c r="D768" s="146">
        <f t="shared" si="224"/>
        <v>0</v>
      </c>
      <c r="E768" s="5"/>
      <c r="F768" s="15"/>
      <c r="G768" s="19"/>
      <c r="H768">
        <v>590</v>
      </c>
      <c r="I768">
        <f t="shared" si="225"/>
        <v>5.2803903769043261</v>
      </c>
      <c r="J768" s="145">
        <f t="shared" si="226"/>
        <v>8.8477406628334698</v>
      </c>
      <c r="K768" s="146">
        <f t="shared" si="227"/>
        <v>0</v>
      </c>
      <c r="O768">
        <v>59</v>
      </c>
      <c r="P768">
        <f t="shared" si="228"/>
        <v>77.18373605130239</v>
      </c>
      <c r="Q768" s="145">
        <f t="shared" si="229"/>
        <v>13419.751047568549</v>
      </c>
      <c r="R768" s="146">
        <f t="shared" si="230"/>
        <v>0</v>
      </c>
    </row>
    <row r="769" spans="1:18" x14ac:dyDescent="0.35">
      <c r="A769">
        <v>591</v>
      </c>
      <c r="B769">
        <f t="shared" si="222"/>
        <v>32.703723515269814</v>
      </c>
      <c r="C769" s="145">
        <f t="shared" si="223"/>
        <v>1337.8226246966146</v>
      </c>
      <c r="D769" s="146">
        <f t="shared" si="224"/>
        <v>0</v>
      </c>
      <c r="E769" s="5"/>
      <c r="F769" s="15"/>
      <c r="G769" s="19"/>
      <c r="H769">
        <v>591</v>
      </c>
      <c r="I769">
        <f t="shared" si="225"/>
        <v>5.2969216492349629</v>
      </c>
      <c r="J769" s="145">
        <f t="shared" si="226"/>
        <v>8.9015492520384747</v>
      </c>
      <c r="K769" s="146">
        <f t="shared" si="227"/>
        <v>0</v>
      </c>
      <c r="O769">
        <v>59.1</v>
      </c>
      <c r="P769">
        <f t="shared" si="228"/>
        <v>77.322137401047257</v>
      </c>
      <c r="Q769" s="145">
        <f t="shared" si="229"/>
        <v>13491.92399084227</v>
      </c>
      <c r="R769" s="146">
        <f t="shared" si="230"/>
        <v>0</v>
      </c>
    </row>
    <row r="770" spans="1:18" x14ac:dyDescent="0.35">
      <c r="A770">
        <v>592</v>
      </c>
      <c r="B770">
        <f t="shared" si="222"/>
        <v>32.765971895053056</v>
      </c>
      <c r="C770" s="145">
        <f t="shared" si="223"/>
        <v>1345.5476858893546</v>
      </c>
      <c r="D770" s="146">
        <f t="shared" si="224"/>
        <v>0</v>
      </c>
      <c r="E770" s="5"/>
      <c r="F770" s="15"/>
      <c r="G770" s="19"/>
      <c r="H770">
        <v>592</v>
      </c>
      <c r="I770">
        <f t="shared" si="225"/>
        <v>5.3134529215656006</v>
      </c>
      <c r="J770" s="145">
        <f t="shared" si="226"/>
        <v>8.9556056908052639</v>
      </c>
      <c r="K770" s="146">
        <f t="shared" si="227"/>
        <v>0</v>
      </c>
      <c r="O770">
        <v>59.2</v>
      </c>
      <c r="P770">
        <f t="shared" si="228"/>
        <v>77.460538750792139</v>
      </c>
      <c r="Q770" s="145">
        <f t="shared" si="229"/>
        <v>13564.355693943573</v>
      </c>
      <c r="R770" s="146">
        <f t="shared" si="230"/>
        <v>0</v>
      </c>
    </row>
    <row r="771" spans="1:18" x14ac:dyDescent="0.35">
      <c r="A771">
        <v>593</v>
      </c>
      <c r="B771">
        <f t="shared" si="222"/>
        <v>32.828220274836298</v>
      </c>
      <c r="C771" s="145">
        <f t="shared" si="223"/>
        <v>1353.30264633769</v>
      </c>
      <c r="D771" s="146">
        <f t="shared" si="224"/>
        <v>0</v>
      </c>
      <c r="E771" s="5"/>
      <c r="F771" s="15"/>
      <c r="G771" s="19"/>
      <c r="H771">
        <v>593</v>
      </c>
      <c r="I771">
        <f t="shared" si="225"/>
        <v>5.3299841938962382</v>
      </c>
      <c r="J771" s="145">
        <f t="shared" si="226"/>
        <v>9.0099107695731355</v>
      </c>
      <c r="K771" s="146">
        <f t="shared" si="227"/>
        <v>0</v>
      </c>
      <c r="O771">
        <v>59.3</v>
      </c>
      <c r="P771">
        <f t="shared" si="228"/>
        <v>77.598940100536993</v>
      </c>
      <c r="Q771" s="145">
        <f t="shared" si="229"/>
        <v>13637.046620715066</v>
      </c>
      <c r="R771" s="146">
        <f t="shared" si="230"/>
        <v>0</v>
      </c>
    </row>
    <row r="772" spans="1:18" x14ac:dyDescent="0.35">
      <c r="A772">
        <v>594</v>
      </c>
      <c r="B772">
        <f t="shared" si="222"/>
        <v>32.890468654619539</v>
      </c>
      <c r="C772" s="145">
        <f t="shared" si="223"/>
        <v>1361.0875641897214</v>
      </c>
      <c r="D772" s="146">
        <f t="shared" si="224"/>
        <v>0</v>
      </c>
      <c r="E772" s="5"/>
      <c r="F772" s="15"/>
      <c r="G772" s="19"/>
      <c r="H772">
        <v>594</v>
      </c>
      <c r="I772">
        <f t="shared" si="225"/>
        <v>5.3465154662268759</v>
      </c>
      <c r="J772" s="145">
        <f t="shared" si="226"/>
        <v>9.0644652787813911</v>
      </c>
      <c r="K772" s="146">
        <f t="shared" si="227"/>
        <v>0</v>
      </c>
      <c r="O772">
        <v>59.4</v>
      </c>
      <c r="P772">
        <f t="shared" si="228"/>
        <v>77.737341450281875</v>
      </c>
      <c r="Q772" s="145">
        <f t="shared" si="229"/>
        <v>13709.997234999419</v>
      </c>
      <c r="R772" s="146">
        <f t="shared" si="230"/>
        <v>0</v>
      </c>
    </row>
    <row r="773" spans="1:18" x14ac:dyDescent="0.35">
      <c r="A773">
        <v>595</v>
      </c>
      <c r="B773">
        <f t="shared" si="222"/>
        <v>32.952717034402781</v>
      </c>
      <c r="C773" s="145">
        <f t="shared" si="223"/>
        <v>1368.9024975935495</v>
      </c>
      <c r="D773" s="146">
        <f t="shared" si="224"/>
        <v>0</v>
      </c>
      <c r="E773" s="5"/>
      <c r="F773" s="15"/>
      <c r="G773" s="19"/>
      <c r="H773">
        <v>595</v>
      </c>
      <c r="I773">
        <f t="shared" si="225"/>
        <v>5.3630467385575127</v>
      </c>
      <c r="J773" s="145">
        <f t="shared" si="226"/>
        <v>9.1192700088693304</v>
      </c>
      <c r="K773" s="146">
        <f t="shared" si="227"/>
        <v>0</v>
      </c>
      <c r="O773">
        <v>59.5</v>
      </c>
      <c r="P773">
        <f t="shared" si="228"/>
        <v>77.875742800026742</v>
      </c>
      <c r="Q773" s="145">
        <f t="shared" si="229"/>
        <v>13783.208000639228</v>
      </c>
      <c r="R773" s="146">
        <f t="shared" si="230"/>
        <v>0</v>
      </c>
    </row>
    <row r="774" spans="1:18" x14ac:dyDescent="0.35">
      <c r="A774">
        <v>596</v>
      </c>
      <c r="B774">
        <f t="shared" si="222"/>
        <v>33.014965414186022</v>
      </c>
      <c r="C774" s="145">
        <f t="shared" si="223"/>
        <v>1376.7475046972754</v>
      </c>
      <c r="D774" s="146">
        <f t="shared" si="224"/>
        <v>0</v>
      </c>
      <c r="E774" s="5"/>
      <c r="F774" s="15"/>
      <c r="G774" s="19"/>
      <c r="H774">
        <v>596</v>
      </c>
      <c r="I774">
        <f t="shared" si="225"/>
        <v>5.3795780108881504</v>
      </c>
      <c r="J774" s="145">
        <f t="shared" si="226"/>
        <v>9.1743257502762585</v>
      </c>
      <c r="K774" s="146">
        <f t="shared" si="227"/>
        <v>0</v>
      </c>
      <c r="O774">
        <v>59.6</v>
      </c>
      <c r="P774">
        <f t="shared" si="228"/>
        <v>78.01414414977161</v>
      </c>
      <c r="Q774" s="145">
        <f t="shared" si="229"/>
        <v>13856.679381477148</v>
      </c>
      <c r="R774" s="146">
        <f t="shared" si="230"/>
        <v>0</v>
      </c>
    </row>
    <row r="775" spans="1:18" x14ac:dyDescent="0.35">
      <c r="A775">
        <v>597</v>
      </c>
      <c r="B775">
        <f t="shared" si="222"/>
        <v>33.077213793969264</v>
      </c>
      <c r="C775" s="145">
        <f t="shared" si="223"/>
        <v>1384.622643649001</v>
      </c>
      <c r="D775" s="146">
        <f t="shared" si="224"/>
        <v>0</v>
      </c>
      <c r="E775" s="5"/>
      <c r="F775" s="15"/>
      <c r="G775" s="19"/>
      <c r="H775">
        <v>597</v>
      </c>
      <c r="I775">
        <f t="shared" si="225"/>
        <v>5.396109283218788</v>
      </c>
      <c r="J775" s="145">
        <f t="shared" si="226"/>
        <v>9.2296332934414771</v>
      </c>
      <c r="K775" s="146">
        <f t="shared" si="227"/>
        <v>0</v>
      </c>
      <c r="O775">
        <v>59.7</v>
      </c>
      <c r="P775">
        <f t="shared" si="228"/>
        <v>78.152545499516492</v>
      </c>
      <c r="Q775" s="145">
        <f t="shared" si="229"/>
        <v>13930.411841355801</v>
      </c>
      <c r="R775" s="146">
        <f t="shared" si="230"/>
        <v>0</v>
      </c>
    </row>
    <row r="776" spans="1:18" x14ac:dyDescent="0.35">
      <c r="A776">
        <v>598</v>
      </c>
      <c r="B776">
        <f t="shared" si="222"/>
        <v>33.139462173752506</v>
      </c>
      <c r="C776" s="145">
        <f t="shared" si="223"/>
        <v>1392.5279725968255</v>
      </c>
      <c r="D776" s="146">
        <f t="shared" si="224"/>
        <v>0</v>
      </c>
      <c r="E776" s="5"/>
      <c r="F776" s="15"/>
      <c r="G776" s="19"/>
      <c r="H776">
        <v>598</v>
      </c>
      <c r="I776">
        <f t="shared" si="225"/>
        <v>5.4126405555494248</v>
      </c>
      <c r="J776" s="145">
        <f t="shared" si="226"/>
        <v>9.2851934288042841</v>
      </c>
      <c r="K776" s="146">
        <f t="shared" si="227"/>
        <v>0</v>
      </c>
      <c r="O776">
        <v>59.8</v>
      </c>
      <c r="P776">
        <f t="shared" si="228"/>
        <v>78.29094684926136</v>
      </c>
      <c r="Q776" s="145">
        <f t="shared" si="229"/>
        <v>14004.405844117811</v>
      </c>
      <c r="R776" s="146">
        <f t="shared" si="230"/>
        <v>0</v>
      </c>
    </row>
    <row r="777" spans="1:18" x14ac:dyDescent="0.35">
      <c r="A777">
        <v>599</v>
      </c>
      <c r="B777">
        <f t="shared" si="222"/>
        <v>33.201710553535747</v>
      </c>
      <c r="C777" s="145">
        <f t="shared" si="223"/>
        <v>1400.4635496888504</v>
      </c>
      <c r="D777" s="146">
        <f t="shared" si="224"/>
        <v>0</v>
      </c>
      <c r="E777" s="5"/>
      <c r="F777" s="15"/>
      <c r="G777" s="19"/>
      <c r="H777">
        <v>599</v>
      </c>
      <c r="I777">
        <f t="shared" si="225"/>
        <v>5.4291718278800625</v>
      </c>
      <c r="J777" s="145">
        <f t="shared" si="226"/>
        <v>9.3410069468039882</v>
      </c>
      <c r="K777" s="146">
        <f t="shared" si="227"/>
        <v>0</v>
      </c>
      <c r="O777">
        <v>59.9</v>
      </c>
      <c r="P777">
        <f t="shared" si="228"/>
        <v>78.429348199006228</v>
      </c>
      <c r="Q777" s="145">
        <f t="shared" si="229"/>
        <v>14078.661853605818</v>
      </c>
      <c r="R777" s="146">
        <f t="shared" si="230"/>
        <v>0</v>
      </c>
    </row>
    <row r="778" spans="1:18" x14ac:dyDescent="0.35">
      <c r="A778">
        <v>600</v>
      </c>
      <c r="B778">
        <f t="shared" si="222"/>
        <v>33.263958933318989</v>
      </c>
      <c r="C778" s="145">
        <f t="shared" si="223"/>
        <v>1408.4294330731768</v>
      </c>
      <c r="D778" s="146">
        <f t="shared" si="224"/>
        <v>0</v>
      </c>
      <c r="E778" s="5"/>
      <c r="F778" s="15"/>
      <c r="G778" s="19"/>
      <c r="H778">
        <v>600</v>
      </c>
      <c r="I778">
        <f t="shared" si="225"/>
        <v>5.4457031002107001</v>
      </c>
      <c r="J778" s="145">
        <f t="shared" si="226"/>
        <v>9.3970746378798875</v>
      </c>
      <c r="K778" s="146">
        <f t="shared" si="227"/>
        <v>0</v>
      </c>
      <c r="O778">
        <v>60</v>
      </c>
      <c r="P778">
        <f t="shared" si="228"/>
        <v>78.567749548751095</v>
      </c>
      <c r="Q778" s="145">
        <f t="shared" si="229"/>
        <v>14153.180333662451</v>
      </c>
      <c r="R778" s="146">
        <f t="shared" si="230"/>
        <v>0</v>
      </c>
    </row>
    <row r="779" spans="1:18" x14ac:dyDescent="0.35">
      <c r="A779">
        <v>601</v>
      </c>
      <c r="B779">
        <f t="shared" si="222"/>
        <v>33.326207313102231</v>
      </c>
      <c r="C779" s="145">
        <f t="shared" si="223"/>
        <v>1416.4256808979055</v>
      </c>
      <c r="D779" s="146">
        <f t="shared" si="224"/>
        <v>0</v>
      </c>
      <c r="E779" s="5"/>
      <c r="F779" s="15"/>
      <c r="G779" s="19"/>
      <c r="H779">
        <v>601</v>
      </c>
      <c r="I779">
        <f t="shared" si="225"/>
        <v>5.4622343725413378</v>
      </c>
      <c r="J779" s="145">
        <f t="shared" si="226"/>
        <v>9.4533972924712852</v>
      </c>
      <c r="K779" s="146">
        <f t="shared" si="227"/>
        <v>0</v>
      </c>
      <c r="O779">
        <v>60.1</v>
      </c>
      <c r="P779">
        <f t="shared" si="228"/>
        <v>78.706150898495977</v>
      </c>
      <c r="Q779" s="145">
        <f t="shared" si="229"/>
        <v>14227.961748130347</v>
      </c>
      <c r="R779" s="146">
        <f t="shared" si="230"/>
        <v>0</v>
      </c>
    </row>
    <row r="780" spans="1:18" x14ac:dyDescent="0.35">
      <c r="A780">
        <v>602</v>
      </c>
      <c r="B780">
        <f t="shared" si="222"/>
        <v>33.388455692885472</v>
      </c>
      <c r="C780" s="145">
        <f t="shared" si="223"/>
        <v>1424.4523513111371</v>
      </c>
      <c r="D780" s="146">
        <f t="shared" si="224"/>
        <v>0</v>
      </c>
      <c r="E780" s="5"/>
      <c r="F780" s="15"/>
      <c r="G780" s="19"/>
      <c r="H780">
        <v>602</v>
      </c>
      <c r="I780">
        <f t="shared" si="225"/>
        <v>5.4787656448719746</v>
      </c>
      <c r="J780" s="145">
        <f t="shared" si="226"/>
        <v>9.5099757010174795</v>
      </c>
      <c r="K780" s="146">
        <f t="shared" si="227"/>
        <v>0</v>
      </c>
      <c r="O780">
        <v>60.2</v>
      </c>
      <c r="P780">
        <f t="shared" si="228"/>
        <v>78.844552248240845</v>
      </c>
      <c r="Q780" s="145">
        <f t="shared" si="229"/>
        <v>14303.006560852125</v>
      </c>
      <c r="R780" s="146">
        <f t="shared" si="230"/>
        <v>0</v>
      </c>
    </row>
    <row r="781" spans="1:18" x14ac:dyDescent="0.35">
      <c r="A781">
        <v>603</v>
      </c>
      <c r="B781">
        <f t="shared" si="222"/>
        <v>33.450704072668707</v>
      </c>
      <c r="C781" s="145">
        <f t="shared" si="223"/>
        <v>1432.5095024609723</v>
      </c>
      <c r="D781" s="146">
        <f t="shared" si="224"/>
        <v>0</v>
      </c>
      <c r="E781" s="5"/>
      <c r="F781" s="15"/>
      <c r="G781" s="19"/>
      <c r="H781">
        <v>603</v>
      </c>
      <c r="I781">
        <f t="shared" si="225"/>
        <v>5.4952969172026123</v>
      </c>
      <c r="J781" s="145">
        <f t="shared" si="226"/>
        <v>9.5668106539577771</v>
      </c>
      <c r="K781" s="146">
        <f t="shared" si="227"/>
        <v>0</v>
      </c>
      <c r="O781">
        <v>60.3</v>
      </c>
      <c r="P781">
        <f t="shared" si="228"/>
        <v>78.982953597985713</v>
      </c>
      <c r="Q781" s="145">
        <f t="shared" si="229"/>
        <v>14378.315235670419</v>
      </c>
      <c r="R781" s="146">
        <f t="shared" si="230"/>
        <v>0</v>
      </c>
    </row>
    <row r="782" spans="1:18" x14ac:dyDescent="0.35">
      <c r="A782">
        <v>604</v>
      </c>
      <c r="B782">
        <f t="shared" si="222"/>
        <v>33.512952452451948</v>
      </c>
      <c r="C782" s="145">
        <f t="shared" si="223"/>
        <v>1440.5971924955131</v>
      </c>
      <c r="D782" s="146">
        <f t="shared" si="224"/>
        <v>0</v>
      </c>
      <c r="E782" s="5"/>
      <c r="F782" s="15"/>
      <c r="G782" s="19"/>
      <c r="H782">
        <v>604</v>
      </c>
      <c r="I782">
        <f t="shared" si="225"/>
        <v>5.5118281895332499</v>
      </c>
      <c r="J782" s="145">
        <f t="shared" si="226"/>
        <v>9.6239029417314779</v>
      </c>
      <c r="K782" s="146">
        <f t="shared" si="227"/>
        <v>0</v>
      </c>
      <c r="O782">
        <v>60.4</v>
      </c>
      <c r="P782">
        <f t="shared" si="228"/>
        <v>79.12135494773058</v>
      </c>
      <c r="Q782" s="145">
        <f t="shared" si="229"/>
        <v>14453.888236427863</v>
      </c>
      <c r="R782" s="146">
        <f t="shared" si="230"/>
        <v>0</v>
      </c>
    </row>
    <row r="783" spans="1:18" x14ac:dyDescent="0.35">
      <c r="A783">
        <v>605</v>
      </c>
      <c r="B783">
        <f t="shared" si="222"/>
        <v>33.57520083223519</v>
      </c>
      <c r="C783" s="145">
        <f t="shared" si="223"/>
        <v>1448.7154795628592</v>
      </c>
      <c r="D783" s="146">
        <f t="shared" si="224"/>
        <v>0</v>
      </c>
      <c r="E783" s="5"/>
      <c r="F783" s="15"/>
      <c r="G783" s="19"/>
      <c r="H783">
        <v>605</v>
      </c>
      <c r="I783">
        <f t="shared" si="225"/>
        <v>5.5283594618638876</v>
      </c>
      <c r="J783" s="145">
        <f t="shared" si="226"/>
        <v>9.6812533547778834</v>
      </c>
      <c r="K783" s="146">
        <f t="shared" si="227"/>
        <v>0</v>
      </c>
      <c r="O783">
        <v>60.5</v>
      </c>
      <c r="P783">
        <f t="shared" si="228"/>
        <v>79.259756297475462</v>
      </c>
      <c r="Q783" s="145">
        <f t="shared" si="229"/>
        <v>14529.726026967102</v>
      </c>
      <c r="R783" s="146">
        <f t="shared" si="230"/>
        <v>0</v>
      </c>
    </row>
    <row r="784" spans="1:18" x14ac:dyDescent="0.35">
      <c r="A784">
        <v>606</v>
      </c>
      <c r="B784">
        <f t="shared" si="222"/>
        <v>33.637449212018431</v>
      </c>
      <c r="C784" s="145">
        <f t="shared" si="223"/>
        <v>1456.8644218111126</v>
      </c>
      <c r="D784" s="146">
        <f t="shared" si="224"/>
        <v>0</v>
      </c>
      <c r="E784" s="5"/>
      <c r="F784" s="15"/>
      <c r="G784" s="19"/>
      <c r="H784">
        <v>606</v>
      </c>
      <c r="I784">
        <f t="shared" si="225"/>
        <v>5.5448907341945244</v>
      </c>
      <c r="J784" s="145">
        <f t="shared" si="226"/>
        <v>9.7388626835362899</v>
      </c>
      <c r="K784" s="146">
        <f t="shared" si="227"/>
        <v>0</v>
      </c>
      <c r="O784">
        <v>60.6</v>
      </c>
      <c r="P784">
        <f t="shared" si="228"/>
        <v>79.39815764722033</v>
      </c>
      <c r="Q784" s="145">
        <f t="shared" si="229"/>
        <v>14605.829071130738</v>
      </c>
      <c r="R784" s="146">
        <f t="shared" si="230"/>
        <v>0</v>
      </c>
    </row>
    <row r="785" spans="1:18" x14ac:dyDescent="0.35">
      <c r="A785">
        <v>607</v>
      </c>
      <c r="B785">
        <f t="shared" si="222"/>
        <v>33.699697591801673</v>
      </c>
      <c r="C785" s="145">
        <f t="shared" si="223"/>
        <v>1465.0440773883734</v>
      </c>
      <c r="D785" s="146">
        <f t="shared" si="224"/>
        <v>0</v>
      </c>
      <c r="E785" s="5"/>
      <c r="F785" s="15"/>
      <c r="G785" s="19"/>
      <c r="H785">
        <v>607</v>
      </c>
      <c r="I785">
        <f t="shared" si="225"/>
        <v>5.5614220065251621</v>
      </c>
      <c r="J785" s="145">
        <f t="shared" si="226"/>
        <v>9.7967317184460132</v>
      </c>
      <c r="K785" s="146">
        <f t="shared" si="227"/>
        <v>0</v>
      </c>
      <c r="O785">
        <v>60.7</v>
      </c>
      <c r="P785">
        <f t="shared" si="228"/>
        <v>79.536558996965198</v>
      </c>
      <c r="Q785" s="145">
        <f t="shared" si="229"/>
        <v>14682.197832761425</v>
      </c>
      <c r="R785" s="146">
        <f t="shared" si="230"/>
        <v>0</v>
      </c>
    </row>
    <row r="786" spans="1:18" x14ac:dyDescent="0.35">
      <c r="A786">
        <v>608</v>
      </c>
      <c r="B786">
        <f t="shared" si="222"/>
        <v>33.761945971584915</v>
      </c>
      <c r="C786" s="145">
        <f t="shared" si="223"/>
        <v>1473.2545044427425</v>
      </c>
      <c r="D786" s="146">
        <f t="shared" si="224"/>
        <v>0</v>
      </c>
      <c r="E786" s="5"/>
      <c r="F786" s="15"/>
      <c r="G786" s="19"/>
      <c r="H786">
        <v>608</v>
      </c>
      <c r="I786">
        <f t="shared" si="225"/>
        <v>5.5779532788557997</v>
      </c>
      <c r="J786" s="145">
        <f t="shared" si="226"/>
        <v>9.8548612499463442</v>
      </c>
      <c r="K786" s="146">
        <f t="shared" si="227"/>
        <v>0</v>
      </c>
      <c r="O786">
        <v>60.8</v>
      </c>
      <c r="P786">
        <f t="shared" si="228"/>
        <v>79.674960346710066</v>
      </c>
      <c r="Q786" s="145">
        <f t="shared" si="229"/>
        <v>14758.832775701781</v>
      </c>
      <c r="R786" s="146">
        <f t="shared" si="230"/>
        <v>0</v>
      </c>
    </row>
    <row r="787" spans="1:18" x14ac:dyDescent="0.35">
      <c r="A787">
        <v>609</v>
      </c>
      <c r="B787">
        <f t="shared" si="222"/>
        <v>33.824194351368156</v>
      </c>
      <c r="C787" s="145">
        <f t="shared" si="223"/>
        <v>1481.4957611223206</v>
      </c>
      <c r="D787" s="146">
        <f t="shared" si="224"/>
        <v>0</v>
      </c>
      <c r="E787" s="5"/>
      <c r="F787" s="15"/>
      <c r="G787" s="19"/>
      <c r="H787">
        <v>609</v>
      </c>
      <c r="I787">
        <f t="shared" si="225"/>
        <v>5.5944845511864365</v>
      </c>
      <c r="J787" s="145">
        <f t="shared" si="226"/>
        <v>9.9132520684765844</v>
      </c>
      <c r="K787" s="146">
        <f t="shared" si="227"/>
        <v>0</v>
      </c>
      <c r="O787">
        <v>60.9</v>
      </c>
      <c r="P787">
        <f t="shared" si="228"/>
        <v>79.813361696454947</v>
      </c>
      <c r="Q787" s="145">
        <f t="shared" si="229"/>
        <v>14835.734363794454</v>
      </c>
      <c r="R787" s="146">
        <f t="shared" si="230"/>
        <v>0</v>
      </c>
    </row>
    <row r="788" spans="1:18" x14ac:dyDescent="0.35">
      <c r="A788">
        <v>610</v>
      </c>
      <c r="B788">
        <f t="shared" si="222"/>
        <v>33.886442731151398</v>
      </c>
      <c r="C788" s="145">
        <f t="shared" si="223"/>
        <v>1489.7679055752092</v>
      </c>
      <c r="D788" s="146">
        <f t="shared" si="224"/>
        <v>0</v>
      </c>
      <c r="E788" s="5"/>
      <c r="F788" s="15"/>
      <c r="G788" s="19"/>
      <c r="H788">
        <v>610</v>
      </c>
      <c r="I788">
        <f t="shared" si="225"/>
        <v>5.6110158235170742</v>
      </c>
      <c r="J788" s="145">
        <f t="shared" si="226"/>
        <v>9.971904964476046</v>
      </c>
      <c r="K788" s="146">
        <f t="shared" si="227"/>
        <v>0</v>
      </c>
      <c r="O788">
        <v>61</v>
      </c>
      <c r="P788">
        <f t="shared" si="228"/>
        <v>79.951763046199815</v>
      </c>
      <c r="Q788" s="145">
        <f t="shared" si="229"/>
        <v>14912.903060882052</v>
      </c>
      <c r="R788" s="146">
        <f t="shared" si="230"/>
        <v>0</v>
      </c>
    </row>
    <row r="789" spans="1:18" x14ac:dyDescent="0.35">
      <c r="A789">
        <v>611</v>
      </c>
      <c r="B789">
        <f t="shared" si="222"/>
        <v>33.948691110934639</v>
      </c>
      <c r="C789" s="145">
        <f t="shared" si="223"/>
        <v>1498.0709959495089</v>
      </c>
      <c r="D789" s="146">
        <f t="shared" si="224"/>
        <v>0</v>
      </c>
      <c r="E789" s="5"/>
      <c r="F789" s="15"/>
      <c r="G789" s="19"/>
      <c r="H789">
        <v>611</v>
      </c>
      <c r="I789">
        <f t="shared" si="225"/>
        <v>5.6275470958477118</v>
      </c>
      <c r="J789" s="145">
        <f t="shared" si="226"/>
        <v>10.030820728384018</v>
      </c>
      <c r="K789" s="146">
        <f t="shared" si="227"/>
        <v>0</v>
      </c>
      <c r="O789">
        <v>61.1</v>
      </c>
      <c r="P789">
        <f t="shared" si="228"/>
        <v>80.090164395944683</v>
      </c>
      <c r="Q789" s="145">
        <f t="shared" si="229"/>
        <v>14990.339330807219</v>
      </c>
      <c r="R789" s="146">
        <f t="shared" si="230"/>
        <v>0</v>
      </c>
    </row>
    <row r="790" spans="1:18" x14ac:dyDescent="0.35">
      <c r="A790">
        <v>612</v>
      </c>
      <c r="B790">
        <f t="shared" si="222"/>
        <v>34.010939490717881</v>
      </c>
      <c r="C790" s="145">
        <f t="shared" si="223"/>
        <v>1506.4050903933203</v>
      </c>
      <c r="D790" s="146">
        <f t="shared" si="224"/>
        <v>0</v>
      </c>
      <c r="E790" s="5"/>
      <c r="F790" s="15"/>
      <c r="G790" s="19"/>
      <c r="H790">
        <v>612</v>
      </c>
      <c r="I790">
        <f t="shared" si="225"/>
        <v>5.6440783681783495</v>
      </c>
      <c r="J790" s="145">
        <f t="shared" si="226"/>
        <v>10.090000150639813</v>
      </c>
      <c r="K790" s="146">
        <f t="shared" si="227"/>
        <v>0</v>
      </c>
      <c r="O790">
        <v>61.2</v>
      </c>
      <c r="P790">
        <f t="shared" si="228"/>
        <v>80.228565745689565</v>
      </c>
      <c r="Q790" s="145">
        <f t="shared" si="229"/>
        <v>15068.043637412595</v>
      </c>
      <c r="R790" s="146">
        <f t="shared" si="230"/>
        <v>0</v>
      </c>
    </row>
    <row r="791" spans="1:18" x14ac:dyDescent="0.35">
      <c r="A791">
        <v>613</v>
      </c>
      <c r="B791">
        <f t="shared" si="222"/>
        <v>34.073187870501123</v>
      </c>
      <c r="C791" s="145">
        <f t="shared" si="223"/>
        <v>1514.7702470547447</v>
      </c>
      <c r="D791" s="146">
        <f t="shared" si="224"/>
        <v>0</v>
      </c>
      <c r="E791" s="5"/>
      <c r="F791" s="15"/>
      <c r="G791" s="19"/>
      <c r="H791">
        <v>613</v>
      </c>
      <c r="I791">
        <f t="shared" si="225"/>
        <v>5.6606096405089863</v>
      </c>
      <c r="J791" s="145">
        <f t="shared" si="226"/>
        <v>10.149444021682724</v>
      </c>
      <c r="K791" s="146">
        <f t="shared" si="227"/>
        <v>0</v>
      </c>
      <c r="O791">
        <v>61.3</v>
      </c>
      <c r="P791">
        <f t="shared" si="228"/>
        <v>80.366967095434418</v>
      </c>
      <c r="Q791" s="145">
        <f t="shared" si="229"/>
        <v>15146.016444540781</v>
      </c>
      <c r="R791" s="146">
        <f t="shared" si="230"/>
        <v>0</v>
      </c>
    </row>
    <row r="792" spans="1:18" x14ac:dyDescent="0.35">
      <c r="A792">
        <v>614</v>
      </c>
      <c r="B792">
        <f t="shared" si="222"/>
        <v>34.135436250284364</v>
      </c>
      <c r="C792" s="145">
        <f t="shared" si="223"/>
        <v>1523.1665240818829</v>
      </c>
      <c r="D792" s="146">
        <f t="shared" si="224"/>
        <v>0</v>
      </c>
      <c r="E792" s="5"/>
      <c r="F792" s="15"/>
      <c r="G792" s="19"/>
      <c r="H792">
        <v>614</v>
      </c>
      <c r="I792">
        <f t="shared" si="225"/>
        <v>5.677140912839624</v>
      </c>
      <c r="J792" s="145">
        <f t="shared" si="226"/>
        <v>10.209153131952059</v>
      </c>
      <c r="K792" s="146">
        <f t="shared" si="227"/>
        <v>0</v>
      </c>
      <c r="O792">
        <v>61.4</v>
      </c>
      <c r="P792">
        <f t="shared" si="228"/>
        <v>80.5053684451793</v>
      </c>
      <c r="Q792" s="145">
        <f t="shared" si="229"/>
        <v>15224.258216034448</v>
      </c>
      <c r="R792" s="146">
        <f t="shared" si="230"/>
        <v>0</v>
      </c>
    </row>
    <row r="793" spans="1:18" x14ac:dyDescent="0.35">
      <c r="A793">
        <v>615</v>
      </c>
      <c r="B793">
        <f t="shared" si="222"/>
        <v>34.197684630067606</v>
      </c>
      <c r="C793" s="145">
        <f t="shared" si="223"/>
        <v>1531.5939796228356</v>
      </c>
      <c r="D793" s="146">
        <f t="shared" si="224"/>
        <v>0</v>
      </c>
      <c r="E793" s="5"/>
      <c r="F793" s="15"/>
      <c r="G793" s="19"/>
      <c r="H793">
        <v>615</v>
      </c>
      <c r="I793">
        <f t="shared" si="225"/>
        <v>5.6936721851702616</v>
      </c>
      <c r="J793" s="145">
        <f t="shared" si="226"/>
        <v>10.269128271887118</v>
      </c>
      <c r="K793" s="146">
        <f t="shared" si="227"/>
        <v>0</v>
      </c>
      <c r="O793">
        <v>61.5</v>
      </c>
      <c r="P793">
        <f t="shared" si="228"/>
        <v>80.643769794924168</v>
      </c>
      <c r="Q793" s="145">
        <f t="shared" si="229"/>
        <v>15302.769415736197</v>
      </c>
      <c r="R793" s="146">
        <f t="shared" si="230"/>
        <v>0</v>
      </c>
    </row>
    <row r="794" spans="1:18" x14ac:dyDescent="0.35">
      <c r="A794">
        <v>616</v>
      </c>
      <c r="B794">
        <f t="shared" si="222"/>
        <v>34.25993300985084</v>
      </c>
      <c r="C794" s="145">
        <f t="shared" si="223"/>
        <v>1540.0526718257024</v>
      </c>
      <c r="D794" s="146">
        <f t="shared" si="224"/>
        <v>0</v>
      </c>
      <c r="E794" s="5"/>
      <c r="F794" s="15"/>
      <c r="G794" s="19"/>
      <c r="H794">
        <v>616</v>
      </c>
      <c r="I794">
        <f t="shared" si="225"/>
        <v>5.7102034575008984</v>
      </c>
      <c r="J794" s="145">
        <f t="shared" si="226"/>
        <v>10.329370231927202</v>
      </c>
      <c r="K794" s="146">
        <f t="shared" si="227"/>
        <v>0</v>
      </c>
      <c r="O794">
        <v>61.6</v>
      </c>
      <c r="P794">
        <f t="shared" si="228"/>
        <v>80.78217114466905</v>
      </c>
      <c r="Q794" s="145">
        <f t="shared" si="229"/>
        <v>15381.550507488679</v>
      </c>
      <c r="R794" s="146">
        <f t="shared" si="230"/>
        <v>0</v>
      </c>
    </row>
    <row r="795" spans="1:18" x14ac:dyDescent="0.35">
      <c r="A795">
        <v>617</v>
      </c>
      <c r="B795">
        <f t="shared" si="222"/>
        <v>34.322181389634082</v>
      </c>
      <c r="C795" s="145">
        <f t="shared" si="223"/>
        <v>1548.5426588385869</v>
      </c>
      <c r="D795" s="146">
        <f t="shared" si="224"/>
        <v>0</v>
      </c>
      <c r="E795" s="5"/>
      <c r="F795" s="15"/>
      <c r="G795" s="19"/>
      <c r="H795">
        <v>617</v>
      </c>
      <c r="I795">
        <f t="shared" si="225"/>
        <v>5.7267347298315361</v>
      </c>
      <c r="J795" s="145">
        <f t="shared" si="226"/>
        <v>10.389879802511613</v>
      </c>
      <c r="K795" s="146">
        <f t="shared" si="227"/>
        <v>0</v>
      </c>
      <c r="O795">
        <v>61.7</v>
      </c>
      <c r="P795">
        <f t="shared" si="228"/>
        <v>80.920572494413918</v>
      </c>
      <c r="Q795" s="145">
        <f t="shared" si="229"/>
        <v>15460.601955134502</v>
      </c>
      <c r="R795" s="146">
        <f t="shared" si="230"/>
        <v>0</v>
      </c>
    </row>
    <row r="796" spans="1:18" x14ac:dyDescent="0.35">
      <c r="A796">
        <v>618</v>
      </c>
      <c r="B796">
        <f t="shared" si="222"/>
        <v>34.384429769417324</v>
      </c>
      <c r="C796" s="145">
        <f t="shared" si="223"/>
        <v>1557.0639988095888</v>
      </c>
      <c r="D796" s="146">
        <f t="shared" si="224"/>
        <v>0</v>
      </c>
      <c r="E796" s="5"/>
      <c r="F796" s="15"/>
      <c r="G796" s="19"/>
      <c r="H796">
        <v>618</v>
      </c>
      <c r="I796">
        <f t="shared" si="225"/>
        <v>5.7432660021621738</v>
      </c>
      <c r="J796" s="145">
        <f t="shared" si="226"/>
        <v>10.450657774079657</v>
      </c>
      <c r="K796" s="146">
        <f t="shared" si="227"/>
        <v>0</v>
      </c>
      <c r="O796">
        <v>61.8</v>
      </c>
      <c r="P796">
        <f t="shared" si="228"/>
        <v>81.058973844158785</v>
      </c>
      <c r="Q796" s="145">
        <f t="shared" si="229"/>
        <v>15539.924222516318</v>
      </c>
      <c r="R796" s="146">
        <f t="shared" si="230"/>
        <v>0</v>
      </c>
    </row>
    <row r="797" spans="1:18" x14ac:dyDescent="0.35">
      <c r="A797">
        <v>619</v>
      </c>
      <c r="B797">
        <f t="shared" si="222"/>
        <v>34.446678149200565</v>
      </c>
      <c r="C797" s="145">
        <f t="shared" si="223"/>
        <v>1565.6167498868081</v>
      </c>
      <c r="D797" s="146">
        <f t="shared" si="224"/>
        <v>0</v>
      </c>
      <c r="E797" s="5"/>
      <c r="F797" s="15"/>
      <c r="G797" s="19"/>
      <c r="H797">
        <v>619</v>
      </c>
      <c r="I797">
        <f t="shared" si="225"/>
        <v>5.7597972744928114</v>
      </c>
      <c r="J797" s="145">
        <f t="shared" si="226"/>
        <v>10.511704937070631</v>
      </c>
      <c r="K797" s="146">
        <f t="shared" si="227"/>
        <v>0</v>
      </c>
      <c r="O797">
        <v>61.9</v>
      </c>
      <c r="P797">
        <f t="shared" si="228"/>
        <v>81.197375193903653</v>
      </c>
      <c r="Q797" s="145">
        <f t="shared" si="229"/>
        <v>15619.517773476744</v>
      </c>
      <c r="R797" s="146">
        <f t="shared" si="230"/>
        <v>0</v>
      </c>
    </row>
    <row r="798" spans="1:18" x14ac:dyDescent="0.35">
      <c r="A798">
        <v>620</v>
      </c>
      <c r="B798">
        <f t="shared" si="222"/>
        <v>34.508926528983807</v>
      </c>
      <c r="C798" s="145">
        <f t="shared" si="223"/>
        <v>1574.200970218347</v>
      </c>
      <c r="D798" s="146">
        <f t="shared" si="224"/>
        <v>0</v>
      </c>
      <c r="E798" s="5"/>
      <c r="F798" s="15"/>
      <c r="G798" s="19"/>
      <c r="H798">
        <v>620</v>
      </c>
      <c r="I798">
        <f t="shared" si="225"/>
        <v>5.7763285468234482</v>
      </c>
      <c r="J798" s="145">
        <f t="shared" si="226"/>
        <v>10.573022081923835</v>
      </c>
      <c r="K798" s="146">
        <f t="shared" si="227"/>
        <v>0</v>
      </c>
      <c r="O798">
        <v>62</v>
      </c>
      <c r="P798">
        <f t="shared" si="228"/>
        <v>81.335776543648535</v>
      </c>
      <c r="Q798" s="145">
        <f t="shared" si="229"/>
        <v>15699.383071858429</v>
      </c>
      <c r="R798" s="146">
        <f t="shared" si="230"/>
        <v>0</v>
      </c>
    </row>
    <row r="799" spans="1:18" x14ac:dyDescent="0.35">
      <c r="A799">
        <v>621</v>
      </c>
      <c r="B799">
        <f t="shared" si="222"/>
        <v>34.571174908767048</v>
      </c>
      <c r="C799" s="145">
        <f t="shared" si="223"/>
        <v>1582.8167179523057</v>
      </c>
      <c r="D799" s="146">
        <f t="shared" si="224"/>
        <v>0</v>
      </c>
      <c r="E799" s="5"/>
      <c r="F799" s="15"/>
      <c r="G799" s="19"/>
      <c r="H799">
        <v>621</v>
      </c>
      <c r="I799">
        <f t="shared" si="225"/>
        <v>5.7928598191540859</v>
      </c>
      <c r="J799" s="145">
        <f t="shared" si="226"/>
        <v>10.634609999078579</v>
      </c>
      <c r="K799" s="146">
        <f t="shared" si="227"/>
        <v>0</v>
      </c>
      <c r="O799">
        <v>62.1</v>
      </c>
      <c r="P799">
        <f t="shared" si="228"/>
        <v>81.474177893393403</v>
      </c>
      <c r="Q799" s="145">
        <f t="shared" si="229"/>
        <v>15779.520581503981</v>
      </c>
      <c r="R799" s="146">
        <f t="shared" si="230"/>
        <v>0</v>
      </c>
    </row>
    <row r="800" spans="1:18" x14ac:dyDescent="0.35">
      <c r="A800">
        <v>622</v>
      </c>
      <c r="B800">
        <f t="shared" si="222"/>
        <v>34.63342328855029</v>
      </c>
      <c r="C800" s="145">
        <f t="shared" si="223"/>
        <v>1591.4640512367848</v>
      </c>
      <c r="D800" s="146">
        <f t="shared" si="224"/>
        <v>0</v>
      </c>
      <c r="E800" s="5"/>
      <c r="F800" s="15"/>
      <c r="G800" s="19"/>
      <c r="H800">
        <v>622</v>
      </c>
      <c r="I800">
        <f t="shared" si="225"/>
        <v>5.8093910914847235</v>
      </c>
      <c r="J800" s="145">
        <f t="shared" si="226"/>
        <v>10.696469478974159</v>
      </c>
      <c r="K800" s="146">
        <f t="shared" si="227"/>
        <v>0</v>
      </c>
      <c r="O800">
        <v>62.2</v>
      </c>
      <c r="P800">
        <f t="shared" si="228"/>
        <v>81.612579243138271</v>
      </c>
      <c r="Q800" s="145">
        <f t="shared" si="229"/>
        <v>15859.93076625605</v>
      </c>
      <c r="R800" s="146">
        <f t="shared" si="230"/>
        <v>0</v>
      </c>
    </row>
    <row r="801" spans="1:18" x14ac:dyDescent="0.35">
      <c r="A801">
        <v>623</v>
      </c>
      <c r="B801">
        <f t="shared" si="222"/>
        <v>34.695671668333532</v>
      </c>
      <c r="C801" s="145">
        <f t="shared" si="223"/>
        <v>1600.1430282198858</v>
      </c>
      <c r="D801" s="146">
        <f t="shared" si="224"/>
        <v>0</v>
      </c>
      <c r="E801" s="5"/>
      <c r="F801" s="15"/>
      <c r="G801" s="19"/>
      <c r="H801">
        <v>623</v>
      </c>
      <c r="I801">
        <f t="shared" si="225"/>
        <v>5.8259223638153612</v>
      </c>
      <c r="J801" s="145">
        <f t="shared" si="226"/>
        <v>10.758601312049878</v>
      </c>
      <c r="K801" s="146">
        <f t="shared" si="227"/>
        <v>0</v>
      </c>
      <c r="O801">
        <v>62.3</v>
      </c>
      <c r="P801">
        <f t="shared" si="228"/>
        <v>81.750980592883138</v>
      </c>
      <c r="Q801" s="145">
        <f t="shared" si="229"/>
        <v>15940.614089957253</v>
      </c>
      <c r="R801" s="146">
        <f t="shared" si="230"/>
        <v>0</v>
      </c>
    </row>
    <row r="802" spans="1:18" x14ac:dyDescent="0.35">
      <c r="A802">
        <v>624</v>
      </c>
      <c r="B802">
        <f t="shared" si="222"/>
        <v>34.757920048116773</v>
      </c>
      <c r="C802" s="145">
        <f t="shared" si="223"/>
        <v>1608.8537070497091</v>
      </c>
      <c r="D802" s="146">
        <f t="shared" si="224"/>
        <v>0</v>
      </c>
      <c r="E802" s="5"/>
      <c r="F802" s="15"/>
      <c r="G802" s="19"/>
      <c r="H802">
        <v>624</v>
      </c>
      <c r="I802">
        <f t="shared" si="225"/>
        <v>5.842453636145998</v>
      </c>
      <c r="J802" s="145">
        <f t="shared" si="226"/>
        <v>10.821006288745036</v>
      </c>
      <c r="K802" s="146">
        <f t="shared" si="227"/>
        <v>0</v>
      </c>
      <c r="O802">
        <v>62.4</v>
      </c>
      <c r="P802">
        <f t="shared" si="228"/>
        <v>81.889381942628006</v>
      </c>
      <c r="Q802" s="145">
        <f t="shared" si="229"/>
        <v>16021.571016450229</v>
      </c>
      <c r="R802" s="146">
        <f t="shared" si="230"/>
        <v>0</v>
      </c>
    </row>
    <row r="803" spans="1:18" x14ac:dyDescent="0.35">
      <c r="A803">
        <v>625</v>
      </c>
      <c r="B803">
        <f t="shared" si="222"/>
        <v>34.820168427900015</v>
      </c>
      <c r="C803" s="145">
        <f t="shared" si="223"/>
        <v>1617.5961458743564</v>
      </c>
      <c r="D803" s="146">
        <f t="shared" si="224"/>
        <v>0</v>
      </c>
      <c r="E803" s="5"/>
      <c r="F803" s="15"/>
      <c r="G803" s="19"/>
      <c r="H803">
        <v>625</v>
      </c>
      <c r="I803">
        <f t="shared" si="225"/>
        <v>5.8589849084766357</v>
      </c>
      <c r="J803" s="145">
        <f t="shared" si="226"/>
        <v>10.883685199498938</v>
      </c>
      <c r="K803" s="146">
        <f t="shared" si="227"/>
        <v>0</v>
      </c>
      <c r="O803">
        <v>62.5</v>
      </c>
      <c r="P803">
        <f t="shared" si="228"/>
        <v>82.027783292372888</v>
      </c>
      <c r="Q803" s="145">
        <f t="shared" si="229"/>
        <v>16102.802009577617</v>
      </c>
      <c r="R803" s="146">
        <f t="shared" si="230"/>
        <v>0</v>
      </c>
    </row>
    <row r="804" spans="1:18" x14ac:dyDescent="0.35">
      <c r="A804">
        <v>626</v>
      </c>
      <c r="B804">
        <f t="shared" si="222"/>
        <v>34.882416807683256</v>
      </c>
      <c r="C804" s="145">
        <f t="shared" si="223"/>
        <v>1626.370402841927</v>
      </c>
      <c r="D804" s="146">
        <f t="shared" si="224"/>
        <v>0</v>
      </c>
      <c r="E804" s="5"/>
      <c r="F804" s="15"/>
      <c r="G804" s="19"/>
      <c r="H804">
        <v>626</v>
      </c>
      <c r="I804">
        <f t="shared" si="225"/>
        <v>5.8755161808072733</v>
      </c>
      <c r="J804" s="145">
        <f t="shared" si="226"/>
        <v>10.946638834750887</v>
      </c>
      <c r="K804" s="146">
        <f t="shared" si="227"/>
        <v>0</v>
      </c>
      <c r="O804">
        <v>62.6</v>
      </c>
      <c r="P804">
        <f t="shared" si="228"/>
        <v>82.166184642117756</v>
      </c>
      <c r="Q804" s="145">
        <f t="shared" si="229"/>
        <v>16184.307533182033</v>
      </c>
      <c r="R804" s="146">
        <f t="shared" si="230"/>
        <v>0</v>
      </c>
    </row>
    <row r="805" spans="1:18" x14ac:dyDescent="0.35">
      <c r="A805">
        <v>627</v>
      </c>
      <c r="B805">
        <f t="shared" si="222"/>
        <v>34.944665187466498</v>
      </c>
      <c r="C805" s="145">
        <f t="shared" si="223"/>
        <v>1635.1765361005234</v>
      </c>
      <c r="D805" s="146">
        <f t="shared" si="224"/>
        <v>0</v>
      </c>
      <c r="E805" s="5"/>
      <c r="F805" s="15"/>
      <c r="G805" s="19"/>
      <c r="H805">
        <v>627</v>
      </c>
      <c r="I805">
        <f t="shared" si="225"/>
        <v>5.8920474531379101</v>
      </c>
      <c r="J805" s="145">
        <f t="shared" si="226"/>
        <v>11.009867984940181</v>
      </c>
      <c r="K805" s="146">
        <f t="shared" si="227"/>
        <v>0</v>
      </c>
      <c r="O805">
        <v>62.7</v>
      </c>
      <c r="P805">
        <f t="shared" si="228"/>
        <v>82.304585991862638</v>
      </c>
      <c r="Q805" s="145">
        <f t="shared" si="229"/>
        <v>16266.088051106117</v>
      </c>
      <c r="R805" s="146">
        <f t="shared" si="230"/>
        <v>0</v>
      </c>
    </row>
    <row r="806" spans="1:18" x14ac:dyDescent="0.35">
      <c r="A806">
        <v>628</v>
      </c>
      <c r="B806">
        <f t="shared" si="222"/>
        <v>35.006913567249732</v>
      </c>
      <c r="C806" s="145">
        <f t="shared" si="223"/>
        <v>1644.0146037982443</v>
      </c>
      <c r="D806" s="146">
        <f t="shared" si="224"/>
        <v>0</v>
      </c>
      <c r="E806" s="5"/>
      <c r="F806" s="15"/>
      <c r="G806" s="19"/>
      <c r="H806">
        <v>628</v>
      </c>
      <c r="I806">
        <f t="shared" si="225"/>
        <v>5.9085787254685478</v>
      </c>
      <c r="J806" s="145">
        <f t="shared" si="226"/>
        <v>11.073373440506124</v>
      </c>
      <c r="K806" s="146">
        <f t="shared" si="227"/>
        <v>0</v>
      </c>
      <c r="O806">
        <v>62.8</v>
      </c>
      <c r="P806">
        <f t="shared" si="228"/>
        <v>82.442987341607491</v>
      </c>
      <c r="Q806" s="145">
        <f t="shared" si="229"/>
        <v>16348.144027192484</v>
      </c>
      <c r="R806" s="146">
        <f t="shared" si="230"/>
        <v>0</v>
      </c>
    </row>
    <row r="807" spans="1:18" x14ac:dyDescent="0.35">
      <c r="A807">
        <v>629</v>
      </c>
      <c r="B807">
        <f t="shared" si="222"/>
        <v>35.069161947032974</v>
      </c>
      <c r="C807" s="145">
        <f t="shared" si="223"/>
        <v>1652.8846640831935</v>
      </c>
      <c r="D807" s="146">
        <f t="shared" si="224"/>
        <v>0</v>
      </c>
      <c r="E807" s="5"/>
      <c r="F807" s="15"/>
      <c r="G807" s="19"/>
      <c r="H807">
        <v>629</v>
      </c>
      <c r="I807">
        <f t="shared" si="225"/>
        <v>5.9251099977991855</v>
      </c>
      <c r="J807" s="145">
        <f t="shared" si="226"/>
        <v>11.137155991888019</v>
      </c>
      <c r="K807" s="146">
        <f t="shared" si="227"/>
        <v>0</v>
      </c>
      <c r="O807">
        <v>62.9</v>
      </c>
      <c r="P807">
        <f t="shared" si="228"/>
        <v>82.581388691352373</v>
      </c>
      <c r="Q807" s="145">
        <f t="shared" si="229"/>
        <v>16430.47592528379</v>
      </c>
      <c r="R807" s="146">
        <f t="shared" si="230"/>
        <v>0</v>
      </c>
    </row>
    <row r="808" spans="1:18" x14ac:dyDescent="0.35">
      <c r="A808">
        <v>630</v>
      </c>
      <c r="B808">
        <f t="shared" si="222"/>
        <v>35.131410326816216</v>
      </c>
      <c r="C808" s="145">
        <f t="shared" si="223"/>
        <v>1661.7867751034703</v>
      </c>
      <c r="D808" s="146">
        <f t="shared" si="224"/>
        <v>0</v>
      </c>
      <c r="E808" s="5"/>
      <c r="F808" s="15"/>
      <c r="G808" s="19"/>
      <c r="H808">
        <v>630</v>
      </c>
      <c r="I808">
        <f t="shared" si="225"/>
        <v>5.9416412701298231</v>
      </c>
      <c r="J808" s="145">
        <f t="shared" si="226"/>
        <v>11.201216429525164</v>
      </c>
      <c r="K808" s="146">
        <f t="shared" si="227"/>
        <v>0</v>
      </c>
      <c r="O808">
        <v>63</v>
      </c>
      <c r="P808">
        <f t="shared" si="228"/>
        <v>82.719790041097241</v>
      </c>
      <c r="Q808" s="145">
        <f t="shared" si="229"/>
        <v>16513.084209222652</v>
      </c>
      <c r="R808" s="146">
        <f t="shared" si="230"/>
        <v>0</v>
      </c>
    </row>
    <row r="809" spans="1:18" x14ac:dyDescent="0.35">
      <c r="A809">
        <v>631</v>
      </c>
      <c r="B809">
        <f t="shared" si="222"/>
        <v>35.193658706599457</v>
      </c>
      <c r="C809" s="145">
        <f t="shared" si="223"/>
        <v>1670.7209950071763</v>
      </c>
      <c r="D809" s="146">
        <f t="shared" si="224"/>
        <v>0</v>
      </c>
      <c r="E809" s="5"/>
      <c r="F809" s="15"/>
      <c r="G809" s="19"/>
      <c r="H809">
        <v>631</v>
      </c>
      <c r="I809">
        <f t="shared" si="225"/>
        <v>5.9581725424604599</v>
      </c>
      <c r="J809" s="145">
        <f t="shared" si="226"/>
        <v>11.265555543856861</v>
      </c>
      <c r="K809" s="146">
        <f t="shared" si="227"/>
        <v>0</v>
      </c>
      <c r="O809">
        <v>63.1</v>
      </c>
      <c r="P809">
        <f t="shared" si="228"/>
        <v>82.858191390842123</v>
      </c>
      <c r="Q809" s="145">
        <f t="shared" si="229"/>
        <v>16595.969342851713</v>
      </c>
      <c r="R809" s="146">
        <f t="shared" si="230"/>
        <v>0</v>
      </c>
    </row>
    <row r="810" spans="1:18" x14ac:dyDescent="0.35">
      <c r="A810">
        <v>632</v>
      </c>
      <c r="B810">
        <f t="shared" si="222"/>
        <v>35.255907086382699</v>
      </c>
      <c r="C810" s="145">
        <f t="shared" si="223"/>
        <v>1679.6873819424113</v>
      </c>
      <c r="D810" s="146">
        <f t="shared" si="224"/>
        <v>0</v>
      </c>
      <c r="E810" s="5"/>
      <c r="F810" s="15"/>
      <c r="G810" s="19"/>
      <c r="H810">
        <v>632</v>
      </c>
      <c r="I810">
        <f t="shared" si="225"/>
        <v>5.9747038147910976</v>
      </c>
      <c r="J810" s="145">
        <f t="shared" si="226"/>
        <v>11.330174125322419</v>
      </c>
      <c r="K810" s="146">
        <f t="shared" si="227"/>
        <v>0</v>
      </c>
      <c r="O810">
        <v>63.2</v>
      </c>
      <c r="P810">
        <f t="shared" si="228"/>
        <v>82.996592740586991</v>
      </c>
      <c r="Q810" s="145">
        <f t="shared" si="229"/>
        <v>16679.13179001358</v>
      </c>
      <c r="R810" s="146">
        <f t="shared" si="230"/>
        <v>0</v>
      </c>
    </row>
    <row r="811" spans="1:18" x14ac:dyDescent="0.35">
      <c r="A811">
        <v>633</v>
      </c>
      <c r="B811">
        <f t="shared" si="222"/>
        <v>35.31815546616594</v>
      </c>
      <c r="C811" s="145">
        <f t="shared" si="223"/>
        <v>1688.6859940572765</v>
      </c>
      <c r="D811" s="146">
        <f t="shared" si="224"/>
        <v>0</v>
      </c>
      <c r="E811" s="5"/>
      <c r="F811" s="15"/>
      <c r="G811" s="19"/>
      <c r="H811">
        <v>633</v>
      </c>
      <c r="I811">
        <f t="shared" si="225"/>
        <v>5.9912350871217352</v>
      </c>
      <c r="J811" s="145">
        <f t="shared" si="226"/>
        <v>11.395072964361132</v>
      </c>
      <c r="K811" s="146">
        <f t="shared" si="227"/>
        <v>0</v>
      </c>
      <c r="O811">
        <v>63.3</v>
      </c>
      <c r="P811">
        <f t="shared" si="228"/>
        <v>83.134994090331858</v>
      </c>
      <c r="Q811" s="145">
        <f t="shared" si="229"/>
        <v>16762.5720145509</v>
      </c>
      <c r="R811" s="146">
        <f t="shared" si="230"/>
        <v>0</v>
      </c>
    </row>
    <row r="812" spans="1:18" x14ac:dyDescent="0.35">
      <c r="A812">
        <v>634</v>
      </c>
      <c r="B812">
        <f t="shared" si="222"/>
        <v>35.380403845949182</v>
      </c>
      <c r="C812" s="145">
        <f t="shared" si="223"/>
        <v>1697.7168894998733</v>
      </c>
      <c r="D812" s="146">
        <f t="shared" si="224"/>
        <v>0</v>
      </c>
      <c r="E812" s="5"/>
      <c r="F812" s="15"/>
      <c r="G812" s="19"/>
      <c r="H812">
        <v>634</v>
      </c>
      <c r="I812">
        <f t="shared" si="225"/>
        <v>6.007766359452372</v>
      </c>
      <c r="J812" s="145">
        <f t="shared" si="226"/>
        <v>11.460252851412307</v>
      </c>
      <c r="K812" s="146">
        <f t="shared" si="227"/>
        <v>0</v>
      </c>
      <c r="O812">
        <v>63.4</v>
      </c>
      <c r="P812">
        <f t="shared" si="228"/>
        <v>83.273395440076726</v>
      </c>
      <c r="Q812" s="145">
        <f t="shared" si="229"/>
        <v>16846.290480306307</v>
      </c>
      <c r="R812" s="146">
        <f t="shared" si="230"/>
        <v>0</v>
      </c>
    </row>
    <row r="813" spans="1:18" x14ac:dyDescent="0.35">
      <c r="A813">
        <v>635</v>
      </c>
      <c r="B813">
        <f t="shared" si="222"/>
        <v>35.442652225732424</v>
      </c>
      <c r="C813" s="145">
        <f t="shared" si="223"/>
        <v>1706.7801264183022</v>
      </c>
      <c r="D813" s="146">
        <f t="shared" si="224"/>
        <v>0</v>
      </c>
      <c r="E813" s="5"/>
      <c r="F813" s="15"/>
      <c r="G813" s="19"/>
      <c r="H813">
        <v>635</v>
      </c>
      <c r="I813">
        <f t="shared" si="225"/>
        <v>6.0242976317830097</v>
      </c>
      <c r="J813" s="145">
        <f t="shared" si="226"/>
        <v>11.525714576915243</v>
      </c>
      <c r="K813" s="146">
        <f t="shared" si="227"/>
        <v>0</v>
      </c>
      <c r="O813">
        <v>63.5</v>
      </c>
      <c r="P813">
        <f t="shared" si="228"/>
        <v>83.411796789821594</v>
      </c>
      <c r="Q813" s="145">
        <f t="shared" si="229"/>
        <v>16930.287651122424</v>
      </c>
      <c r="R813" s="146">
        <f t="shared" si="230"/>
        <v>0</v>
      </c>
    </row>
    <row r="814" spans="1:18" x14ac:dyDescent="0.35">
      <c r="A814">
        <v>636</v>
      </c>
      <c r="B814">
        <f t="shared" si="222"/>
        <v>35.504900605515665</v>
      </c>
      <c r="C814" s="145">
        <f t="shared" si="223"/>
        <v>1715.8757629606641</v>
      </c>
      <c r="D814" s="146">
        <f t="shared" si="224"/>
        <v>0</v>
      </c>
      <c r="E814" s="5"/>
      <c r="F814" s="15"/>
      <c r="G814" s="19"/>
      <c r="H814">
        <v>636</v>
      </c>
      <c r="I814">
        <f t="shared" si="225"/>
        <v>6.0408289041136474</v>
      </c>
      <c r="J814" s="145">
        <f t="shared" si="226"/>
        <v>11.591458931309244</v>
      </c>
      <c r="K814" s="146">
        <f t="shared" si="227"/>
        <v>0</v>
      </c>
      <c r="O814">
        <v>63.6</v>
      </c>
      <c r="P814">
        <f t="shared" si="228"/>
        <v>83.550198139566476</v>
      </c>
      <c r="Q814" s="145">
        <f t="shared" si="229"/>
        <v>17014.563990841896</v>
      </c>
      <c r="R814" s="146">
        <f t="shared" si="230"/>
        <v>0</v>
      </c>
    </row>
    <row r="815" spans="1:18" x14ac:dyDescent="0.35">
      <c r="A815">
        <v>637</v>
      </c>
      <c r="B815">
        <f t="shared" si="222"/>
        <v>35.567148985298907</v>
      </c>
      <c r="C815" s="145">
        <f t="shared" si="223"/>
        <v>1725.0038572750605</v>
      </c>
      <c r="D815" s="146">
        <f t="shared" si="224"/>
        <v>0</v>
      </c>
      <c r="E815" s="5"/>
      <c r="F815" s="15"/>
      <c r="G815" s="19"/>
      <c r="H815">
        <v>637</v>
      </c>
      <c r="I815">
        <f t="shared" si="225"/>
        <v>6.057360176444285</v>
      </c>
      <c r="J815" s="145">
        <f t="shared" si="226"/>
        <v>11.657486705033611</v>
      </c>
      <c r="K815" s="146">
        <f t="shared" si="227"/>
        <v>0</v>
      </c>
      <c r="O815">
        <v>63.7</v>
      </c>
      <c r="P815">
        <f t="shared" si="228"/>
        <v>83.688599489311343</v>
      </c>
      <c r="Q815" s="145">
        <f t="shared" si="229"/>
        <v>17099.11996330733</v>
      </c>
      <c r="R815" s="146">
        <f t="shared" si="230"/>
        <v>0</v>
      </c>
    </row>
    <row r="816" spans="1:18" x14ac:dyDescent="0.35">
      <c r="A816">
        <v>638</v>
      </c>
      <c r="B816">
        <f t="shared" si="222"/>
        <v>35.629397365082148</v>
      </c>
      <c r="C816" s="145">
        <f t="shared" si="223"/>
        <v>1734.1644675095913</v>
      </c>
      <c r="D816" s="146">
        <f t="shared" si="224"/>
        <v>0</v>
      </c>
      <c r="E816" s="5"/>
      <c r="F816" s="15"/>
      <c r="G816" s="19"/>
      <c r="H816">
        <v>638</v>
      </c>
      <c r="I816">
        <f t="shared" si="225"/>
        <v>6.0738914487749218</v>
      </c>
      <c r="J816" s="145">
        <f t="shared" si="226"/>
        <v>11.723798688527642</v>
      </c>
      <c r="K816" s="146">
        <f t="shared" si="227"/>
        <v>0</v>
      </c>
      <c r="O816">
        <v>63.8</v>
      </c>
      <c r="P816">
        <f t="shared" si="228"/>
        <v>83.827000839056211</v>
      </c>
      <c r="Q816" s="145">
        <f t="shared" si="229"/>
        <v>17183.956032361373</v>
      </c>
      <c r="R816" s="146">
        <f t="shared" si="230"/>
        <v>0</v>
      </c>
    </row>
    <row r="817" spans="1:18" x14ac:dyDescent="0.35">
      <c r="A817">
        <v>639</v>
      </c>
      <c r="B817">
        <f t="shared" si="222"/>
        <v>35.69164574486539</v>
      </c>
      <c r="C817" s="145">
        <f t="shared" si="223"/>
        <v>1743.3576518123577</v>
      </c>
      <c r="D817" s="146">
        <f t="shared" si="224"/>
        <v>0</v>
      </c>
      <c r="E817" s="5"/>
      <c r="F817" s="15"/>
      <c r="G817" s="19"/>
      <c r="H817">
        <v>639</v>
      </c>
      <c r="I817">
        <f t="shared" si="225"/>
        <v>6.0904227211055595</v>
      </c>
      <c r="J817" s="145">
        <f t="shared" si="226"/>
        <v>11.790395672230646</v>
      </c>
      <c r="K817" s="146">
        <f t="shared" si="227"/>
        <v>0</v>
      </c>
      <c r="O817">
        <v>63.9</v>
      </c>
      <c r="P817">
        <f t="shared" si="228"/>
        <v>83.965402188801079</v>
      </c>
      <c r="Q817" s="145">
        <f t="shared" si="229"/>
        <v>17269.072661846665</v>
      </c>
      <c r="R817" s="146">
        <f t="shared" si="230"/>
        <v>0</v>
      </c>
    </row>
    <row r="818" spans="1:18" x14ac:dyDescent="0.35">
      <c r="A818">
        <v>640</v>
      </c>
      <c r="B818">
        <f t="shared" si="222"/>
        <v>35.753894124648632</v>
      </c>
      <c r="C818" s="145">
        <f t="shared" si="223"/>
        <v>1752.5834683314606</v>
      </c>
      <c r="D818" s="146">
        <f t="shared" si="224"/>
        <v>0</v>
      </c>
      <c r="E818" s="5"/>
      <c r="F818" s="15"/>
      <c r="G818" s="19"/>
      <c r="H818">
        <v>640</v>
      </c>
      <c r="I818">
        <f t="shared" si="225"/>
        <v>6.1069539934361972</v>
      </c>
      <c r="J818" s="145">
        <f t="shared" si="226"/>
        <v>11.857278446581919</v>
      </c>
      <c r="K818" s="146">
        <f t="shared" si="227"/>
        <v>0</v>
      </c>
      <c r="O818">
        <v>64</v>
      </c>
      <c r="P818">
        <f t="shared" si="228"/>
        <v>84.103803538545961</v>
      </c>
      <c r="Q818" s="145">
        <f t="shared" si="229"/>
        <v>17354.47031560582</v>
      </c>
      <c r="R818" s="146">
        <f t="shared" si="230"/>
        <v>0</v>
      </c>
    </row>
    <row r="819" spans="1:18" x14ac:dyDescent="0.35">
      <c r="A819">
        <v>641</v>
      </c>
      <c r="B819">
        <f t="shared" ref="B819:B882" si="231">(A819-$C$171)/$C$172</f>
        <v>35.816142504431866</v>
      </c>
      <c r="C819" s="145">
        <f t="shared" ref="C819:C882" si="232">B819-1/6*C$174*(B819^2-1)-1/24*C$175*(B819^3-3*B819)+1/36*C$174^2*(4*B819^3-7*B819)</f>
        <v>1761.841975215</v>
      </c>
      <c r="D819" s="146">
        <f t="shared" ref="D819:D882" si="233">1-NORMSDIST(C819)</f>
        <v>0</v>
      </c>
      <c r="E819" s="5"/>
      <c r="F819" s="15"/>
      <c r="G819" s="19"/>
      <c r="H819">
        <v>641</v>
      </c>
      <c r="I819">
        <f t="shared" ref="I819:I882" si="234">(H819-$J$171)/$J$172</f>
        <v>6.1234852657668348</v>
      </c>
      <c r="J819" s="145">
        <f t="shared" ref="J819:J882" si="235">I819-1/6*J$174*(I819^2-1)-1/24*J$175*(I819^3-3*I819)+1/36*J$174^2*(4*I819^3-7*I819)</f>
        <v>11.92444780202077</v>
      </c>
      <c r="K819" s="146">
        <f t="shared" ref="K819:K882" si="236">1-NORMSDIST(J819)</f>
        <v>0</v>
      </c>
      <c r="O819">
        <v>64.099999999999994</v>
      </c>
      <c r="P819">
        <f t="shared" ref="P819:P882" si="237">(O819-$Q$171)/$Q$172</f>
        <v>84.242204888290814</v>
      </c>
      <c r="Q819" s="145">
        <f t="shared" ref="Q819:Q882" si="238">P819-1/6*Q$174*(P819^2-1)-1/24*Q$175*(P819^3-3*P819)+1/36*Q$174^2*(4*P819^3-7*P819)</f>
        <v>17440.149457481464</v>
      </c>
      <c r="R819" s="146">
        <f t="shared" ref="R819:R882" si="239">1-NORMSDIST(Q819)</f>
        <v>0</v>
      </c>
    </row>
    <row r="820" spans="1:18" x14ac:dyDescent="0.35">
      <c r="A820">
        <v>642</v>
      </c>
      <c r="B820">
        <f t="shared" si="231"/>
        <v>35.878390884215108</v>
      </c>
      <c r="C820" s="145">
        <f t="shared" si="232"/>
        <v>1771.1332306110787</v>
      </c>
      <c r="D820" s="146">
        <f t="shared" si="233"/>
        <v>0</v>
      </c>
      <c r="E820" s="5"/>
      <c r="F820" s="15"/>
      <c r="G820" s="19"/>
      <c r="H820">
        <v>642</v>
      </c>
      <c r="I820">
        <f t="shared" si="234"/>
        <v>6.1400165380974716</v>
      </c>
      <c r="J820" s="145">
        <f t="shared" si="235"/>
        <v>11.991904528986488</v>
      </c>
      <c r="K820" s="146">
        <f t="shared" si="236"/>
        <v>0</v>
      </c>
      <c r="O820">
        <v>64.2</v>
      </c>
      <c r="P820">
        <f t="shared" si="237"/>
        <v>84.38060623803571</v>
      </c>
      <c r="Q820" s="145">
        <f t="shared" si="238"/>
        <v>17526.110551316269</v>
      </c>
      <c r="R820" s="146">
        <f t="shared" si="239"/>
        <v>0</v>
      </c>
    </row>
    <row r="821" spans="1:18" x14ac:dyDescent="0.35">
      <c r="A821">
        <v>643</v>
      </c>
      <c r="B821">
        <f t="shared" si="231"/>
        <v>35.940639263998349</v>
      </c>
      <c r="C821" s="145">
        <f t="shared" si="232"/>
        <v>1780.4572926677968</v>
      </c>
      <c r="D821" s="146">
        <f t="shared" si="233"/>
        <v>0</v>
      </c>
      <c r="E821" s="5"/>
      <c r="F821" s="15"/>
      <c r="G821" s="19"/>
      <c r="H821">
        <v>643</v>
      </c>
      <c r="I821">
        <f t="shared" si="234"/>
        <v>6.1565478104281093</v>
      </c>
      <c r="J821" s="145">
        <f t="shared" si="235"/>
        <v>12.059649417918388</v>
      </c>
      <c r="K821" s="146">
        <f t="shared" si="236"/>
        <v>0</v>
      </c>
      <c r="O821">
        <v>64.3</v>
      </c>
      <c r="P821">
        <f t="shared" si="237"/>
        <v>84.519007587780564</v>
      </c>
      <c r="Q821" s="145">
        <f t="shared" si="238"/>
        <v>17612.354060952806</v>
      </c>
      <c r="R821" s="146">
        <f t="shared" si="239"/>
        <v>0</v>
      </c>
    </row>
    <row r="822" spans="1:18" x14ac:dyDescent="0.35">
      <c r="A822">
        <v>644</v>
      </c>
      <c r="B822">
        <f t="shared" si="231"/>
        <v>36.002887643781591</v>
      </c>
      <c r="C822" s="145">
        <f t="shared" si="232"/>
        <v>1789.8142195332553</v>
      </c>
      <c r="D822" s="146">
        <f t="shared" si="233"/>
        <v>0</v>
      </c>
      <c r="E822" s="5"/>
      <c r="F822" s="15"/>
      <c r="G822" s="19"/>
      <c r="H822">
        <v>644</v>
      </c>
      <c r="I822">
        <f t="shared" si="234"/>
        <v>6.1730790827587469</v>
      </c>
      <c r="J822" s="145">
        <f t="shared" si="235"/>
        <v>12.127683259255772</v>
      </c>
      <c r="K822" s="146">
        <f t="shared" si="236"/>
        <v>0</v>
      </c>
      <c r="O822">
        <v>64.400000000000006</v>
      </c>
      <c r="P822">
        <f t="shared" si="237"/>
        <v>84.657408937525446</v>
      </c>
      <c r="Q822" s="145">
        <f t="shared" si="238"/>
        <v>17698.880450233755</v>
      </c>
      <c r="R822" s="146">
        <f t="shared" si="239"/>
        <v>0</v>
      </c>
    </row>
    <row r="823" spans="1:18" x14ac:dyDescent="0.35">
      <c r="A823">
        <v>645</v>
      </c>
      <c r="B823">
        <f t="shared" si="231"/>
        <v>36.065136023564833</v>
      </c>
      <c r="C823" s="145">
        <f t="shared" si="232"/>
        <v>1799.2040693555546</v>
      </c>
      <c r="D823" s="146">
        <f t="shared" si="233"/>
        <v>0</v>
      </c>
      <c r="E823" s="5"/>
      <c r="F823" s="15"/>
      <c r="G823" s="19"/>
      <c r="H823">
        <v>645</v>
      </c>
      <c r="I823">
        <f t="shared" si="234"/>
        <v>6.1896103550893837</v>
      </c>
      <c r="J823" s="145">
        <f t="shared" si="235"/>
        <v>12.196006843437928</v>
      </c>
      <c r="K823" s="146">
        <f t="shared" si="236"/>
        <v>0</v>
      </c>
      <c r="O823">
        <v>64.5</v>
      </c>
      <c r="P823">
        <f t="shared" si="237"/>
        <v>84.795810287270314</v>
      </c>
      <c r="Q823" s="145">
        <f t="shared" si="238"/>
        <v>17785.690183001716</v>
      </c>
      <c r="R823" s="146">
        <f t="shared" si="239"/>
        <v>0</v>
      </c>
    </row>
    <row r="824" spans="1:18" x14ac:dyDescent="0.35">
      <c r="A824">
        <v>646</v>
      </c>
      <c r="B824">
        <f t="shared" si="231"/>
        <v>36.127384403348074</v>
      </c>
      <c r="C824" s="145">
        <f t="shared" si="232"/>
        <v>1808.6269002827958</v>
      </c>
      <c r="D824" s="146">
        <f t="shared" si="233"/>
        <v>0</v>
      </c>
      <c r="E824" s="5"/>
      <c r="F824" s="15"/>
      <c r="G824" s="19"/>
      <c r="H824">
        <v>646</v>
      </c>
      <c r="I824">
        <f t="shared" si="234"/>
        <v>6.2061416274200214</v>
      </c>
      <c r="J824" s="145">
        <f t="shared" si="235"/>
        <v>12.264620960904173</v>
      </c>
      <c r="K824" s="146">
        <f t="shared" si="236"/>
        <v>0</v>
      </c>
      <c r="O824">
        <v>64.599999999999994</v>
      </c>
      <c r="P824">
        <f t="shared" si="237"/>
        <v>84.934211637015181</v>
      </c>
      <c r="Q824" s="145">
        <f t="shared" si="238"/>
        <v>17872.783723099335</v>
      </c>
      <c r="R824" s="146">
        <f t="shared" si="239"/>
        <v>0</v>
      </c>
    </row>
    <row r="825" spans="1:18" x14ac:dyDescent="0.35">
      <c r="A825">
        <v>647</v>
      </c>
      <c r="B825">
        <f t="shared" si="231"/>
        <v>36.189632783131316</v>
      </c>
      <c r="C825" s="145">
        <f t="shared" si="232"/>
        <v>1818.0827704630792</v>
      </c>
      <c r="D825" s="146">
        <f t="shared" si="233"/>
        <v>0</v>
      </c>
      <c r="E825" s="5"/>
      <c r="F825" s="15"/>
      <c r="G825" s="19"/>
      <c r="H825">
        <v>647</v>
      </c>
      <c r="I825">
        <f t="shared" si="234"/>
        <v>6.2226728997506591</v>
      </c>
      <c r="J825" s="145">
        <f t="shared" si="235"/>
        <v>12.333526402093797</v>
      </c>
      <c r="K825" s="146">
        <f t="shared" si="236"/>
        <v>0</v>
      </c>
      <c r="O825">
        <v>64.7</v>
      </c>
      <c r="P825">
        <f t="shared" si="237"/>
        <v>85.072612986760063</v>
      </c>
      <c r="Q825" s="145">
        <f t="shared" si="238"/>
        <v>17960.161534369257</v>
      </c>
      <c r="R825" s="146">
        <f t="shared" si="239"/>
        <v>0</v>
      </c>
    </row>
    <row r="826" spans="1:18" x14ac:dyDescent="0.35">
      <c r="A826">
        <v>648</v>
      </c>
      <c r="B826">
        <f t="shared" si="231"/>
        <v>36.251881162914557</v>
      </c>
      <c r="C826" s="145">
        <f t="shared" si="232"/>
        <v>1827.5717380445067</v>
      </c>
      <c r="D826" s="146">
        <f t="shared" si="233"/>
        <v>0</v>
      </c>
      <c r="E826" s="5"/>
      <c r="F826" s="15"/>
      <c r="G826" s="19"/>
      <c r="H826">
        <v>648</v>
      </c>
      <c r="I826">
        <f t="shared" si="234"/>
        <v>6.2392041720812967</v>
      </c>
      <c r="J826" s="145">
        <f t="shared" si="235"/>
        <v>12.402723957446115</v>
      </c>
      <c r="K826" s="146">
        <f t="shared" si="236"/>
        <v>0</v>
      </c>
      <c r="O826">
        <v>64.8</v>
      </c>
      <c r="P826">
        <f t="shared" si="237"/>
        <v>85.211014336504931</v>
      </c>
      <c r="Q826" s="145">
        <f t="shared" si="238"/>
        <v>18047.824080654074</v>
      </c>
      <c r="R826" s="146">
        <f t="shared" si="239"/>
        <v>0</v>
      </c>
    </row>
    <row r="827" spans="1:18" x14ac:dyDescent="0.35">
      <c r="A827">
        <v>649</v>
      </c>
      <c r="B827">
        <f t="shared" si="231"/>
        <v>36.314129542697799</v>
      </c>
      <c r="C827" s="145">
        <f t="shared" si="232"/>
        <v>1837.0938611751785</v>
      </c>
      <c r="D827" s="146">
        <f t="shared" si="233"/>
        <v>0</v>
      </c>
      <c r="E827" s="5"/>
      <c r="F827" s="15"/>
      <c r="G827" s="19"/>
      <c r="H827">
        <v>649</v>
      </c>
      <c r="I827">
        <f t="shared" si="234"/>
        <v>6.2557354444119335</v>
      </c>
      <c r="J827" s="145">
        <f t="shared" si="235"/>
        <v>12.472214417400414</v>
      </c>
      <c r="K827" s="146">
        <f t="shared" si="236"/>
        <v>0</v>
      </c>
      <c r="O827">
        <v>64.900000000000006</v>
      </c>
      <c r="P827">
        <f t="shared" si="237"/>
        <v>85.349415686249813</v>
      </c>
      <c r="Q827" s="145">
        <f t="shared" si="238"/>
        <v>18135.771825796463</v>
      </c>
      <c r="R827" s="146">
        <f t="shared" si="239"/>
        <v>0</v>
      </c>
    </row>
    <row r="828" spans="1:18" x14ac:dyDescent="0.35">
      <c r="A828">
        <v>650</v>
      </c>
      <c r="B828">
        <f t="shared" si="231"/>
        <v>36.376377922481041</v>
      </c>
      <c r="C828" s="145">
        <f t="shared" si="232"/>
        <v>1846.6491980031958</v>
      </c>
      <c r="D828" s="146">
        <f t="shared" si="233"/>
        <v>0</v>
      </c>
      <c r="E828" s="5"/>
      <c r="F828" s="15"/>
      <c r="G828" s="19"/>
      <c r="H828">
        <v>650</v>
      </c>
      <c r="I828">
        <f t="shared" si="234"/>
        <v>6.2722667167425712</v>
      </c>
      <c r="J828" s="145">
        <f t="shared" si="235"/>
        <v>12.541998572396007</v>
      </c>
      <c r="K828" s="146">
        <f t="shared" si="236"/>
        <v>0</v>
      </c>
      <c r="O828">
        <v>65</v>
      </c>
      <c r="P828">
        <f t="shared" si="237"/>
        <v>85.487817035994667</v>
      </c>
      <c r="Q828" s="145">
        <f t="shared" si="238"/>
        <v>18224.005233639</v>
      </c>
      <c r="R828" s="146">
        <f t="shared" si="239"/>
        <v>0</v>
      </c>
    </row>
    <row r="829" spans="1:18" x14ac:dyDescent="0.35">
      <c r="A829">
        <v>651</v>
      </c>
      <c r="B829">
        <f t="shared" si="231"/>
        <v>36.438626302264282</v>
      </c>
      <c r="C829" s="145">
        <f t="shared" si="232"/>
        <v>1856.2378066766596</v>
      </c>
      <c r="D829" s="146">
        <f t="shared" si="233"/>
        <v>0</v>
      </c>
      <c r="E829" s="5"/>
      <c r="F829" s="15"/>
      <c r="G829" s="19"/>
      <c r="H829">
        <v>651</v>
      </c>
      <c r="I829">
        <f t="shared" si="234"/>
        <v>6.2887979890732089</v>
      </c>
      <c r="J829" s="145">
        <f t="shared" si="235"/>
        <v>12.612077212872192</v>
      </c>
      <c r="K829" s="146">
        <f t="shared" si="236"/>
        <v>0</v>
      </c>
      <c r="O829">
        <v>65.099999999999994</v>
      </c>
      <c r="P829">
        <f t="shared" si="237"/>
        <v>85.626218385739534</v>
      </c>
      <c r="Q829" s="145">
        <f t="shared" si="238"/>
        <v>18312.524768024366</v>
      </c>
      <c r="R829" s="146">
        <f t="shared" si="239"/>
        <v>0</v>
      </c>
    </row>
    <row r="830" spans="1:18" x14ac:dyDescent="0.35">
      <c r="A830">
        <v>652</v>
      </c>
      <c r="B830">
        <f t="shared" si="231"/>
        <v>36.500874682047524</v>
      </c>
      <c r="C830" s="145">
        <f t="shared" si="232"/>
        <v>1865.8597453436701</v>
      </c>
      <c r="D830" s="146">
        <f t="shared" si="233"/>
        <v>0</v>
      </c>
      <c r="E830" s="5"/>
      <c r="F830" s="15"/>
      <c r="G830" s="19"/>
      <c r="H830">
        <v>652</v>
      </c>
      <c r="I830">
        <f t="shared" si="234"/>
        <v>6.3053292614038456</v>
      </c>
      <c r="J830" s="145">
        <f t="shared" si="235"/>
        <v>12.682451129268269</v>
      </c>
      <c r="K830" s="146">
        <f t="shared" si="236"/>
        <v>0</v>
      </c>
      <c r="O830">
        <v>65.2</v>
      </c>
      <c r="P830">
        <f t="shared" si="237"/>
        <v>85.764619735484416</v>
      </c>
      <c r="Q830" s="145">
        <f t="shared" si="238"/>
        <v>18401.330892795177</v>
      </c>
      <c r="R830" s="146">
        <f t="shared" si="239"/>
        <v>0</v>
      </c>
    </row>
    <row r="831" spans="1:18" x14ac:dyDescent="0.35">
      <c r="A831">
        <v>653</v>
      </c>
      <c r="B831">
        <f t="shared" si="231"/>
        <v>36.563123061830758</v>
      </c>
      <c r="C831" s="145">
        <f t="shared" si="232"/>
        <v>1875.5150721523278</v>
      </c>
      <c r="D831" s="146">
        <f t="shared" si="233"/>
        <v>0</v>
      </c>
      <c r="E831" s="5"/>
      <c r="F831" s="15"/>
      <c r="G831" s="19"/>
      <c r="H831">
        <v>653</v>
      </c>
      <c r="I831">
        <f t="shared" si="234"/>
        <v>6.3218605337344833</v>
      </c>
      <c r="J831" s="145">
        <f t="shared" si="235"/>
        <v>12.753121112023546</v>
      </c>
      <c r="K831" s="146">
        <f t="shared" si="236"/>
        <v>0</v>
      </c>
      <c r="O831">
        <v>65.3</v>
      </c>
      <c r="P831">
        <f t="shared" si="237"/>
        <v>85.903021085229284</v>
      </c>
      <c r="Q831" s="145">
        <f t="shared" si="238"/>
        <v>18490.424071794059</v>
      </c>
      <c r="R831" s="146">
        <f t="shared" si="239"/>
        <v>0</v>
      </c>
    </row>
    <row r="832" spans="1:18" x14ac:dyDescent="0.35">
      <c r="A832">
        <v>654</v>
      </c>
      <c r="B832">
        <f t="shared" si="231"/>
        <v>36.625371441614</v>
      </c>
      <c r="C832" s="145">
        <f t="shared" si="232"/>
        <v>1885.2038452507354</v>
      </c>
      <c r="D832" s="146">
        <f t="shared" si="233"/>
        <v>0</v>
      </c>
      <c r="E832" s="5"/>
      <c r="F832" s="15"/>
      <c r="G832" s="19"/>
      <c r="H832">
        <v>654</v>
      </c>
      <c r="I832">
        <f t="shared" si="234"/>
        <v>6.338391806065121</v>
      </c>
      <c r="J832" s="145">
        <f t="shared" si="235"/>
        <v>12.824087951577319</v>
      </c>
      <c r="K832" s="146">
        <f t="shared" si="236"/>
        <v>0</v>
      </c>
      <c r="O832">
        <v>65.400000000000006</v>
      </c>
      <c r="P832">
        <f t="shared" si="237"/>
        <v>86.041422434974166</v>
      </c>
      <c r="Q832" s="145">
        <f t="shared" si="238"/>
        <v>18579.804768863651</v>
      </c>
      <c r="R832" s="146">
        <f t="shared" si="239"/>
        <v>0</v>
      </c>
    </row>
    <row r="833" spans="1:18" x14ac:dyDescent="0.35">
      <c r="A833">
        <v>655</v>
      </c>
      <c r="B833">
        <f t="shared" si="231"/>
        <v>36.687619821397242</v>
      </c>
      <c r="C833" s="145">
        <f t="shared" si="232"/>
        <v>1894.9261227869929</v>
      </c>
      <c r="D833" s="146">
        <f t="shared" si="233"/>
        <v>0</v>
      </c>
      <c r="E833" s="5"/>
      <c r="F833" s="15"/>
      <c r="G833" s="19"/>
      <c r="H833">
        <v>655</v>
      </c>
      <c r="I833">
        <f t="shared" si="234"/>
        <v>6.3549230783957587</v>
      </c>
      <c r="J833" s="145">
        <f t="shared" si="235"/>
        <v>12.895352438368894</v>
      </c>
      <c r="K833" s="146">
        <f t="shared" si="236"/>
        <v>0</v>
      </c>
      <c r="O833">
        <v>65.5</v>
      </c>
      <c r="P833">
        <f t="shared" si="237"/>
        <v>86.179823784719034</v>
      </c>
      <c r="Q833" s="145">
        <f t="shared" si="238"/>
        <v>18669.473447846569</v>
      </c>
      <c r="R833" s="146">
        <f t="shared" si="239"/>
        <v>0</v>
      </c>
    </row>
    <row r="834" spans="1:18" x14ac:dyDescent="0.35">
      <c r="A834">
        <v>656</v>
      </c>
      <c r="B834">
        <f t="shared" si="231"/>
        <v>36.749868201180483</v>
      </c>
      <c r="C834" s="145">
        <f t="shared" si="232"/>
        <v>1904.6819629092008</v>
      </c>
      <c r="D834" s="146">
        <f t="shared" si="233"/>
        <v>0</v>
      </c>
      <c r="E834" s="5"/>
      <c r="F834" s="15"/>
      <c r="G834" s="19"/>
      <c r="H834">
        <v>656</v>
      </c>
      <c r="I834">
        <f t="shared" si="234"/>
        <v>6.3714543507263954</v>
      </c>
      <c r="J834" s="145">
        <f t="shared" si="235"/>
        <v>12.966915362837568</v>
      </c>
      <c r="K834" s="146">
        <f t="shared" si="236"/>
        <v>0</v>
      </c>
      <c r="O834">
        <v>65.599999999999994</v>
      </c>
      <c r="P834">
        <f t="shared" si="237"/>
        <v>86.318225134463887</v>
      </c>
      <c r="Q834" s="145">
        <f t="shared" si="238"/>
        <v>18759.430572585439</v>
      </c>
      <c r="R834" s="146">
        <f t="shared" si="239"/>
        <v>0</v>
      </c>
    </row>
    <row r="835" spans="1:18" x14ac:dyDescent="0.35">
      <c r="A835">
        <v>657</v>
      </c>
      <c r="B835">
        <f t="shared" si="231"/>
        <v>36.812116580963725</v>
      </c>
      <c r="C835" s="145">
        <f t="shared" si="232"/>
        <v>1914.47142376546</v>
      </c>
      <c r="D835" s="146">
        <f t="shared" si="233"/>
        <v>0</v>
      </c>
      <c r="E835" s="5"/>
      <c r="F835" s="15"/>
      <c r="G835" s="19"/>
      <c r="H835">
        <v>657</v>
      </c>
      <c r="I835">
        <f t="shared" si="234"/>
        <v>6.3879856230570331</v>
      </c>
      <c r="J835" s="145">
        <f t="shared" si="235"/>
        <v>13.038777515422646</v>
      </c>
      <c r="K835" s="146">
        <f t="shared" si="236"/>
        <v>0</v>
      </c>
      <c r="O835">
        <v>65.7</v>
      </c>
      <c r="P835">
        <f t="shared" si="237"/>
        <v>86.456626484208769</v>
      </c>
      <c r="Q835" s="145">
        <f t="shared" si="238"/>
        <v>18849.676606922938</v>
      </c>
      <c r="R835" s="146">
        <f t="shared" si="239"/>
        <v>0</v>
      </c>
    </row>
    <row r="836" spans="1:18" x14ac:dyDescent="0.35">
      <c r="A836">
        <v>658</v>
      </c>
      <c r="B836">
        <f t="shared" si="231"/>
        <v>36.874364960746966</v>
      </c>
      <c r="C836" s="145">
        <f t="shared" si="232"/>
        <v>1924.2945635038723</v>
      </c>
      <c r="D836" s="146">
        <f t="shared" si="233"/>
        <v>0</v>
      </c>
      <c r="E836" s="5"/>
      <c r="F836" s="15"/>
      <c r="G836" s="19"/>
      <c r="H836">
        <v>658</v>
      </c>
      <c r="I836">
        <f t="shared" si="234"/>
        <v>6.4045168953876708</v>
      </c>
      <c r="J836" s="145">
        <f t="shared" si="235"/>
        <v>13.11093968656343</v>
      </c>
      <c r="K836" s="146">
        <f t="shared" si="236"/>
        <v>0</v>
      </c>
      <c r="O836">
        <v>65.8</v>
      </c>
      <c r="P836">
        <f t="shared" si="237"/>
        <v>86.595027833953637</v>
      </c>
      <c r="Q836" s="145">
        <f t="shared" si="238"/>
        <v>18940.212014701643</v>
      </c>
      <c r="R836" s="146">
        <f t="shared" si="239"/>
        <v>0</v>
      </c>
    </row>
    <row r="837" spans="1:18" x14ac:dyDescent="0.35">
      <c r="A837">
        <v>659</v>
      </c>
      <c r="B837">
        <f t="shared" si="231"/>
        <v>36.936613340530208</v>
      </c>
      <c r="C837" s="145">
        <f t="shared" si="232"/>
        <v>1934.1514402725377</v>
      </c>
      <c r="D837" s="146">
        <f t="shared" si="233"/>
        <v>0</v>
      </c>
      <c r="E837" s="5"/>
      <c r="F837" s="15"/>
      <c r="G837" s="19"/>
      <c r="H837">
        <v>659</v>
      </c>
      <c r="I837">
        <f t="shared" si="234"/>
        <v>6.4210481677183084</v>
      </c>
      <c r="J837" s="145">
        <f t="shared" si="235"/>
        <v>13.183402666699223</v>
      </c>
      <c r="K837" s="146">
        <f t="shared" si="236"/>
        <v>0</v>
      </c>
      <c r="O837">
        <v>65.900000000000006</v>
      </c>
      <c r="P837">
        <f t="shared" si="237"/>
        <v>86.733429183698519</v>
      </c>
      <c r="Q837" s="145">
        <f t="shared" si="238"/>
        <v>19031.037259764224</v>
      </c>
      <c r="R837" s="146">
        <f t="shared" si="239"/>
        <v>0</v>
      </c>
    </row>
    <row r="838" spans="1:18" x14ac:dyDescent="0.35">
      <c r="A838">
        <v>660</v>
      </c>
      <c r="B838">
        <f t="shared" si="231"/>
        <v>36.99886172031345</v>
      </c>
      <c r="C838" s="145">
        <f t="shared" si="232"/>
        <v>1944.0421122195576</v>
      </c>
      <c r="D838" s="146">
        <f t="shared" si="233"/>
        <v>0</v>
      </c>
      <c r="E838" s="5"/>
      <c r="F838" s="15"/>
      <c r="G838" s="19"/>
      <c r="H838">
        <v>660</v>
      </c>
      <c r="I838">
        <f t="shared" si="234"/>
        <v>6.4375794400489452</v>
      </c>
      <c r="J838" s="145">
        <f t="shared" si="235"/>
        <v>13.256167246269323</v>
      </c>
      <c r="K838" s="146">
        <f t="shared" si="236"/>
        <v>0</v>
      </c>
      <c r="O838">
        <v>66</v>
      </c>
      <c r="P838">
        <f t="shared" si="237"/>
        <v>86.871830533443386</v>
      </c>
      <c r="Q838" s="145">
        <f t="shared" si="238"/>
        <v>19122.152805953283</v>
      </c>
      <c r="R838" s="146">
        <f t="shared" si="239"/>
        <v>0</v>
      </c>
    </row>
    <row r="839" spans="1:18" x14ac:dyDescent="0.35">
      <c r="A839">
        <v>661</v>
      </c>
      <c r="B839">
        <f t="shared" si="231"/>
        <v>37.061110100096691</v>
      </c>
      <c r="C839" s="145">
        <f t="shared" si="232"/>
        <v>1953.9666374930316</v>
      </c>
      <c r="D839" s="146">
        <f t="shared" si="233"/>
        <v>0</v>
      </c>
      <c r="E839" s="5"/>
      <c r="F839" s="15"/>
      <c r="G839" s="19"/>
      <c r="H839">
        <v>661</v>
      </c>
      <c r="I839">
        <f t="shared" si="234"/>
        <v>6.4541107123795829</v>
      </c>
      <c r="J839" s="145">
        <f t="shared" si="235"/>
        <v>13.329234215713033</v>
      </c>
      <c r="K839" s="146">
        <f t="shared" si="236"/>
        <v>0</v>
      </c>
      <c r="O839">
        <v>66.099999999999994</v>
      </c>
      <c r="P839">
        <f t="shared" si="237"/>
        <v>87.010231883188254</v>
      </c>
      <c r="Q839" s="145">
        <f t="shared" si="238"/>
        <v>19213.559117111472</v>
      </c>
      <c r="R839" s="146">
        <f t="shared" si="239"/>
        <v>0</v>
      </c>
    </row>
    <row r="840" spans="1:18" x14ac:dyDescent="0.35">
      <c r="A840">
        <v>662</v>
      </c>
      <c r="B840">
        <f t="shared" si="231"/>
        <v>37.123358479879933</v>
      </c>
      <c r="C840" s="145">
        <f t="shared" si="232"/>
        <v>1963.9250742410625</v>
      </c>
      <c r="D840" s="146">
        <f t="shared" si="233"/>
        <v>0</v>
      </c>
      <c r="E840" s="5"/>
      <c r="F840" s="15"/>
      <c r="G840" s="19"/>
      <c r="H840">
        <v>662</v>
      </c>
      <c r="I840">
        <f t="shared" si="234"/>
        <v>6.4706419847102206</v>
      </c>
      <c r="J840" s="145">
        <f t="shared" si="235"/>
        <v>13.40260436546966</v>
      </c>
      <c r="K840" s="146">
        <f t="shared" si="236"/>
        <v>0</v>
      </c>
      <c r="O840">
        <v>66.2</v>
      </c>
      <c r="P840">
        <f t="shared" si="237"/>
        <v>87.148633232933136</v>
      </c>
      <c r="Q840" s="145">
        <f t="shared" si="238"/>
        <v>19305.256657081416</v>
      </c>
      <c r="R840" s="146">
        <f t="shared" si="239"/>
        <v>0</v>
      </c>
    </row>
    <row r="841" spans="1:18" x14ac:dyDescent="0.35">
      <c r="A841">
        <v>663</v>
      </c>
      <c r="B841">
        <f t="shared" si="231"/>
        <v>37.185606859663174</v>
      </c>
      <c r="C841" s="145">
        <f t="shared" si="232"/>
        <v>1973.9174806117499</v>
      </c>
      <c r="D841" s="146">
        <f t="shared" si="233"/>
        <v>0</v>
      </c>
      <c r="E841" s="5"/>
      <c r="F841" s="15"/>
      <c r="G841" s="19"/>
      <c r="H841">
        <v>663</v>
      </c>
      <c r="I841">
        <f t="shared" si="234"/>
        <v>6.4871732570408573</v>
      </c>
      <c r="J841" s="145">
        <f t="shared" si="235"/>
        <v>13.476278485978499</v>
      </c>
      <c r="K841" s="146">
        <f t="shared" si="236"/>
        <v>0</v>
      </c>
      <c r="O841">
        <v>66.3</v>
      </c>
      <c r="P841">
        <f t="shared" si="237"/>
        <v>87.28703458267799</v>
      </c>
      <c r="Q841" s="145">
        <f t="shared" si="238"/>
        <v>19397.245889705722</v>
      </c>
      <c r="R841" s="146">
        <f t="shared" si="239"/>
        <v>0</v>
      </c>
    </row>
    <row r="842" spans="1:18" x14ac:dyDescent="0.35">
      <c r="A842">
        <v>664</v>
      </c>
      <c r="B842">
        <f t="shared" si="231"/>
        <v>37.247855239446416</v>
      </c>
      <c r="C842" s="145">
        <f t="shared" si="232"/>
        <v>1983.9439147531948</v>
      </c>
      <c r="D842" s="146">
        <f t="shared" si="233"/>
        <v>0</v>
      </c>
      <c r="E842" s="5"/>
      <c r="F842" s="15"/>
      <c r="G842" s="19"/>
      <c r="H842">
        <v>664</v>
      </c>
      <c r="I842">
        <f t="shared" si="234"/>
        <v>6.503704529371495</v>
      </c>
      <c r="J842" s="145">
        <f t="shared" si="235"/>
        <v>13.550257367678856</v>
      </c>
      <c r="K842" s="146">
        <f t="shared" si="236"/>
        <v>0</v>
      </c>
      <c r="O842">
        <v>66.400000000000006</v>
      </c>
      <c r="P842">
        <f t="shared" si="237"/>
        <v>87.425435932422872</v>
      </c>
      <c r="Q842" s="145">
        <f t="shared" si="238"/>
        <v>19489.52727882707</v>
      </c>
      <c r="R842" s="146">
        <f t="shared" si="239"/>
        <v>0</v>
      </c>
    </row>
    <row r="843" spans="1:18" x14ac:dyDescent="0.35">
      <c r="A843">
        <v>665</v>
      </c>
      <c r="B843">
        <f t="shared" si="231"/>
        <v>37.310103619229658</v>
      </c>
      <c r="C843" s="145">
        <f t="shared" si="232"/>
        <v>1994.0044348134986</v>
      </c>
      <c r="D843" s="146">
        <f t="shared" si="233"/>
        <v>0</v>
      </c>
      <c r="E843" s="5"/>
      <c r="F843" s="15"/>
      <c r="G843" s="19"/>
      <c r="H843">
        <v>665</v>
      </c>
      <c r="I843">
        <f t="shared" si="234"/>
        <v>6.5202358017021327</v>
      </c>
      <c r="J843" s="145">
        <f t="shared" si="235"/>
        <v>13.624541801010032</v>
      </c>
      <c r="K843" s="146">
        <f t="shared" si="236"/>
        <v>0</v>
      </c>
      <c r="O843">
        <v>66.5</v>
      </c>
      <c r="P843">
        <f t="shared" si="237"/>
        <v>87.563837282167739</v>
      </c>
      <c r="Q843" s="145">
        <f t="shared" si="238"/>
        <v>19582.101288288046</v>
      </c>
      <c r="R843" s="146">
        <f t="shared" si="239"/>
        <v>0</v>
      </c>
    </row>
    <row r="844" spans="1:18" x14ac:dyDescent="0.35">
      <c r="A844">
        <v>666</v>
      </c>
      <c r="B844">
        <f t="shared" si="231"/>
        <v>37.372351999012892</v>
      </c>
      <c r="C844" s="145">
        <f t="shared" si="232"/>
        <v>2004.0990989407601</v>
      </c>
      <c r="D844" s="146">
        <f t="shared" si="233"/>
        <v>0</v>
      </c>
      <c r="E844" s="5"/>
      <c r="F844" s="15"/>
      <c r="G844" s="19"/>
      <c r="H844">
        <v>666</v>
      </c>
      <c r="I844">
        <f t="shared" si="234"/>
        <v>6.5367670740327704</v>
      </c>
      <c r="J844" s="145">
        <f t="shared" si="235"/>
        <v>13.69913257641133</v>
      </c>
      <c r="K844" s="146">
        <f t="shared" si="236"/>
        <v>0</v>
      </c>
      <c r="O844">
        <v>66.599999999999994</v>
      </c>
      <c r="P844">
        <f t="shared" si="237"/>
        <v>87.702238631912607</v>
      </c>
      <c r="Q844" s="145">
        <f t="shared" si="238"/>
        <v>19674.96838193131</v>
      </c>
      <c r="R844" s="146">
        <f t="shared" si="239"/>
        <v>0</v>
      </c>
    </row>
    <row r="845" spans="1:18" x14ac:dyDescent="0.35">
      <c r="A845">
        <v>667</v>
      </c>
      <c r="B845">
        <f t="shared" si="231"/>
        <v>37.434600378796134</v>
      </c>
      <c r="C845" s="145">
        <f t="shared" si="232"/>
        <v>2014.2279652830839</v>
      </c>
      <c r="D845" s="146">
        <f t="shared" si="233"/>
        <v>0</v>
      </c>
      <c r="E845" s="5"/>
      <c r="F845" s="15"/>
      <c r="G845" s="19"/>
      <c r="H845">
        <v>667</v>
      </c>
      <c r="I845">
        <f t="shared" si="234"/>
        <v>6.5532983463634071</v>
      </c>
      <c r="J845" s="145">
        <f t="shared" si="235"/>
        <v>13.774030484322049</v>
      </c>
      <c r="K845" s="146">
        <f t="shared" si="236"/>
        <v>0</v>
      </c>
      <c r="O845">
        <v>66.7</v>
      </c>
      <c r="P845">
        <f t="shared" si="237"/>
        <v>87.840639981657489</v>
      </c>
      <c r="Q845" s="145">
        <f t="shared" si="238"/>
        <v>19768.129023599482</v>
      </c>
      <c r="R845" s="146">
        <f t="shared" si="239"/>
        <v>0</v>
      </c>
    </row>
    <row r="846" spans="1:18" x14ac:dyDescent="0.35">
      <c r="A846">
        <v>668</v>
      </c>
      <c r="B846">
        <f t="shared" si="231"/>
        <v>37.496848758579375</v>
      </c>
      <c r="C846" s="145">
        <f t="shared" si="232"/>
        <v>2024.3910919885682</v>
      </c>
      <c r="D846" s="146">
        <f t="shared" si="233"/>
        <v>0</v>
      </c>
      <c r="E846" s="5"/>
      <c r="F846" s="15"/>
      <c r="G846" s="19"/>
      <c r="H846">
        <v>668</v>
      </c>
      <c r="I846">
        <f t="shared" si="234"/>
        <v>6.5698296186940448</v>
      </c>
      <c r="J846" s="145">
        <f t="shared" si="235"/>
        <v>13.849236315181495</v>
      </c>
      <c r="K846" s="146">
        <f t="shared" si="236"/>
        <v>0</v>
      </c>
      <c r="O846">
        <v>66.8</v>
      </c>
      <c r="P846">
        <f t="shared" si="237"/>
        <v>87.979041331402357</v>
      </c>
      <c r="Q846" s="145">
        <f t="shared" si="238"/>
        <v>19861.583677135186</v>
      </c>
      <c r="R846" s="146">
        <f t="shared" si="239"/>
        <v>0</v>
      </c>
    </row>
    <row r="847" spans="1:18" x14ac:dyDescent="0.35">
      <c r="A847">
        <v>669</v>
      </c>
      <c r="B847">
        <f t="shared" si="231"/>
        <v>37.559097138362617</v>
      </c>
      <c r="C847" s="145">
        <f t="shared" si="232"/>
        <v>2034.5885372053151</v>
      </c>
      <c r="D847" s="146">
        <f t="shared" si="233"/>
        <v>0</v>
      </c>
      <c r="E847" s="5"/>
      <c r="F847" s="15"/>
      <c r="G847" s="19"/>
      <c r="H847">
        <v>669</v>
      </c>
      <c r="I847">
        <f t="shared" si="234"/>
        <v>6.5863608910246825</v>
      </c>
      <c r="J847" s="145">
        <f t="shared" si="235"/>
        <v>13.924750859428965</v>
      </c>
      <c r="K847" s="146">
        <f t="shared" si="236"/>
        <v>0</v>
      </c>
      <c r="O847">
        <v>66.900000000000006</v>
      </c>
      <c r="P847">
        <f t="shared" si="237"/>
        <v>88.117442681147239</v>
      </c>
      <c r="Q847" s="145">
        <f t="shared" si="238"/>
        <v>19955.332806381073</v>
      </c>
      <c r="R847" s="146">
        <f t="shared" si="239"/>
        <v>0</v>
      </c>
    </row>
    <row r="848" spans="1:18" x14ac:dyDescent="0.35">
      <c r="A848">
        <v>670</v>
      </c>
      <c r="B848">
        <f t="shared" si="231"/>
        <v>37.621345518145858</v>
      </c>
      <c r="C848" s="145">
        <f t="shared" si="232"/>
        <v>2044.8203590814251</v>
      </c>
      <c r="D848" s="146">
        <f t="shared" si="233"/>
        <v>0</v>
      </c>
      <c r="E848" s="5"/>
      <c r="F848" s="15"/>
      <c r="G848" s="19"/>
      <c r="H848">
        <v>670</v>
      </c>
      <c r="I848">
        <f t="shared" si="234"/>
        <v>6.6028921633553193</v>
      </c>
      <c r="J848" s="145">
        <f t="shared" si="235"/>
        <v>14.00057490750376</v>
      </c>
      <c r="K848" s="146">
        <f t="shared" si="236"/>
        <v>0</v>
      </c>
      <c r="O848">
        <v>67</v>
      </c>
      <c r="P848">
        <f t="shared" si="237"/>
        <v>88.255844030892092</v>
      </c>
      <c r="Q848" s="145">
        <f t="shared" si="238"/>
        <v>20049.376875179743</v>
      </c>
      <c r="R848" s="146">
        <f t="shared" si="239"/>
        <v>0</v>
      </c>
    </row>
    <row r="849" spans="1:18" x14ac:dyDescent="0.35">
      <c r="A849">
        <v>671</v>
      </c>
      <c r="B849">
        <f t="shared" si="231"/>
        <v>37.6835938979291</v>
      </c>
      <c r="C849" s="145">
        <f t="shared" si="232"/>
        <v>2055.0866157649989</v>
      </c>
      <c r="D849" s="146">
        <f t="shared" si="233"/>
        <v>0</v>
      </c>
      <c r="E849" s="5"/>
      <c r="F849" s="15"/>
      <c r="G849" s="19"/>
      <c r="H849">
        <v>671</v>
      </c>
      <c r="I849">
        <f t="shared" si="234"/>
        <v>6.6194234356859569</v>
      </c>
      <c r="J849" s="145">
        <f t="shared" si="235"/>
        <v>14.076709249845191</v>
      </c>
      <c r="K849" s="146">
        <f t="shared" si="236"/>
        <v>0</v>
      </c>
      <c r="O849">
        <v>67.099999999999994</v>
      </c>
      <c r="P849">
        <f t="shared" si="237"/>
        <v>88.39424538063696</v>
      </c>
      <c r="Q849" s="145">
        <f t="shared" si="238"/>
        <v>20143.716347373851</v>
      </c>
      <c r="R849" s="146">
        <f t="shared" si="239"/>
        <v>0</v>
      </c>
    </row>
    <row r="850" spans="1:18" x14ac:dyDescent="0.35">
      <c r="A850">
        <v>672</v>
      </c>
      <c r="B850">
        <f t="shared" si="231"/>
        <v>37.745842277712342</v>
      </c>
      <c r="C850" s="145">
        <f t="shared" si="232"/>
        <v>2065.3873654041372</v>
      </c>
      <c r="D850" s="146">
        <f t="shared" si="233"/>
        <v>0</v>
      </c>
      <c r="E850" s="5"/>
      <c r="F850" s="15"/>
      <c r="G850" s="19"/>
      <c r="H850">
        <v>672</v>
      </c>
      <c r="I850">
        <f t="shared" si="234"/>
        <v>6.6359547080165946</v>
      </c>
      <c r="J850" s="145">
        <f t="shared" si="235"/>
        <v>14.153154676892553</v>
      </c>
      <c r="K850" s="146">
        <f t="shared" si="236"/>
        <v>0</v>
      </c>
      <c r="O850">
        <v>67.2</v>
      </c>
      <c r="P850">
        <f t="shared" si="237"/>
        <v>88.532646730381842</v>
      </c>
      <c r="Q850" s="145">
        <f t="shared" si="238"/>
        <v>20238.351686806032</v>
      </c>
      <c r="R850" s="146">
        <f t="shared" si="239"/>
        <v>0</v>
      </c>
    </row>
    <row r="851" spans="1:18" x14ac:dyDescent="0.35">
      <c r="A851">
        <v>673</v>
      </c>
      <c r="B851">
        <f t="shared" si="231"/>
        <v>37.808090657495583</v>
      </c>
      <c r="C851" s="145">
        <f t="shared" si="232"/>
        <v>2075.7226661469413</v>
      </c>
      <c r="D851" s="146">
        <f t="shared" si="233"/>
        <v>0</v>
      </c>
      <c r="E851" s="5"/>
      <c r="F851" s="15"/>
      <c r="G851" s="19"/>
      <c r="H851">
        <v>673</v>
      </c>
      <c r="I851">
        <f t="shared" si="234"/>
        <v>6.6524859803472323</v>
      </c>
      <c r="J851" s="145">
        <f t="shared" si="235"/>
        <v>14.229911979085148</v>
      </c>
      <c r="K851" s="146">
        <f t="shared" si="236"/>
        <v>0</v>
      </c>
      <c r="O851">
        <v>67.3</v>
      </c>
      <c r="P851">
        <f t="shared" si="237"/>
        <v>88.671048080126695</v>
      </c>
      <c r="Q851" s="145">
        <f t="shared" si="238"/>
        <v>20333.283357318895</v>
      </c>
      <c r="R851" s="146">
        <f t="shared" si="239"/>
        <v>0</v>
      </c>
    </row>
    <row r="852" spans="1:18" x14ac:dyDescent="0.35">
      <c r="A852">
        <v>674</v>
      </c>
      <c r="B852">
        <f t="shared" si="231"/>
        <v>37.870339037278825</v>
      </c>
      <c r="C852" s="145">
        <f t="shared" si="232"/>
        <v>2086.0925761415115</v>
      </c>
      <c r="D852" s="146">
        <f t="shared" si="233"/>
        <v>0</v>
      </c>
      <c r="E852" s="5"/>
      <c r="F852" s="15"/>
      <c r="G852" s="19"/>
      <c r="H852">
        <v>674</v>
      </c>
      <c r="I852">
        <f t="shared" si="234"/>
        <v>6.669017252677869</v>
      </c>
      <c r="J852" s="145">
        <f t="shared" si="235"/>
        <v>14.306981946862278</v>
      </c>
      <c r="K852" s="146">
        <f t="shared" si="236"/>
        <v>0</v>
      </c>
      <c r="O852">
        <v>67.400000000000006</v>
      </c>
      <c r="P852">
        <f t="shared" si="237"/>
        <v>88.809449429871577</v>
      </c>
      <c r="Q852" s="145">
        <f t="shared" si="238"/>
        <v>20428.511822755099</v>
      </c>
      <c r="R852" s="146">
        <f t="shared" si="239"/>
        <v>0</v>
      </c>
    </row>
    <row r="853" spans="1:18" x14ac:dyDescent="0.35">
      <c r="A853">
        <v>675</v>
      </c>
      <c r="B853">
        <f t="shared" si="231"/>
        <v>37.932587417062066</v>
      </c>
      <c r="C853" s="145">
        <f t="shared" si="232"/>
        <v>2096.4971535359496</v>
      </c>
      <c r="D853" s="146">
        <f t="shared" si="233"/>
        <v>0</v>
      </c>
      <c r="E853" s="5"/>
      <c r="F853" s="15"/>
      <c r="G853" s="19"/>
      <c r="H853">
        <v>675</v>
      </c>
      <c r="I853">
        <f t="shared" si="234"/>
        <v>6.6855485250085067</v>
      </c>
      <c r="J853" s="145">
        <f t="shared" si="235"/>
        <v>14.384365370663247</v>
      </c>
      <c r="K853" s="146">
        <f t="shared" si="236"/>
        <v>0</v>
      </c>
      <c r="O853">
        <v>67.5</v>
      </c>
      <c r="P853">
        <f t="shared" si="237"/>
        <v>88.947850779616445</v>
      </c>
      <c r="Q853" s="145">
        <f t="shared" si="238"/>
        <v>20524.037546957246</v>
      </c>
      <c r="R853" s="146">
        <f t="shared" si="239"/>
        <v>0</v>
      </c>
    </row>
    <row r="854" spans="1:18" x14ac:dyDescent="0.35">
      <c r="A854">
        <v>676</v>
      </c>
      <c r="B854">
        <f t="shared" si="231"/>
        <v>37.994835796845308</v>
      </c>
      <c r="C854" s="145">
        <f t="shared" si="232"/>
        <v>2106.9364564783555</v>
      </c>
      <c r="D854" s="146">
        <f t="shared" si="233"/>
        <v>0</v>
      </c>
      <c r="E854" s="5"/>
      <c r="F854" s="15"/>
      <c r="G854" s="19"/>
      <c r="H854">
        <v>676</v>
      </c>
      <c r="I854">
        <f t="shared" si="234"/>
        <v>6.7020797973391444</v>
      </c>
      <c r="J854" s="145">
        <f t="shared" si="235"/>
        <v>14.462063040927358</v>
      </c>
      <c r="K854" s="146">
        <f t="shared" si="236"/>
        <v>0</v>
      </c>
      <c r="O854">
        <v>67.599999999999994</v>
      </c>
      <c r="P854">
        <f t="shared" si="237"/>
        <v>89.086252129361313</v>
      </c>
      <c r="Q854" s="145">
        <f t="shared" si="238"/>
        <v>20619.86099376799</v>
      </c>
      <c r="R854" s="146">
        <f t="shared" si="239"/>
        <v>0</v>
      </c>
    </row>
    <row r="855" spans="1:18" x14ac:dyDescent="0.35">
      <c r="A855">
        <v>677</v>
      </c>
      <c r="B855">
        <f t="shared" si="231"/>
        <v>38.05708417662855</v>
      </c>
      <c r="C855" s="145">
        <f t="shared" si="232"/>
        <v>2117.4105431168309</v>
      </c>
      <c r="D855" s="146">
        <f t="shared" si="233"/>
        <v>0</v>
      </c>
      <c r="E855" s="5"/>
      <c r="F855" s="15"/>
      <c r="G855" s="19"/>
      <c r="H855">
        <v>677</v>
      </c>
      <c r="I855">
        <f t="shared" si="234"/>
        <v>6.7186110696697821</v>
      </c>
      <c r="J855" s="145">
        <f t="shared" si="235"/>
        <v>14.540075748093907</v>
      </c>
      <c r="K855" s="146">
        <f t="shared" si="236"/>
        <v>0</v>
      </c>
      <c r="O855">
        <v>67.7</v>
      </c>
      <c r="P855">
        <f t="shared" si="237"/>
        <v>89.224653479106195</v>
      </c>
      <c r="Q855" s="145">
        <f t="shared" si="238"/>
        <v>20715.98262702996</v>
      </c>
      <c r="R855" s="146">
        <f t="shared" si="239"/>
        <v>0</v>
      </c>
    </row>
    <row r="856" spans="1:18" x14ac:dyDescent="0.35">
      <c r="A856">
        <v>678</v>
      </c>
      <c r="B856">
        <f t="shared" si="231"/>
        <v>38.119332556411784</v>
      </c>
      <c r="C856" s="145">
        <f t="shared" si="232"/>
        <v>2127.9194715994749</v>
      </c>
      <c r="D856" s="146">
        <f t="shared" si="233"/>
        <v>0</v>
      </c>
      <c r="E856" s="5"/>
      <c r="F856" s="15"/>
      <c r="G856" s="19"/>
      <c r="H856">
        <v>678</v>
      </c>
      <c r="I856">
        <f t="shared" si="234"/>
        <v>6.7351423420004188</v>
      </c>
      <c r="J856" s="145">
        <f t="shared" si="235"/>
        <v>14.618404282602201</v>
      </c>
      <c r="K856" s="146">
        <f t="shared" si="236"/>
        <v>0</v>
      </c>
      <c r="O856">
        <v>67.8</v>
      </c>
      <c r="P856">
        <f t="shared" si="237"/>
        <v>89.363054828851062</v>
      </c>
      <c r="Q856" s="145">
        <f t="shared" si="238"/>
        <v>20812.40291058577</v>
      </c>
      <c r="R856" s="146">
        <f t="shared" si="239"/>
        <v>0</v>
      </c>
    </row>
    <row r="857" spans="1:18" x14ac:dyDescent="0.35">
      <c r="A857">
        <v>679</v>
      </c>
      <c r="B857">
        <f t="shared" si="231"/>
        <v>38.181580936195026</v>
      </c>
      <c r="C857" s="145">
        <f t="shared" si="232"/>
        <v>2138.4633000743911</v>
      </c>
      <c r="D857" s="146">
        <f t="shared" si="233"/>
        <v>0</v>
      </c>
      <c r="E857" s="5"/>
      <c r="F857" s="15"/>
      <c r="G857" s="19"/>
      <c r="H857">
        <v>679</v>
      </c>
      <c r="I857">
        <f t="shared" si="234"/>
        <v>6.7516736143310565</v>
      </c>
      <c r="J857" s="145">
        <f t="shared" si="235"/>
        <v>14.697049434891541</v>
      </c>
      <c r="K857" s="146">
        <f t="shared" si="236"/>
        <v>0</v>
      </c>
      <c r="O857">
        <v>67.900000000000006</v>
      </c>
      <c r="P857">
        <f t="shared" si="237"/>
        <v>89.501456178595944</v>
      </c>
      <c r="Q857" s="145">
        <f t="shared" si="238"/>
        <v>20909.122308278063</v>
      </c>
      <c r="R857" s="146">
        <f t="shared" si="239"/>
        <v>0</v>
      </c>
    </row>
    <row r="858" spans="1:18" x14ac:dyDescent="0.35">
      <c r="A858">
        <v>680</v>
      </c>
      <c r="B858">
        <f t="shared" si="231"/>
        <v>38.243829315978267</v>
      </c>
      <c r="C858" s="145">
        <f t="shared" si="232"/>
        <v>2149.0420866896793</v>
      </c>
      <c r="D858" s="146">
        <f t="shared" si="233"/>
        <v>0</v>
      </c>
      <c r="E858" s="5"/>
      <c r="F858" s="15"/>
      <c r="G858" s="19"/>
      <c r="H858">
        <v>680</v>
      </c>
      <c r="I858">
        <f t="shared" si="234"/>
        <v>6.7682048866616942</v>
      </c>
      <c r="J858" s="145">
        <f t="shared" si="235"/>
        <v>14.776011995401229</v>
      </c>
      <c r="K858" s="146">
        <f t="shared" si="236"/>
        <v>0</v>
      </c>
      <c r="O858">
        <v>68</v>
      </c>
      <c r="P858">
        <f t="shared" si="237"/>
        <v>89.639857528340798</v>
      </c>
      <c r="Q858" s="145">
        <f t="shared" si="238"/>
        <v>21006.141283949459</v>
      </c>
      <c r="R858" s="146">
        <f t="shared" si="239"/>
        <v>0</v>
      </c>
    </row>
    <row r="859" spans="1:18" x14ac:dyDescent="0.35">
      <c r="A859">
        <v>681</v>
      </c>
      <c r="B859">
        <f t="shared" si="231"/>
        <v>38.306077695761509</v>
      </c>
      <c r="C859" s="145">
        <f t="shared" si="232"/>
        <v>2159.65588959344</v>
      </c>
      <c r="D859" s="146">
        <f t="shared" si="233"/>
        <v>0</v>
      </c>
      <c r="E859" s="5"/>
      <c r="F859" s="15"/>
      <c r="G859" s="19"/>
      <c r="H859">
        <v>681</v>
      </c>
      <c r="I859">
        <f t="shared" si="234"/>
        <v>6.784736158992331</v>
      </c>
      <c r="J859" s="145">
        <f t="shared" si="235"/>
        <v>14.855292754570559</v>
      </c>
      <c r="K859" s="146">
        <f t="shared" si="236"/>
        <v>0</v>
      </c>
      <c r="O859">
        <v>68.099999999999994</v>
      </c>
      <c r="P859">
        <f t="shared" si="237"/>
        <v>89.778258878085666</v>
      </c>
      <c r="Q859" s="145">
        <f t="shared" si="238"/>
        <v>21103.460301442607</v>
      </c>
      <c r="R859" s="146">
        <f t="shared" si="239"/>
        <v>0</v>
      </c>
    </row>
    <row r="860" spans="1:18" x14ac:dyDescent="0.35">
      <c r="A860">
        <v>682</v>
      </c>
      <c r="B860">
        <f t="shared" si="231"/>
        <v>38.368326075544751</v>
      </c>
      <c r="C860" s="145">
        <f t="shared" si="232"/>
        <v>2170.3047669337743</v>
      </c>
      <c r="D860" s="146">
        <f t="shared" si="233"/>
        <v>0</v>
      </c>
      <c r="E860" s="5"/>
      <c r="F860" s="15"/>
      <c r="G860" s="19"/>
      <c r="H860">
        <v>682</v>
      </c>
      <c r="I860">
        <f t="shared" si="234"/>
        <v>6.8012674313229686</v>
      </c>
      <c r="J860" s="145">
        <f t="shared" si="235"/>
        <v>14.934892502838848</v>
      </c>
      <c r="K860" s="146">
        <f t="shared" si="236"/>
        <v>0</v>
      </c>
      <c r="O860">
        <v>68.2</v>
      </c>
      <c r="P860">
        <f t="shared" si="237"/>
        <v>89.916660227830548</v>
      </c>
      <c r="Q860" s="145">
        <f t="shared" si="238"/>
        <v>21201.079824600136</v>
      </c>
      <c r="R860" s="146">
        <f t="shared" si="239"/>
        <v>0</v>
      </c>
    </row>
    <row r="861" spans="1:18" x14ac:dyDescent="0.35">
      <c r="A861">
        <v>683</v>
      </c>
      <c r="B861">
        <f t="shared" si="231"/>
        <v>38.430574455327992</v>
      </c>
      <c r="C861" s="145">
        <f t="shared" si="232"/>
        <v>2180.9887768587828</v>
      </c>
      <c r="D861" s="146">
        <f t="shared" si="233"/>
        <v>0</v>
      </c>
      <c r="E861" s="5"/>
      <c r="F861" s="15"/>
      <c r="G861" s="19"/>
      <c r="H861">
        <v>683</v>
      </c>
      <c r="I861">
        <f t="shared" si="234"/>
        <v>6.8177987036536063</v>
      </c>
      <c r="J861" s="145">
        <f t="shared" si="235"/>
        <v>15.014812030645388</v>
      </c>
      <c r="K861" s="146">
        <f t="shared" si="236"/>
        <v>0</v>
      </c>
      <c r="O861">
        <v>68.3</v>
      </c>
      <c r="P861">
        <f t="shared" si="237"/>
        <v>90.055061577575415</v>
      </c>
      <c r="Q861" s="145">
        <f t="shared" si="238"/>
        <v>21299.000317264657</v>
      </c>
      <c r="R861" s="146">
        <f t="shared" si="239"/>
        <v>0</v>
      </c>
    </row>
    <row r="862" spans="1:18" x14ac:dyDescent="0.35">
      <c r="A862">
        <v>684</v>
      </c>
      <c r="B862">
        <f t="shared" si="231"/>
        <v>38.492822835111234</v>
      </c>
      <c r="C862" s="145">
        <f t="shared" si="232"/>
        <v>2191.7079775165676</v>
      </c>
      <c r="D862" s="146">
        <f t="shared" si="233"/>
        <v>0</v>
      </c>
      <c r="E862" s="5"/>
      <c r="F862" s="15"/>
      <c r="G862" s="19"/>
      <c r="H862">
        <v>684</v>
      </c>
      <c r="I862">
        <f t="shared" si="234"/>
        <v>6.834329975984244</v>
      </c>
      <c r="J862" s="145">
        <f t="shared" si="235"/>
        <v>15.095052128429487</v>
      </c>
      <c r="K862" s="146">
        <f t="shared" si="236"/>
        <v>0</v>
      </c>
      <c r="O862">
        <v>68.400000000000006</v>
      </c>
      <c r="P862">
        <f t="shared" si="237"/>
        <v>90.193462927320297</v>
      </c>
      <c r="Q862" s="145">
        <f t="shared" si="238"/>
        <v>21397.222243278829</v>
      </c>
      <c r="R862" s="146">
        <f t="shared" si="239"/>
        <v>0</v>
      </c>
    </row>
    <row r="863" spans="1:18" x14ac:dyDescent="0.35">
      <c r="A863">
        <v>685</v>
      </c>
      <c r="B863">
        <f t="shared" si="231"/>
        <v>38.555071214894475</v>
      </c>
      <c r="C863" s="145">
        <f t="shared" si="232"/>
        <v>2202.4624270552267</v>
      </c>
      <c r="D863" s="146">
        <f t="shared" si="233"/>
        <v>0</v>
      </c>
      <c r="E863" s="5"/>
      <c r="F863" s="15"/>
      <c r="G863" s="19"/>
      <c r="H863">
        <v>685</v>
      </c>
      <c r="I863">
        <f t="shared" si="234"/>
        <v>6.8508612483148807</v>
      </c>
      <c r="J863" s="145">
        <f t="shared" si="235"/>
        <v>15.175613586630435</v>
      </c>
      <c r="K863" s="146">
        <f t="shared" si="236"/>
        <v>0</v>
      </c>
      <c r="O863">
        <v>68.5</v>
      </c>
      <c r="P863">
        <f t="shared" si="237"/>
        <v>90.331864277065165</v>
      </c>
      <c r="Q863" s="145">
        <f t="shared" si="238"/>
        <v>21495.746066485266</v>
      </c>
      <c r="R863" s="146">
        <f t="shared" si="239"/>
        <v>0</v>
      </c>
    </row>
    <row r="864" spans="1:18" x14ac:dyDescent="0.35">
      <c r="A864">
        <v>686</v>
      </c>
      <c r="B864">
        <f t="shared" si="231"/>
        <v>38.617319594677717</v>
      </c>
      <c r="C864" s="145">
        <f t="shared" si="232"/>
        <v>2213.2521836228643</v>
      </c>
      <c r="D864" s="146">
        <f t="shared" si="233"/>
        <v>0</v>
      </c>
      <c r="E864" s="5"/>
      <c r="F864" s="15"/>
      <c r="G864" s="19"/>
      <c r="H864">
        <v>686</v>
      </c>
      <c r="I864">
        <f t="shared" si="234"/>
        <v>6.8673925206455184</v>
      </c>
      <c r="J864" s="145">
        <f t="shared" si="235"/>
        <v>15.256497195687546</v>
      </c>
      <c r="K864" s="146">
        <f t="shared" si="236"/>
        <v>0</v>
      </c>
      <c r="O864">
        <v>68.599999999999994</v>
      </c>
      <c r="P864">
        <f t="shared" si="237"/>
        <v>90.470265626810018</v>
      </c>
      <c r="Q864" s="145">
        <f t="shared" si="238"/>
        <v>21594.572250726582</v>
      </c>
      <c r="R864" s="146">
        <f t="shared" si="239"/>
        <v>0</v>
      </c>
    </row>
    <row r="865" spans="1:18" x14ac:dyDescent="0.35">
      <c r="A865">
        <v>687</v>
      </c>
      <c r="B865">
        <f t="shared" si="231"/>
        <v>38.679567974460959</v>
      </c>
      <c r="C865" s="145">
        <f t="shared" si="232"/>
        <v>2224.0773053675794</v>
      </c>
      <c r="D865" s="146">
        <f t="shared" si="233"/>
        <v>0</v>
      </c>
      <c r="E865" s="5"/>
      <c r="F865" s="15"/>
      <c r="G865" s="19"/>
      <c r="H865">
        <v>687</v>
      </c>
      <c r="I865">
        <f t="shared" si="234"/>
        <v>6.8839237929761561</v>
      </c>
      <c r="J865" s="145">
        <f t="shared" si="235"/>
        <v>15.337703746040118</v>
      </c>
      <c r="K865" s="146">
        <f t="shared" si="236"/>
        <v>0</v>
      </c>
      <c r="O865">
        <v>68.7</v>
      </c>
      <c r="P865">
        <f t="shared" si="237"/>
        <v>90.6086669765549</v>
      </c>
      <c r="Q865" s="145">
        <f t="shared" si="238"/>
        <v>21693.701259845449</v>
      </c>
      <c r="R865" s="146">
        <f t="shared" si="239"/>
        <v>0</v>
      </c>
    </row>
    <row r="866" spans="1:18" x14ac:dyDescent="0.35">
      <c r="A866">
        <v>688</v>
      </c>
      <c r="B866">
        <f t="shared" si="231"/>
        <v>38.7418163542442</v>
      </c>
      <c r="C866" s="145">
        <f t="shared" si="232"/>
        <v>2234.9378504374736</v>
      </c>
      <c r="D866" s="146">
        <f t="shared" si="233"/>
        <v>0</v>
      </c>
      <c r="E866" s="5"/>
      <c r="F866" s="15"/>
      <c r="G866" s="19"/>
      <c r="H866">
        <v>688</v>
      </c>
      <c r="I866">
        <f t="shared" si="234"/>
        <v>6.9004550653067929</v>
      </c>
      <c r="J866" s="145">
        <f t="shared" si="235"/>
        <v>15.419234028127446</v>
      </c>
      <c r="K866" s="146">
        <f t="shared" si="236"/>
        <v>0</v>
      </c>
      <c r="O866">
        <v>68.8</v>
      </c>
      <c r="P866">
        <f t="shared" si="237"/>
        <v>90.747068326299768</v>
      </c>
      <c r="Q866" s="145">
        <f t="shared" si="238"/>
        <v>21793.133557684469</v>
      </c>
      <c r="R866" s="146">
        <f t="shared" si="239"/>
        <v>0</v>
      </c>
    </row>
    <row r="867" spans="1:18" x14ac:dyDescent="0.35">
      <c r="A867">
        <v>689</v>
      </c>
      <c r="B867">
        <f t="shared" si="231"/>
        <v>38.804064734027442</v>
      </c>
      <c r="C867" s="145">
        <f t="shared" si="232"/>
        <v>2245.8338769806473</v>
      </c>
      <c r="D867" s="146">
        <f t="shared" si="233"/>
        <v>0</v>
      </c>
      <c r="E867" s="5"/>
      <c r="F867" s="15"/>
      <c r="G867" s="19"/>
      <c r="H867">
        <v>689</v>
      </c>
      <c r="I867">
        <f t="shared" si="234"/>
        <v>6.9169863376374305</v>
      </c>
      <c r="J867" s="145">
        <f t="shared" si="235"/>
        <v>15.501088832388847</v>
      </c>
      <c r="K867" s="146">
        <f t="shared" si="236"/>
        <v>0</v>
      </c>
      <c r="O867">
        <v>68.900000000000006</v>
      </c>
      <c r="P867">
        <f t="shared" si="237"/>
        <v>90.88546967604465</v>
      </c>
      <c r="Q867" s="145">
        <f t="shared" si="238"/>
        <v>21892.869608086294</v>
      </c>
      <c r="R867" s="146">
        <f t="shared" si="239"/>
        <v>0</v>
      </c>
    </row>
    <row r="868" spans="1:18" x14ac:dyDescent="0.35">
      <c r="A868">
        <v>690</v>
      </c>
      <c r="B868">
        <f t="shared" si="231"/>
        <v>38.866313113810683</v>
      </c>
      <c r="C868" s="145">
        <f t="shared" si="232"/>
        <v>2256.765443145202</v>
      </c>
      <c r="D868" s="146">
        <f t="shared" si="233"/>
        <v>0</v>
      </c>
      <c r="E868" s="5"/>
      <c r="F868" s="15"/>
      <c r="G868" s="19"/>
      <c r="H868">
        <v>690</v>
      </c>
      <c r="I868">
        <f t="shared" si="234"/>
        <v>6.9335176099680682</v>
      </c>
      <c r="J868" s="145">
        <f t="shared" si="235"/>
        <v>15.583268949263612</v>
      </c>
      <c r="K868" s="146">
        <f t="shared" si="236"/>
        <v>0</v>
      </c>
      <c r="O868">
        <v>69</v>
      </c>
      <c r="P868">
        <f t="shared" si="237"/>
        <v>91.023871025789518</v>
      </c>
      <c r="Q868" s="145">
        <f t="shared" si="238"/>
        <v>21992.909874893525</v>
      </c>
      <c r="R868" s="146">
        <f t="shared" si="239"/>
        <v>0</v>
      </c>
    </row>
    <row r="869" spans="1:18" x14ac:dyDescent="0.35">
      <c r="A869">
        <v>691</v>
      </c>
      <c r="B869">
        <f t="shared" si="231"/>
        <v>38.928561493593918</v>
      </c>
      <c r="C869" s="145">
        <f t="shared" si="232"/>
        <v>2267.7326070792365</v>
      </c>
      <c r="D869" s="146">
        <f t="shared" si="233"/>
        <v>0</v>
      </c>
      <c r="E869" s="5"/>
      <c r="F869" s="15"/>
      <c r="G869" s="19"/>
      <c r="H869">
        <v>691</v>
      </c>
      <c r="I869">
        <f t="shared" si="234"/>
        <v>6.9500488822987059</v>
      </c>
      <c r="J869" s="145">
        <f t="shared" si="235"/>
        <v>15.665775169191047</v>
      </c>
      <c r="K869" s="146">
        <f t="shared" si="236"/>
        <v>0</v>
      </c>
      <c r="O869">
        <v>69.099999999999994</v>
      </c>
      <c r="P869">
        <f t="shared" si="237"/>
        <v>91.162272375534386</v>
      </c>
      <c r="Q869" s="145">
        <f t="shared" si="238"/>
        <v>22093.254821948813</v>
      </c>
      <c r="R869" s="146">
        <f t="shared" si="239"/>
        <v>0</v>
      </c>
    </row>
    <row r="870" spans="1:18" x14ac:dyDescent="0.35">
      <c r="A870">
        <v>692</v>
      </c>
      <c r="B870">
        <f t="shared" si="231"/>
        <v>38.99080987337716</v>
      </c>
      <c r="C870" s="145">
        <f t="shared" si="232"/>
        <v>2278.7354269308544</v>
      </c>
      <c r="D870" s="146">
        <f t="shared" si="233"/>
        <v>0</v>
      </c>
      <c r="E870" s="5"/>
      <c r="F870" s="15"/>
      <c r="G870" s="19"/>
      <c r="H870">
        <v>692</v>
      </c>
      <c r="I870">
        <f t="shared" si="234"/>
        <v>6.9665801546293427</v>
      </c>
      <c r="J870" s="145">
        <f t="shared" si="235"/>
        <v>15.748608282610446</v>
      </c>
      <c r="K870" s="146">
        <f t="shared" si="236"/>
        <v>0</v>
      </c>
      <c r="O870">
        <v>69.2</v>
      </c>
      <c r="P870">
        <f t="shared" si="237"/>
        <v>91.300673725279268</v>
      </c>
      <c r="Q870" s="145">
        <f t="shared" si="238"/>
        <v>22193.904913094801</v>
      </c>
      <c r="R870" s="146">
        <f t="shared" si="239"/>
        <v>0</v>
      </c>
    </row>
    <row r="871" spans="1:18" x14ac:dyDescent="0.35">
      <c r="A871">
        <v>693</v>
      </c>
      <c r="B871">
        <f t="shared" si="231"/>
        <v>39.053058253160401</v>
      </c>
      <c r="C871" s="145">
        <f t="shared" si="232"/>
        <v>2289.7739608481561</v>
      </c>
      <c r="D871" s="146">
        <f t="shared" si="233"/>
        <v>0</v>
      </c>
      <c r="E871" s="5"/>
      <c r="F871" s="15"/>
      <c r="G871" s="19"/>
      <c r="H871">
        <v>693</v>
      </c>
      <c r="I871">
        <f t="shared" si="234"/>
        <v>6.9831114269599803</v>
      </c>
      <c r="J871" s="145">
        <f t="shared" si="235"/>
        <v>15.831769079961122</v>
      </c>
      <c r="K871" s="146">
        <f t="shared" si="236"/>
        <v>0</v>
      </c>
      <c r="O871">
        <v>69.3</v>
      </c>
      <c r="P871">
        <f t="shared" si="237"/>
        <v>91.439075075024121</v>
      </c>
      <c r="Q871" s="145">
        <f t="shared" si="238"/>
        <v>22294.860612174081</v>
      </c>
      <c r="R871" s="146">
        <f t="shared" si="239"/>
        <v>0</v>
      </c>
    </row>
    <row r="872" spans="1:18" x14ac:dyDescent="0.35">
      <c r="A872">
        <v>694</v>
      </c>
      <c r="B872">
        <f t="shared" si="231"/>
        <v>39.115306632943643</v>
      </c>
      <c r="C872" s="145">
        <f t="shared" si="232"/>
        <v>2300.8482669792411</v>
      </c>
      <c r="D872" s="146">
        <f t="shared" si="233"/>
        <v>0</v>
      </c>
      <c r="E872" s="5"/>
      <c r="F872" s="15"/>
      <c r="G872" s="19"/>
      <c r="H872">
        <v>694</v>
      </c>
      <c r="I872">
        <f t="shared" si="234"/>
        <v>6.999642699290618</v>
      </c>
      <c r="J872" s="145">
        <f t="shared" si="235"/>
        <v>15.91525835168237</v>
      </c>
      <c r="K872" s="146">
        <f t="shared" si="236"/>
        <v>0</v>
      </c>
      <c r="O872">
        <v>69.400000000000006</v>
      </c>
      <c r="P872">
        <f t="shared" si="237"/>
        <v>91.577476424769017</v>
      </c>
      <c r="Q872" s="145">
        <f t="shared" si="238"/>
        <v>22396.122383029338</v>
      </c>
      <c r="R872" s="146">
        <f t="shared" si="239"/>
        <v>0</v>
      </c>
    </row>
    <row r="873" spans="1:18" x14ac:dyDescent="0.35">
      <c r="A873">
        <v>695</v>
      </c>
      <c r="B873">
        <f t="shared" si="231"/>
        <v>39.177555012726884</v>
      </c>
      <c r="C873" s="145">
        <f t="shared" si="232"/>
        <v>2311.9584034722111</v>
      </c>
      <c r="D873" s="146">
        <f t="shared" si="233"/>
        <v>0</v>
      </c>
      <c r="E873" s="5"/>
      <c r="F873" s="15"/>
      <c r="G873" s="19"/>
      <c r="H873">
        <v>695</v>
      </c>
      <c r="I873">
        <f t="shared" si="234"/>
        <v>7.0161739716212548</v>
      </c>
      <c r="J873" s="145">
        <f t="shared" si="235"/>
        <v>15.999076888213493</v>
      </c>
      <c r="K873" s="146">
        <f t="shared" si="236"/>
        <v>0</v>
      </c>
      <c r="O873">
        <v>69.5</v>
      </c>
      <c r="P873">
        <f t="shared" si="237"/>
        <v>91.715877774513871</v>
      </c>
      <c r="Q873" s="145">
        <f t="shared" si="238"/>
        <v>22497.690689503146</v>
      </c>
      <c r="R873" s="146">
        <f t="shared" si="239"/>
        <v>0</v>
      </c>
    </row>
    <row r="874" spans="1:18" x14ac:dyDescent="0.35">
      <c r="A874">
        <v>696</v>
      </c>
      <c r="B874">
        <f t="shared" si="231"/>
        <v>39.239803392510126</v>
      </c>
      <c r="C874" s="145">
        <f t="shared" si="232"/>
        <v>2323.1044284751679</v>
      </c>
      <c r="D874" s="146">
        <f t="shared" si="233"/>
        <v>0</v>
      </c>
      <c r="E874" s="5"/>
      <c r="F874" s="15"/>
      <c r="G874" s="19"/>
      <c r="H874">
        <v>696</v>
      </c>
      <c r="I874">
        <f t="shared" si="234"/>
        <v>7.0327052439518924</v>
      </c>
      <c r="J874" s="145">
        <f t="shared" si="235"/>
        <v>16.083225479993793</v>
      </c>
      <c r="K874" s="146">
        <f t="shared" si="236"/>
        <v>0</v>
      </c>
      <c r="O874">
        <v>69.599999999999994</v>
      </c>
      <c r="P874">
        <f t="shared" si="237"/>
        <v>91.854279124258738</v>
      </c>
      <c r="Q874" s="145">
        <f t="shared" si="238"/>
        <v>22599.565995438177</v>
      </c>
      <c r="R874" s="146">
        <f t="shared" si="239"/>
        <v>0</v>
      </c>
    </row>
    <row r="875" spans="1:18" x14ac:dyDescent="0.35">
      <c r="A875">
        <v>697</v>
      </c>
      <c r="B875">
        <f t="shared" si="231"/>
        <v>39.302051772293368</v>
      </c>
      <c r="C875" s="145">
        <f t="shared" si="232"/>
        <v>2334.2864001362113</v>
      </c>
      <c r="D875" s="146">
        <f t="shared" si="233"/>
        <v>0</v>
      </c>
      <c r="E875" s="5"/>
      <c r="F875" s="15"/>
      <c r="G875" s="19"/>
      <c r="H875">
        <v>697</v>
      </c>
      <c r="I875">
        <f t="shared" si="234"/>
        <v>7.0492365162825301</v>
      </c>
      <c r="J875" s="145">
        <f t="shared" si="235"/>
        <v>16.167704917462576</v>
      </c>
      <c r="K875" s="146">
        <f t="shared" si="236"/>
        <v>0</v>
      </c>
      <c r="O875">
        <v>69.7</v>
      </c>
      <c r="P875">
        <f t="shared" si="237"/>
        <v>91.99268047400362</v>
      </c>
      <c r="Q875" s="145">
        <f t="shared" si="238"/>
        <v>22701.74876467705</v>
      </c>
      <c r="R875" s="146">
        <f t="shared" si="239"/>
        <v>0</v>
      </c>
    </row>
    <row r="876" spans="1:18" x14ac:dyDescent="0.35">
      <c r="A876">
        <v>698</v>
      </c>
      <c r="B876">
        <f t="shared" si="231"/>
        <v>39.364300152076609</v>
      </c>
      <c r="C876" s="145">
        <f t="shared" si="232"/>
        <v>2345.5043766034419</v>
      </c>
      <c r="D876" s="146">
        <f t="shared" si="233"/>
        <v>0</v>
      </c>
      <c r="E876" s="5"/>
      <c r="F876" s="15"/>
      <c r="G876" s="19"/>
      <c r="H876">
        <v>698</v>
      </c>
      <c r="I876">
        <f t="shared" si="234"/>
        <v>7.0657677886131678</v>
      </c>
      <c r="J876" s="145">
        <f t="shared" si="235"/>
        <v>16.252515991059141</v>
      </c>
      <c r="K876" s="146">
        <f t="shared" si="236"/>
        <v>0</v>
      </c>
      <c r="O876">
        <v>69.8</v>
      </c>
      <c r="P876">
        <f t="shared" si="237"/>
        <v>92.131081823748488</v>
      </c>
      <c r="Q876" s="145">
        <f t="shared" si="238"/>
        <v>22804.239461062385</v>
      </c>
      <c r="R876" s="146">
        <f t="shared" si="239"/>
        <v>0</v>
      </c>
    </row>
    <row r="877" spans="1:18" x14ac:dyDescent="0.35">
      <c r="A877">
        <v>699</v>
      </c>
      <c r="B877">
        <f t="shared" si="231"/>
        <v>39.426548531859851</v>
      </c>
      <c r="C877" s="145">
        <f t="shared" si="232"/>
        <v>2356.7584160249612</v>
      </c>
      <c r="D877" s="146">
        <f t="shared" si="233"/>
        <v>0</v>
      </c>
      <c r="E877" s="5"/>
      <c r="F877" s="15"/>
      <c r="G877" s="19"/>
      <c r="H877">
        <v>699</v>
      </c>
      <c r="I877">
        <f t="shared" si="234"/>
        <v>7.0822990609438046</v>
      </c>
      <c r="J877" s="145">
        <f t="shared" si="235"/>
        <v>16.337659491222784</v>
      </c>
      <c r="K877" s="146">
        <f t="shared" si="236"/>
        <v>0</v>
      </c>
      <c r="O877">
        <v>69.900000000000006</v>
      </c>
      <c r="P877">
        <f t="shared" si="237"/>
        <v>92.26948317349337</v>
      </c>
      <c r="Q877" s="145">
        <f t="shared" si="238"/>
        <v>22907.038548436838</v>
      </c>
      <c r="R877" s="146">
        <f t="shared" si="239"/>
        <v>0</v>
      </c>
    </row>
    <row r="878" spans="1:18" x14ac:dyDescent="0.35">
      <c r="A878">
        <v>700</v>
      </c>
      <c r="B878">
        <f t="shared" si="231"/>
        <v>39.488796911643092</v>
      </c>
      <c r="C878" s="145">
        <f t="shared" si="232"/>
        <v>2368.0485765488697</v>
      </c>
      <c r="D878" s="146">
        <f t="shared" si="233"/>
        <v>0</v>
      </c>
      <c r="E878" s="5"/>
      <c r="F878" s="15"/>
      <c r="G878" s="19"/>
      <c r="H878">
        <v>700</v>
      </c>
      <c r="I878">
        <f t="shared" si="234"/>
        <v>7.0988303332744422</v>
      </c>
      <c r="J878" s="145">
        <f t="shared" si="235"/>
        <v>16.423136208392819</v>
      </c>
      <c r="K878" s="146">
        <f t="shared" si="236"/>
        <v>0</v>
      </c>
      <c r="O878">
        <v>70</v>
      </c>
      <c r="P878">
        <f t="shared" si="237"/>
        <v>92.407884523238238</v>
      </c>
      <c r="Q878" s="145">
        <f t="shared" si="238"/>
        <v>23010.146490643016</v>
      </c>
      <c r="R878" s="146">
        <f t="shared" si="239"/>
        <v>0</v>
      </c>
    </row>
    <row r="879" spans="1:18" x14ac:dyDescent="0.35">
      <c r="A879">
        <v>701</v>
      </c>
      <c r="B879">
        <f t="shared" si="231"/>
        <v>39.551045291426334</v>
      </c>
      <c r="C879" s="145">
        <f t="shared" si="232"/>
        <v>2379.3749163232692</v>
      </c>
      <c r="D879" s="146">
        <f t="shared" si="233"/>
        <v>0</v>
      </c>
      <c r="E879" s="5"/>
      <c r="F879" s="15"/>
      <c r="G879" s="19"/>
      <c r="H879">
        <v>701</v>
      </c>
      <c r="I879">
        <f t="shared" si="234"/>
        <v>7.1153616056050799</v>
      </c>
      <c r="J879" s="145">
        <f t="shared" si="235"/>
        <v>16.508946933008538</v>
      </c>
      <c r="K879" s="146">
        <f t="shared" si="236"/>
        <v>0</v>
      </c>
      <c r="O879">
        <v>70.099999999999994</v>
      </c>
      <c r="P879">
        <f t="shared" si="237"/>
        <v>92.546285872983091</v>
      </c>
      <c r="Q879" s="145">
        <f t="shared" si="238"/>
        <v>23113.563751523547</v>
      </c>
      <c r="R879" s="146">
        <f t="shared" si="239"/>
        <v>0</v>
      </c>
    </row>
    <row r="880" spans="1:18" x14ac:dyDescent="0.35">
      <c r="A880">
        <v>702</v>
      </c>
      <c r="B880">
        <f t="shared" si="231"/>
        <v>39.613293671209576</v>
      </c>
      <c r="C880" s="145">
        <f t="shared" si="232"/>
        <v>2390.7374934962586</v>
      </c>
      <c r="D880" s="146">
        <f t="shared" si="233"/>
        <v>0</v>
      </c>
      <c r="E880" s="5"/>
      <c r="F880" s="15"/>
      <c r="G880" s="19"/>
      <c r="H880">
        <v>702</v>
      </c>
      <c r="I880">
        <f t="shared" si="234"/>
        <v>7.1318928779357176</v>
      </c>
      <c r="J880" s="145">
        <f t="shared" si="235"/>
        <v>16.595092455509246</v>
      </c>
      <c r="K880" s="146">
        <f t="shared" si="236"/>
        <v>0</v>
      </c>
      <c r="O880">
        <v>70.2</v>
      </c>
      <c r="P880">
        <f t="shared" si="237"/>
        <v>92.684687222727973</v>
      </c>
      <c r="Q880" s="145">
        <f t="shared" si="238"/>
        <v>23217.290794921089</v>
      </c>
      <c r="R880" s="146">
        <f t="shared" si="239"/>
        <v>0</v>
      </c>
    </row>
    <row r="881" spans="1:18" x14ac:dyDescent="0.35">
      <c r="A881">
        <v>703</v>
      </c>
      <c r="B881">
        <f t="shared" si="231"/>
        <v>39.675542050992817</v>
      </c>
      <c r="C881" s="145">
        <f t="shared" si="232"/>
        <v>2402.1363662159411</v>
      </c>
      <c r="D881" s="146">
        <f t="shared" si="233"/>
        <v>0</v>
      </c>
      <c r="E881" s="5"/>
      <c r="F881" s="15"/>
      <c r="G881" s="19"/>
      <c r="H881">
        <v>703</v>
      </c>
      <c r="I881">
        <f t="shared" si="234"/>
        <v>7.1484241502663544</v>
      </c>
      <c r="J881" s="145">
        <f t="shared" si="235"/>
        <v>16.681573566334244</v>
      </c>
      <c r="K881" s="146">
        <f t="shared" si="236"/>
        <v>0</v>
      </c>
      <c r="O881">
        <v>70.3</v>
      </c>
      <c r="P881">
        <f t="shared" si="237"/>
        <v>92.823088572472841</v>
      </c>
      <c r="Q881" s="145">
        <f t="shared" si="238"/>
        <v>23321.328084678258</v>
      </c>
      <c r="R881" s="146">
        <f t="shared" si="239"/>
        <v>0</v>
      </c>
    </row>
    <row r="882" spans="1:18" x14ac:dyDescent="0.35">
      <c r="A882">
        <v>704</v>
      </c>
      <c r="B882">
        <f t="shared" si="231"/>
        <v>39.737790430776052</v>
      </c>
      <c r="C882" s="145">
        <f t="shared" si="232"/>
        <v>2413.5715926304142</v>
      </c>
      <c r="D882" s="146">
        <f t="shared" si="233"/>
        <v>0</v>
      </c>
      <c r="E882" s="5"/>
      <c r="F882" s="15"/>
      <c r="G882" s="19"/>
      <c r="H882">
        <v>704</v>
      </c>
      <c r="I882">
        <f t="shared" si="234"/>
        <v>7.164955422596992</v>
      </c>
      <c r="J882" s="145">
        <f t="shared" si="235"/>
        <v>16.768391055922834</v>
      </c>
      <c r="K882" s="146">
        <f t="shared" si="236"/>
        <v>0</v>
      </c>
      <c r="O882">
        <v>70.400000000000006</v>
      </c>
      <c r="P882">
        <f t="shared" si="237"/>
        <v>92.961489922217723</v>
      </c>
      <c r="Q882" s="145">
        <f t="shared" si="238"/>
        <v>23425.676084637696</v>
      </c>
      <c r="R882" s="146">
        <f t="shared" si="239"/>
        <v>0</v>
      </c>
    </row>
    <row r="883" spans="1:18" x14ac:dyDescent="0.35">
      <c r="A883">
        <v>705</v>
      </c>
      <c r="B883">
        <f t="shared" ref="B883:B946" si="240">(A883-$C$171)/$C$172</f>
        <v>39.800038810559293</v>
      </c>
      <c r="C883" s="145">
        <f t="shared" ref="C883:C946" si="241">B883-1/6*C$174*(B883^2-1)-1/24*C$175*(B883^3-3*B883)+1/36*C$174^2*(4*B883^3-7*B883)</f>
        <v>2425.0432308877835</v>
      </c>
      <c r="D883" s="146">
        <f t="shared" ref="D883:D946" si="242">1-NORMSDIST(C883)</f>
        <v>0</v>
      </c>
      <c r="E883" s="5"/>
      <c r="F883" s="15"/>
      <c r="G883" s="19"/>
      <c r="H883">
        <v>705</v>
      </c>
      <c r="I883">
        <f t="shared" ref="I883:I946" si="243">(H883-$J$171)/$J$172</f>
        <v>7.1814866949276297</v>
      </c>
      <c r="J883" s="145">
        <f t="shared" ref="J883:J946" si="244">I883-1/6*J$174*(I883^2-1)-1/24*J$175*(I883^3-3*I883)+1/36*J$174^2*(4*I883^3-7*I883)</f>
        <v>16.855545714714321</v>
      </c>
      <c r="K883" s="146">
        <f t="shared" ref="K883:K946" si="245">1-NORMSDIST(J883)</f>
        <v>0</v>
      </c>
      <c r="O883">
        <v>70.5</v>
      </c>
      <c r="P883">
        <f t="shared" ref="P883:P946" si="246">(O883-$Q$171)/$Q$172</f>
        <v>93.099891271962591</v>
      </c>
      <c r="Q883" s="145">
        <f t="shared" ref="Q883:Q946" si="247">P883-1/6*Q$174*(P883^2-1)-1/24*Q$175*(P883^3-3*P883)+1/36*Q$174^2*(4*P883^3-7*P883)</f>
        <v>23530.335258642001</v>
      </c>
      <c r="R883" s="146">
        <f t="shared" ref="R883:R946" si="248">1-NORMSDIST(Q883)</f>
        <v>0</v>
      </c>
    </row>
    <row r="884" spans="1:18" x14ac:dyDescent="0.35">
      <c r="A884">
        <v>706</v>
      </c>
      <c r="B884">
        <f t="shared" si="240"/>
        <v>39.862287190342535</v>
      </c>
      <c r="C884" s="145">
        <f t="shared" si="241"/>
        <v>2436.5513391361469</v>
      </c>
      <c r="D884" s="146">
        <f t="shared" si="242"/>
        <v>0</v>
      </c>
      <c r="E884" s="5"/>
      <c r="F884" s="15"/>
      <c r="G884" s="19"/>
      <c r="H884">
        <v>706</v>
      </c>
      <c r="I884">
        <f t="shared" si="243"/>
        <v>7.1980179672582665</v>
      </c>
      <c r="J884" s="145">
        <f t="shared" si="244"/>
        <v>16.943038333147999</v>
      </c>
      <c r="K884" s="146">
        <f t="shared" si="245"/>
        <v>0</v>
      </c>
      <c r="O884">
        <v>70.599999999999994</v>
      </c>
      <c r="P884">
        <f t="shared" si="246"/>
        <v>93.238292621707458</v>
      </c>
      <c r="Q884" s="145">
        <f t="shared" si="247"/>
        <v>23635.306070533836</v>
      </c>
      <c r="R884" s="146">
        <f t="shared" si="248"/>
        <v>0</v>
      </c>
    </row>
    <row r="885" spans="1:18" x14ac:dyDescent="0.35">
      <c r="A885">
        <v>707</v>
      </c>
      <c r="B885">
        <f t="shared" si="240"/>
        <v>39.924535570125776</v>
      </c>
      <c r="C885" s="145">
        <f t="shared" si="241"/>
        <v>2448.0959755236063</v>
      </c>
      <c r="D885" s="146">
        <f t="shared" si="242"/>
        <v>0</v>
      </c>
      <c r="E885" s="5"/>
      <c r="F885" s="15"/>
      <c r="G885" s="19"/>
      <c r="H885">
        <v>707</v>
      </c>
      <c r="I885">
        <f t="shared" si="243"/>
        <v>7.2145492395889042</v>
      </c>
      <c r="J885" s="145">
        <f t="shared" si="244"/>
        <v>17.030869701663185</v>
      </c>
      <c r="K885" s="146">
        <f t="shared" si="245"/>
        <v>0</v>
      </c>
      <c r="O885">
        <v>70.7</v>
      </c>
      <c r="P885">
        <f t="shared" si="246"/>
        <v>93.37669397145234</v>
      </c>
      <c r="Q885" s="145">
        <f t="shared" si="247"/>
        <v>23740.588984155827</v>
      </c>
      <c r="R885" s="146">
        <f t="shared" si="248"/>
        <v>0</v>
      </c>
    </row>
    <row r="886" spans="1:18" x14ac:dyDescent="0.35">
      <c r="A886">
        <v>708</v>
      </c>
      <c r="B886">
        <f t="shared" si="240"/>
        <v>39.986783949909018</v>
      </c>
      <c r="C886" s="145">
        <f t="shared" si="241"/>
        <v>2459.6771981982615</v>
      </c>
      <c r="D886" s="146">
        <f t="shared" si="242"/>
        <v>0</v>
      </c>
      <c r="E886" s="5"/>
      <c r="F886" s="15"/>
      <c r="G886" s="19"/>
      <c r="H886">
        <v>708</v>
      </c>
      <c r="I886">
        <f t="shared" si="243"/>
        <v>7.2310805119195418</v>
      </c>
      <c r="J886" s="145">
        <f t="shared" si="244"/>
        <v>17.119040610699169</v>
      </c>
      <c r="K886" s="146">
        <f t="shared" si="245"/>
        <v>0</v>
      </c>
      <c r="O886">
        <v>70.8</v>
      </c>
      <c r="P886">
        <f t="shared" si="246"/>
        <v>93.515095321197194</v>
      </c>
      <c r="Q886" s="145">
        <f t="shared" si="247"/>
        <v>23846.184463350583</v>
      </c>
      <c r="R886" s="146">
        <f t="shared" si="248"/>
        <v>0</v>
      </c>
    </row>
    <row r="887" spans="1:18" x14ac:dyDescent="0.35">
      <c r="A887">
        <v>709</v>
      </c>
      <c r="B887">
        <f t="shared" si="240"/>
        <v>40.04903232969226</v>
      </c>
      <c r="C887" s="145">
        <f t="shared" si="241"/>
        <v>2471.2950653082144</v>
      </c>
      <c r="D887" s="146">
        <f t="shared" si="242"/>
        <v>0</v>
      </c>
      <c r="E887" s="5"/>
      <c r="F887" s="15"/>
      <c r="G887" s="19"/>
      <c r="H887">
        <v>709</v>
      </c>
      <c r="I887">
        <f t="shared" si="243"/>
        <v>7.2476117842501795</v>
      </c>
      <c r="J887" s="145">
        <f t="shared" si="244"/>
        <v>17.207551850695257</v>
      </c>
      <c r="K887" s="146">
        <f t="shared" si="245"/>
        <v>0</v>
      </c>
      <c r="O887">
        <v>70.900000000000006</v>
      </c>
      <c r="P887">
        <f t="shared" si="246"/>
        <v>93.653496670942076</v>
      </c>
      <c r="Q887" s="145">
        <f t="shared" si="247"/>
        <v>23952.092971960774</v>
      </c>
      <c r="R887" s="146">
        <f t="shared" si="248"/>
        <v>0</v>
      </c>
    </row>
    <row r="888" spans="1:18" x14ac:dyDescent="0.35">
      <c r="A888">
        <v>710</v>
      </c>
      <c r="B888">
        <f t="shared" si="240"/>
        <v>40.111280709475501</v>
      </c>
      <c r="C888" s="145">
        <f t="shared" si="241"/>
        <v>2482.9496350015652</v>
      </c>
      <c r="D888" s="146">
        <f t="shared" si="242"/>
        <v>0</v>
      </c>
      <c r="E888" s="5"/>
      <c r="F888" s="15"/>
      <c r="G888" s="19"/>
      <c r="H888">
        <v>710</v>
      </c>
      <c r="I888">
        <f t="shared" si="243"/>
        <v>7.2641430565808163</v>
      </c>
      <c r="J888" s="145">
        <f t="shared" si="244"/>
        <v>17.296404212090742</v>
      </c>
      <c r="K888" s="146">
        <f t="shared" si="245"/>
        <v>0</v>
      </c>
      <c r="O888">
        <v>71</v>
      </c>
      <c r="P888">
        <f t="shared" si="246"/>
        <v>93.791898020686943</v>
      </c>
      <c r="Q888" s="145">
        <f t="shared" si="247"/>
        <v>24058.314973828998</v>
      </c>
      <c r="R888" s="146">
        <f t="shared" si="248"/>
        <v>0</v>
      </c>
    </row>
    <row r="889" spans="1:18" x14ac:dyDescent="0.35">
      <c r="A889">
        <v>711</v>
      </c>
      <c r="B889">
        <f t="shared" si="240"/>
        <v>40.173529089258743</v>
      </c>
      <c r="C889" s="145">
        <f t="shared" si="241"/>
        <v>2494.6409654264153</v>
      </c>
      <c r="D889" s="146">
        <f t="shared" si="242"/>
        <v>0</v>
      </c>
      <c r="E889" s="5"/>
      <c r="F889" s="15"/>
      <c r="G889" s="19"/>
      <c r="H889">
        <v>711</v>
      </c>
      <c r="I889">
        <f t="shared" si="243"/>
        <v>7.2806743289114539</v>
      </c>
      <c r="J889" s="145">
        <f t="shared" si="244"/>
        <v>17.385598485324937</v>
      </c>
      <c r="K889" s="146">
        <f t="shared" si="245"/>
        <v>0</v>
      </c>
      <c r="O889">
        <v>71.099999999999994</v>
      </c>
      <c r="P889">
        <f t="shared" si="246"/>
        <v>93.930299370431811</v>
      </c>
      <c r="Q889" s="145">
        <f t="shared" si="247"/>
        <v>24164.850932797901</v>
      </c>
      <c r="R889" s="146">
        <f t="shared" si="248"/>
        <v>0</v>
      </c>
    </row>
    <row r="890" spans="1:18" x14ac:dyDescent="0.35">
      <c r="A890">
        <v>712</v>
      </c>
      <c r="B890">
        <f t="shared" si="240"/>
        <v>40.235777469041984</v>
      </c>
      <c r="C890" s="145">
        <f t="shared" si="241"/>
        <v>2506.3691147308655</v>
      </c>
      <c r="D890" s="146">
        <f t="shared" si="242"/>
        <v>0</v>
      </c>
      <c r="E890" s="5"/>
      <c r="F890" s="15"/>
      <c r="G890" s="19"/>
      <c r="H890">
        <v>712</v>
      </c>
      <c r="I890">
        <f t="shared" si="243"/>
        <v>7.2972056012420916</v>
      </c>
      <c r="J890" s="145">
        <f t="shared" si="244"/>
        <v>17.475135460837141</v>
      </c>
      <c r="K890" s="146">
        <f t="shared" si="245"/>
        <v>0</v>
      </c>
      <c r="O890">
        <v>71.2</v>
      </c>
      <c r="P890">
        <f t="shared" si="246"/>
        <v>94.068700720176693</v>
      </c>
      <c r="Q890" s="145">
        <f t="shared" si="247"/>
        <v>24271.70131271012</v>
      </c>
      <c r="R890" s="146">
        <f t="shared" si="248"/>
        <v>0</v>
      </c>
    </row>
    <row r="891" spans="1:18" x14ac:dyDescent="0.35">
      <c r="A891">
        <v>713</v>
      </c>
      <c r="B891">
        <f t="shared" si="240"/>
        <v>40.298025848825226</v>
      </c>
      <c r="C891" s="145">
        <f t="shared" si="241"/>
        <v>2518.1341410630157</v>
      </c>
      <c r="D891" s="146">
        <f t="shared" si="242"/>
        <v>0</v>
      </c>
      <c r="H891">
        <v>713</v>
      </c>
      <c r="I891">
        <f t="shared" si="243"/>
        <v>7.3137368735727284</v>
      </c>
      <c r="J891" s="145">
        <f t="shared" si="244"/>
        <v>17.565015929066647</v>
      </c>
      <c r="K891" s="146">
        <f t="shared" si="245"/>
        <v>0</v>
      </c>
      <c r="O891">
        <v>71.3</v>
      </c>
      <c r="P891">
        <f t="shared" si="246"/>
        <v>94.207102069921561</v>
      </c>
      <c r="Q891" s="145">
        <f t="shared" si="247"/>
        <v>24378.866577408262</v>
      </c>
      <c r="R891" s="146">
        <f t="shared" si="248"/>
        <v>0</v>
      </c>
    </row>
    <row r="892" spans="1:18" x14ac:dyDescent="0.35">
      <c r="A892">
        <v>714</v>
      </c>
      <c r="B892">
        <f t="shared" si="240"/>
        <v>40.360274228608468</v>
      </c>
      <c r="C892" s="145">
        <f t="shared" si="241"/>
        <v>2529.9361025709691</v>
      </c>
      <c r="D892" s="146">
        <f t="shared" si="242"/>
        <v>0</v>
      </c>
      <c r="H892">
        <v>714</v>
      </c>
      <c r="I892">
        <f t="shared" si="243"/>
        <v>7.3302681459033661</v>
      </c>
      <c r="J892" s="145">
        <f t="shared" si="244"/>
        <v>17.655240680452778</v>
      </c>
      <c r="K892" s="146">
        <f t="shared" si="245"/>
        <v>0</v>
      </c>
      <c r="O892">
        <v>71.400000000000006</v>
      </c>
      <c r="P892">
        <f t="shared" si="246"/>
        <v>94.345503419666443</v>
      </c>
      <c r="Q892" s="145">
        <f t="shared" si="247"/>
        <v>24486.347190734985</v>
      </c>
      <c r="R892" s="146">
        <f t="shared" si="248"/>
        <v>0</v>
      </c>
    </row>
    <row r="893" spans="1:18" x14ac:dyDescent="0.35">
      <c r="A893">
        <v>715</v>
      </c>
      <c r="B893">
        <f t="shared" si="240"/>
        <v>40.422522608391709</v>
      </c>
      <c r="C893" s="145">
        <f t="shared" si="241"/>
        <v>2541.7750574028241</v>
      </c>
      <c r="D893" s="146">
        <f t="shared" si="242"/>
        <v>0</v>
      </c>
      <c r="H893">
        <v>715</v>
      </c>
      <c r="I893">
        <f t="shared" si="243"/>
        <v>7.3467994182340037</v>
      </c>
      <c r="J893" s="145">
        <f t="shared" si="244"/>
        <v>17.745810505434811</v>
      </c>
      <c r="K893" s="146">
        <f t="shared" si="245"/>
        <v>0</v>
      </c>
      <c r="O893">
        <v>71.5</v>
      </c>
      <c r="P893">
        <f t="shared" si="246"/>
        <v>94.483904769411296</v>
      </c>
      <c r="Q893" s="145">
        <f t="shared" si="247"/>
        <v>24594.143616532892</v>
      </c>
      <c r="R893" s="146">
        <f t="shared" si="248"/>
        <v>0</v>
      </c>
    </row>
    <row r="894" spans="1:18" x14ac:dyDescent="0.35">
      <c r="A894">
        <v>716</v>
      </c>
      <c r="B894">
        <f t="shared" si="240"/>
        <v>40.484770988174944</v>
      </c>
      <c r="C894" s="145">
        <f t="shared" si="241"/>
        <v>2553.6510637066813</v>
      </c>
      <c r="D894" s="146">
        <f t="shared" si="242"/>
        <v>0</v>
      </c>
      <c r="H894">
        <v>716</v>
      </c>
      <c r="I894">
        <f t="shared" si="243"/>
        <v>7.3633306905646414</v>
      </c>
      <c r="J894" s="145">
        <f t="shared" si="244"/>
        <v>17.836726194452069</v>
      </c>
      <c r="K894" s="146">
        <f t="shared" si="245"/>
        <v>0</v>
      </c>
      <c r="O894">
        <v>71.599999999999994</v>
      </c>
      <c r="P894">
        <f t="shared" si="246"/>
        <v>94.622306119156164</v>
      </c>
      <c r="Q894" s="145">
        <f t="shared" si="247"/>
        <v>24702.256318644642</v>
      </c>
      <c r="R894" s="146">
        <f t="shared" si="248"/>
        <v>0</v>
      </c>
    </row>
    <row r="895" spans="1:18" x14ac:dyDescent="0.35">
      <c r="A895">
        <v>717</v>
      </c>
      <c r="B895">
        <f t="shared" si="240"/>
        <v>40.547019367958185</v>
      </c>
      <c r="C895" s="145">
        <f t="shared" si="241"/>
        <v>2565.5641796306445</v>
      </c>
      <c r="D895" s="146">
        <f t="shared" si="242"/>
        <v>0</v>
      </c>
      <c r="H895">
        <v>717</v>
      </c>
      <c r="I895">
        <f t="shared" si="243"/>
        <v>7.3798619628952782</v>
      </c>
      <c r="J895" s="145">
        <f t="shared" si="244"/>
        <v>17.927988537943836</v>
      </c>
      <c r="K895" s="146">
        <f t="shared" si="245"/>
        <v>0</v>
      </c>
      <c r="O895">
        <v>71.7</v>
      </c>
      <c r="P895">
        <f t="shared" si="246"/>
        <v>94.760707468901046</v>
      </c>
      <c r="Q895" s="145">
        <f t="shared" si="247"/>
        <v>24810.68576091286</v>
      </c>
      <c r="R895" s="146">
        <f t="shared" si="248"/>
        <v>0</v>
      </c>
    </row>
    <row r="896" spans="1:18" x14ac:dyDescent="0.35">
      <c r="A896">
        <v>718</v>
      </c>
      <c r="B896">
        <f t="shared" si="240"/>
        <v>40.609267747741427</v>
      </c>
      <c r="C896" s="145">
        <f t="shared" si="241"/>
        <v>2577.5144633228119</v>
      </c>
      <c r="D896" s="146">
        <f t="shared" si="242"/>
        <v>0</v>
      </c>
      <c r="H896">
        <v>718</v>
      </c>
      <c r="I896">
        <f t="shared" si="243"/>
        <v>7.3963932352259159</v>
      </c>
      <c r="J896" s="145">
        <f t="shared" si="244"/>
        <v>18.019598326349428</v>
      </c>
      <c r="K896" s="146">
        <f t="shared" si="245"/>
        <v>0</v>
      </c>
      <c r="O896">
        <v>71.8</v>
      </c>
      <c r="P896">
        <f t="shared" si="246"/>
        <v>94.899108818645914</v>
      </c>
      <c r="Q896" s="145">
        <f t="shared" si="247"/>
        <v>24919.432407180157</v>
      </c>
      <c r="R896" s="146">
        <f t="shared" si="248"/>
        <v>0</v>
      </c>
    </row>
    <row r="897" spans="1:18" x14ac:dyDescent="0.35">
      <c r="A897">
        <v>719</v>
      </c>
      <c r="B897">
        <f t="shared" si="240"/>
        <v>40.671516127524669</v>
      </c>
      <c r="C897" s="145">
        <f t="shared" si="241"/>
        <v>2589.5019729312862</v>
      </c>
      <c r="D897" s="146">
        <f t="shared" si="242"/>
        <v>0</v>
      </c>
      <c r="H897">
        <v>719</v>
      </c>
      <c r="I897">
        <f t="shared" si="243"/>
        <v>7.4129245075565535</v>
      </c>
      <c r="J897" s="145">
        <f t="shared" si="244"/>
        <v>18.111556350108142</v>
      </c>
      <c r="K897" s="146">
        <f t="shared" si="245"/>
        <v>0</v>
      </c>
      <c r="O897">
        <v>71.900000000000006</v>
      </c>
      <c r="P897">
        <f t="shared" si="246"/>
        <v>95.037510168390796</v>
      </c>
      <c r="Q897" s="145">
        <f t="shared" si="247"/>
        <v>25028.496721289193</v>
      </c>
      <c r="R897" s="146">
        <f t="shared" si="248"/>
        <v>0</v>
      </c>
    </row>
    <row r="898" spans="1:18" x14ac:dyDescent="0.35">
      <c r="A898">
        <v>720</v>
      </c>
      <c r="B898">
        <f t="shared" si="240"/>
        <v>40.73376450730791</v>
      </c>
      <c r="C898" s="145">
        <f t="shared" si="241"/>
        <v>2601.5267666041682</v>
      </c>
      <c r="D898" s="146">
        <f t="shared" si="242"/>
        <v>0</v>
      </c>
      <c r="H898">
        <v>720</v>
      </c>
      <c r="I898">
        <f t="shared" si="243"/>
        <v>7.4294557798871912</v>
      </c>
      <c r="J898" s="145">
        <f t="shared" si="244"/>
        <v>18.20386339965928</v>
      </c>
      <c r="K898" s="146">
        <f t="shared" si="245"/>
        <v>0</v>
      </c>
      <c r="O898">
        <v>72</v>
      </c>
      <c r="P898">
        <f t="shared" si="246"/>
        <v>95.175911518135663</v>
      </c>
      <c r="Q898" s="145">
        <f t="shared" si="247"/>
        <v>25137.879167082578</v>
      </c>
      <c r="R898" s="146">
        <f t="shared" si="248"/>
        <v>0</v>
      </c>
    </row>
    <row r="899" spans="1:18" x14ac:dyDescent="0.35">
      <c r="A899">
        <v>721</v>
      </c>
      <c r="B899">
        <f t="shared" si="240"/>
        <v>40.796012887091152</v>
      </c>
      <c r="C899" s="145">
        <f t="shared" si="241"/>
        <v>2613.5889024895569</v>
      </c>
      <c r="D899" s="146">
        <f t="shared" si="242"/>
        <v>0</v>
      </c>
      <c r="H899">
        <v>721</v>
      </c>
      <c r="I899">
        <f t="shared" si="243"/>
        <v>7.445987052217828</v>
      </c>
      <c r="J899" s="145">
        <f t="shared" si="244"/>
        <v>18.296520265442137</v>
      </c>
      <c r="K899" s="146">
        <f t="shared" si="245"/>
        <v>0</v>
      </c>
      <c r="O899">
        <v>72.099999999999994</v>
      </c>
      <c r="P899">
        <f t="shared" si="246"/>
        <v>95.314312867880517</v>
      </c>
      <c r="Q899" s="145">
        <f t="shared" si="247"/>
        <v>25247.580208402931</v>
      </c>
      <c r="R899" s="146">
        <f t="shared" si="248"/>
        <v>0</v>
      </c>
    </row>
    <row r="900" spans="1:18" x14ac:dyDescent="0.35">
      <c r="A900">
        <v>722</v>
      </c>
      <c r="B900">
        <f t="shared" si="240"/>
        <v>40.858261266874393</v>
      </c>
      <c r="C900" s="145">
        <f t="shared" si="241"/>
        <v>2625.6884387355553</v>
      </c>
      <c r="D900" s="146">
        <f t="shared" si="242"/>
        <v>0</v>
      </c>
      <c r="H900">
        <v>722</v>
      </c>
      <c r="I900">
        <f t="shared" si="243"/>
        <v>7.4625183245484656</v>
      </c>
      <c r="J900" s="145">
        <f t="shared" si="244"/>
        <v>18.389527737896028</v>
      </c>
      <c r="K900" s="146">
        <f t="shared" si="245"/>
        <v>0</v>
      </c>
      <c r="O900">
        <v>72.2</v>
      </c>
      <c r="P900">
        <f t="shared" si="246"/>
        <v>95.452714217625413</v>
      </c>
      <c r="Q900" s="145">
        <f t="shared" si="247"/>
        <v>25357.600309092944</v>
      </c>
      <c r="R900" s="146">
        <f t="shared" si="248"/>
        <v>0</v>
      </c>
    </row>
    <row r="901" spans="1:18" x14ac:dyDescent="0.35">
      <c r="A901">
        <v>723</v>
      </c>
      <c r="B901">
        <f t="shared" si="240"/>
        <v>40.920509646657635</v>
      </c>
      <c r="C901" s="145">
        <f t="shared" si="241"/>
        <v>2637.8254334902626</v>
      </c>
      <c r="D901" s="146">
        <f t="shared" si="242"/>
        <v>0</v>
      </c>
      <c r="H901">
        <v>723</v>
      </c>
      <c r="I901">
        <f t="shared" si="243"/>
        <v>7.4790495968791033</v>
      </c>
      <c r="J901" s="145">
        <f t="shared" si="244"/>
        <v>18.482886607460244</v>
      </c>
      <c r="K901" s="146">
        <f t="shared" si="245"/>
        <v>0</v>
      </c>
      <c r="O901">
        <v>72.3</v>
      </c>
      <c r="P901">
        <f t="shared" si="246"/>
        <v>95.591115567370267</v>
      </c>
      <c r="Q901" s="145">
        <f t="shared" si="247"/>
        <v>25467.939932995167</v>
      </c>
      <c r="R901" s="146">
        <f t="shared" si="248"/>
        <v>0</v>
      </c>
    </row>
    <row r="902" spans="1:18" x14ac:dyDescent="0.35">
      <c r="A902">
        <v>724</v>
      </c>
      <c r="B902">
        <f t="shared" si="240"/>
        <v>40.982758026440877</v>
      </c>
      <c r="C902" s="145">
        <f t="shared" si="241"/>
        <v>2649.9999449017814</v>
      </c>
      <c r="D902" s="146">
        <f t="shared" si="242"/>
        <v>0</v>
      </c>
      <c r="H902">
        <v>724</v>
      </c>
      <c r="I902">
        <f t="shared" si="243"/>
        <v>7.4955808692097401</v>
      </c>
      <c r="J902" s="145">
        <f t="shared" si="244"/>
        <v>18.576597664574088</v>
      </c>
      <c r="K902" s="146">
        <f t="shared" si="245"/>
        <v>0</v>
      </c>
      <c r="O902">
        <v>72.400000000000006</v>
      </c>
      <c r="P902">
        <f t="shared" si="246"/>
        <v>95.729516917115149</v>
      </c>
      <c r="Q902" s="145">
        <f t="shared" si="247"/>
        <v>25578.599543952296</v>
      </c>
      <c r="R902" s="146">
        <f t="shared" si="248"/>
        <v>0</v>
      </c>
    </row>
    <row r="903" spans="1:18" x14ac:dyDescent="0.35">
      <c r="A903">
        <v>725</v>
      </c>
      <c r="B903">
        <f t="shared" si="240"/>
        <v>41.045006406224118</v>
      </c>
      <c r="C903" s="145">
        <f t="shared" si="241"/>
        <v>2662.2120311182107</v>
      </c>
      <c r="D903" s="146">
        <f t="shared" si="242"/>
        <v>0</v>
      </c>
      <c r="H903">
        <v>725</v>
      </c>
      <c r="I903">
        <f t="shared" si="243"/>
        <v>7.5121121415403778</v>
      </c>
      <c r="J903" s="145">
        <f t="shared" si="244"/>
        <v>18.670661699676874</v>
      </c>
      <c r="K903" s="146">
        <f t="shared" si="245"/>
        <v>0</v>
      </c>
      <c r="O903">
        <v>72.5</v>
      </c>
      <c r="P903">
        <f t="shared" si="246"/>
        <v>95.867918266860016</v>
      </c>
      <c r="Q903" s="145">
        <f t="shared" si="247"/>
        <v>25689.579605806917</v>
      </c>
      <c r="R903" s="146">
        <f t="shared" si="248"/>
        <v>0</v>
      </c>
    </row>
    <row r="904" spans="1:18" x14ac:dyDescent="0.35">
      <c r="A904">
        <v>726</v>
      </c>
      <c r="B904">
        <f t="shared" si="240"/>
        <v>41.10725478600736</v>
      </c>
      <c r="C904" s="145">
        <f t="shared" si="241"/>
        <v>2674.4617502876517</v>
      </c>
      <c r="D904" s="146">
        <f t="shared" si="242"/>
        <v>0</v>
      </c>
      <c r="H904">
        <v>726</v>
      </c>
      <c r="I904">
        <f t="shared" si="243"/>
        <v>7.5286434138710154</v>
      </c>
      <c r="J904" s="145">
        <f t="shared" si="244"/>
        <v>18.76507950320789</v>
      </c>
      <c r="K904" s="146">
        <f t="shared" si="245"/>
        <v>0</v>
      </c>
      <c r="O904">
        <v>72.599999999999994</v>
      </c>
      <c r="P904">
        <f t="shared" si="246"/>
        <v>96.006319616604884</v>
      </c>
      <c r="Q904" s="145">
        <f t="shared" si="247"/>
        <v>25800.880582401685</v>
      </c>
      <c r="R904" s="146">
        <f t="shared" si="248"/>
        <v>0</v>
      </c>
    </row>
    <row r="905" spans="1:18" x14ac:dyDescent="0.35">
      <c r="A905">
        <v>727</v>
      </c>
      <c r="B905">
        <f t="shared" si="240"/>
        <v>41.169503165790601</v>
      </c>
      <c r="C905" s="145">
        <f t="shared" si="241"/>
        <v>2686.7491605582068</v>
      </c>
      <c r="D905" s="146">
        <f t="shared" si="242"/>
        <v>0</v>
      </c>
      <c r="H905">
        <v>727</v>
      </c>
      <c r="I905">
        <f t="shared" si="243"/>
        <v>7.5451746862016531</v>
      </c>
      <c r="J905" s="145">
        <f t="shared" si="244"/>
        <v>18.859851865606441</v>
      </c>
      <c r="K905" s="146">
        <f t="shared" si="245"/>
        <v>0</v>
      </c>
      <c r="O905">
        <v>72.7</v>
      </c>
      <c r="P905">
        <f t="shared" si="246"/>
        <v>96.144720966349766</v>
      </c>
      <c r="Q905" s="145">
        <f t="shared" si="247"/>
        <v>25912.50293757924</v>
      </c>
      <c r="R905" s="146">
        <f t="shared" si="248"/>
        <v>0</v>
      </c>
    </row>
    <row r="906" spans="1:18" x14ac:dyDescent="0.35">
      <c r="A906">
        <v>728</v>
      </c>
      <c r="B906">
        <f t="shared" si="240"/>
        <v>41.231751545573843</v>
      </c>
      <c r="C906" s="145">
        <f t="shared" si="241"/>
        <v>2699.0743200779762</v>
      </c>
      <c r="D906" s="146">
        <f t="shared" si="242"/>
        <v>0</v>
      </c>
      <c r="H906">
        <v>728</v>
      </c>
      <c r="I906">
        <f t="shared" si="243"/>
        <v>7.5617059585322899</v>
      </c>
      <c r="J906" s="145">
        <f t="shared" si="244"/>
        <v>18.954979577311828</v>
      </c>
      <c r="K906" s="146">
        <f t="shared" si="245"/>
        <v>0</v>
      </c>
      <c r="O906">
        <v>72.8</v>
      </c>
      <c r="P906">
        <f t="shared" si="246"/>
        <v>96.283122316094634</v>
      </c>
      <c r="Q906" s="145">
        <f t="shared" si="247"/>
        <v>26024.447135182185</v>
      </c>
      <c r="R906" s="146">
        <f t="shared" si="248"/>
        <v>0</v>
      </c>
    </row>
    <row r="907" spans="1:18" x14ac:dyDescent="0.35">
      <c r="A907">
        <v>729</v>
      </c>
      <c r="B907">
        <f t="shared" si="240"/>
        <v>41.293999925357078</v>
      </c>
      <c r="C907" s="145">
        <f t="shared" si="241"/>
        <v>2711.4372869950585</v>
      </c>
      <c r="D907" s="146">
        <f t="shared" si="242"/>
        <v>0</v>
      </c>
      <c r="H907">
        <v>729</v>
      </c>
      <c r="I907">
        <f t="shared" si="243"/>
        <v>7.5782372308629276</v>
      </c>
      <c r="J907" s="145">
        <f t="shared" si="244"/>
        <v>19.050463428763361</v>
      </c>
      <c r="K907" s="146">
        <f t="shared" si="245"/>
        <v>0</v>
      </c>
      <c r="O907">
        <v>72.900000000000006</v>
      </c>
      <c r="P907">
        <f t="shared" si="246"/>
        <v>96.421523665839516</v>
      </c>
      <c r="Q907" s="145">
        <f t="shared" si="247"/>
        <v>26136.713639053178</v>
      </c>
      <c r="R907" s="146">
        <f t="shared" si="248"/>
        <v>0</v>
      </c>
    </row>
    <row r="908" spans="1:18" x14ac:dyDescent="0.35">
      <c r="A908">
        <v>730</v>
      </c>
      <c r="B908">
        <f t="shared" si="240"/>
        <v>41.356248305140319</v>
      </c>
      <c r="C908" s="145">
        <f t="shared" si="241"/>
        <v>2723.8381194575586</v>
      </c>
      <c r="D908" s="146">
        <f t="shared" si="242"/>
        <v>0</v>
      </c>
      <c r="H908">
        <v>730</v>
      </c>
      <c r="I908">
        <f t="shared" si="243"/>
        <v>7.5947685031935652</v>
      </c>
      <c r="J908" s="145">
        <f t="shared" si="244"/>
        <v>19.146304210400334</v>
      </c>
      <c r="K908" s="146">
        <f t="shared" si="245"/>
        <v>0</v>
      </c>
      <c r="O908">
        <v>73</v>
      </c>
      <c r="P908">
        <f t="shared" si="246"/>
        <v>96.559925015584369</v>
      </c>
      <c r="Q908" s="145">
        <f t="shared" si="247"/>
        <v>26249.302913034804</v>
      </c>
      <c r="R908" s="146">
        <f t="shared" si="248"/>
        <v>0</v>
      </c>
    </row>
    <row r="909" spans="1:18" x14ac:dyDescent="0.35">
      <c r="A909">
        <v>731</v>
      </c>
      <c r="B909">
        <f t="shared" si="240"/>
        <v>41.418496684923561</v>
      </c>
      <c r="C909" s="145">
        <f t="shared" si="241"/>
        <v>2736.2768756135747</v>
      </c>
      <c r="D909" s="146">
        <f t="shared" si="242"/>
        <v>0</v>
      </c>
      <c r="H909">
        <v>731</v>
      </c>
      <c r="I909">
        <f t="shared" si="243"/>
        <v>7.611299775524202</v>
      </c>
      <c r="J909" s="145">
        <f t="shared" si="244"/>
        <v>19.242502712662045</v>
      </c>
      <c r="K909" s="146">
        <f t="shared" si="245"/>
        <v>0</v>
      </c>
      <c r="O909">
        <v>73.099999999999994</v>
      </c>
      <c r="P909">
        <f t="shared" si="246"/>
        <v>96.698326365329237</v>
      </c>
      <c r="Q909" s="145">
        <f t="shared" si="247"/>
        <v>26362.215420969755</v>
      </c>
      <c r="R909" s="146">
        <f t="shared" si="248"/>
        <v>0</v>
      </c>
    </row>
    <row r="910" spans="1:18" x14ac:dyDescent="0.35">
      <c r="A910">
        <v>732</v>
      </c>
      <c r="B910">
        <f t="shared" si="240"/>
        <v>41.480745064706802</v>
      </c>
      <c r="C910" s="145">
        <f t="shared" si="241"/>
        <v>2748.7536136112085</v>
      </c>
      <c r="D910" s="146">
        <f t="shared" si="242"/>
        <v>0</v>
      </c>
      <c r="H910">
        <v>732</v>
      </c>
      <c r="I910">
        <f t="shared" si="243"/>
        <v>7.6278310478548397</v>
      </c>
      <c r="J910" s="145">
        <f t="shared" si="244"/>
        <v>19.339059725987809</v>
      </c>
      <c r="K910" s="146">
        <f t="shared" si="245"/>
        <v>0</v>
      </c>
      <c r="O910">
        <v>73.2</v>
      </c>
      <c r="P910">
        <f t="shared" si="246"/>
        <v>96.836727715074119</v>
      </c>
      <c r="Q910" s="145">
        <f t="shared" si="247"/>
        <v>26475.45162670064</v>
      </c>
      <c r="R910" s="146">
        <f t="shared" si="248"/>
        <v>0</v>
      </c>
    </row>
    <row r="911" spans="1:18" x14ac:dyDescent="0.35">
      <c r="A911">
        <v>733</v>
      </c>
      <c r="B911">
        <f t="shared" si="240"/>
        <v>41.542993444490044</v>
      </c>
      <c r="C911" s="145">
        <f t="shared" si="241"/>
        <v>2761.2683915985608</v>
      </c>
      <c r="D911" s="146">
        <f t="shared" si="242"/>
        <v>0</v>
      </c>
      <c r="H911">
        <v>733</v>
      </c>
      <c r="I911">
        <f t="shared" si="243"/>
        <v>7.6443623201854773</v>
      </c>
      <c r="J911" s="145">
        <f t="shared" si="244"/>
        <v>19.435976040816925</v>
      </c>
      <c r="K911" s="146">
        <f t="shared" si="245"/>
        <v>0</v>
      </c>
      <c r="O911">
        <v>73.3</v>
      </c>
      <c r="P911">
        <f t="shared" si="246"/>
        <v>96.975129064818987</v>
      </c>
      <c r="Q911" s="145">
        <f t="shared" si="247"/>
        <v>26589.011994070064</v>
      </c>
      <c r="R911" s="146">
        <f t="shared" si="248"/>
        <v>0</v>
      </c>
    </row>
    <row r="912" spans="1:18" x14ac:dyDescent="0.35">
      <c r="A912">
        <v>734</v>
      </c>
      <c r="B912">
        <f t="shared" si="240"/>
        <v>41.605241824273286</v>
      </c>
      <c r="C912" s="145">
        <f t="shared" si="241"/>
        <v>2773.8212677237329</v>
      </c>
      <c r="D912" s="146">
        <f t="shared" si="242"/>
        <v>0</v>
      </c>
      <c r="H912">
        <v>734</v>
      </c>
      <c r="I912">
        <f t="shared" si="243"/>
        <v>7.660893592516115</v>
      </c>
      <c r="J912" s="145">
        <f t="shared" si="244"/>
        <v>19.533252447588684</v>
      </c>
      <c r="K912" s="146">
        <f t="shared" si="245"/>
        <v>0</v>
      </c>
      <c r="O912">
        <v>73.400000000000006</v>
      </c>
      <c r="P912">
        <f t="shared" si="246"/>
        <v>97.113530414563868</v>
      </c>
      <c r="Q912" s="145">
        <f t="shared" si="247"/>
        <v>26702.896986920707</v>
      </c>
      <c r="R912" s="146">
        <f t="shared" si="248"/>
        <v>0</v>
      </c>
    </row>
    <row r="913" spans="1:18" x14ac:dyDescent="0.35">
      <c r="A913">
        <v>735</v>
      </c>
      <c r="B913">
        <f t="shared" si="240"/>
        <v>41.667490204056527</v>
      </c>
      <c r="C913" s="145">
        <f t="shared" si="241"/>
        <v>2786.4123001348248</v>
      </c>
      <c r="D913" s="146">
        <f t="shared" si="242"/>
        <v>0</v>
      </c>
      <c r="H913">
        <v>735</v>
      </c>
      <c r="I913">
        <f t="shared" si="243"/>
        <v>7.6774248648467518</v>
      </c>
      <c r="J913" s="145">
        <f t="shared" si="244"/>
        <v>19.630889736742393</v>
      </c>
      <c r="K913" s="146">
        <f t="shared" si="245"/>
        <v>0</v>
      </c>
      <c r="O913">
        <v>73.5</v>
      </c>
      <c r="P913">
        <f t="shared" si="246"/>
        <v>97.251931764308736</v>
      </c>
      <c r="Q913" s="145">
        <f t="shared" si="247"/>
        <v>26817.107069095149</v>
      </c>
      <c r="R913" s="146">
        <f t="shared" si="248"/>
        <v>0</v>
      </c>
    </row>
    <row r="914" spans="1:18" x14ac:dyDescent="0.35">
      <c r="A914">
        <v>736</v>
      </c>
      <c r="B914">
        <f t="shared" si="240"/>
        <v>41.729738583839769</v>
      </c>
      <c r="C914" s="145">
        <f t="shared" si="241"/>
        <v>2799.0415469799373</v>
      </c>
      <c r="D914" s="146">
        <f t="shared" si="242"/>
        <v>0</v>
      </c>
      <c r="H914">
        <v>736</v>
      </c>
      <c r="I914">
        <f t="shared" si="243"/>
        <v>7.6939561371773895</v>
      </c>
      <c r="J914" s="145">
        <f t="shared" si="244"/>
        <v>19.728888698717359</v>
      </c>
      <c r="K914" s="146">
        <f t="shared" si="245"/>
        <v>0</v>
      </c>
      <c r="O914">
        <v>73.599999999999994</v>
      </c>
      <c r="P914">
        <f t="shared" si="246"/>
        <v>97.39033311405359</v>
      </c>
      <c r="Q914" s="145">
        <f t="shared" si="247"/>
        <v>26931.642704436032</v>
      </c>
      <c r="R914" s="146">
        <f t="shared" si="248"/>
        <v>0</v>
      </c>
    </row>
    <row r="915" spans="1:18" x14ac:dyDescent="0.35">
      <c r="A915">
        <v>737</v>
      </c>
      <c r="B915">
        <f t="shared" si="240"/>
        <v>41.79198696362301</v>
      </c>
      <c r="C915" s="145">
        <f t="shared" si="241"/>
        <v>2811.7090664071725</v>
      </c>
      <c r="D915" s="146">
        <f t="shared" si="242"/>
        <v>0</v>
      </c>
      <c r="H915">
        <v>737</v>
      </c>
      <c r="I915">
        <f t="shared" si="243"/>
        <v>7.7104874095080271</v>
      </c>
      <c r="J915" s="145">
        <f t="shared" si="244"/>
        <v>19.827250123952883</v>
      </c>
      <c r="K915" s="146">
        <f t="shared" si="245"/>
        <v>0</v>
      </c>
      <c r="O915">
        <v>73.7</v>
      </c>
      <c r="P915">
        <f t="shared" si="246"/>
        <v>97.528734463798472</v>
      </c>
      <c r="Q915" s="145">
        <f t="shared" si="247"/>
        <v>27046.504356786027</v>
      </c>
      <c r="R915" s="146">
        <f t="shared" si="248"/>
        <v>0</v>
      </c>
    </row>
    <row r="916" spans="1:18" x14ac:dyDescent="0.35">
      <c r="A916">
        <v>738</v>
      </c>
      <c r="B916">
        <f t="shared" si="240"/>
        <v>41.854235343406252</v>
      </c>
      <c r="C916" s="145">
        <f t="shared" si="241"/>
        <v>2824.4149165646309</v>
      </c>
      <c r="D916" s="146">
        <f t="shared" si="242"/>
        <v>0</v>
      </c>
      <c r="H916">
        <v>738</v>
      </c>
      <c r="I916">
        <f t="shared" si="243"/>
        <v>7.7270186818386648</v>
      </c>
      <c r="J916" s="145">
        <f t="shared" si="244"/>
        <v>19.925974802888259</v>
      </c>
      <c r="K916" s="146">
        <f t="shared" si="245"/>
        <v>0</v>
      </c>
      <c r="O916">
        <v>73.8</v>
      </c>
      <c r="P916">
        <f t="shared" si="246"/>
        <v>97.667135813543339</v>
      </c>
      <c r="Q916" s="145">
        <f t="shared" si="247"/>
        <v>27161.69248998773</v>
      </c>
      <c r="R916" s="146">
        <f t="shared" si="248"/>
        <v>0</v>
      </c>
    </row>
    <row r="917" spans="1:18" x14ac:dyDescent="0.35">
      <c r="A917">
        <v>739</v>
      </c>
      <c r="B917">
        <f t="shared" si="240"/>
        <v>41.916483723189494</v>
      </c>
      <c r="C917" s="145">
        <f t="shared" si="241"/>
        <v>2837.1591556004114</v>
      </c>
      <c r="D917" s="146">
        <f t="shared" si="242"/>
        <v>0</v>
      </c>
      <c r="H917">
        <v>739</v>
      </c>
      <c r="I917">
        <f t="shared" si="243"/>
        <v>7.7435499541693016</v>
      </c>
      <c r="J917" s="145">
        <f t="shared" si="244"/>
        <v>20.025063525962793</v>
      </c>
      <c r="K917" s="146">
        <f t="shared" si="245"/>
        <v>0</v>
      </c>
      <c r="O917">
        <v>73.900000000000006</v>
      </c>
      <c r="P917">
        <f t="shared" si="246"/>
        <v>97.805537163288221</v>
      </c>
      <c r="Q917" s="145">
        <f t="shared" si="247"/>
        <v>27277.207567883775</v>
      </c>
      <c r="R917" s="146">
        <f t="shared" si="248"/>
        <v>0</v>
      </c>
    </row>
    <row r="918" spans="1:18" x14ac:dyDescent="0.35">
      <c r="A918">
        <v>740</v>
      </c>
      <c r="B918">
        <f t="shared" si="240"/>
        <v>41.978732102972735</v>
      </c>
      <c r="C918" s="145">
        <f t="shared" si="241"/>
        <v>2849.9418416626181</v>
      </c>
      <c r="D918" s="146">
        <f t="shared" si="242"/>
        <v>0</v>
      </c>
      <c r="H918">
        <v>740</v>
      </c>
      <c r="I918">
        <f t="shared" si="243"/>
        <v>7.7600812264999393</v>
      </c>
      <c r="J918" s="145">
        <f t="shared" si="244"/>
        <v>20.124517083615796</v>
      </c>
      <c r="K918" s="146">
        <f t="shared" si="245"/>
        <v>0</v>
      </c>
      <c r="O918">
        <v>74</v>
      </c>
      <c r="P918">
        <f t="shared" si="246"/>
        <v>97.943938513033089</v>
      </c>
      <c r="Q918" s="145">
        <f t="shared" si="247"/>
        <v>27393.050054316798</v>
      </c>
      <c r="R918" s="146">
        <f t="shared" si="248"/>
        <v>0</v>
      </c>
    </row>
    <row r="919" spans="1:18" x14ac:dyDescent="0.35">
      <c r="A919">
        <v>741</v>
      </c>
      <c r="B919">
        <f t="shared" si="240"/>
        <v>42.04098048275597</v>
      </c>
      <c r="C919" s="145">
        <f t="shared" si="241"/>
        <v>2862.7630328993482</v>
      </c>
      <c r="D919" s="146">
        <f t="shared" si="242"/>
        <v>0</v>
      </c>
      <c r="H919">
        <v>741</v>
      </c>
      <c r="I919">
        <f t="shared" si="243"/>
        <v>7.7766124988305769</v>
      </c>
      <c r="J919" s="145">
        <f t="shared" si="244"/>
        <v>20.224336266286556</v>
      </c>
      <c r="K919" s="146">
        <f t="shared" si="245"/>
        <v>0</v>
      </c>
      <c r="O919">
        <v>74.099999999999994</v>
      </c>
      <c r="P919">
        <f t="shared" si="246"/>
        <v>98.082339862777957</v>
      </c>
      <c r="Q919" s="145">
        <f t="shared" si="247"/>
        <v>27509.220413129424</v>
      </c>
      <c r="R919" s="146">
        <f t="shared" si="248"/>
        <v>0</v>
      </c>
    </row>
    <row r="920" spans="1:18" x14ac:dyDescent="0.35">
      <c r="A920">
        <v>742</v>
      </c>
      <c r="B920">
        <f t="shared" si="240"/>
        <v>42.103228862539211</v>
      </c>
      <c r="C920" s="145">
        <f t="shared" si="241"/>
        <v>2875.6227874587062</v>
      </c>
      <c r="D920" s="146">
        <f t="shared" si="242"/>
        <v>0</v>
      </c>
      <c r="H920">
        <v>742</v>
      </c>
      <c r="I920">
        <f t="shared" si="243"/>
        <v>7.7931437711612137</v>
      </c>
      <c r="J920" s="145">
        <f t="shared" si="244"/>
        <v>20.324521864414383</v>
      </c>
      <c r="K920" s="146">
        <f t="shared" si="245"/>
        <v>0</v>
      </c>
      <c r="O920">
        <v>74.2</v>
      </c>
      <c r="P920">
        <f t="shared" si="246"/>
        <v>98.220741212522839</v>
      </c>
      <c r="Q920" s="145">
        <f t="shared" si="247"/>
        <v>27625.719108164307</v>
      </c>
      <c r="R920" s="146">
        <f t="shared" si="248"/>
        <v>0</v>
      </c>
    </row>
    <row r="921" spans="1:18" x14ac:dyDescent="0.35">
      <c r="A921">
        <v>743</v>
      </c>
      <c r="B921">
        <f t="shared" si="240"/>
        <v>42.165477242322453</v>
      </c>
      <c r="C921" s="145">
        <f t="shared" si="241"/>
        <v>2888.5211634887914</v>
      </c>
      <c r="D921" s="146">
        <f t="shared" si="242"/>
        <v>0</v>
      </c>
      <c r="H921">
        <v>743</v>
      </c>
      <c r="I921">
        <f t="shared" si="243"/>
        <v>7.8096750434918514</v>
      </c>
      <c r="J921" s="145">
        <f t="shared" si="244"/>
        <v>20.42507466843858</v>
      </c>
      <c r="K921" s="146">
        <f t="shared" si="245"/>
        <v>0</v>
      </c>
      <c r="O921">
        <v>74.3</v>
      </c>
      <c r="P921">
        <f t="shared" si="246"/>
        <v>98.359142562267692</v>
      </c>
      <c r="Q921" s="145">
        <f t="shared" si="247"/>
        <v>27742.546603264029</v>
      </c>
      <c r="R921" s="146">
        <f t="shared" si="248"/>
        <v>0</v>
      </c>
    </row>
    <row r="922" spans="1:18" x14ac:dyDescent="0.35">
      <c r="A922">
        <v>744</v>
      </c>
      <c r="B922">
        <f t="shared" si="240"/>
        <v>42.227725622105694</v>
      </c>
      <c r="C922" s="145">
        <f t="shared" si="241"/>
        <v>2901.4582191377044</v>
      </c>
      <c r="D922" s="146">
        <f t="shared" si="242"/>
        <v>0</v>
      </c>
      <c r="H922">
        <v>744</v>
      </c>
      <c r="I922">
        <f t="shared" si="243"/>
        <v>7.826206315822489</v>
      </c>
      <c r="J922" s="145">
        <f t="shared" si="244"/>
        <v>20.525995468798442</v>
      </c>
      <c r="K922" s="146">
        <f t="shared" si="245"/>
        <v>0</v>
      </c>
      <c r="O922">
        <v>74.400000000000006</v>
      </c>
      <c r="P922">
        <f t="shared" si="246"/>
        <v>98.497543912012588</v>
      </c>
      <c r="Q922" s="145">
        <f t="shared" si="247"/>
        <v>27859.703362271295</v>
      </c>
      <c r="R922" s="146">
        <f t="shared" si="248"/>
        <v>0</v>
      </c>
    </row>
    <row r="923" spans="1:18" x14ac:dyDescent="0.35">
      <c r="A923">
        <v>745</v>
      </c>
      <c r="B923">
        <f t="shared" si="240"/>
        <v>42.289974001888936</v>
      </c>
      <c r="C923" s="145">
        <f t="shared" si="241"/>
        <v>2914.4340125535473</v>
      </c>
      <c r="D923" s="146">
        <f t="shared" si="242"/>
        <v>0</v>
      </c>
      <c r="H923">
        <v>745</v>
      </c>
      <c r="I923">
        <f t="shared" si="243"/>
        <v>7.8427375881531267</v>
      </c>
      <c r="J923" s="145">
        <f t="shared" si="244"/>
        <v>20.627285055933275</v>
      </c>
      <c r="K923" s="146">
        <f t="shared" si="245"/>
        <v>0</v>
      </c>
      <c r="O923">
        <v>74.5</v>
      </c>
      <c r="P923">
        <f t="shared" si="246"/>
        <v>98.635945261757442</v>
      </c>
      <c r="Q923" s="145">
        <f t="shared" si="247"/>
        <v>27977.189849028648</v>
      </c>
      <c r="R923" s="146">
        <f t="shared" si="248"/>
        <v>0</v>
      </c>
    </row>
    <row r="924" spans="1:18" x14ac:dyDescent="0.35">
      <c r="A924">
        <v>746</v>
      </c>
      <c r="B924">
        <f t="shared" si="240"/>
        <v>42.352222381672178</v>
      </c>
      <c r="C924" s="145">
        <f t="shared" si="241"/>
        <v>2927.4486018844186</v>
      </c>
      <c r="D924" s="146">
        <f t="shared" si="242"/>
        <v>0</v>
      </c>
      <c r="H924">
        <v>746</v>
      </c>
      <c r="I924">
        <f t="shared" si="243"/>
        <v>7.8592688604837635</v>
      </c>
      <c r="J924" s="145">
        <f t="shared" si="244"/>
        <v>20.728944220282383</v>
      </c>
      <c r="K924" s="146">
        <f t="shared" si="245"/>
        <v>0</v>
      </c>
      <c r="O924">
        <v>74.599999999999994</v>
      </c>
      <c r="P924">
        <f t="shared" si="246"/>
        <v>98.77434661150231</v>
      </c>
      <c r="Q924" s="145">
        <f t="shared" si="247"/>
        <v>28095.006527378788</v>
      </c>
      <c r="R924" s="146">
        <f t="shared" si="248"/>
        <v>0</v>
      </c>
    </row>
    <row r="925" spans="1:18" x14ac:dyDescent="0.35">
      <c r="A925">
        <v>747</v>
      </c>
      <c r="B925">
        <f t="shared" si="240"/>
        <v>42.414470761455419</v>
      </c>
      <c r="C925" s="145">
        <f t="shared" si="241"/>
        <v>2940.5020452784215</v>
      </c>
      <c r="D925" s="146">
        <f t="shared" si="242"/>
        <v>0</v>
      </c>
      <c r="H925">
        <v>747</v>
      </c>
      <c r="I925">
        <f t="shared" si="243"/>
        <v>7.8758001328144012</v>
      </c>
      <c r="J925" s="145">
        <f t="shared" si="244"/>
        <v>20.830973752285061</v>
      </c>
      <c r="K925" s="146">
        <f t="shared" si="245"/>
        <v>0</v>
      </c>
      <c r="O925">
        <v>74.7</v>
      </c>
      <c r="P925">
        <f t="shared" si="246"/>
        <v>98.912747961247192</v>
      </c>
      <c r="Q925" s="145">
        <f t="shared" si="247"/>
        <v>28213.153861164337</v>
      </c>
      <c r="R925" s="146">
        <f t="shared" si="248"/>
        <v>0</v>
      </c>
    </row>
    <row r="926" spans="1:18" x14ac:dyDescent="0.35">
      <c r="A926">
        <v>748</v>
      </c>
      <c r="B926">
        <f t="shared" si="240"/>
        <v>42.476719141238661</v>
      </c>
      <c r="C926" s="145">
        <f t="shared" si="241"/>
        <v>2953.5944008836568</v>
      </c>
      <c r="D926" s="146">
        <f t="shared" si="242"/>
        <v>0</v>
      </c>
      <c r="H926">
        <v>748</v>
      </c>
      <c r="I926">
        <f t="shared" si="243"/>
        <v>7.8923314051450388</v>
      </c>
      <c r="J926" s="145">
        <f t="shared" si="244"/>
        <v>20.933374442380622</v>
      </c>
      <c r="K926" s="146">
        <f t="shared" si="245"/>
        <v>0</v>
      </c>
      <c r="O926">
        <v>74.8</v>
      </c>
      <c r="P926">
        <f t="shared" si="246"/>
        <v>99.051149310992059</v>
      </c>
      <c r="Q926" s="145">
        <f t="shared" si="247"/>
        <v>28331.632314227882</v>
      </c>
      <c r="R926" s="146">
        <f t="shared" si="248"/>
        <v>0</v>
      </c>
    </row>
    <row r="927" spans="1:18" x14ac:dyDescent="0.35">
      <c r="A927">
        <v>749</v>
      </c>
      <c r="B927">
        <f t="shared" si="240"/>
        <v>42.538967521021902</v>
      </c>
      <c r="C927" s="145">
        <f t="shared" si="241"/>
        <v>2966.7257268482235</v>
      </c>
      <c r="D927" s="146">
        <f t="shared" si="242"/>
        <v>0</v>
      </c>
      <c r="H927">
        <v>749</v>
      </c>
      <c r="I927">
        <f t="shared" si="243"/>
        <v>7.9088626774756756</v>
      </c>
      <c r="J927" s="145">
        <f t="shared" si="244"/>
        <v>21.036147081008352</v>
      </c>
      <c r="K927" s="146">
        <f t="shared" si="245"/>
        <v>0</v>
      </c>
      <c r="O927">
        <v>74.900000000000006</v>
      </c>
      <c r="P927">
        <f t="shared" si="246"/>
        <v>99.189550660736941</v>
      </c>
      <c r="Q927" s="145">
        <f t="shared" si="247"/>
        <v>28450.442350412115</v>
      </c>
      <c r="R927" s="146">
        <f t="shared" si="248"/>
        <v>0</v>
      </c>
    </row>
    <row r="928" spans="1:18" x14ac:dyDescent="0.35">
      <c r="A928">
        <v>750</v>
      </c>
      <c r="B928">
        <f t="shared" si="240"/>
        <v>42.601215900805144</v>
      </c>
      <c r="C928" s="145">
        <f t="shared" si="241"/>
        <v>2979.8960813202243</v>
      </c>
      <c r="D928" s="146">
        <f t="shared" si="242"/>
        <v>0</v>
      </c>
      <c r="H928">
        <v>750</v>
      </c>
      <c r="I928">
        <f t="shared" si="243"/>
        <v>7.9253939498063133</v>
      </c>
      <c r="J928" s="145">
        <f t="shared" si="244"/>
        <v>21.139292458607567</v>
      </c>
      <c r="K928" s="146">
        <f t="shared" si="245"/>
        <v>0</v>
      </c>
      <c r="O928">
        <v>75</v>
      </c>
      <c r="P928">
        <f t="shared" si="246"/>
        <v>99.327952010481809</v>
      </c>
      <c r="Q928" s="145">
        <f t="shared" si="247"/>
        <v>28569.584433559619</v>
      </c>
      <c r="R928" s="146">
        <f t="shared" si="248"/>
        <v>0</v>
      </c>
    </row>
    <row r="929" spans="1:18" x14ac:dyDescent="0.35">
      <c r="A929">
        <v>751</v>
      </c>
      <c r="B929">
        <f t="shared" si="240"/>
        <v>42.663464280588386</v>
      </c>
      <c r="C929" s="145">
        <f t="shared" si="241"/>
        <v>2993.1055224477591</v>
      </c>
      <c r="D929" s="146">
        <f t="shared" si="242"/>
        <v>0</v>
      </c>
      <c r="H929">
        <v>751</v>
      </c>
      <c r="I929">
        <f t="shared" si="243"/>
        <v>7.941925222136951</v>
      </c>
      <c r="J929" s="145">
        <f t="shared" si="244"/>
        <v>21.24281136561757</v>
      </c>
      <c r="K929" s="146">
        <f t="shared" si="245"/>
        <v>0</v>
      </c>
      <c r="O929">
        <v>75.099999999999994</v>
      </c>
      <c r="P929">
        <f t="shared" si="246"/>
        <v>99.466353360226663</v>
      </c>
      <c r="Q929" s="145">
        <f t="shared" si="247"/>
        <v>28689.059027513027</v>
      </c>
      <c r="R929" s="146">
        <f t="shared" si="248"/>
        <v>0</v>
      </c>
    </row>
    <row r="930" spans="1:18" x14ac:dyDescent="0.35">
      <c r="A930">
        <v>752</v>
      </c>
      <c r="B930">
        <f t="shared" si="240"/>
        <v>42.725712660371627</v>
      </c>
      <c r="C930" s="145">
        <f t="shared" si="241"/>
        <v>3006.3541083789282</v>
      </c>
      <c r="D930" s="146">
        <f t="shared" si="242"/>
        <v>0</v>
      </c>
      <c r="H930">
        <v>752</v>
      </c>
      <c r="I930">
        <f t="shared" si="243"/>
        <v>7.9584564944675886</v>
      </c>
      <c r="J930" s="145">
        <f t="shared" si="244"/>
        <v>21.34670459247765</v>
      </c>
      <c r="K930" s="146">
        <f t="shared" si="245"/>
        <v>0</v>
      </c>
      <c r="O930">
        <v>75.2</v>
      </c>
      <c r="P930">
        <f t="shared" si="246"/>
        <v>99.604754709971544</v>
      </c>
      <c r="Q930" s="145">
        <f t="shared" si="247"/>
        <v>28808.866596115004</v>
      </c>
      <c r="R930" s="146">
        <f t="shared" si="248"/>
        <v>0</v>
      </c>
    </row>
    <row r="931" spans="1:18" x14ac:dyDescent="0.35">
      <c r="A931">
        <v>753</v>
      </c>
      <c r="B931">
        <f t="shared" si="240"/>
        <v>42.787961040154869</v>
      </c>
      <c r="C931" s="145">
        <f t="shared" si="241"/>
        <v>3019.6418972618349</v>
      </c>
      <c r="D931" s="146">
        <f t="shared" si="242"/>
        <v>0</v>
      </c>
      <c r="H931">
        <v>753</v>
      </c>
      <c r="I931">
        <f t="shared" si="243"/>
        <v>7.9749877667982254</v>
      </c>
      <c r="J931" s="145">
        <f t="shared" si="244"/>
        <v>21.450972929627113</v>
      </c>
      <c r="K931" s="146">
        <f t="shared" si="245"/>
        <v>0</v>
      </c>
      <c r="O931">
        <v>75.3</v>
      </c>
      <c r="P931">
        <f t="shared" si="246"/>
        <v>99.743156059716412</v>
      </c>
      <c r="Q931" s="145">
        <f t="shared" si="247"/>
        <v>28929.007603208156</v>
      </c>
      <c r="R931" s="146">
        <f t="shared" si="248"/>
        <v>0</v>
      </c>
    </row>
    <row r="932" spans="1:18" x14ac:dyDescent="0.35">
      <c r="A932">
        <v>754</v>
      </c>
      <c r="B932">
        <f t="shared" si="240"/>
        <v>42.850209419938103</v>
      </c>
      <c r="C932" s="145">
        <f t="shared" si="241"/>
        <v>3032.9689472445762</v>
      </c>
      <c r="D932" s="146">
        <f t="shared" si="242"/>
        <v>0</v>
      </c>
      <c r="H932">
        <v>754</v>
      </c>
      <c r="I932">
        <f t="shared" si="243"/>
        <v>7.9915190391288631</v>
      </c>
      <c r="J932" s="145">
        <f t="shared" si="244"/>
        <v>21.555617167505268</v>
      </c>
      <c r="K932" s="146">
        <f t="shared" si="245"/>
        <v>0</v>
      </c>
      <c r="O932">
        <v>75.400000000000006</v>
      </c>
      <c r="P932">
        <f t="shared" si="246"/>
        <v>99.881557409461294</v>
      </c>
      <c r="Q932" s="145">
        <f t="shared" si="247"/>
        <v>29049.482512635135</v>
      </c>
      <c r="R932" s="146">
        <f t="shared" si="248"/>
        <v>0</v>
      </c>
    </row>
    <row r="933" spans="1:18" x14ac:dyDescent="0.35">
      <c r="A933">
        <v>755</v>
      </c>
      <c r="B933">
        <f t="shared" si="240"/>
        <v>42.912457799721345</v>
      </c>
      <c r="C933" s="145">
        <f t="shared" si="241"/>
        <v>3046.3353164752566</v>
      </c>
      <c r="D933" s="146">
        <f t="shared" si="242"/>
        <v>0</v>
      </c>
      <c r="H933">
        <v>755</v>
      </c>
      <c r="I933">
        <f t="shared" si="243"/>
        <v>8.0080503114595007</v>
      </c>
      <c r="J933" s="145">
        <f t="shared" si="244"/>
        <v>21.660638096551413</v>
      </c>
      <c r="K933" s="146">
        <f t="shared" si="245"/>
        <v>0</v>
      </c>
      <c r="O933">
        <v>75.5</v>
      </c>
      <c r="P933">
        <f t="shared" si="246"/>
        <v>100.01995875920616</v>
      </c>
      <c r="Q933" s="145">
        <f t="shared" si="247"/>
        <v>29170.291788238545</v>
      </c>
      <c r="R933" s="146">
        <f t="shared" si="248"/>
        <v>0</v>
      </c>
    </row>
    <row r="934" spans="1:18" x14ac:dyDescent="0.35">
      <c r="A934">
        <v>756</v>
      </c>
      <c r="B934">
        <f t="shared" si="240"/>
        <v>42.974706179504587</v>
      </c>
      <c r="C934" s="145">
        <f t="shared" si="241"/>
        <v>3059.7410631019766</v>
      </c>
      <c r="D934" s="146">
        <f t="shared" si="242"/>
        <v>0</v>
      </c>
      <c r="H934">
        <v>756</v>
      </c>
      <c r="I934">
        <f t="shared" si="243"/>
        <v>8.0245815837901375</v>
      </c>
      <c r="J934" s="145">
        <f t="shared" si="244"/>
        <v>21.766036507204849</v>
      </c>
      <c r="K934" s="146">
        <f t="shared" si="245"/>
        <v>0</v>
      </c>
      <c r="O934">
        <v>75.599999999999994</v>
      </c>
      <c r="P934">
        <f t="shared" si="246"/>
        <v>100.15836010895103</v>
      </c>
      <c r="Q934" s="145">
        <f t="shared" si="247"/>
        <v>29291.435893861017</v>
      </c>
      <c r="R934" s="146">
        <f t="shared" si="248"/>
        <v>0</v>
      </c>
    </row>
    <row r="935" spans="1:18" x14ac:dyDescent="0.35">
      <c r="A935">
        <v>757</v>
      </c>
      <c r="B935">
        <f t="shared" si="240"/>
        <v>43.036954559287828</v>
      </c>
      <c r="C935" s="145">
        <f t="shared" si="241"/>
        <v>3073.1862452728355</v>
      </c>
      <c r="D935" s="146">
        <f t="shared" si="242"/>
        <v>0</v>
      </c>
      <c r="H935">
        <v>757</v>
      </c>
      <c r="I935">
        <f t="shared" si="243"/>
        <v>8.0411128561207761</v>
      </c>
      <c r="J935" s="145">
        <f t="shared" si="244"/>
        <v>21.871813189904888</v>
      </c>
      <c r="K935" s="146">
        <f t="shared" si="245"/>
        <v>0</v>
      </c>
      <c r="O935">
        <v>75.7</v>
      </c>
      <c r="P935">
        <f t="shared" si="246"/>
        <v>100.29676145869591</v>
      </c>
      <c r="Q935" s="145">
        <f t="shared" si="247"/>
        <v>29412.915293345221</v>
      </c>
      <c r="R935" s="146">
        <f t="shared" si="248"/>
        <v>0</v>
      </c>
    </row>
    <row r="936" spans="1:18" x14ac:dyDescent="0.35">
      <c r="A936">
        <v>758</v>
      </c>
      <c r="B936">
        <f t="shared" si="240"/>
        <v>43.09920293907107</v>
      </c>
      <c r="C936" s="145">
        <f t="shared" si="241"/>
        <v>3086.6709211359348</v>
      </c>
      <c r="D936" s="146">
        <f t="shared" si="242"/>
        <v>0</v>
      </c>
      <c r="H936">
        <v>758</v>
      </c>
      <c r="I936">
        <f t="shared" si="243"/>
        <v>8.0576441284514129</v>
      </c>
      <c r="J936" s="145">
        <f t="shared" si="244"/>
        <v>21.977968935090811</v>
      </c>
      <c r="K936" s="146">
        <f t="shared" si="245"/>
        <v>0</v>
      </c>
      <c r="O936">
        <v>75.8</v>
      </c>
      <c r="P936">
        <f t="shared" si="246"/>
        <v>100.43516280844077</v>
      </c>
      <c r="Q936" s="145">
        <f t="shared" si="247"/>
        <v>29534.730450533734</v>
      </c>
      <c r="R936" s="146">
        <f t="shared" si="248"/>
        <v>0</v>
      </c>
    </row>
    <row r="937" spans="1:18" x14ac:dyDescent="0.35">
      <c r="A937">
        <v>759</v>
      </c>
      <c r="B937">
        <f t="shared" si="240"/>
        <v>43.161451318854311</v>
      </c>
      <c r="C937" s="145">
        <f t="shared" si="241"/>
        <v>3100.1951488393756</v>
      </c>
      <c r="D937" s="146">
        <f t="shared" si="242"/>
        <v>0</v>
      </c>
      <c r="H937">
        <v>759</v>
      </c>
      <c r="I937">
        <f t="shared" si="243"/>
        <v>8.0741754007820496</v>
      </c>
      <c r="J937" s="145">
        <f t="shared" si="244"/>
        <v>22.084504533201923</v>
      </c>
      <c r="K937" s="146">
        <f t="shared" si="245"/>
        <v>0</v>
      </c>
      <c r="O937">
        <v>75.900000000000006</v>
      </c>
      <c r="P937">
        <f t="shared" si="246"/>
        <v>100.57356415818565</v>
      </c>
      <c r="Q937" s="145">
        <f t="shared" si="247"/>
        <v>29656.881829269241</v>
      </c>
      <c r="R937" s="146">
        <f t="shared" si="248"/>
        <v>0</v>
      </c>
    </row>
    <row r="938" spans="1:18" x14ac:dyDescent="0.35">
      <c r="A938">
        <v>760</v>
      </c>
      <c r="B938">
        <f t="shared" si="240"/>
        <v>43.223699698637553</v>
      </c>
      <c r="C938" s="145">
        <f t="shared" si="241"/>
        <v>3113.758986531258</v>
      </c>
      <c r="D938" s="146">
        <f t="shared" si="242"/>
        <v>0</v>
      </c>
      <c r="H938">
        <v>760</v>
      </c>
      <c r="I938">
        <f t="shared" si="243"/>
        <v>8.0907066731126882</v>
      </c>
      <c r="J938" s="145">
        <f t="shared" si="244"/>
        <v>22.191420774677553</v>
      </c>
      <c r="K938" s="146">
        <f t="shared" si="245"/>
        <v>0</v>
      </c>
      <c r="O938">
        <v>76</v>
      </c>
      <c r="P938">
        <f t="shared" si="246"/>
        <v>100.71196550793051</v>
      </c>
      <c r="Q938" s="145">
        <f t="shared" si="247"/>
        <v>29779.369893394331</v>
      </c>
      <c r="R938" s="146">
        <f t="shared" si="248"/>
        <v>0</v>
      </c>
    </row>
    <row r="939" spans="1:18" x14ac:dyDescent="0.35">
      <c r="A939">
        <v>761</v>
      </c>
      <c r="B939">
        <f t="shared" si="240"/>
        <v>43.285948078420795</v>
      </c>
      <c r="C939" s="145">
        <f t="shared" si="241"/>
        <v>3127.3624923596844</v>
      </c>
      <c r="D939" s="146">
        <f t="shared" si="242"/>
        <v>0</v>
      </c>
      <c r="H939">
        <v>761</v>
      </c>
      <c r="I939">
        <f t="shared" si="243"/>
        <v>8.107237945443325</v>
      </c>
      <c r="J939" s="145">
        <f t="shared" si="244"/>
        <v>22.298718449956969</v>
      </c>
      <c r="K939" s="146">
        <f t="shared" si="245"/>
        <v>0</v>
      </c>
      <c r="O939">
        <v>76.099999999999994</v>
      </c>
      <c r="P939">
        <f t="shared" si="246"/>
        <v>100.85036685767538</v>
      </c>
      <c r="Q939" s="145">
        <f t="shared" si="247"/>
        <v>29902.195106751649</v>
      </c>
      <c r="R939" s="146">
        <f t="shared" si="248"/>
        <v>0</v>
      </c>
    </row>
    <row r="940" spans="1:18" x14ac:dyDescent="0.35">
      <c r="A940">
        <v>762</v>
      </c>
      <c r="B940">
        <f t="shared" si="240"/>
        <v>43.348196458204036</v>
      </c>
      <c r="C940" s="145">
        <f t="shared" si="241"/>
        <v>3141.005724472755</v>
      </c>
      <c r="D940" s="146">
        <f t="shared" si="242"/>
        <v>0</v>
      </c>
      <c r="H940">
        <v>762</v>
      </c>
      <c r="I940">
        <f t="shared" si="243"/>
        <v>8.1237692177739618</v>
      </c>
      <c r="J940" s="145">
        <f t="shared" si="244"/>
        <v>22.406398349479495</v>
      </c>
      <c r="K940" s="146">
        <f t="shared" si="245"/>
        <v>0</v>
      </c>
      <c r="O940">
        <v>76.2</v>
      </c>
      <c r="P940">
        <f t="shared" si="246"/>
        <v>100.98876820742026</v>
      </c>
      <c r="Q940" s="145">
        <f t="shared" si="247"/>
        <v>30025.357933183845</v>
      </c>
      <c r="R940" s="146">
        <f t="shared" si="248"/>
        <v>0</v>
      </c>
    </row>
    <row r="941" spans="1:18" x14ac:dyDescent="0.35">
      <c r="A941">
        <v>763</v>
      </c>
      <c r="B941">
        <f t="shared" si="240"/>
        <v>43.410444837987278</v>
      </c>
      <c r="C941" s="145">
        <f t="shared" si="241"/>
        <v>3154.6887410185695</v>
      </c>
      <c r="D941" s="146">
        <f t="shared" si="242"/>
        <v>0</v>
      </c>
      <c r="H941">
        <v>763</v>
      </c>
      <c r="I941">
        <f t="shared" si="243"/>
        <v>8.1403004901046003</v>
      </c>
      <c r="J941" s="145">
        <f t="shared" si="244"/>
        <v>22.514461263684431</v>
      </c>
      <c r="K941" s="146">
        <f t="shared" si="245"/>
        <v>0</v>
      </c>
      <c r="O941">
        <v>76.3</v>
      </c>
      <c r="P941">
        <f t="shared" si="246"/>
        <v>101.12716955716513</v>
      </c>
      <c r="Q941" s="145">
        <f t="shared" si="247"/>
        <v>30148.858836533516</v>
      </c>
      <c r="R941" s="146">
        <f t="shared" si="248"/>
        <v>0</v>
      </c>
    </row>
    <row r="942" spans="1:18" x14ac:dyDescent="0.35">
      <c r="A942">
        <v>764</v>
      </c>
      <c r="B942">
        <f t="shared" si="240"/>
        <v>43.472693217770519</v>
      </c>
      <c r="C942" s="145">
        <f t="shared" si="241"/>
        <v>3168.4116001452298</v>
      </c>
      <c r="D942" s="146">
        <f t="shared" si="242"/>
        <v>0</v>
      </c>
      <c r="H942">
        <v>764</v>
      </c>
      <c r="I942">
        <f t="shared" si="243"/>
        <v>8.1568317624352371</v>
      </c>
      <c r="J942" s="145">
        <f t="shared" si="244"/>
        <v>22.622907983011061</v>
      </c>
      <c r="K942" s="146">
        <f t="shared" si="245"/>
        <v>0</v>
      </c>
      <c r="O942">
        <v>76.400000000000006</v>
      </c>
      <c r="P942">
        <f t="shared" si="246"/>
        <v>101.26557090691001</v>
      </c>
      <c r="Q942" s="145">
        <f t="shared" si="247"/>
        <v>30272.698280643323</v>
      </c>
      <c r="R942" s="146">
        <f t="shared" si="248"/>
        <v>0</v>
      </c>
    </row>
    <row r="943" spans="1:18" x14ac:dyDescent="0.35">
      <c r="A943">
        <v>765</v>
      </c>
      <c r="B943">
        <f t="shared" si="240"/>
        <v>43.534941597553761</v>
      </c>
      <c r="C943" s="145">
        <f t="shared" si="241"/>
        <v>3182.1743600008372</v>
      </c>
      <c r="D943" s="146">
        <f t="shared" si="242"/>
        <v>0</v>
      </c>
      <c r="H943">
        <v>765</v>
      </c>
      <c r="I943">
        <f t="shared" si="243"/>
        <v>8.1733630347658757</v>
      </c>
      <c r="J943" s="145">
        <f t="shared" si="244"/>
        <v>22.731739297898717</v>
      </c>
      <c r="K943" s="146">
        <f t="shared" si="245"/>
        <v>0</v>
      </c>
      <c r="O943">
        <v>76.5</v>
      </c>
      <c r="P943">
        <f t="shared" si="246"/>
        <v>101.40397225665487</v>
      </c>
      <c r="Q943" s="145">
        <f t="shared" si="247"/>
        <v>30396.876729355867</v>
      </c>
      <c r="R943" s="146">
        <f t="shared" si="248"/>
        <v>0</v>
      </c>
    </row>
    <row r="944" spans="1:18" x14ac:dyDescent="0.35">
      <c r="A944">
        <v>766</v>
      </c>
      <c r="B944">
        <f t="shared" si="240"/>
        <v>43.597189977336996</v>
      </c>
      <c r="C944" s="145">
        <f t="shared" si="241"/>
        <v>3195.9770787334896</v>
      </c>
      <c r="D944" s="146">
        <f t="shared" si="242"/>
        <v>0</v>
      </c>
      <c r="H944">
        <v>766</v>
      </c>
      <c r="I944">
        <f t="shared" si="243"/>
        <v>8.1898943070965124</v>
      </c>
      <c r="J944" s="145">
        <f t="shared" si="244"/>
        <v>22.840955998786669</v>
      </c>
      <c r="K944" s="146">
        <f t="shared" si="245"/>
        <v>0</v>
      </c>
      <c r="O944">
        <v>76.599999999999994</v>
      </c>
      <c r="P944">
        <f t="shared" si="246"/>
        <v>101.54237360639974</v>
      </c>
      <c r="Q944" s="145">
        <f t="shared" si="247"/>
        <v>30521.394646513796</v>
      </c>
      <c r="R944" s="146">
        <f t="shared" si="248"/>
        <v>0</v>
      </c>
    </row>
    <row r="945" spans="1:18" x14ac:dyDescent="0.35">
      <c r="A945">
        <v>767</v>
      </c>
      <c r="B945">
        <f t="shared" si="240"/>
        <v>43.659438357120237</v>
      </c>
      <c r="C945" s="145">
        <f t="shared" si="241"/>
        <v>3209.8198144912931</v>
      </c>
      <c r="D945" s="146">
        <f t="shared" si="242"/>
        <v>0</v>
      </c>
      <c r="H945">
        <v>767</v>
      </c>
      <c r="I945">
        <f t="shared" si="243"/>
        <v>8.2064255794271492</v>
      </c>
      <c r="J945" s="145">
        <f t="shared" si="244"/>
        <v>22.950558876114233</v>
      </c>
      <c r="K945" s="146">
        <f t="shared" si="245"/>
        <v>0</v>
      </c>
      <c r="O945">
        <v>76.7</v>
      </c>
      <c r="P945">
        <f t="shared" si="246"/>
        <v>101.68077495614462</v>
      </c>
      <c r="Q945" s="145">
        <f t="shared" si="247"/>
        <v>30646.252495959765</v>
      </c>
      <c r="R945" s="146">
        <f t="shared" si="248"/>
        <v>0</v>
      </c>
    </row>
    <row r="946" spans="1:18" x14ac:dyDescent="0.35">
      <c r="A946">
        <v>768</v>
      </c>
      <c r="B946">
        <f t="shared" si="240"/>
        <v>43.721686736903479</v>
      </c>
      <c r="C946" s="145">
        <f t="shared" si="241"/>
        <v>3223.7026254223451</v>
      </c>
      <c r="D946" s="146">
        <f t="shared" si="242"/>
        <v>0</v>
      </c>
      <c r="H946">
        <v>768</v>
      </c>
      <c r="I946">
        <f t="shared" si="243"/>
        <v>8.2229568517577878</v>
      </c>
      <c r="J946" s="145">
        <f t="shared" si="244"/>
        <v>23.060548720320728</v>
      </c>
      <c r="K946" s="146">
        <f t="shared" si="245"/>
        <v>0</v>
      </c>
      <c r="O946">
        <v>76.8</v>
      </c>
      <c r="P946">
        <f t="shared" si="246"/>
        <v>101.81917630588948</v>
      </c>
      <c r="Q946" s="145">
        <f t="shared" si="247"/>
        <v>30771.450741536362</v>
      </c>
      <c r="R946" s="146">
        <f t="shared" si="248"/>
        <v>0</v>
      </c>
    </row>
    <row r="947" spans="1:18" x14ac:dyDescent="0.35">
      <c r="A947">
        <v>769</v>
      </c>
      <c r="B947">
        <f t="shared" ref="B947:B1010" si="249">(A947-$C$171)/$C$172</f>
        <v>43.78393511668672</v>
      </c>
      <c r="C947" s="145">
        <f t="shared" ref="C947:C1010" si="250">B947-1/6*C$174*(B947^2-1)-1/24*C$175*(B947^3-3*B947)+1/36*C$174^2*(4*B947^3-7*B947)</f>
        <v>3237.6255696747476</v>
      </c>
      <c r="D947" s="146">
        <f t="shared" ref="D947:D1010" si="251">1-NORMSDIST(C947)</f>
        <v>0</v>
      </c>
      <c r="H947">
        <v>769</v>
      </c>
      <c r="I947">
        <f t="shared" ref="I947:I1010" si="252">(H947-$J$171)/$J$172</f>
        <v>8.2394881240884246</v>
      </c>
      <c r="J947" s="145">
        <f t="shared" ref="J947:J1010" si="253">I947-1/6*J$174*(I947^2-1)-1/24*J$175*(I947^3-3*I947)+1/36*J$174^2*(4*I947^3-7*I947)</f>
        <v>23.170926321845421</v>
      </c>
      <c r="K947" s="146">
        <f t="shared" ref="K947:K1010" si="254">1-NORMSDIST(J947)</f>
        <v>0</v>
      </c>
      <c r="O947">
        <v>76.900000000000006</v>
      </c>
      <c r="P947">
        <f t="shared" ref="P947:P1010" si="255">(O947-$Q$171)/$Q$172</f>
        <v>101.95757765563437</v>
      </c>
      <c r="Q947" s="145">
        <f t="shared" ref="Q947:Q1010" si="256">P947-1/6*Q$174*(P947^2-1)-1/24*Q$175*(P947^3-3*P947)+1/36*Q$174^2*(4*P947^3-7*P947)</f>
        <v>30896.989847086257</v>
      </c>
      <c r="R947" s="146">
        <f t="shared" ref="R947:R1010" si="257">1-NORMSDIST(Q947)</f>
        <v>0</v>
      </c>
    </row>
    <row r="948" spans="1:18" x14ac:dyDescent="0.35">
      <c r="A948">
        <v>770</v>
      </c>
      <c r="B948">
        <f t="shared" si="249"/>
        <v>43.846183496469962</v>
      </c>
      <c r="C948" s="145">
        <f t="shared" si="250"/>
        <v>3251.5887053966012</v>
      </c>
      <c r="D948" s="146">
        <f t="shared" si="251"/>
        <v>0</v>
      </c>
      <c r="H948">
        <v>770</v>
      </c>
      <c r="I948">
        <f t="shared" si="252"/>
        <v>8.2560193964190614</v>
      </c>
      <c r="J948" s="145">
        <f t="shared" si="253"/>
        <v>23.281692471127634</v>
      </c>
      <c r="K948" s="146">
        <f t="shared" si="254"/>
        <v>0</v>
      </c>
      <c r="O948">
        <v>77</v>
      </c>
      <c r="P948">
        <f t="shared" si="255"/>
        <v>102.09597900537923</v>
      </c>
      <c r="Q948" s="145">
        <f t="shared" si="256"/>
        <v>31022.870276452046</v>
      </c>
      <c r="R948" s="146">
        <f t="shared" si="257"/>
        <v>0</v>
      </c>
    </row>
    <row r="949" spans="1:18" x14ac:dyDescent="0.35">
      <c r="A949">
        <v>771</v>
      </c>
      <c r="B949">
        <f t="shared" si="249"/>
        <v>43.908431876253204</v>
      </c>
      <c r="C949" s="145">
        <f t="shared" si="250"/>
        <v>3265.5920907360064</v>
      </c>
      <c r="D949" s="146">
        <f t="shared" si="251"/>
        <v>0</v>
      </c>
      <c r="H949">
        <v>771</v>
      </c>
      <c r="I949">
        <f t="shared" si="252"/>
        <v>8.2725506687496999</v>
      </c>
      <c r="J949" s="145">
        <f t="shared" si="253"/>
        <v>23.392847958606676</v>
      </c>
      <c r="K949" s="146">
        <f t="shared" si="254"/>
        <v>0</v>
      </c>
      <c r="O949">
        <v>77.099999999999994</v>
      </c>
      <c r="P949">
        <f t="shared" si="255"/>
        <v>102.23438035512409</v>
      </c>
      <c r="Q949" s="145">
        <f t="shared" si="256"/>
        <v>31149.092493476353</v>
      </c>
      <c r="R949" s="146">
        <f t="shared" si="257"/>
        <v>0</v>
      </c>
    </row>
    <row r="950" spans="1:18" x14ac:dyDescent="0.35">
      <c r="A950">
        <v>772</v>
      </c>
      <c r="B950">
        <f t="shared" si="249"/>
        <v>43.970680256036445</v>
      </c>
      <c r="C950" s="145">
        <f t="shared" si="250"/>
        <v>3279.6357838410649</v>
      </c>
      <c r="D950" s="146">
        <f t="shared" si="251"/>
        <v>0</v>
      </c>
      <c r="H950">
        <v>772</v>
      </c>
      <c r="I950">
        <f t="shared" si="252"/>
        <v>8.2890819410803367</v>
      </c>
      <c r="J950" s="145">
        <f t="shared" si="253"/>
        <v>23.504393574721835</v>
      </c>
      <c r="K950" s="146">
        <f t="shared" si="254"/>
        <v>0</v>
      </c>
      <c r="O950">
        <v>77.2</v>
      </c>
      <c r="P950">
        <f t="shared" si="255"/>
        <v>102.37278170486898</v>
      </c>
      <c r="Q950" s="145">
        <f t="shared" si="256"/>
        <v>31275.656962001882</v>
      </c>
      <c r="R950" s="146">
        <f t="shared" si="257"/>
        <v>0</v>
      </c>
    </row>
    <row r="951" spans="1:18" x14ac:dyDescent="0.35">
      <c r="A951">
        <v>773</v>
      </c>
      <c r="B951">
        <f t="shared" si="249"/>
        <v>44.032928635819687</v>
      </c>
      <c r="C951" s="145">
        <f t="shared" si="250"/>
        <v>3293.7198428598763</v>
      </c>
      <c r="D951" s="146">
        <f t="shared" si="251"/>
        <v>0</v>
      </c>
      <c r="H951">
        <v>773</v>
      </c>
      <c r="I951">
        <f t="shared" si="252"/>
        <v>8.3056132134109735</v>
      </c>
      <c r="J951" s="145">
        <f t="shared" si="253"/>
        <v>23.616330109912411</v>
      </c>
      <c r="K951" s="146">
        <f t="shared" si="254"/>
        <v>0</v>
      </c>
      <c r="O951">
        <v>77.3</v>
      </c>
      <c r="P951">
        <f t="shared" si="255"/>
        <v>102.51118305461384</v>
      </c>
      <c r="Q951" s="145">
        <f t="shared" si="256"/>
        <v>31402.564145871169</v>
      </c>
      <c r="R951" s="146">
        <f t="shared" si="257"/>
        <v>0</v>
      </c>
    </row>
    <row r="952" spans="1:18" x14ac:dyDescent="0.35">
      <c r="A952">
        <v>774</v>
      </c>
      <c r="B952">
        <f t="shared" si="249"/>
        <v>44.095177015602928</v>
      </c>
      <c r="C952" s="145">
        <f t="shared" si="250"/>
        <v>3307.8443259405426</v>
      </c>
      <c r="D952" s="146">
        <f t="shared" si="251"/>
        <v>0</v>
      </c>
      <c r="H952">
        <v>774</v>
      </c>
      <c r="I952">
        <f t="shared" si="252"/>
        <v>8.322144485741612</v>
      </c>
      <c r="J952" s="145">
        <f t="shared" si="253"/>
        <v>23.728658354617732</v>
      </c>
      <c r="K952" s="146">
        <f t="shared" si="254"/>
        <v>0</v>
      </c>
      <c r="O952">
        <v>77.400000000000006</v>
      </c>
      <c r="P952">
        <f t="shared" si="255"/>
        <v>102.64958440435872</v>
      </c>
      <c r="Q952" s="145">
        <f t="shared" si="256"/>
        <v>31529.814508926927</v>
      </c>
      <c r="R952" s="146">
        <f t="shared" si="257"/>
        <v>0</v>
      </c>
    </row>
    <row r="953" spans="1:18" x14ac:dyDescent="0.35">
      <c r="A953">
        <v>775</v>
      </c>
      <c r="B953">
        <f t="shared" si="249"/>
        <v>44.15742539538617</v>
      </c>
      <c r="C953" s="145">
        <f t="shared" si="250"/>
        <v>3322.0092912311638</v>
      </c>
      <c r="D953" s="146">
        <f t="shared" si="251"/>
        <v>0</v>
      </c>
      <c r="H953">
        <v>775</v>
      </c>
      <c r="I953">
        <f t="shared" si="252"/>
        <v>8.3386757580722488</v>
      </c>
      <c r="J953" s="145">
        <f t="shared" si="253"/>
        <v>23.841379099277059</v>
      </c>
      <c r="K953" s="146">
        <f t="shared" si="254"/>
        <v>0</v>
      </c>
      <c r="O953">
        <v>77.5</v>
      </c>
      <c r="P953">
        <f t="shared" si="255"/>
        <v>102.78798575410359</v>
      </c>
      <c r="Q953" s="145">
        <f t="shared" si="256"/>
        <v>31657.408515011724</v>
      </c>
      <c r="R953" s="146">
        <f t="shared" si="257"/>
        <v>0</v>
      </c>
    </row>
    <row r="954" spans="1:18" x14ac:dyDescent="0.35">
      <c r="A954">
        <v>776</v>
      </c>
      <c r="B954">
        <f t="shared" si="249"/>
        <v>44.219673775169412</v>
      </c>
      <c r="C954" s="145">
        <f t="shared" si="250"/>
        <v>3336.2147968798417</v>
      </c>
      <c r="D954" s="146">
        <f t="shared" si="251"/>
        <v>0</v>
      </c>
      <c r="H954">
        <v>776</v>
      </c>
      <c r="I954">
        <f t="shared" si="252"/>
        <v>8.3552070304028856</v>
      </c>
      <c r="J954" s="145">
        <f t="shared" si="253"/>
        <v>23.954493134329724</v>
      </c>
      <c r="K954" s="146">
        <f t="shared" si="254"/>
        <v>0</v>
      </c>
      <c r="O954">
        <v>77.599999999999994</v>
      </c>
      <c r="P954">
        <f t="shared" si="255"/>
        <v>102.92638710384846</v>
      </c>
      <c r="Q954" s="145">
        <f t="shared" si="256"/>
        <v>31785.346627968229</v>
      </c>
      <c r="R954" s="146">
        <f t="shared" si="257"/>
        <v>0</v>
      </c>
    </row>
    <row r="955" spans="1:18" x14ac:dyDescent="0.35">
      <c r="A955">
        <v>777</v>
      </c>
      <c r="B955">
        <f t="shared" si="249"/>
        <v>44.281922154952653</v>
      </c>
      <c r="C955" s="145">
        <f t="shared" si="250"/>
        <v>3350.4609010346771</v>
      </c>
      <c r="D955" s="146">
        <f t="shared" si="251"/>
        <v>0</v>
      </c>
      <c r="H955">
        <v>777</v>
      </c>
      <c r="I955">
        <f t="shared" si="252"/>
        <v>8.3717383027335242</v>
      </c>
      <c r="J955" s="145">
        <f t="shared" si="253"/>
        <v>24.068001250215026</v>
      </c>
      <c r="K955" s="146">
        <f t="shared" si="254"/>
        <v>0</v>
      </c>
      <c r="O955">
        <v>77.7</v>
      </c>
      <c r="P955">
        <f t="shared" si="255"/>
        <v>103.06478845359334</v>
      </c>
      <c r="Q955" s="145">
        <f t="shared" si="256"/>
        <v>31913.629311639066</v>
      </c>
      <c r="R955" s="146">
        <f t="shared" si="257"/>
        <v>0</v>
      </c>
    </row>
    <row r="956" spans="1:18" x14ac:dyDescent="0.35">
      <c r="A956">
        <v>778</v>
      </c>
      <c r="B956">
        <f t="shared" si="249"/>
        <v>44.344170534735895</v>
      </c>
      <c r="C956" s="145">
        <f t="shared" si="250"/>
        <v>3364.7476618437699</v>
      </c>
      <c r="D956" s="146">
        <f t="shared" si="251"/>
        <v>0</v>
      </c>
      <c r="H956">
        <v>778</v>
      </c>
      <c r="I956">
        <f t="shared" si="252"/>
        <v>8.3882695750641609</v>
      </c>
      <c r="J956" s="145">
        <f t="shared" si="253"/>
        <v>24.181904237372251</v>
      </c>
      <c r="K956" s="146">
        <f t="shared" si="254"/>
        <v>0</v>
      </c>
      <c r="O956">
        <v>77.8</v>
      </c>
      <c r="P956">
        <f t="shared" si="255"/>
        <v>103.2031898033382</v>
      </c>
      <c r="Q956" s="145">
        <f t="shared" si="256"/>
        <v>32042.257029866847</v>
      </c>
      <c r="R956" s="146">
        <f t="shared" si="257"/>
        <v>0</v>
      </c>
    </row>
    <row r="957" spans="1:18" x14ac:dyDescent="0.35">
      <c r="A957">
        <v>779</v>
      </c>
      <c r="B957">
        <f t="shared" si="249"/>
        <v>44.406418914519129</v>
      </c>
      <c r="C957" s="145">
        <f t="shared" si="250"/>
        <v>3379.0751374552206</v>
      </c>
      <c r="D957" s="146">
        <f t="shared" si="251"/>
        <v>0</v>
      </c>
      <c r="H957">
        <v>779</v>
      </c>
      <c r="I957">
        <f t="shared" si="252"/>
        <v>8.4048008473947995</v>
      </c>
      <c r="J957" s="145">
        <f t="shared" si="253"/>
        <v>24.296202886240728</v>
      </c>
      <c r="K957" s="146">
        <f t="shared" si="254"/>
        <v>0</v>
      </c>
      <c r="O957">
        <v>77.900000000000006</v>
      </c>
      <c r="P957">
        <f t="shared" si="255"/>
        <v>103.34159115308309</v>
      </c>
      <c r="Q957" s="145">
        <f t="shared" si="256"/>
        <v>32171.230246494237</v>
      </c>
      <c r="R957" s="146">
        <f t="shared" si="257"/>
        <v>0</v>
      </c>
    </row>
    <row r="958" spans="1:18" x14ac:dyDescent="0.35">
      <c r="A958">
        <v>780</v>
      </c>
      <c r="B958">
        <f t="shared" si="249"/>
        <v>44.468667294302371</v>
      </c>
      <c r="C958" s="145">
        <f t="shared" si="250"/>
        <v>3393.4433860171325</v>
      </c>
      <c r="D958" s="146">
        <f t="shared" si="251"/>
        <v>0</v>
      </c>
      <c r="H958">
        <v>780</v>
      </c>
      <c r="I958">
        <f t="shared" si="252"/>
        <v>8.4213321197254363</v>
      </c>
      <c r="J958" s="145">
        <f t="shared" si="253"/>
        <v>24.410897987259727</v>
      </c>
      <c r="K958" s="146">
        <f t="shared" si="254"/>
        <v>0</v>
      </c>
      <c r="O958">
        <v>78</v>
      </c>
      <c r="P958">
        <f t="shared" si="255"/>
        <v>103.47999250282794</v>
      </c>
      <c r="Q958" s="145">
        <f t="shared" si="256"/>
        <v>32300.549425363813</v>
      </c>
      <c r="R958" s="146">
        <f t="shared" si="257"/>
        <v>0</v>
      </c>
    </row>
    <row r="959" spans="1:18" x14ac:dyDescent="0.35">
      <c r="A959">
        <v>781</v>
      </c>
      <c r="B959">
        <f t="shared" si="249"/>
        <v>44.530915674085612</v>
      </c>
      <c r="C959" s="145">
        <f t="shared" si="250"/>
        <v>3407.8524656776053</v>
      </c>
      <c r="D959" s="146">
        <f t="shared" si="251"/>
        <v>0</v>
      </c>
      <c r="H959">
        <v>781</v>
      </c>
      <c r="I959">
        <f t="shared" si="252"/>
        <v>8.4378633920560731</v>
      </c>
      <c r="J959" s="145">
        <f t="shared" si="253"/>
        <v>24.525990330868567</v>
      </c>
      <c r="K959" s="146">
        <f t="shared" si="254"/>
        <v>0</v>
      </c>
      <c r="O959">
        <v>78.099999999999994</v>
      </c>
      <c r="P959">
        <f t="shared" si="255"/>
        <v>103.61839385257281</v>
      </c>
      <c r="Q959" s="145">
        <f t="shared" si="256"/>
        <v>32430.215030318253</v>
      </c>
      <c r="R959" s="146">
        <f t="shared" si="257"/>
        <v>0</v>
      </c>
    </row>
    <row r="960" spans="1:18" x14ac:dyDescent="0.35">
      <c r="A960">
        <v>782</v>
      </c>
      <c r="B960">
        <f t="shared" si="249"/>
        <v>44.593164053868854</v>
      </c>
      <c r="C960" s="145">
        <f t="shared" si="250"/>
        <v>3422.3024345847389</v>
      </c>
      <c r="D960" s="146">
        <f t="shared" si="251"/>
        <v>0</v>
      </c>
      <c r="H960">
        <v>782</v>
      </c>
      <c r="I960">
        <f t="shared" si="252"/>
        <v>8.4543946643867116</v>
      </c>
      <c r="J960" s="145">
        <f t="shared" si="253"/>
        <v>24.641480707506556</v>
      </c>
      <c r="K960" s="146">
        <f t="shared" si="254"/>
        <v>0</v>
      </c>
      <c r="O960">
        <v>78.2</v>
      </c>
      <c r="P960">
        <f t="shared" si="255"/>
        <v>103.75679520231769</v>
      </c>
      <c r="Q960" s="145">
        <f t="shared" si="256"/>
        <v>32560.2275252002</v>
      </c>
      <c r="R960" s="146">
        <f t="shared" si="257"/>
        <v>0</v>
      </c>
    </row>
    <row r="961" spans="1:18" x14ac:dyDescent="0.35">
      <c r="A961">
        <v>783</v>
      </c>
      <c r="B961">
        <f t="shared" si="249"/>
        <v>44.655412433652096</v>
      </c>
      <c r="C961" s="145">
        <f t="shared" si="250"/>
        <v>3436.7933508866354</v>
      </c>
      <c r="D961" s="146">
        <f t="shared" si="251"/>
        <v>0</v>
      </c>
      <c r="H961">
        <v>783</v>
      </c>
      <c r="I961">
        <f t="shared" si="252"/>
        <v>8.4709259367173484</v>
      </c>
      <c r="J961" s="145">
        <f t="shared" si="253"/>
        <v>24.757369907612979</v>
      </c>
      <c r="K961" s="146">
        <f t="shared" si="254"/>
        <v>0</v>
      </c>
      <c r="O961">
        <v>78.3</v>
      </c>
      <c r="P961">
        <f t="shared" si="255"/>
        <v>103.89519655206256</v>
      </c>
      <c r="Q961" s="145">
        <f t="shared" si="256"/>
        <v>32690.587373852242</v>
      </c>
      <c r="R961" s="146">
        <f t="shared" si="257"/>
        <v>0</v>
      </c>
    </row>
    <row r="962" spans="1:18" x14ac:dyDescent="0.35">
      <c r="A962">
        <v>784</v>
      </c>
      <c r="B962">
        <f t="shared" si="249"/>
        <v>44.717660813435337</v>
      </c>
      <c r="C962" s="145">
        <f t="shared" si="250"/>
        <v>3451.3252727313957</v>
      </c>
      <c r="D962" s="146">
        <f t="shared" si="251"/>
        <v>0</v>
      </c>
      <c r="H962">
        <v>784</v>
      </c>
      <c r="I962">
        <f t="shared" si="252"/>
        <v>8.4874572090479852</v>
      </c>
      <c r="J962" s="145">
        <f t="shared" si="253"/>
        <v>24.873658721627141</v>
      </c>
      <c r="K962" s="146">
        <f t="shared" si="254"/>
        <v>0</v>
      </c>
      <c r="O962">
        <v>78.400000000000006</v>
      </c>
      <c r="P962">
        <f t="shared" si="255"/>
        <v>104.03359790180744</v>
      </c>
      <c r="Q962" s="145">
        <f t="shared" si="256"/>
        <v>32821.295040117046</v>
      </c>
      <c r="R962" s="146">
        <f t="shared" si="257"/>
        <v>0</v>
      </c>
    </row>
    <row r="963" spans="1:18" x14ac:dyDescent="0.35">
      <c r="A963">
        <v>785</v>
      </c>
      <c r="B963">
        <f t="shared" si="249"/>
        <v>44.779909193218579</v>
      </c>
      <c r="C963" s="145">
        <f t="shared" si="250"/>
        <v>3465.8982582671197</v>
      </c>
      <c r="D963" s="146">
        <f t="shared" si="251"/>
        <v>0</v>
      </c>
      <c r="H963">
        <v>785</v>
      </c>
      <c r="I963">
        <f t="shared" si="252"/>
        <v>8.5039884813786237</v>
      </c>
      <c r="J963" s="145">
        <f t="shared" si="253"/>
        <v>24.990347939988371</v>
      </c>
      <c r="K963" s="146">
        <f t="shared" si="254"/>
        <v>0</v>
      </c>
      <c r="O963">
        <v>78.5</v>
      </c>
      <c r="P963">
        <f t="shared" si="255"/>
        <v>104.17199925155231</v>
      </c>
      <c r="Q963" s="145">
        <f t="shared" si="256"/>
        <v>32952.350987837199</v>
      </c>
      <c r="R963" s="146">
        <f t="shared" si="257"/>
        <v>0</v>
      </c>
    </row>
    <row r="964" spans="1:18" x14ac:dyDescent="0.35">
      <c r="A964">
        <v>786</v>
      </c>
      <c r="B964">
        <f t="shared" si="249"/>
        <v>44.84215757300182</v>
      </c>
      <c r="C964" s="145">
        <f t="shared" si="250"/>
        <v>3480.5123656419091</v>
      </c>
      <c r="D964" s="146">
        <f t="shared" si="251"/>
        <v>0</v>
      </c>
      <c r="H964">
        <v>786</v>
      </c>
      <c r="I964">
        <f t="shared" si="252"/>
        <v>8.5205197537092605</v>
      </c>
      <c r="J964" s="145">
        <f t="shared" si="253"/>
        <v>25.10743835313593</v>
      </c>
      <c r="K964" s="146">
        <f t="shared" si="254"/>
        <v>0</v>
      </c>
      <c r="O964">
        <v>78.599999999999994</v>
      </c>
      <c r="P964">
        <f t="shared" si="255"/>
        <v>104.31040060129716</v>
      </c>
      <c r="Q964" s="145">
        <f t="shared" si="256"/>
        <v>33083.755680855356</v>
      </c>
      <c r="R964" s="146">
        <f t="shared" si="257"/>
        <v>0</v>
      </c>
    </row>
    <row r="965" spans="1:18" x14ac:dyDescent="0.35">
      <c r="A965">
        <v>787</v>
      </c>
      <c r="B965">
        <f t="shared" si="249"/>
        <v>44.904405952785062</v>
      </c>
      <c r="C965" s="145">
        <f t="shared" si="250"/>
        <v>3495.167653003864</v>
      </c>
      <c r="D965" s="146">
        <f t="shared" si="251"/>
        <v>0</v>
      </c>
      <c r="H965">
        <v>787</v>
      </c>
      <c r="I965">
        <f t="shared" si="252"/>
        <v>8.5370510260398973</v>
      </c>
      <c r="J965" s="145">
        <f t="shared" si="253"/>
        <v>25.224930751509142</v>
      </c>
      <c r="K965" s="146">
        <f t="shared" si="254"/>
        <v>0</v>
      </c>
      <c r="O965">
        <v>78.7</v>
      </c>
      <c r="P965">
        <f t="shared" si="255"/>
        <v>104.44880195104204</v>
      </c>
      <c r="Q965" s="145">
        <f t="shared" si="256"/>
        <v>33215.509583014187</v>
      </c>
      <c r="R965" s="146">
        <f t="shared" si="257"/>
        <v>0</v>
      </c>
    </row>
    <row r="966" spans="1:18" x14ac:dyDescent="0.35">
      <c r="A966">
        <v>788</v>
      </c>
      <c r="B966">
        <f t="shared" si="249"/>
        <v>44.966654332568304</v>
      </c>
      <c r="C966" s="145">
        <f t="shared" si="250"/>
        <v>3509.8641785010859</v>
      </c>
      <c r="D966" s="146">
        <f t="shared" si="251"/>
        <v>0</v>
      </c>
      <c r="H966">
        <v>788</v>
      </c>
      <c r="I966">
        <f t="shared" si="252"/>
        <v>8.5535822983705359</v>
      </c>
      <c r="J966" s="145">
        <f t="shared" si="253"/>
        <v>25.342825925547317</v>
      </c>
      <c r="K966" s="146">
        <f t="shared" si="254"/>
        <v>0</v>
      </c>
      <c r="O966">
        <v>78.8</v>
      </c>
      <c r="P966">
        <f t="shared" si="255"/>
        <v>104.58720330078691</v>
      </c>
      <c r="Q966" s="145">
        <f t="shared" si="256"/>
        <v>33347.613158156251</v>
      </c>
      <c r="R966" s="146">
        <f t="shared" si="257"/>
        <v>0</v>
      </c>
    </row>
    <row r="967" spans="1:18" x14ac:dyDescent="0.35">
      <c r="A967">
        <v>789</v>
      </c>
      <c r="B967">
        <f t="shared" si="249"/>
        <v>45.028902712351545</v>
      </c>
      <c r="C967" s="145">
        <f t="shared" si="250"/>
        <v>3524.6020002816754</v>
      </c>
      <c r="D967" s="146">
        <f t="shared" si="251"/>
        <v>0</v>
      </c>
      <c r="H967">
        <v>789</v>
      </c>
      <c r="I967">
        <f t="shared" si="252"/>
        <v>8.5701135707011726</v>
      </c>
      <c r="J967" s="145">
        <f t="shared" si="253"/>
        <v>25.461124665689741</v>
      </c>
      <c r="K967" s="146">
        <f t="shared" si="254"/>
        <v>0</v>
      </c>
      <c r="O967">
        <v>78.900000000000006</v>
      </c>
      <c r="P967">
        <f t="shared" si="255"/>
        <v>104.72560465053179</v>
      </c>
      <c r="Q967" s="145">
        <f t="shared" si="256"/>
        <v>33480.066870124239</v>
      </c>
      <c r="R967" s="146">
        <f t="shared" si="257"/>
        <v>0</v>
      </c>
    </row>
    <row r="968" spans="1:18" x14ac:dyDescent="0.35">
      <c r="A968">
        <v>790</v>
      </c>
      <c r="B968">
        <f t="shared" si="249"/>
        <v>45.091151092134787</v>
      </c>
      <c r="C968" s="145">
        <f t="shared" si="250"/>
        <v>3539.3811764937341</v>
      </c>
      <c r="D968" s="146">
        <f t="shared" si="251"/>
        <v>0</v>
      </c>
      <c r="H968">
        <v>790</v>
      </c>
      <c r="I968">
        <f t="shared" si="252"/>
        <v>8.5866448430318112</v>
      </c>
      <c r="J968" s="145">
        <f t="shared" si="253"/>
        <v>25.579827762375732</v>
      </c>
      <c r="K968" s="146">
        <f t="shared" si="254"/>
        <v>0</v>
      </c>
      <c r="O968">
        <v>79</v>
      </c>
      <c r="P968">
        <f t="shared" si="255"/>
        <v>104.86400600027666</v>
      </c>
      <c r="Q968" s="145">
        <f t="shared" si="256"/>
        <v>33612.871182760748</v>
      </c>
      <c r="R968" s="146">
        <f t="shared" si="257"/>
        <v>0</v>
      </c>
    </row>
    <row r="969" spans="1:18" x14ac:dyDescent="0.35">
      <c r="A969">
        <v>791</v>
      </c>
      <c r="B969">
        <f t="shared" si="249"/>
        <v>45.153399471918028</v>
      </c>
      <c r="C969" s="145">
        <f t="shared" si="250"/>
        <v>3554.2017652853619</v>
      </c>
      <c r="D969" s="146">
        <f t="shared" si="251"/>
        <v>0</v>
      </c>
      <c r="H969">
        <v>791</v>
      </c>
      <c r="I969">
        <f t="shared" si="252"/>
        <v>8.603176115362448</v>
      </c>
      <c r="J969" s="145">
        <f t="shared" si="253"/>
        <v>25.698936006044555</v>
      </c>
      <c r="K969" s="146">
        <f t="shared" si="254"/>
        <v>0</v>
      </c>
      <c r="O969">
        <v>79.099999999999994</v>
      </c>
      <c r="P969">
        <f t="shared" si="255"/>
        <v>105.00240735002153</v>
      </c>
      <c r="Q969" s="145">
        <f t="shared" si="256"/>
        <v>33746.026559908416</v>
      </c>
      <c r="R969" s="146">
        <f t="shared" si="257"/>
        <v>0</v>
      </c>
    </row>
    <row r="970" spans="1:18" x14ac:dyDescent="0.35">
      <c r="A970">
        <v>792</v>
      </c>
      <c r="B970">
        <f t="shared" si="249"/>
        <v>45.215647851701263</v>
      </c>
      <c r="C970" s="145">
        <f t="shared" si="250"/>
        <v>3569.0638248046589</v>
      </c>
      <c r="D970" s="146">
        <f t="shared" si="251"/>
        <v>0</v>
      </c>
      <c r="H970">
        <v>792</v>
      </c>
      <c r="I970">
        <f t="shared" si="252"/>
        <v>8.6197073876930848</v>
      </c>
      <c r="J970" s="145">
        <f t="shared" si="253"/>
        <v>25.81845018713555</v>
      </c>
      <c r="K970" s="146">
        <f t="shared" si="254"/>
        <v>0</v>
      </c>
      <c r="O970">
        <v>79.2</v>
      </c>
      <c r="P970">
        <f t="shared" si="255"/>
        <v>105.14080869976641</v>
      </c>
      <c r="Q970" s="145">
        <f t="shared" si="256"/>
        <v>33879.533465409899</v>
      </c>
      <c r="R970" s="146">
        <f t="shared" si="257"/>
        <v>0</v>
      </c>
    </row>
    <row r="971" spans="1:18" x14ac:dyDescent="0.35">
      <c r="A971">
        <v>793</v>
      </c>
      <c r="B971">
        <f t="shared" si="249"/>
        <v>45.277896231484505</v>
      </c>
      <c r="C971" s="145">
        <f t="shared" si="250"/>
        <v>3583.9674131997281</v>
      </c>
      <c r="D971" s="146">
        <f t="shared" si="251"/>
        <v>0</v>
      </c>
      <c r="H971">
        <v>793</v>
      </c>
      <c r="I971">
        <f t="shared" si="252"/>
        <v>8.6362386600237233</v>
      </c>
      <c r="J971" s="145">
        <f t="shared" si="253"/>
        <v>25.938371096088016</v>
      </c>
      <c r="K971" s="146">
        <f t="shared" si="254"/>
        <v>0</v>
      </c>
      <c r="O971">
        <v>79.3</v>
      </c>
      <c r="P971">
        <f t="shared" si="255"/>
        <v>105.27921004951126</v>
      </c>
      <c r="Q971" s="145">
        <f t="shared" si="256"/>
        <v>34013.392363107771</v>
      </c>
      <c r="R971" s="146">
        <f t="shared" si="257"/>
        <v>0</v>
      </c>
    </row>
    <row r="972" spans="1:18" x14ac:dyDescent="0.35">
      <c r="A972">
        <v>794</v>
      </c>
      <c r="B972">
        <f t="shared" si="249"/>
        <v>45.340144611267746</v>
      </c>
      <c r="C972" s="145">
        <f t="shared" si="250"/>
        <v>3598.9125886186698</v>
      </c>
      <c r="D972" s="146">
        <f t="shared" si="251"/>
        <v>0</v>
      </c>
      <c r="H972">
        <v>794</v>
      </c>
      <c r="I972">
        <f t="shared" si="252"/>
        <v>8.6527699323543601</v>
      </c>
      <c r="J972" s="145">
        <f t="shared" si="253"/>
        <v>26.05869952334124</v>
      </c>
      <c r="K972" s="146">
        <f t="shared" si="254"/>
        <v>0</v>
      </c>
      <c r="O972">
        <v>79.400000000000006</v>
      </c>
      <c r="P972">
        <f t="shared" si="255"/>
        <v>105.41761139925616</v>
      </c>
      <c r="Q972" s="145">
        <f t="shared" si="256"/>
        <v>34147.603716844744</v>
      </c>
      <c r="R972" s="146">
        <f t="shared" si="257"/>
        <v>0</v>
      </c>
    </row>
    <row r="973" spans="1:18" x14ac:dyDescent="0.35">
      <c r="A973">
        <v>795</v>
      </c>
      <c r="B973">
        <f t="shared" si="249"/>
        <v>45.402392991050988</v>
      </c>
      <c r="C973" s="145">
        <f t="shared" si="250"/>
        <v>3613.8994092095841</v>
      </c>
      <c r="D973" s="146">
        <f t="shared" si="251"/>
        <v>0</v>
      </c>
      <c r="H973">
        <v>795</v>
      </c>
      <c r="I973">
        <f t="shared" si="252"/>
        <v>8.6693012046849969</v>
      </c>
      <c r="J973" s="145">
        <f t="shared" si="253"/>
        <v>26.179436259334523</v>
      </c>
      <c r="K973" s="146">
        <f t="shared" si="254"/>
        <v>0</v>
      </c>
      <c r="O973">
        <v>79.5</v>
      </c>
      <c r="P973">
        <f t="shared" si="255"/>
        <v>105.55601274900101</v>
      </c>
      <c r="Q973" s="145">
        <f t="shared" si="256"/>
        <v>34282.167990463357</v>
      </c>
      <c r="R973" s="146">
        <f t="shared" si="257"/>
        <v>0</v>
      </c>
    </row>
    <row r="974" spans="1:18" x14ac:dyDescent="0.35">
      <c r="A974">
        <v>796</v>
      </c>
      <c r="B974">
        <f t="shared" si="249"/>
        <v>45.464641370834229</v>
      </c>
      <c r="C974" s="145">
        <f t="shared" si="250"/>
        <v>3628.9279331205726</v>
      </c>
      <c r="D974" s="146">
        <f t="shared" si="251"/>
        <v>0</v>
      </c>
      <c r="H974">
        <v>796</v>
      </c>
      <c r="I974">
        <f t="shared" si="252"/>
        <v>8.6858324770156354</v>
      </c>
      <c r="J974" s="145">
        <f t="shared" si="253"/>
        <v>26.300582094507181</v>
      </c>
      <c r="K974" s="146">
        <f t="shared" si="254"/>
        <v>0</v>
      </c>
      <c r="O974">
        <v>79.599999999999994</v>
      </c>
      <c r="P974">
        <f t="shared" si="255"/>
        <v>105.69441409874588</v>
      </c>
      <c r="Q974" s="145">
        <f t="shared" si="256"/>
        <v>34417.085647806307</v>
      </c>
      <c r="R974" s="146">
        <f t="shared" si="257"/>
        <v>0</v>
      </c>
    </row>
    <row r="975" spans="1:18" x14ac:dyDescent="0.35">
      <c r="A975">
        <v>797</v>
      </c>
      <c r="B975">
        <f t="shared" si="249"/>
        <v>45.526889750617471</v>
      </c>
      <c r="C975" s="145">
        <f t="shared" si="250"/>
        <v>3643.9982184997361</v>
      </c>
      <c r="D975" s="146">
        <f t="shared" si="251"/>
        <v>0</v>
      </c>
      <c r="H975">
        <v>797</v>
      </c>
      <c r="I975">
        <f t="shared" si="252"/>
        <v>8.7023637493462722</v>
      </c>
      <c r="J975" s="145">
        <f t="shared" si="253"/>
        <v>26.422137819298502</v>
      </c>
      <c r="K975" s="146">
        <f t="shared" si="254"/>
        <v>0</v>
      </c>
      <c r="O975">
        <v>79.7</v>
      </c>
      <c r="P975">
        <f t="shared" si="255"/>
        <v>105.83281544849076</v>
      </c>
      <c r="Q975" s="145">
        <f t="shared" si="256"/>
        <v>34552.357152716213</v>
      </c>
      <c r="R975" s="146">
        <f t="shared" si="257"/>
        <v>0</v>
      </c>
    </row>
    <row r="976" spans="1:18" x14ac:dyDescent="0.35">
      <c r="A976">
        <v>798</v>
      </c>
      <c r="B976">
        <f t="shared" si="249"/>
        <v>45.589138130400713</v>
      </c>
      <c r="C976" s="145">
        <f t="shared" si="250"/>
        <v>3659.1103234951747</v>
      </c>
      <c r="D976" s="146">
        <f t="shared" si="251"/>
        <v>0</v>
      </c>
      <c r="H976">
        <v>798</v>
      </c>
      <c r="I976">
        <f t="shared" si="252"/>
        <v>8.718895021676909</v>
      </c>
      <c r="J976" s="145">
        <f t="shared" si="253"/>
        <v>26.544104224147798</v>
      </c>
      <c r="K976" s="146">
        <f t="shared" si="254"/>
        <v>0</v>
      </c>
      <c r="O976">
        <v>79.8</v>
      </c>
      <c r="P976">
        <f t="shared" si="255"/>
        <v>105.97121679823563</v>
      </c>
      <c r="Q976" s="145">
        <f t="shared" si="256"/>
        <v>34687.982969035693</v>
      </c>
      <c r="R976" s="146">
        <f t="shared" si="257"/>
        <v>0</v>
      </c>
    </row>
    <row r="977" spans="1:18" x14ac:dyDescent="0.35">
      <c r="A977">
        <v>799</v>
      </c>
      <c r="B977">
        <f t="shared" si="249"/>
        <v>45.651386510183954</v>
      </c>
      <c r="C977" s="145">
        <f t="shared" si="250"/>
        <v>3674.264306254991</v>
      </c>
      <c r="D977" s="146">
        <f t="shared" si="251"/>
        <v>0</v>
      </c>
      <c r="H977">
        <v>799</v>
      </c>
      <c r="I977">
        <f t="shared" si="252"/>
        <v>8.7354262940075476</v>
      </c>
      <c r="J977" s="145">
        <f t="shared" si="253"/>
        <v>26.666482099494367</v>
      </c>
      <c r="K977" s="146">
        <f t="shared" si="254"/>
        <v>0</v>
      </c>
      <c r="O977">
        <v>79.900000000000006</v>
      </c>
      <c r="P977">
        <f t="shared" si="255"/>
        <v>106.10961814798051</v>
      </c>
      <c r="Q977" s="145">
        <f t="shared" si="256"/>
        <v>34823.963560607386</v>
      </c>
      <c r="R977" s="146">
        <f t="shared" si="257"/>
        <v>0</v>
      </c>
    </row>
    <row r="978" spans="1:18" x14ac:dyDescent="0.35">
      <c r="A978">
        <v>800</v>
      </c>
      <c r="B978">
        <f t="shared" si="249"/>
        <v>45.713634889967196</v>
      </c>
      <c r="C978" s="145">
        <f t="shared" si="250"/>
        <v>3689.4602249272834</v>
      </c>
      <c r="D978" s="146">
        <f t="shared" si="251"/>
        <v>0</v>
      </c>
      <c r="H978">
        <v>800</v>
      </c>
      <c r="I978">
        <f t="shared" si="252"/>
        <v>8.7519575663381843</v>
      </c>
      <c r="J978" s="145">
        <f t="shared" si="253"/>
        <v>26.789272235777513</v>
      </c>
      <c r="K978" s="146">
        <f t="shared" si="254"/>
        <v>0</v>
      </c>
      <c r="O978">
        <v>80</v>
      </c>
      <c r="P978">
        <f t="shared" si="255"/>
        <v>106.24801949772538</v>
      </c>
      <c r="Q978" s="145">
        <f t="shared" si="256"/>
        <v>34960.299391273918</v>
      </c>
      <c r="R978" s="146">
        <f t="shared" si="257"/>
        <v>0</v>
      </c>
    </row>
    <row r="979" spans="1:18" x14ac:dyDescent="0.35">
      <c r="A979">
        <v>801</v>
      </c>
      <c r="B979">
        <f t="shared" si="249"/>
        <v>45.775883269750437</v>
      </c>
      <c r="C979" s="145">
        <f t="shared" si="250"/>
        <v>3704.6981376601543</v>
      </c>
      <c r="D979" s="146">
        <f t="shared" si="251"/>
        <v>0</v>
      </c>
      <c r="H979">
        <v>801</v>
      </c>
      <c r="I979">
        <f t="shared" si="252"/>
        <v>8.7684888386688229</v>
      </c>
      <c r="J979" s="145">
        <f t="shared" si="253"/>
        <v>26.91247542343654</v>
      </c>
      <c r="K979" s="146">
        <f t="shared" si="254"/>
        <v>0</v>
      </c>
      <c r="O979">
        <v>80.099999999999994</v>
      </c>
      <c r="P979">
        <f t="shared" si="255"/>
        <v>106.38642084747023</v>
      </c>
      <c r="Q979" s="145">
        <f t="shared" si="256"/>
        <v>35096.9909248779</v>
      </c>
      <c r="R979" s="146">
        <f t="shared" si="257"/>
        <v>0</v>
      </c>
    </row>
    <row r="980" spans="1:18" x14ac:dyDescent="0.35">
      <c r="A980">
        <v>802</v>
      </c>
      <c r="B980">
        <f t="shared" si="249"/>
        <v>45.838131649533679</v>
      </c>
      <c r="C980" s="145">
        <f t="shared" si="250"/>
        <v>3719.9781026017044</v>
      </c>
      <c r="D980" s="146">
        <f t="shared" si="251"/>
        <v>0</v>
      </c>
      <c r="H980">
        <v>802</v>
      </c>
      <c r="I980">
        <f t="shared" si="252"/>
        <v>8.7850201109994597</v>
      </c>
      <c r="J980" s="145">
        <f t="shared" si="253"/>
        <v>27.036092452910733</v>
      </c>
      <c r="K980" s="146">
        <f t="shared" si="254"/>
        <v>0</v>
      </c>
      <c r="O980">
        <v>80.2</v>
      </c>
      <c r="P980">
        <f t="shared" si="255"/>
        <v>106.52482219721512</v>
      </c>
      <c r="Q980" s="145">
        <f t="shared" si="256"/>
        <v>35234.038625262023</v>
      </c>
      <c r="R980" s="146">
        <f t="shared" si="257"/>
        <v>0</v>
      </c>
    </row>
    <row r="981" spans="1:18" x14ac:dyDescent="0.35">
      <c r="A981">
        <v>803</v>
      </c>
      <c r="B981">
        <f t="shared" si="249"/>
        <v>45.900380029316921</v>
      </c>
      <c r="C981" s="145">
        <f t="shared" si="250"/>
        <v>3735.3001779000351</v>
      </c>
      <c r="D981" s="146">
        <f t="shared" si="251"/>
        <v>0</v>
      </c>
      <c r="H981">
        <v>803</v>
      </c>
      <c r="I981">
        <f t="shared" si="252"/>
        <v>8.8015513833300965</v>
      </c>
      <c r="J981" s="145">
        <f t="shared" si="253"/>
        <v>27.160124114639416</v>
      </c>
      <c r="K981" s="146">
        <f t="shared" si="254"/>
        <v>0</v>
      </c>
      <c r="O981">
        <v>80.3</v>
      </c>
      <c r="P981">
        <f t="shared" si="255"/>
        <v>106.66322354695998</v>
      </c>
      <c r="Q981" s="145">
        <f t="shared" si="256"/>
        <v>35371.442956268875</v>
      </c>
      <c r="R981" s="146">
        <f t="shared" si="257"/>
        <v>0</v>
      </c>
    </row>
    <row r="982" spans="1:18" x14ac:dyDescent="0.35">
      <c r="A982">
        <v>804</v>
      </c>
      <c r="B982">
        <f t="shared" si="249"/>
        <v>45.962628409100155</v>
      </c>
      <c r="C982" s="145">
        <f t="shared" si="250"/>
        <v>3750.6644217032444</v>
      </c>
      <c r="D982" s="146">
        <f t="shared" si="251"/>
        <v>0</v>
      </c>
      <c r="H982">
        <v>804</v>
      </c>
      <c r="I982">
        <f t="shared" si="252"/>
        <v>8.818082655660735</v>
      </c>
      <c r="J982" s="145">
        <f t="shared" si="253"/>
        <v>27.284571199061887</v>
      </c>
      <c r="K982" s="146">
        <f t="shared" si="254"/>
        <v>0</v>
      </c>
      <c r="O982">
        <v>80.400000000000006</v>
      </c>
      <c r="P982">
        <f t="shared" si="255"/>
        <v>106.80162489670487</v>
      </c>
      <c r="Q982" s="145">
        <f t="shared" si="256"/>
        <v>35509.204381741089</v>
      </c>
      <c r="R982" s="146">
        <f t="shared" si="257"/>
        <v>0</v>
      </c>
    </row>
    <row r="983" spans="1:18" x14ac:dyDescent="0.35">
      <c r="A983">
        <v>805</v>
      </c>
      <c r="B983">
        <f t="shared" si="249"/>
        <v>46.024876788883397</v>
      </c>
      <c r="C983" s="145">
        <f t="shared" si="250"/>
        <v>3766.0708921594382</v>
      </c>
      <c r="D983" s="146">
        <f t="shared" si="251"/>
        <v>0</v>
      </c>
      <c r="H983">
        <v>805</v>
      </c>
      <c r="I983">
        <f t="shared" si="252"/>
        <v>8.8346139279913718</v>
      </c>
      <c r="J983" s="145">
        <f t="shared" si="253"/>
        <v>27.409434496617425</v>
      </c>
      <c r="K983" s="146">
        <f t="shared" si="254"/>
        <v>0</v>
      </c>
      <c r="O983">
        <v>80.5</v>
      </c>
      <c r="P983">
        <f t="shared" si="255"/>
        <v>106.94002624644973</v>
      </c>
      <c r="Q983" s="145">
        <f t="shared" si="256"/>
        <v>35647.32336552129</v>
      </c>
      <c r="R983" s="146">
        <f t="shared" si="257"/>
        <v>0</v>
      </c>
    </row>
    <row r="984" spans="1:18" x14ac:dyDescent="0.35">
      <c r="A984">
        <v>806</v>
      </c>
      <c r="B984">
        <f t="shared" si="249"/>
        <v>46.087125168666638</v>
      </c>
      <c r="C984" s="145">
        <f t="shared" si="250"/>
        <v>3781.5196474167142</v>
      </c>
      <c r="D984" s="146">
        <f t="shared" si="251"/>
        <v>0</v>
      </c>
      <c r="H984">
        <v>806</v>
      </c>
      <c r="I984">
        <f t="shared" si="252"/>
        <v>8.8511452003220086</v>
      </c>
      <c r="J984" s="145">
        <f t="shared" si="253"/>
        <v>27.534714797745352</v>
      </c>
      <c r="K984" s="146">
        <f t="shared" si="254"/>
        <v>0</v>
      </c>
      <c r="O984">
        <v>80.599999999999994</v>
      </c>
      <c r="P984">
        <f t="shared" si="255"/>
        <v>107.0784275961946</v>
      </c>
      <c r="Q984" s="145">
        <f t="shared" si="256"/>
        <v>35785.800371452126</v>
      </c>
      <c r="R984" s="146">
        <f t="shared" si="257"/>
        <v>0</v>
      </c>
    </row>
    <row r="985" spans="1:18" x14ac:dyDescent="0.35">
      <c r="A985">
        <v>807</v>
      </c>
      <c r="B985">
        <f t="shared" si="249"/>
        <v>46.14937354844988</v>
      </c>
      <c r="C985" s="145">
        <f t="shared" si="250"/>
        <v>3797.0107456231735</v>
      </c>
      <c r="D985" s="146">
        <f t="shared" si="251"/>
        <v>0</v>
      </c>
      <c r="H985">
        <v>807</v>
      </c>
      <c r="I985">
        <f t="shared" si="252"/>
        <v>8.8676764726526471</v>
      </c>
      <c r="J985" s="145">
        <f t="shared" si="253"/>
        <v>27.660412892884985</v>
      </c>
      <c r="K985" s="146">
        <f t="shared" si="254"/>
        <v>0</v>
      </c>
      <c r="O985">
        <v>80.7</v>
      </c>
      <c r="P985">
        <f t="shared" si="255"/>
        <v>107.21682894593948</v>
      </c>
      <c r="Q985" s="145">
        <f t="shared" si="256"/>
        <v>35924.635863376236</v>
      </c>
      <c r="R985" s="146">
        <f t="shared" si="257"/>
        <v>0</v>
      </c>
    </row>
    <row r="986" spans="1:18" x14ac:dyDescent="0.35">
      <c r="A986">
        <v>808</v>
      </c>
      <c r="B986">
        <f t="shared" si="249"/>
        <v>46.211621928233122</v>
      </c>
      <c r="C986" s="145">
        <f t="shared" si="250"/>
        <v>3812.5442449269167</v>
      </c>
      <c r="D986" s="146">
        <f t="shared" si="251"/>
        <v>0</v>
      </c>
      <c r="H986">
        <v>808</v>
      </c>
      <c r="I986">
        <f t="shared" si="252"/>
        <v>8.8842077449832839</v>
      </c>
      <c r="J986" s="145">
        <f t="shared" si="253"/>
        <v>27.786529572475597</v>
      </c>
      <c r="K986" s="146">
        <f t="shared" si="254"/>
        <v>0</v>
      </c>
      <c r="O986">
        <v>80.8</v>
      </c>
      <c r="P986">
        <f t="shared" si="255"/>
        <v>107.35523029568434</v>
      </c>
      <c r="Q986" s="145">
        <f t="shared" si="256"/>
        <v>36063.830305136202</v>
      </c>
      <c r="R986" s="146">
        <f t="shared" si="257"/>
        <v>0</v>
      </c>
    </row>
    <row r="987" spans="1:18" x14ac:dyDescent="0.35">
      <c r="A987">
        <v>809</v>
      </c>
      <c r="B987">
        <f t="shared" si="249"/>
        <v>46.273870308016363</v>
      </c>
      <c r="C987" s="145">
        <f t="shared" si="250"/>
        <v>3828.1202034760463</v>
      </c>
      <c r="D987" s="146">
        <f t="shared" si="251"/>
        <v>0</v>
      </c>
      <c r="H987">
        <v>809</v>
      </c>
      <c r="I987">
        <f t="shared" si="252"/>
        <v>8.9007390173139207</v>
      </c>
      <c r="J987" s="145">
        <f t="shared" si="253"/>
        <v>27.913065626956502</v>
      </c>
      <c r="K987" s="146">
        <f t="shared" si="254"/>
        <v>0</v>
      </c>
      <c r="O987">
        <v>80.900000000000006</v>
      </c>
      <c r="P987">
        <f t="shared" si="255"/>
        <v>107.49363164542922</v>
      </c>
      <c r="Q987" s="145">
        <f t="shared" si="256"/>
        <v>36203.384160574729</v>
      </c>
      <c r="R987" s="146">
        <f t="shared" si="257"/>
        <v>0</v>
      </c>
    </row>
    <row r="988" spans="1:18" x14ac:dyDescent="0.35">
      <c r="A988">
        <v>810</v>
      </c>
      <c r="B988">
        <f t="shared" si="249"/>
        <v>46.336118687799605</v>
      </c>
      <c r="C988" s="145">
        <f t="shared" si="250"/>
        <v>3843.7386794186614</v>
      </c>
      <c r="D988" s="146">
        <f t="shared" si="251"/>
        <v>0</v>
      </c>
      <c r="H988">
        <v>810</v>
      </c>
      <c r="I988">
        <f t="shared" si="252"/>
        <v>8.9172702896445593</v>
      </c>
      <c r="J988" s="145">
        <f t="shared" si="253"/>
        <v>28.040021846767008</v>
      </c>
      <c r="K988" s="146">
        <f t="shared" si="254"/>
        <v>0</v>
      </c>
      <c r="O988">
        <v>81</v>
      </c>
      <c r="P988">
        <f t="shared" si="255"/>
        <v>107.63203299517409</v>
      </c>
      <c r="Q988" s="145">
        <f t="shared" si="256"/>
        <v>36343.297893534378</v>
      </c>
      <c r="R988" s="146">
        <f t="shared" si="257"/>
        <v>0</v>
      </c>
    </row>
    <row r="989" spans="1:18" x14ac:dyDescent="0.35">
      <c r="A989">
        <v>811</v>
      </c>
      <c r="B989">
        <f t="shared" si="249"/>
        <v>46.398367067582846</v>
      </c>
      <c r="C989" s="145">
        <f t="shared" si="250"/>
        <v>3859.399730902865</v>
      </c>
      <c r="D989" s="146">
        <f t="shared" si="251"/>
        <v>0</v>
      </c>
      <c r="H989">
        <v>811</v>
      </c>
      <c r="I989">
        <f t="shared" si="252"/>
        <v>8.933801561975196</v>
      </c>
      <c r="J989" s="145">
        <f t="shared" si="253"/>
        <v>28.167399022346395</v>
      </c>
      <c r="K989" s="146">
        <f t="shared" si="254"/>
        <v>0</v>
      </c>
      <c r="O989">
        <v>81.099999999999994</v>
      </c>
      <c r="P989">
        <f t="shared" si="255"/>
        <v>107.77043434491895</v>
      </c>
      <c r="Q989" s="145">
        <f t="shared" si="256"/>
        <v>36483.571967857832</v>
      </c>
      <c r="R989" s="146">
        <f t="shared" si="257"/>
        <v>0</v>
      </c>
    </row>
    <row r="990" spans="1:18" x14ac:dyDescent="0.35">
      <c r="A990">
        <v>812</v>
      </c>
      <c r="B990">
        <f t="shared" si="249"/>
        <v>46.460615447366088</v>
      </c>
      <c r="C990" s="145">
        <f t="shared" si="250"/>
        <v>3875.1034160767545</v>
      </c>
      <c r="D990" s="146">
        <f t="shared" si="251"/>
        <v>0</v>
      </c>
      <c r="H990">
        <v>812</v>
      </c>
      <c r="I990">
        <f t="shared" si="252"/>
        <v>8.9503328343058328</v>
      </c>
      <c r="J990" s="145">
        <f t="shared" si="253"/>
        <v>28.295197944133982</v>
      </c>
      <c r="K990" s="146">
        <f t="shared" si="254"/>
        <v>0</v>
      </c>
      <c r="O990">
        <v>81.2</v>
      </c>
      <c r="P990">
        <f t="shared" si="255"/>
        <v>107.90883569466384</v>
      </c>
      <c r="Q990" s="145">
        <f t="shared" si="256"/>
        <v>36624.206847387701</v>
      </c>
      <c r="R990" s="146">
        <f t="shared" si="257"/>
        <v>0</v>
      </c>
    </row>
    <row r="991" spans="1:18" x14ac:dyDescent="0.35">
      <c r="A991">
        <v>813</v>
      </c>
      <c r="B991">
        <f t="shared" si="249"/>
        <v>46.52286382714933</v>
      </c>
      <c r="C991" s="145">
        <f t="shared" si="250"/>
        <v>3890.8497930884341</v>
      </c>
      <c r="D991" s="146">
        <f t="shared" si="251"/>
        <v>0</v>
      </c>
      <c r="H991">
        <v>813</v>
      </c>
      <c r="I991">
        <f t="shared" si="252"/>
        <v>8.9668641066364714</v>
      </c>
      <c r="J991" s="145">
        <f t="shared" si="253"/>
        <v>28.423419402569088</v>
      </c>
      <c r="K991" s="146">
        <f t="shared" si="254"/>
        <v>0</v>
      </c>
      <c r="O991">
        <v>81.3</v>
      </c>
      <c r="P991">
        <f t="shared" si="255"/>
        <v>108.0472370444087</v>
      </c>
      <c r="Q991" s="145">
        <f t="shared" si="256"/>
        <v>36765.202995966596</v>
      </c>
      <c r="R991" s="146">
        <f t="shared" si="257"/>
        <v>0</v>
      </c>
    </row>
    <row r="992" spans="1:18" x14ac:dyDescent="0.35">
      <c r="A992">
        <v>814</v>
      </c>
      <c r="B992">
        <f t="shared" si="249"/>
        <v>46.585112206932571</v>
      </c>
      <c r="C992" s="145">
        <f t="shared" si="250"/>
        <v>3906.6389200860031</v>
      </c>
      <c r="D992" s="146">
        <f t="shared" si="251"/>
        <v>0</v>
      </c>
      <c r="H992">
        <v>814</v>
      </c>
      <c r="I992">
        <f t="shared" si="252"/>
        <v>8.9833953789671082</v>
      </c>
      <c r="J992" s="145">
        <f t="shared" si="253"/>
        <v>28.552064188090981</v>
      </c>
      <c r="K992" s="146">
        <f t="shared" si="254"/>
        <v>0</v>
      </c>
      <c r="O992">
        <v>81.400000000000006</v>
      </c>
      <c r="P992">
        <f t="shared" si="255"/>
        <v>108.18563839415359</v>
      </c>
      <c r="Q992" s="145">
        <f t="shared" si="256"/>
        <v>36906.560877437201</v>
      </c>
      <c r="R992" s="146">
        <f t="shared" si="257"/>
        <v>0</v>
      </c>
    </row>
    <row r="993" spans="1:18" x14ac:dyDescent="0.35">
      <c r="A993">
        <v>815</v>
      </c>
      <c r="B993">
        <f t="shared" si="249"/>
        <v>46.647360586715813</v>
      </c>
      <c r="C993" s="145">
        <f t="shared" si="250"/>
        <v>3922.4708552175625</v>
      </c>
      <c r="D993" s="146">
        <f t="shared" si="251"/>
        <v>0</v>
      </c>
      <c r="H993">
        <v>815</v>
      </c>
      <c r="I993">
        <f t="shared" si="252"/>
        <v>8.9999266512977467</v>
      </c>
      <c r="J993" s="145">
        <f t="shared" si="253"/>
        <v>28.681133091138982</v>
      </c>
      <c r="K993" s="146">
        <f t="shared" si="254"/>
        <v>0</v>
      </c>
      <c r="O993">
        <v>81.5</v>
      </c>
      <c r="P993">
        <f t="shared" si="255"/>
        <v>108.32403974389844</v>
      </c>
      <c r="Q993" s="145">
        <f t="shared" si="256"/>
        <v>37048.280955642076</v>
      </c>
      <c r="R993" s="146">
        <f t="shared" si="257"/>
        <v>0</v>
      </c>
    </row>
    <row r="994" spans="1:18" x14ac:dyDescent="0.35">
      <c r="A994">
        <v>816</v>
      </c>
      <c r="B994">
        <f t="shared" si="249"/>
        <v>46.709608966499054</v>
      </c>
      <c r="C994" s="145">
        <f t="shared" si="250"/>
        <v>3938.3456566312143</v>
      </c>
      <c r="D994" s="146">
        <f t="shared" si="251"/>
        <v>0</v>
      </c>
      <c r="H994">
        <v>816</v>
      </c>
      <c r="I994">
        <f t="shared" si="252"/>
        <v>9.0164579236283835</v>
      </c>
      <c r="J994" s="145">
        <f t="shared" si="253"/>
        <v>28.810626902152382</v>
      </c>
      <c r="K994" s="146">
        <f t="shared" si="254"/>
        <v>0</v>
      </c>
      <c r="O994">
        <v>81.599999999999994</v>
      </c>
      <c r="P994">
        <f t="shared" si="255"/>
        <v>108.46244109364331</v>
      </c>
      <c r="Q994" s="145">
        <f t="shared" si="256"/>
        <v>37190.363694423897</v>
      </c>
      <c r="R994" s="146">
        <f t="shared" si="257"/>
        <v>0</v>
      </c>
    </row>
    <row r="995" spans="1:18" x14ac:dyDescent="0.35">
      <c r="A995">
        <v>817</v>
      </c>
      <c r="B995">
        <f t="shared" si="249"/>
        <v>46.771857346282289</v>
      </c>
      <c r="C995" s="145">
        <f t="shared" si="250"/>
        <v>3954.2633824750556</v>
      </c>
      <c r="D995" s="146">
        <f t="shared" si="251"/>
        <v>0</v>
      </c>
      <c r="H995">
        <v>817</v>
      </c>
      <c r="I995">
        <f t="shared" si="252"/>
        <v>9.0329891959590203</v>
      </c>
      <c r="J995" s="145">
        <f t="shared" si="253"/>
        <v>28.940546411570491</v>
      </c>
      <c r="K995" s="146">
        <f t="shared" si="254"/>
        <v>0</v>
      </c>
      <c r="O995">
        <v>81.7</v>
      </c>
      <c r="P995">
        <f t="shared" si="255"/>
        <v>108.60084244338819</v>
      </c>
      <c r="Q995" s="145">
        <f t="shared" si="256"/>
        <v>37332.809557625311</v>
      </c>
      <c r="R995" s="146">
        <f t="shared" si="257"/>
        <v>0</v>
      </c>
    </row>
    <row r="996" spans="1:18" x14ac:dyDescent="0.35">
      <c r="A996">
        <v>818</v>
      </c>
      <c r="B996">
        <f t="shared" si="249"/>
        <v>46.83410572606553</v>
      </c>
      <c r="C996" s="145">
        <f t="shared" si="250"/>
        <v>3970.2240908971926</v>
      </c>
      <c r="D996" s="146">
        <f t="shared" si="251"/>
        <v>0</v>
      </c>
      <c r="H996">
        <v>818</v>
      </c>
      <c r="I996">
        <f t="shared" si="252"/>
        <v>9.0495204682896588</v>
      </c>
      <c r="J996" s="145">
        <f t="shared" si="253"/>
        <v>29.07089240983262</v>
      </c>
      <c r="K996" s="146">
        <f t="shared" si="254"/>
        <v>0</v>
      </c>
      <c r="O996">
        <v>81.8</v>
      </c>
      <c r="P996">
        <f t="shared" si="255"/>
        <v>108.73924379313306</v>
      </c>
      <c r="Q996" s="145">
        <f t="shared" si="256"/>
        <v>37475.619009088914</v>
      </c>
      <c r="R996" s="146">
        <f t="shared" si="257"/>
        <v>0</v>
      </c>
    </row>
    <row r="997" spans="1:18" x14ac:dyDescent="0.35">
      <c r="A997">
        <v>819</v>
      </c>
      <c r="B997">
        <f t="shared" si="249"/>
        <v>46.896354105848772</v>
      </c>
      <c r="C997" s="145">
        <f t="shared" si="250"/>
        <v>3986.2278400457235</v>
      </c>
      <c r="D997" s="146">
        <f t="shared" si="251"/>
        <v>0</v>
      </c>
      <c r="H997">
        <v>819</v>
      </c>
      <c r="I997">
        <f t="shared" si="252"/>
        <v>9.0660517406202956</v>
      </c>
      <c r="J997" s="145">
        <f t="shared" si="253"/>
        <v>29.201665687378043</v>
      </c>
      <c r="K997" s="146">
        <f t="shared" si="254"/>
        <v>0</v>
      </c>
      <c r="O997">
        <v>81.900000000000006</v>
      </c>
      <c r="P997">
        <f t="shared" si="255"/>
        <v>108.87764514287794</v>
      </c>
      <c r="Q997" s="145">
        <f t="shared" si="256"/>
        <v>37618.792512657375</v>
      </c>
      <c r="R997" s="146">
        <f t="shared" si="257"/>
        <v>0</v>
      </c>
    </row>
    <row r="998" spans="1:18" x14ac:dyDescent="0.35">
      <c r="A998">
        <v>820</v>
      </c>
      <c r="B998">
        <f t="shared" si="249"/>
        <v>46.958602485632014</v>
      </c>
      <c r="C998" s="145">
        <f t="shared" si="250"/>
        <v>4002.2746880687496</v>
      </c>
      <c r="D998" s="146">
        <f t="shared" si="251"/>
        <v>0</v>
      </c>
      <c r="H998">
        <v>820</v>
      </c>
      <c r="I998">
        <f t="shared" si="252"/>
        <v>9.0825830129509324</v>
      </c>
      <c r="J998" s="145">
        <f t="shared" si="253"/>
        <v>29.332867034646082</v>
      </c>
      <c r="K998" s="146">
        <f t="shared" si="254"/>
        <v>0</v>
      </c>
      <c r="O998">
        <v>82</v>
      </c>
      <c r="P998">
        <f t="shared" si="255"/>
        <v>109.01604649262281</v>
      </c>
      <c r="Q998" s="145">
        <f t="shared" si="256"/>
        <v>37762.330532173262</v>
      </c>
      <c r="R998" s="146">
        <f t="shared" si="257"/>
        <v>0</v>
      </c>
    </row>
    <row r="999" spans="1:18" x14ac:dyDescent="0.35">
      <c r="A999">
        <v>821</v>
      </c>
      <c r="B999">
        <f t="shared" si="249"/>
        <v>47.020850865415255</v>
      </c>
      <c r="C999" s="145">
        <f t="shared" si="250"/>
        <v>4018.3646931143721</v>
      </c>
      <c r="D999" s="146">
        <f t="shared" si="251"/>
        <v>0</v>
      </c>
      <c r="H999">
        <v>821</v>
      </c>
      <c r="I999">
        <f t="shared" si="252"/>
        <v>9.099114285281571</v>
      </c>
      <c r="J999" s="145">
        <f t="shared" si="253"/>
        <v>29.46449724207605</v>
      </c>
      <c r="K999" s="146">
        <f t="shared" si="254"/>
        <v>0</v>
      </c>
      <c r="O999">
        <v>82.1</v>
      </c>
      <c r="P999">
        <f t="shared" si="255"/>
        <v>109.15444784236766</v>
      </c>
      <c r="Q999" s="145">
        <f t="shared" si="256"/>
        <v>37906.233531479236</v>
      </c>
      <c r="R999" s="146">
        <f t="shared" si="257"/>
        <v>0</v>
      </c>
    </row>
    <row r="1000" spans="1:18" x14ac:dyDescent="0.35">
      <c r="A1000">
        <v>822</v>
      </c>
      <c r="B1000">
        <f t="shared" si="249"/>
        <v>47.083099245198497</v>
      </c>
      <c r="C1000" s="145">
        <f t="shared" si="250"/>
        <v>4034.4979133306892</v>
      </c>
      <c r="D1000" s="146">
        <f t="shared" si="251"/>
        <v>0</v>
      </c>
      <c r="H1000">
        <v>822</v>
      </c>
      <c r="I1000">
        <f t="shared" si="252"/>
        <v>9.1156455576122077</v>
      </c>
      <c r="J1000" s="145">
        <f t="shared" si="253"/>
        <v>29.596557100107219</v>
      </c>
      <c r="K1000" s="146">
        <f t="shared" si="254"/>
        <v>0</v>
      </c>
      <c r="O1000">
        <v>82.2</v>
      </c>
      <c r="P1000">
        <f t="shared" si="255"/>
        <v>109.29284919211256</v>
      </c>
      <c r="Q1000" s="145">
        <f t="shared" si="256"/>
        <v>38050.501974417981</v>
      </c>
      <c r="R1000" s="146">
        <f t="shared" si="257"/>
        <v>0</v>
      </c>
    </row>
    <row r="1001" spans="1:18" x14ac:dyDescent="0.35">
      <c r="A1001">
        <v>823</v>
      </c>
      <c r="B1001">
        <f t="shared" si="249"/>
        <v>47.145347624981738</v>
      </c>
      <c r="C1001" s="145">
        <f t="shared" si="250"/>
        <v>4050.6744068658054</v>
      </c>
      <c r="D1001" s="146">
        <f t="shared" si="251"/>
        <v>0</v>
      </c>
      <c r="H1001">
        <v>823</v>
      </c>
      <c r="I1001">
        <f t="shared" si="252"/>
        <v>9.1321768299428445</v>
      </c>
      <c r="J1001" s="145">
        <f t="shared" si="253"/>
        <v>29.729047399178913</v>
      </c>
      <c r="K1001" s="146">
        <f t="shared" si="254"/>
        <v>0</v>
      </c>
      <c r="O1001">
        <v>82.3</v>
      </c>
      <c r="P1001">
        <f t="shared" si="255"/>
        <v>109.43125054185741</v>
      </c>
      <c r="Q1001" s="145">
        <f t="shared" si="256"/>
        <v>38195.136324832049</v>
      </c>
      <c r="R1001" s="146">
        <f t="shared" si="257"/>
        <v>0</v>
      </c>
    </row>
    <row r="1002" spans="1:18" x14ac:dyDescent="0.35">
      <c r="A1002">
        <v>824</v>
      </c>
      <c r="B1002">
        <f t="shared" si="249"/>
        <v>47.20759600476498</v>
      </c>
      <c r="C1002" s="145">
        <f t="shared" si="250"/>
        <v>4066.894231867821</v>
      </c>
      <c r="D1002" s="146">
        <f t="shared" si="251"/>
        <v>0</v>
      </c>
      <c r="H1002">
        <v>824</v>
      </c>
      <c r="I1002">
        <f t="shared" si="252"/>
        <v>9.1487081022734831</v>
      </c>
      <c r="J1002" s="145">
        <f t="shared" si="253"/>
        <v>29.861968929730438</v>
      </c>
      <c r="K1002" s="146">
        <f t="shared" si="254"/>
        <v>0</v>
      </c>
      <c r="O1002">
        <v>82.4</v>
      </c>
      <c r="P1002">
        <f t="shared" si="255"/>
        <v>109.56965189160229</v>
      </c>
      <c r="Q1002" s="145">
        <f t="shared" si="256"/>
        <v>38340.137046564116</v>
      </c>
      <c r="R1002" s="146">
        <f t="shared" si="257"/>
        <v>0</v>
      </c>
    </row>
    <row r="1003" spans="1:18" x14ac:dyDescent="0.35">
      <c r="A1003">
        <v>825</v>
      </c>
      <c r="B1003">
        <f t="shared" si="249"/>
        <v>47.269844384548222</v>
      </c>
      <c r="C1003" s="145">
        <f t="shared" si="250"/>
        <v>4083.1574464848354</v>
      </c>
      <c r="D1003" s="146">
        <f t="shared" si="251"/>
        <v>0</v>
      </c>
      <c r="H1003">
        <v>825</v>
      </c>
      <c r="I1003">
        <f t="shared" si="252"/>
        <v>9.1652393746041199</v>
      </c>
      <c r="J1003" s="145">
        <f t="shared" si="253"/>
        <v>29.995322482201065</v>
      </c>
      <c r="K1003" s="146">
        <f t="shared" si="254"/>
        <v>0</v>
      </c>
      <c r="O1003">
        <v>82.5</v>
      </c>
      <c r="P1003">
        <f t="shared" si="255"/>
        <v>109.70805324134716</v>
      </c>
      <c r="Q1003" s="145">
        <f t="shared" si="256"/>
        <v>38485.5046034568</v>
      </c>
      <c r="R1003" s="146">
        <f t="shared" si="257"/>
        <v>0</v>
      </c>
    </row>
    <row r="1004" spans="1:18" x14ac:dyDescent="0.35">
      <c r="A1004">
        <v>826</v>
      </c>
      <c r="B1004">
        <f t="shared" si="249"/>
        <v>47.332092764331463</v>
      </c>
      <c r="C1004" s="145">
        <f t="shared" si="250"/>
        <v>4099.4641088649487</v>
      </c>
      <c r="D1004" s="146">
        <f t="shared" si="251"/>
        <v>0</v>
      </c>
      <c r="H1004">
        <v>826</v>
      </c>
      <c r="I1004">
        <f t="shared" si="252"/>
        <v>9.1817706469347584</v>
      </c>
      <c r="J1004" s="145">
        <f t="shared" si="253"/>
        <v>30.129108847030142</v>
      </c>
      <c r="K1004" s="146">
        <f t="shared" si="254"/>
        <v>0</v>
      </c>
      <c r="O1004">
        <v>82.6</v>
      </c>
      <c r="P1004">
        <f t="shared" si="255"/>
        <v>109.84645459109203</v>
      </c>
      <c r="Q1004" s="145">
        <f t="shared" si="256"/>
        <v>38631.239459352735</v>
      </c>
      <c r="R1004" s="146">
        <f t="shared" si="257"/>
        <v>0</v>
      </c>
    </row>
    <row r="1005" spans="1:18" x14ac:dyDescent="0.35">
      <c r="A1005">
        <v>827</v>
      </c>
      <c r="B1005">
        <f t="shared" si="249"/>
        <v>47.394341144114705</v>
      </c>
      <c r="C1005" s="145">
        <f t="shared" si="250"/>
        <v>4115.8142771562652</v>
      </c>
      <c r="D1005" s="146">
        <f t="shared" si="251"/>
        <v>0</v>
      </c>
      <c r="H1005">
        <v>827</v>
      </c>
      <c r="I1005">
        <f t="shared" si="252"/>
        <v>9.1983019192653952</v>
      </c>
      <c r="J1005" s="145">
        <f t="shared" si="253"/>
        <v>30.263328814656926</v>
      </c>
      <c r="K1005" s="146">
        <f t="shared" si="254"/>
        <v>0</v>
      </c>
      <c r="O1005">
        <v>82.7</v>
      </c>
      <c r="P1005">
        <f t="shared" si="255"/>
        <v>109.98485594083691</v>
      </c>
      <c r="Q1005" s="145">
        <f t="shared" si="256"/>
        <v>38777.34207809456</v>
      </c>
      <c r="R1005" s="146">
        <f t="shared" si="257"/>
        <v>0</v>
      </c>
    </row>
    <row r="1006" spans="1:18" x14ac:dyDescent="0.35">
      <c r="A1006">
        <v>828</v>
      </c>
      <c r="B1006">
        <f t="shared" si="249"/>
        <v>47.456589523897946</v>
      </c>
      <c r="C1006" s="145">
        <f t="shared" si="250"/>
        <v>4132.2080095068832</v>
      </c>
      <c r="D1006" s="146">
        <f t="shared" si="251"/>
        <v>0</v>
      </c>
      <c r="H1006">
        <v>828</v>
      </c>
      <c r="I1006">
        <f t="shared" si="252"/>
        <v>9.214833191596032</v>
      </c>
      <c r="J1006" s="145">
        <f t="shared" si="253"/>
        <v>30.397983175520736</v>
      </c>
      <c r="K1006" s="146">
        <f t="shared" si="254"/>
        <v>0</v>
      </c>
      <c r="O1006">
        <v>82.8</v>
      </c>
      <c r="P1006">
        <f t="shared" si="255"/>
        <v>110.12325729058178</v>
      </c>
      <c r="Q1006" s="145">
        <f t="shared" si="256"/>
        <v>38923.812923524893</v>
      </c>
      <c r="R1006" s="146">
        <f t="shared" si="257"/>
        <v>0</v>
      </c>
    </row>
    <row r="1007" spans="1:18" x14ac:dyDescent="0.35">
      <c r="A1007">
        <v>829</v>
      </c>
      <c r="B1007">
        <f t="shared" si="249"/>
        <v>47.518837903681181</v>
      </c>
      <c r="C1007" s="145">
        <f t="shared" si="250"/>
        <v>4148.6453640649024</v>
      </c>
      <c r="D1007" s="146">
        <f t="shared" si="251"/>
        <v>0</v>
      </c>
      <c r="H1007">
        <v>829</v>
      </c>
      <c r="I1007">
        <f t="shared" si="252"/>
        <v>9.2313644639266705</v>
      </c>
      <c r="J1007" s="145">
        <f t="shared" si="253"/>
        <v>30.533072720060893</v>
      </c>
      <c r="K1007" s="146">
        <f t="shared" si="254"/>
        <v>0</v>
      </c>
      <c r="O1007">
        <v>82.9</v>
      </c>
      <c r="P1007">
        <f t="shared" si="255"/>
        <v>110.26165864032666</v>
      </c>
      <c r="Q1007" s="145">
        <f t="shared" si="256"/>
        <v>39070.652459486366</v>
      </c>
      <c r="R1007" s="146">
        <f t="shared" si="257"/>
        <v>0</v>
      </c>
    </row>
    <row r="1008" spans="1:18" x14ac:dyDescent="0.35">
      <c r="A1008">
        <v>830</v>
      </c>
      <c r="B1008">
        <f t="shared" si="249"/>
        <v>47.581086283464423</v>
      </c>
      <c r="C1008" s="145">
        <f t="shared" si="250"/>
        <v>4165.1263989784266</v>
      </c>
      <c r="D1008" s="146">
        <f t="shared" si="251"/>
        <v>0</v>
      </c>
      <c r="H1008">
        <v>830</v>
      </c>
      <c r="I1008">
        <f t="shared" si="252"/>
        <v>9.2478957362573073</v>
      </c>
      <c r="J1008" s="145">
        <f t="shared" si="253"/>
        <v>30.668598238716669</v>
      </c>
      <c r="K1008" s="146">
        <f t="shared" si="254"/>
        <v>0</v>
      </c>
      <c r="O1008">
        <v>83</v>
      </c>
      <c r="P1008">
        <f t="shared" si="255"/>
        <v>110.40005999007151</v>
      </c>
      <c r="Q1008" s="145">
        <f t="shared" si="256"/>
        <v>39217.861149821598</v>
      </c>
      <c r="R1008" s="146">
        <f t="shared" si="257"/>
        <v>0</v>
      </c>
    </row>
    <row r="1009" spans="1:18" x14ac:dyDescent="0.35">
      <c r="A1009">
        <v>831</v>
      </c>
      <c r="B1009">
        <f t="shared" si="249"/>
        <v>47.643334663247664</v>
      </c>
      <c r="C1009" s="145">
        <f t="shared" si="250"/>
        <v>4181.6511723955555</v>
      </c>
      <c r="D1009" s="146">
        <f t="shared" si="251"/>
        <v>0</v>
      </c>
      <c r="H1009">
        <v>831</v>
      </c>
      <c r="I1009">
        <f t="shared" si="252"/>
        <v>9.2644270085879441</v>
      </c>
      <c r="J1009" s="145">
        <f t="shared" si="253"/>
        <v>30.804560521927375</v>
      </c>
      <c r="K1009" s="146">
        <f t="shared" si="254"/>
        <v>0</v>
      </c>
      <c r="O1009">
        <v>83.1</v>
      </c>
      <c r="P1009">
        <f t="shared" si="255"/>
        <v>110.53846133981638</v>
      </c>
      <c r="Q1009" s="145">
        <f t="shared" si="256"/>
        <v>39365.439458373243</v>
      </c>
      <c r="R1009" s="146">
        <f t="shared" si="257"/>
        <v>0</v>
      </c>
    </row>
    <row r="1010" spans="1:18" x14ac:dyDescent="0.35">
      <c r="A1010">
        <v>832</v>
      </c>
      <c r="B1010">
        <f t="shared" si="249"/>
        <v>47.705583043030906</v>
      </c>
      <c r="C1010" s="145">
        <f t="shared" si="250"/>
        <v>4198.2197424643909</v>
      </c>
      <c r="D1010" s="146">
        <f t="shared" si="251"/>
        <v>0</v>
      </c>
      <c r="H1010">
        <v>832</v>
      </c>
      <c r="I1010">
        <f t="shared" si="252"/>
        <v>9.2809582809185827</v>
      </c>
      <c r="J1010" s="145">
        <f t="shared" si="253"/>
        <v>30.940960360132333</v>
      </c>
      <c r="K1010" s="146">
        <f t="shared" si="254"/>
        <v>0</v>
      </c>
      <c r="O1010">
        <v>83.2</v>
      </c>
      <c r="P1010">
        <f t="shared" si="255"/>
        <v>110.67686268956126</v>
      </c>
      <c r="Q1010" s="145">
        <f t="shared" si="256"/>
        <v>39513.387848983934</v>
      </c>
      <c r="R1010" s="146">
        <f t="shared" si="257"/>
        <v>0</v>
      </c>
    </row>
    <row r="1011" spans="1:18" x14ac:dyDescent="0.35">
      <c r="A1011">
        <v>833</v>
      </c>
      <c r="B1011">
        <f t="shared" ref="B1011:B1074" si="258">(A1011-$C$171)/$C$172</f>
        <v>47.767831422814147</v>
      </c>
      <c r="C1011" s="145">
        <f t="shared" ref="C1011:C1074" si="259">B1011-1/6*C$174*(B1011^2-1)-1/24*C$175*(B1011^3-3*B1011)+1/36*C$174^2*(4*B1011^3-7*B1011)</f>
        <v>4214.832167333032</v>
      </c>
      <c r="D1011" s="146">
        <f t="shared" ref="D1011:D1074" si="260">1-NORMSDIST(C1011)</f>
        <v>0</v>
      </c>
      <c r="H1011">
        <v>833</v>
      </c>
      <c r="I1011">
        <f t="shared" ref="I1011:I1074" si="261">(H1011-$J$171)/$J$172</f>
        <v>9.2974895532492194</v>
      </c>
      <c r="J1011" s="145">
        <f t="shared" ref="J1011:J1074" si="262">I1011-1/6*J$174*(I1011^2-1)-1/24*J$175*(I1011^3-3*I1011)+1/36*J$174^2*(4*I1011^3-7*I1011)</f>
        <v>31.077798543770818</v>
      </c>
      <c r="K1011" s="146">
        <f t="shared" ref="K1011:K1074" si="263">1-NORMSDIST(J1011)</f>
        <v>0</v>
      </c>
      <c r="O1011">
        <v>83.3</v>
      </c>
      <c r="P1011">
        <f t="shared" ref="P1011:P1074" si="264">(O1011-$Q$171)/$Q$172</f>
        <v>110.81526403930613</v>
      </c>
      <c r="Q1011" s="145">
        <f t="shared" ref="Q1011:Q1074" si="265">P1011-1/6*Q$174*(P1011^2-1)-1/24*Q$175*(P1011^3-3*P1011)+1/36*Q$174^2*(4*P1011^3-7*P1011)</f>
        <v>39661.706785496302</v>
      </c>
      <c r="R1011" s="146">
        <f t="shared" ref="R1011:R1074" si="266">1-NORMSDIST(Q1011)</f>
        <v>0</v>
      </c>
    </row>
    <row r="1012" spans="1:18" x14ac:dyDescent="0.35">
      <c r="A1012">
        <v>834</v>
      </c>
      <c r="B1012">
        <f t="shared" si="258"/>
        <v>47.830079802597389</v>
      </c>
      <c r="C1012" s="145">
        <f t="shared" si="259"/>
        <v>4231.4885051495803</v>
      </c>
      <c r="D1012" s="146">
        <f t="shared" si="260"/>
        <v>0</v>
      </c>
      <c r="H1012">
        <v>834</v>
      </c>
      <c r="I1012">
        <f t="shared" si="261"/>
        <v>9.3140208255798562</v>
      </c>
      <c r="J1012" s="145">
        <f t="shared" si="262"/>
        <v>31.215075863282138</v>
      </c>
      <c r="K1012" s="146">
        <f t="shared" si="263"/>
        <v>0</v>
      </c>
      <c r="O1012">
        <v>83.4</v>
      </c>
      <c r="P1012">
        <f t="shared" si="264"/>
        <v>110.95366538905101</v>
      </c>
      <c r="Q1012" s="145">
        <f t="shared" si="265"/>
        <v>39810.396731752953</v>
      </c>
      <c r="R1012" s="146">
        <f t="shared" si="266"/>
        <v>0</v>
      </c>
    </row>
    <row r="1013" spans="1:18" x14ac:dyDescent="0.35">
      <c r="A1013">
        <v>835</v>
      </c>
      <c r="B1013">
        <f t="shared" si="258"/>
        <v>47.892328182380631</v>
      </c>
      <c r="C1013" s="145">
        <f t="shared" si="259"/>
        <v>4248.1888140621386</v>
      </c>
      <c r="D1013" s="146">
        <f t="shared" si="260"/>
        <v>0</v>
      </c>
      <c r="H1013">
        <v>835</v>
      </c>
      <c r="I1013">
        <f t="shared" si="261"/>
        <v>9.3305520979104948</v>
      </c>
      <c r="J1013" s="145">
        <f t="shared" si="262"/>
        <v>31.352793109105612</v>
      </c>
      <c r="K1013" s="146">
        <f t="shared" si="263"/>
        <v>0</v>
      </c>
      <c r="O1013">
        <v>83.5</v>
      </c>
      <c r="P1013">
        <f t="shared" si="264"/>
        <v>111.09206673879588</v>
      </c>
      <c r="Q1013" s="145">
        <f t="shared" si="265"/>
        <v>39959.45815159654</v>
      </c>
      <c r="R1013" s="146">
        <f t="shared" si="266"/>
        <v>0</v>
      </c>
    </row>
    <row r="1014" spans="1:18" x14ac:dyDescent="0.35">
      <c r="A1014">
        <v>836</v>
      </c>
      <c r="B1014">
        <f t="shared" si="258"/>
        <v>47.954576562163872</v>
      </c>
      <c r="C1014" s="145">
        <f t="shared" si="259"/>
        <v>4264.9331522188031</v>
      </c>
      <c r="D1014" s="146">
        <f t="shared" si="260"/>
        <v>0</v>
      </c>
      <c r="H1014">
        <v>836</v>
      </c>
      <c r="I1014">
        <f t="shared" si="261"/>
        <v>9.3470833702411316</v>
      </c>
      <c r="J1014" s="145">
        <f t="shared" si="262"/>
        <v>31.49095107168052</v>
      </c>
      <c r="K1014" s="146">
        <f t="shared" si="263"/>
        <v>0</v>
      </c>
      <c r="O1014">
        <v>83.6</v>
      </c>
      <c r="P1014">
        <f t="shared" si="264"/>
        <v>111.23046808854073</v>
      </c>
      <c r="Q1014" s="145">
        <f t="shared" si="265"/>
        <v>40108.891508869681</v>
      </c>
      <c r="R1014" s="146">
        <f t="shared" si="266"/>
        <v>0</v>
      </c>
    </row>
    <row r="1015" spans="1:18" x14ac:dyDescent="0.35">
      <c r="A1015">
        <v>837</v>
      </c>
      <c r="B1015">
        <f t="shared" si="258"/>
        <v>48.016824941947114</v>
      </c>
      <c r="C1015" s="145">
        <f t="shared" si="259"/>
        <v>4281.7215777676793</v>
      </c>
      <c r="D1015" s="146">
        <f t="shared" si="260"/>
        <v>0</v>
      </c>
      <c r="H1015">
        <v>837</v>
      </c>
      <c r="I1015">
        <f t="shared" si="261"/>
        <v>9.3636146425717683</v>
      </c>
      <c r="J1015" s="145">
        <f t="shared" si="262"/>
        <v>31.629550541446168</v>
      </c>
      <c r="K1015" s="146">
        <f t="shared" si="263"/>
        <v>0</v>
      </c>
      <c r="O1015">
        <v>83.7</v>
      </c>
      <c r="P1015">
        <f t="shared" si="264"/>
        <v>111.36886943828561</v>
      </c>
      <c r="Q1015" s="145">
        <f t="shared" si="265"/>
        <v>40258.697267415024</v>
      </c>
      <c r="R1015" s="146">
        <f t="shared" si="266"/>
        <v>0</v>
      </c>
    </row>
    <row r="1016" spans="1:18" x14ac:dyDescent="0.35">
      <c r="A1016">
        <v>838</v>
      </c>
      <c r="B1016">
        <f t="shared" si="258"/>
        <v>48.079073321730355</v>
      </c>
      <c r="C1016" s="145">
        <f t="shared" si="259"/>
        <v>4298.554148856866</v>
      </c>
      <c r="D1016" s="146">
        <f t="shared" si="260"/>
        <v>0</v>
      </c>
      <c r="H1016">
        <v>838</v>
      </c>
      <c r="I1016">
        <f t="shared" si="261"/>
        <v>9.3801459149024069</v>
      </c>
      <c r="J1016" s="145">
        <f t="shared" si="262"/>
        <v>31.768592308841882</v>
      </c>
      <c r="K1016" s="146">
        <f t="shared" si="263"/>
        <v>0</v>
      </c>
      <c r="O1016">
        <v>83.8</v>
      </c>
      <c r="P1016">
        <f t="shared" si="264"/>
        <v>111.50727078803048</v>
      </c>
      <c r="Q1016" s="145">
        <f t="shared" si="265"/>
        <v>40408.875891075179</v>
      </c>
      <c r="R1016" s="146">
        <f t="shared" si="266"/>
        <v>0</v>
      </c>
    </row>
    <row r="1017" spans="1:18" x14ac:dyDescent="0.35">
      <c r="A1017">
        <v>839</v>
      </c>
      <c r="B1017">
        <f t="shared" si="258"/>
        <v>48.141321701513597</v>
      </c>
      <c r="C1017" s="145">
        <f t="shared" si="259"/>
        <v>4315.4309236344643</v>
      </c>
      <c r="D1017" s="146">
        <f t="shared" si="260"/>
        <v>0</v>
      </c>
      <c r="H1017">
        <v>839</v>
      </c>
      <c r="I1017">
        <f t="shared" si="261"/>
        <v>9.3966771872330437</v>
      </c>
      <c r="J1017" s="145">
        <f t="shared" si="262"/>
        <v>31.908077164306935</v>
      </c>
      <c r="K1017" s="146">
        <f t="shared" si="263"/>
        <v>0</v>
      </c>
      <c r="O1017">
        <v>83.9</v>
      </c>
      <c r="P1017">
        <f t="shared" si="264"/>
        <v>111.64567213777536</v>
      </c>
      <c r="Q1017" s="145">
        <f t="shared" si="265"/>
        <v>40559.4278436928</v>
      </c>
      <c r="R1017" s="146">
        <f t="shared" si="266"/>
        <v>0</v>
      </c>
    </row>
    <row r="1018" spans="1:18" x14ac:dyDescent="0.35">
      <c r="A1018">
        <v>840</v>
      </c>
      <c r="B1018">
        <f t="shared" si="258"/>
        <v>48.203570081296839</v>
      </c>
      <c r="C1018" s="145">
        <f t="shared" si="259"/>
        <v>4332.3519602485758</v>
      </c>
      <c r="D1018" s="146">
        <f t="shared" si="260"/>
        <v>0</v>
      </c>
      <c r="H1018">
        <v>840</v>
      </c>
      <c r="I1018">
        <f t="shared" si="261"/>
        <v>9.4132084595636822</v>
      </c>
      <c r="J1018" s="145">
        <f t="shared" si="262"/>
        <v>32.04800589828065</v>
      </c>
      <c r="K1018" s="146">
        <f t="shared" si="263"/>
        <v>0</v>
      </c>
      <c r="O1018">
        <v>84</v>
      </c>
      <c r="P1018">
        <f t="shared" si="264"/>
        <v>111.78407348752023</v>
      </c>
      <c r="Q1018" s="145">
        <f t="shared" si="265"/>
        <v>40710.353589110506</v>
      </c>
      <c r="R1018" s="146">
        <f t="shared" si="266"/>
        <v>0</v>
      </c>
    </row>
    <row r="1019" spans="1:18" x14ac:dyDescent="0.35">
      <c r="A1019">
        <v>841</v>
      </c>
      <c r="B1019">
        <f t="shared" si="258"/>
        <v>48.26581846108008</v>
      </c>
      <c r="C1019" s="145">
        <f t="shared" si="259"/>
        <v>4349.3173168473004</v>
      </c>
      <c r="D1019" s="146">
        <f t="shared" si="260"/>
        <v>0</v>
      </c>
      <c r="H1019">
        <v>841</v>
      </c>
      <c r="I1019">
        <f t="shared" si="261"/>
        <v>9.429739731894319</v>
      </c>
      <c r="J1019" s="145">
        <f t="shared" si="262"/>
        <v>32.188379301202296</v>
      </c>
      <c r="K1019" s="146">
        <f t="shared" si="263"/>
        <v>0</v>
      </c>
      <c r="O1019">
        <v>84.1</v>
      </c>
      <c r="P1019">
        <f t="shared" si="264"/>
        <v>111.9224748372651</v>
      </c>
      <c r="Q1019" s="145">
        <f t="shared" si="265"/>
        <v>40861.653591170914</v>
      </c>
      <c r="R1019" s="146">
        <f t="shared" si="266"/>
        <v>0</v>
      </c>
    </row>
    <row r="1020" spans="1:18" x14ac:dyDescent="0.35">
      <c r="A1020">
        <v>842</v>
      </c>
      <c r="B1020">
        <f t="shared" si="258"/>
        <v>48.328066840863315</v>
      </c>
      <c r="C1020" s="145">
        <f t="shared" si="259"/>
        <v>4366.3270515787372</v>
      </c>
      <c r="D1020" s="146">
        <f t="shared" si="260"/>
        <v>0</v>
      </c>
      <c r="H1020">
        <v>842</v>
      </c>
      <c r="I1020">
        <f t="shared" si="261"/>
        <v>9.4462710042249558</v>
      </c>
      <c r="J1020" s="145">
        <f t="shared" si="262"/>
        <v>32.329198163511201</v>
      </c>
      <c r="K1020" s="146">
        <f t="shared" si="263"/>
        <v>0</v>
      </c>
      <c r="O1020">
        <v>84.2</v>
      </c>
      <c r="P1020">
        <f t="shared" si="264"/>
        <v>112.06087618700998</v>
      </c>
      <c r="Q1020" s="145">
        <f t="shared" si="265"/>
        <v>41013.328313716702</v>
      </c>
      <c r="R1020" s="146">
        <f t="shared" si="266"/>
        <v>0</v>
      </c>
    </row>
    <row r="1021" spans="1:18" x14ac:dyDescent="0.35">
      <c r="A1021">
        <v>843</v>
      </c>
      <c r="B1021">
        <f t="shared" si="258"/>
        <v>48.390315220646556</v>
      </c>
      <c r="C1021" s="145">
        <f t="shared" si="259"/>
        <v>4383.3812225909915</v>
      </c>
      <c r="D1021" s="146">
        <f t="shared" si="260"/>
        <v>0</v>
      </c>
      <c r="H1021">
        <v>843</v>
      </c>
      <c r="I1021">
        <f t="shared" si="261"/>
        <v>9.4628022765555944</v>
      </c>
      <c r="J1021" s="145">
        <f t="shared" si="262"/>
        <v>32.470463275646672</v>
      </c>
      <c r="K1021" s="146">
        <f t="shared" si="263"/>
        <v>0</v>
      </c>
      <c r="O1021">
        <v>84.3</v>
      </c>
      <c r="P1021">
        <f t="shared" si="264"/>
        <v>112.19927753675483</v>
      </c>
      <c r="Q1021" s="145">
        <f t="shared" si="265"/>
        <v>41165.378220590414</v>
      </c>
      <c r="R1021" s="146">
        <f t="shared" si="266"/>
        <v>0</v>
      </c>
    </row>
    <row r="1022" spans="1:18" x14ac:dyDescent="0.35">
      <c r="A1022">
        <v>844</v>
      </c>
      <c r="B1022">
        <f t="shared" si="258"/>
        <v>48.452563600429798</v>
      </c>
      <c r="C1022" s="145">
        <f t="shared" si="259"/>
        <v>4400.4798880321623</v>
      </c>
      <c r="D1022" s="146">
        <f t="shared" si="260"/>
        <v>0</v>
      </c>
      <c r="H1022">
        <v>844</v>
      </c>
      <c r="I1022">
        <f t="shared" si="261"/>
        <v>9.4793335488862311</v>
      </c>
      <c r="J1022" s="145">
        <f t="shared" si="262"/>
        <v>32.612175428047998</v>
      </c>
      <c r="K1022" s="146">
        <f t="shared" si="263"/>
        <v>0</v>
      </c>
      <c r="O1022">
        <v>84.4</v>
      </c>
      <c r="P1022">
        <f t="shared" si="264"/>
        <v>112.33767888649972</v>
      </c>
      <c r="Q1022" s="145">
        <f t="shared" si="265"/>
        <v>41317.803775634777</v>
      </c>
      <c r="R1022" s="146">
        <f t="shared" si="266"/>
        <v>0</v>
      </c>
    </row>
    <row r="1023" spans="1:18" x14ac:dyDescent="0.35">
      <c r="A1023">
        <v>845</v>
      </c>
      <c r="B1023">
        <f t="shared" si="258"/>
        <v>48.51481198021304</v>
      </c>
      <c r="C1023" s="145">
        <f t="shared" si="259"/>
        <v>4417.6231060503496</v>
      </c>
      <c r="D1023" s="146">
        <f t="shared" si="260"/>
        <v>0</v>
      </c>
      <c r="H1023">
        <v>845</v>
      </c>
      <c r="I1023">
        <f t="shared" si="261"/>
        <v>9.4958648212168679</v>
      </c>
      <c r="J1023" s="145">
        <f t="shared" si="262"/>
        <v>32.754335411154486</v>
      </c>
      <c r="K1023" s="146">
        <f t="shared" si="263"/>
        <v>0</v>
      </c>
      <c r="O1023">
        <v>84.5</v>
      </c>
      <c r="P1023">
        <f t="shared" si="264"/>
        <v>112.47608023624458</v>
      </c>
      <c r="Q1023" s="145">
        <f t="shared" si="265"/>
        <v>41470.605442692358</v>
      </c>
      <c r="R1023" s="146">
        <f t="shared" si="266"/>
        <v>0</v>
      </c>
    </row>
    <row r="1024" spans="1:18" x14ac:dyDescent="0.35">
      <c r="A1024">
        <v>846</v>
      </c>
      <c r="B1024">
        <f t="shared" si="258"/>
        <v>48.577060359996281</v>
      </c>
      <c r="C1024" s="145">
        <f t="shared" si="259"/>
        <v>4434.8109347936543</v>
      </c>
      <c r="D1024" s="146">
        <f t="shared" si="260"/>
        <v>0</v>
      </c>
      <c r="H1024">
        <v>846</v>
      </c>
      <c r="I1024">
        <f t="shared" si="261"/>
        <v>9.5123960935475065</v>
      </c>
      <c r="J1024" s="145">
        <f t="shared" si="262"/>
        <v>32.896944015405438</v>
      </c>
      <c r="K1024" s="146">
        <f t="shared" si="263"/>
        <v>0</v>
      </c>
      <c r="O1024">
        <v>84.6</v>
      </c>
      <c r="P1024">
        <f t="shared" si="264"/>
        <v>112.61448158598945</v>
      </c>
      <c r="Q1024" s="145">
        <f t="shared" si="265"/>
        <v>41623.783685605842</v>
      </c>
      <c r="R1024" s="146">
        <f t="shared" si="266"/>
        <v>0</v>
      </c>
    </row>
    <row r="1025" spans="1:18" x14ac:dyDescent="0.35">
      <c r="A1025">
        <v>847</v>
      </c>
      <c r="B1025">
        <f t="shared" si="258"/>
        <v>48.639308739779523</v>
      </c>
      <c r="C1025" s="145">
        <f t="shared" si="259"/>
        <v>4452.0434324101789</v>
      </c>
      <c r="D1025" s="146">
        <f t="shared" si="260"/>
        <v>0</v>
      </c>
      <c r="H1025">
        <v>847</v>
      </c>
      <c r="I1025">
        <f t="shared" si="261"/>
        <v>9.5289273658781433</v>
      </c>
      <c r="J1025" s="145">
        <f t="shared" si="262"/>
        <v>33.040002031240149</v>
      </c>
      <c r="K1025" s="146">
        <f t="shared" si="263"/>
        <v>0</v>
      </c>
      <c r="O1025">
        <v>84.7</v>
      </c>
      <c r="P1025">
        <f t="shared" si="264"/>
        <v>112.75288293573433</v>
      </c>
      <c r="Q1025" s="145">
        <f t="shared" si="265"/>
        <v>41777.338968217809</v>
      </c>
      <c r="R1025" s="146">
        <f t="shared" si="266"/>
        <v>0</v>
      </c>
    </row>
    <row r="1026" spans="1:18" x14ac:dyDescent="0.35">
      <c r="A1026">
        <v>848</v>
      </c>
      <c r="B1026">
        <f t="shared" si="258"/>
        <v>48.701557119562764</v>
      </c>
      <c r="C1026" s="145">
        <f t="shared" si="259"/>
        <v>4469.3206570480224</v>
      </c>
      <c r="D1026" s="146">
        <f t="shared" si="260"/>
        <v>0</v>
      </c>
      <c r="H1026">
        <v>848</v>
      </c>
      <c r="I1026">
        <f t="shared" si="261"/>
        <v>9.54545863820878</v>
      </c>
      <c r="J1026" s="145">
        <f t="shared" si="262"/>
        <v>33.183510249097928</v>
      </c>
      <c r="K1026" s="146">
        <f t="shared" si="263"/>
        <v>0</v>
      </c>
      <c r="O1026">
        <v>84.8</v>
      </c>
      <c r="P1026">
        <f t="shared" si="264"/>
        <v>112.8912842854792</v>
      </c>
      <c r="Q1026" s="145">
        <f t="shared" si="265"/>
        <v>41931.2717543709</v>
      </c>
      <c r="R1026" s="146">
        <f t="shared" si="266"/>
        <v>0</v>
      </c>
    </row>
    <row r="1027" spans="1:18" x14ac:dyDescent="0.35">
      <c r="A1027">
        <v>849</v>
      </c>
      <c r="B1027">
        <f t="shared" si="258"/>
        <v>48.763805499346006</v>
      </c>
      <c r="C1027" s="145">
        <f t="shared" si="259"/>
        <v>4486.6426668552867</v>
      </c>
      <c r="D1027" s="146">
        <f t="shared" si="260"/>
        <v>0</v>
      </c>
      <c r="H1027">
        <v>849</v>
      </c>
      <c r="I1027">
        <f t="shared" si="261"/>
        <v>9.5619899105394186</v>
      </c>
      <c r="J1027" s="145">
        <f t="shared" si="262"/>
        <v>33.327469459418083</v>
      </c>
      <c r="K1027" s="146">
        <f t="shared" si="263"/>
        <v>0</v>
      </c>
      <c r="O1027">
        <v>84.9</v>
      </c>
      <c r="P1027">
        <f t="shared" si="264"/>
        <v>113.02968563522408</v>
      </c>
      <c r="Q1027" s="145">
        <f t="shared" si="265"/>
        <v>42085.582507907784</v>
      </c>
      <c r="R1027" s="146">
        <f t="shared" si="266"/>
        <v>0</v>
      </c>
    </row>
    <row r="1028" spans="1:18" x14ac:dyDescent="0.35">
      <c r="A1028">
        <v>850</v>
      </c>
      <c r="B1028">
        <f t="shared" si="258"/>
        <v>48.826053879129248</v>
      </c>
      <c r="C1028" s="145">
        <f t="shared" si="259"/>
        <v>4504.0095199800726</v>
      </c>
      <c r="D1028" s="146">
        <f t="shared" si="260"/>
        <v>0</v>
      </c>
      <c r="H1028">
        <v>850</v>
      </c>
      <c r="I1028">
        <f t="shared" si="261"/>
        <v>9.5785211828700554</v>
      </c>
      <c r="J1028" s="145">
        <f t="shared" si="262"/>
        <v>33.471880452639901</v>
      </c>
      <c r="K1028" s="146">
        <f t="shared" si="263"/>
        <v>0</v>
      </c>
      <c r="O1028">
        <v>85</v>
      </c>
      <c r="P1028">
        <f t="shared" si="264"/>
        <v>113.16808698496894</v>
      </c>
      <c r="Q1028" s="145">
        <f t="shared" si="265"/>
        <v>42240.271692671027</v>
      </c>
      <c r="R1028" s="146">
        <f t="shared" si="266"/>
        <v>0</v>
      </c>
    </row>
    <row r="1029" spans="1:18" x14ac:dyDescent="0.35">
      <c r="A1029">
        <v>851</v>
      </c>
      <c r="B1029">
        <f t="shared" si="258"/>
        <v>48.888302258912489</v>
      </c>
      <c r="C1029" s="145">
        <f t="shared" si="259"/>
        <v>4521.4212745704808</v>
      </c>
      <c r="D1029" s="146">
        <f t="shared" si="260"/>
        <v>0</v>
      </c>
      <c r="H1029">
        <v>851</v>
      </c>
      <c r="I1029">
        <f t="shared" si="261"/>
        <v>9.5950524552006939</v>
      </c>
      <c r="J1029" s="145">
        <f t="shared" si="262"/>
        <v>33.616744019202692</v>
      </c>
      <c r="K1029" s="146">
        <f t="shared" si="263"/>
        <v>0</v>
      </c>
      <c r="O1029">
        <v>85.1</v>
      </c>
      <c r="P1029">
        <f t="shared" si="264"/>
        <v>113.3064883347138</v>
      </c>
      <c r="Q1029" s="145">
        <f t="shared" si="265"/>
        <v>42395.339772503314</v>
      </c>
      <c r="R1029" s="146">
        <f t="shared" si="266"/>
        <v>0</v>
      </c>
    </row>
    <row r="1030" spans="1:18" x14ac:dyDescent="0.35">
      <c r="A1030">
        <v>852</v>
      </c>
      <c r="B1030">
        <f t="shared" si="258"/>
        <v>48.950550638695731</v>
      </c>
      <c r="C1030" s="145">
        <f t="shared" si="259"/>
        <v>4538.8779887746123</v>
      </c>
      <c r="D1030" s="146">
        <f t="shared" si="260"/>
        <v>0</v>
      </c>
      <c r="H1030">
        <v>852</v>
      </c>
      <c r="I1030">
        <f t="shared" si="261"/>
        <v>9.6115837275313307</v>
      </c>
      <c r="J1030" s="145">
        <f t="shared" si="262"/>
        <v>33.762060949545756</v>
      </c>
      <c r="K1030" s="146">
        <f t="shared" si="263"/>
        <v>0</v>
      </c>
      <c r="O1030">
        <v>85.2</v>
      </c>
      <c r="P1030">
        <f t="shared" si="264"/>
        <v>113.44488968445869</v>
      </c>
      <c r="Q1030" s="145">
        <f t="shared" si="265"/>
        <v>42550.787211247283</v>
      </c>
      <c r="R1030" s="146">
        <f t="shared" si="266"/>
        <v>0</v>
      </c>
    </row>
    <row r="1031" spans="1:18" x14ac:dyDescent="0.35">
      <c r="A1031">
        <v>853</v>
      </c>
      <c r="B1031">
        <f t="shared" si="258"/>
        <v>49.012799018478972</v>
      </c>
      <c r="C1031" s="145">
        <f t="shared" si="259"/>
        <v>4556.3797207405678</v>
      </c>
      <c r="D1031" s="146">
        <f t="shared" si="260"/>
        <v>0</v>
      </c>
      <c r="H1031">
        <v>853</v>
      </c>
      <c r="I1031">
        <f t="shared" si="261"/>
        <v>9.6281149998619675</v>
      </c>
      <c r="J1031" s="145">
        <f t="shared" si="262"/>
        <v>33.907832034108388</v>
      </c>
      <c r="K1031" s="146">
        <f t="shared" si="263"/>
        <v>0</v>
      </c>
      <c r="O1031">
        <v>85.3</v>
      </c>
      <c r="P1031">
        <f t="shared" si="264"/>
        <v>113.58329103420355</v>
      </c>
      <c r="Q1031" s="145">
        <f t="shared" si="265"/>
        <v>42706.61447274551</v>
      </c>
      <c r="R1031" s="146">
        <f t="shared" si="266"/>
        <v>0</v>
      </c>
    </row>
    <row r="1032" spans="1:18" x14ac:dyDescent="0.35">
      <c r="A1032">
        <v>854</v>
      </c>
      <c r="B1032">
        <f t="shared" si="258"/>
        <v>49.075047398262214</v>
      </c>
      <c r="C1032" s="145">
        <f t="shared" si="259"/>
        <v>4573.9265286164473</v>
      </c>
      <c r="D1032" s="146">
        <f t="shared" si="260"/>
        <v>0</v>
      </c>
      <c r="H1032">
        <v>854</v>
      </c>
      <c r="I1032">
        <f t="shared" si="261"/>
        <v>9.6446462721926061</v>
      </c>
      <c r="J1032" s="145">
        <f t="shared" si="262"/>
        <v>34.054058063329919</v>
      </c>
      <c r="K1032" s="146">
        <f t="shared" si="263"/>
        <v>0</v>
      </c>
      <c r="O1032">
        <v>85.4</v>
      </c>
      <c r="P1032">
        <f t="shared" si="264"/>
        <v>113.72169238394844</v>
      </c>
      <c r="Q1032" s="145">
        <f t="shared" si="265"/>
        <v>42862.822020840678</v>
      </c>
      <c r="R1032" s="146">
        <f t="shared" si="266"/>
        <v>0</v>
      </c>
    </row>
    <row r="1033" spans="1:18" x14ac:dyDescent="0.35">
      <c r="A1033">
        <v>855</v>
      </c>
      <c r="B1033">
        <f t="shared" si="258"/>
        <v>49.137295778045448</v>
      </c>
      <c r="C1033" s="145">
        <f t="shared" si="259"/>
        <v>4591.5184705503525</v>
      </c>
      <c r="D1033" s="146">
        <f t="shared" si="260"/>
        <v>0</v>
      </c>
      <c r="H1033">
        <v>855</v>
      </c>
      <c r="I1033">
        <f t="shared" si="261"/>
        <v>9.6611775445232428</v>
      </c>
      <c r="J1033" s="145">
        <f t="shared" si="262"/>
        <v>34.200739827649606</v>
      </c>
      <c r="K1033" s="146">
        <f t="shared" si="263"/>
        <v>0</v>
      </c>
      <c r="O1033">
        <v>85.5</v>
      </c>
      <c r="P1033">
        <f t="shared" si="264"/>
        <v>113.8600937336933</v>
      </c>
      <c r="Q1033" s="145">
        <f t="shared" si="265"/>
        <v>43019.410319375391</v>
      </c>
      <c r="R1033" s="146">
        <f t="shared" si="266"/>
        <v>0</v>
      </c>
    </row>
    <row r="1034" spans="1:18" x14ac:dyDescent="0.35">
      <c r="A1034">
        <v>856</v>
      </c>
      <c r="B1034">
        <f t="shared" si="258"/>
        <v>49.19954415782869</v>
      </c>
      <c r="C1034" s="145">
        <f t="shared" si="259"/>
        <v>4609.1556046903843</v>
      </c>
      <c r="D1034" s="146">
        <f t="shared" si="260"/>
        <v>0</v>
      </c>
      <c r="H1034">
        <v>856</v>
      </c>
      <c r="I1034">
        <f t="shared" si="261"/>
        <v>9.6777088168538796</v>
      </c>
      <c r="J1034" s="145">
        <f t="shared" si="262"/>
        <v>34.347878117506774</v>
      </c>
      <c r="K1034" s="146">
        <f t="shared" si="263"/>
        <v>0</v>
      </c>
      <c r="O1034">
        <v>85.6</v>
      </c>
      <c r="P1034">
        <f t="shared" si="264"/>
        <v>113.99849508343816</v>
      </c>
      <c r="Q1034" s="145">
        <f t="shared" si="265"/>
        <v>43176.379832192251</v>
      </c>
      <c r="R1034" s="146">
        <f t="shared" si="266"/>
        <v>0</v>
      </c>
    </row>
    <row r="1035" spans="1:18" x14ac:dyDescent="0.35">
      <c r="A1035">
        <v>857</v>
      </c>
      <c r="B1035">
        <f t="shared" si="258"/>
        <v>49.261792537611932</v>
      </c>
      <c r="C1035" s="145">
        <f t="shared" si="259"/>
        <v>4626.8379891846444</v>
      </c>
      <c r="D1035" s="146">
        <f t="shared" si="260"/>
        <v>0</v>
      </c>
      <c r="H1035">
        <v>857</v>
      </c>
      <c r="I1035">
        <f t="shared" si="261"/>
        <v>9.6942400891845182</v>
      </c>
      <c r="J1035" s="145">
        <f t="shared" si="262"/>
        <v>34.495473723340744</v>
      </c>
      <c r="K1035" s="146">
        <f t="shared" si="263"/>
        <v>0</v>
      </c>
      <c r="O1035">
        <v>85.7</v>
      </c>
      <c r="P1035">
        <f t="shared" si="264"/>
        <v>114.13689643318305</v>
      </c>
      <c r="Q1035" s="145">
        <f t="shared" si="265"/>
        <v>43333.731023133994</v>
      </c>
      <c r="R1035" s="146">
        <f t="shared" si="266"/>
        <v>0</v>
      </c>
    </row>
    <row r="1036" spans="1:18" x14ac:dyDescent="0.35">
      <c r="A1036">
        <v>858</v>
      </c>
      <c r="B1036">
        <f t="shared" si="258"/>
        <v>49.324040917395173</v>
      </c>
      <c r="C1036" s="145">
        <f t="shared" si="259"/>
        <v>4644.5656821812336</v>
      </c>
      <c r="D1036" s="146">
        <f t="shared" si="260"/>
        <v>0</v>
      </c>
      <c r="H1036">
        <v>858</v>
      </c>
      <c r="I1036">
        <f t="shared" si="261"/>
        <v>9.710771361515155</v>
      </c>
      <c r="J1036" s="145">
        <f t="shared" si="262"/>
        <v>34.643527435590791</v>
      </c>
      <c r="K1036" s="146">
        <f t="shared" si="263"/>
        <v>0</v>
      </c>
      <c r="O1036">
        <v>85.8</v>
      </c>
      <c r="P1036">
        <f t="shared" si="264"/>
        <v>114.27529778292791</v>
      </c>
      <c r="Q1036" s="145">
        <f t="shared" si="265"/>
        <v>43491.464356043121</v>
      </c>
      <c r="R1036" s="146">
        <f t="shared" si="266"/>
        <v>0</v>
      </c>
    </row>
    <row r="1037" spans="1:18" x14ac:dyDescent="0.35">
      <c r="A1037">
        <v>859</v>
      </c>
      <c r="B1037">
        <f t="shared" si="258"/>
        <v>49.386289297178415</v>
      </c>
      <c r="C1037" s="145">
        <f t="shared" si="259"/>
        <v>4662.3387418282518</v>
      </c>
      <c r="D1037" s="146">
        <f t="shared" si="260"/>
        <v>0</v>
      </c>
      <c r="H1037">
        <v>859</v>
      </c>
      <c r="I1037">
        <f t="shared" si="261"/>
        <v>9.7273026338457917</v>
      </c>
      <c r="J1037" s="145">
        <f t="shared" si="262"/>
        <v>34.792040044696215</v>
      </c>
      <c r="K1037" s="146">
        <f t="shared" si="263"/>
        <v>0</v>
      </c>
      <c r="O1037">
        <v>85.9</v>
      </c>
      <c r="P1037">
        <f t="shared" si="264"/>
        <v>114.41369913267279</v>
      </c>
      <c r="Q1037" s="145">
        <f t="shared" si="265"/>
        <v>43649.58029476236</v>
      </c>
      <c r="R1037" s="146">
        <f t="shared" si="266"/>
        <v>0</v>
      </c>
    </row>
    <row r="1038" spans="1:18" x14ac:dyDescent="0.35">
      <c r="A1038">
        <v>860</v>
      </c>
      <c r="B1038">
        <f t="shared" si="258"/>
        <v>49.448537676961656</v>
      </c>
      <c r="C1038" s="145">
        <f t="shared" si="259"/>
        <v>4680.1572262738</v>
      </c>
      <c r="D1038" s="146">
        <f t="shared" si="260"/>
        <v>0</v>
      </c>
      <c r="H1038">
        <v>860</v>
      </c>
      <c r="I1038">
        <f t="shared" si="261"/>
        <v>9.7438339061764303</v>
      </c>
      <c r="J1038" s="145">
        <f t="shared" si="262"/>
        <v>34.941012341096346</v>
      </c>
      <c r="K1038" s="146">
        <f t="shared" si="263"/>
        <v>0</v>
      </c>
      <c r="O1038">
        <v>86</v>
      </c>
      <c r="P1038">
        <f t="shared" si="264"/>
        <v>114.55210048241766</v>
      </c>
      <c r="Q1038" s="145">
        <f t="shared" si="265"/>
        <v>43808.079303134291</v>
      </c>
      <c r="R1038" s="146">
        <f t="shared" si="266"/>
        <v>0</v>
      </c>
    </row>
    <row r="1039" spans="1:18" x14ac:dyDescent="0.35">
      <c r="A1039">
        <v>861</v>
      </c>
      <c r="B1039">
        <f t="shared" si="258"/>
        <v>49.510786056744898</v>
      </c>
      <c r="C1039" s="145">
        <f t="shared" si="259"/>
        <v>4698.0211936659798</v>
      </c>
      <c r="D1039" s="146">
        <f t="shared" si="260"/>
        <v>0</v>
      </c>
      <c r="H1039">
        <v>861</v>
      </c>
      <c r="I1039">
        <f t="shared" si="261"/>
        <v>9.7603651785070671</v>
      </c>
      <c r="J1039" s="145">
        <f t="shared" si="262"/>
        <v>35.090445115230459</v>
      </c>
      <c r="K1039" s="146">
        <f t="shared" si="263"/>
        <v>0</v>
      </c>
      <c r="O1039">
        <v>86.1</v>
      </c>
      <c r="P1039">
        <f t="shared" si="264"/>
        <v>114.69050183216252</v>
      </c>
      <c r="Q1039" s="145">
        <f t="shared" si="265"/>
        <v>43966.961845001555</v>
      </c>
      <c r="R1039" s="146">
        <f t="shared" si="266"/>
        <v>0</v>
      </c>
    </row>
    <row r="1040" spans="1:18" x14ac:dyDescent="0.35">
      <c r="A1040">
        <v>862</v>
      </c>
      <c r="B1040">
        <f t="shared" si="258"/>
        <v>49.57303443652814</v>
      </c>
      <c r="C1040" s="145">
        <f t="shared" si="259"/>
        <v>4715.9307021528912</v>
      </c>
      <c r="D1040" s="146">
        <f t="shared" si="260"/>
        <v>0</v>
      </c>
      <c r="H1040">
        <v>862</v>
      </c>
      <c r="I1040">
        <f t="shared" si="261"/>
        <v>9.7768964508377056</v>
      </c>
      <c r="J1040" s="145">
        <f t="shared" si="262"/>
        <v>35.240339157537868</v>
      </c>
      <c r="K1040" s="146">
        <f t="shared" si="263"/>
        <v>0</v>
      </c>
      <c r="O1040">
        <v>86.2</v>
      </c>
      <c r="P1040">
        <f t="shared" si="264"/>
        <v>114.82890318190741</v>
      </c>
      <c r="Q1040" s="145">
        <f t="shared" si="265"/>
        <v>44126.228384206806</v>
      </c>
      <c r="R1040" s="146">
        <f t="shared" si="266"/>
        <v>0</v>
      </c>
    </row>
    <row r="1041" spans="1:18" x14ac:dyDescent="0.35">
      <c r="A1041">
        <v>863</v>
      </c>
      <c r="B1041">
        <f t="shared" si="258"/>
        <v>49.635282816311381</v>
      </c>
      <c r="C1041" s="145">
        <f t="shared" si="259"/>
        <v>4733.8858098826349</v>
      </c>
      <c r="D1041" s="146">
        <f t="shared" si="260"/>
        <v>0</v>
      </c>
      <c r="H1041">
        <v>863</v>
      </c>
      <c r="I1041">
        <f t="shared" si="261"/>
        <v>9.7934277231683424</v>
      </c>
      <c r="J1041" s="145">
        <f t="shared" si="262"/>
        <v>35.390695258457868</v>
      </c>
      <c r="K1041" s="146">
        <f t="shared" si="263"/>
        <v>0</v>
      </c>
      <c r="O1041">
        <v>86.3</v>
      </c>
      <c r="P1041">
        <f t="shared" si="264"/>
        <v>114.96730453165227</v>
      </c>
      <c r="Q1041" s="145">
        <f t="shared" si="265"/>
        <v>44285.879384592641</v>
      </c>
      <c r="R1041" s="146">
        <f t="shared" si="266"/>
        <v>0</v>
      </c>
    </row>
    <row r="1042" spans="1:18" x14ac:dyDescent="0.35">
      <c r="A1042">
        <v>864</v>
      </c>
      <c r="B1042">
        <f t="shared" si="258"/>
        <v>49.697531196094623</v>
      </c>
      <c r="C1042" s="145">
        <f t="shared" si="259"/>
        <v>4751.8865750033137</v>
      </c>
      <c r="D1042" s="146">
        <f t="shared" si="260"/>
        <v>0</v>
      </c>
      <c r="H1042">
        <v>864</v>
      </c>
      <c r="I1042">
        <f t="shared" si="261"/>
        <v>9.8099589954989792</v>
      </c>
      <c r="J1042" s="145">
        <f t="shared" si="262"/>
        <v>35.54151420842976</v>
      </c>
      <c r="K1042" s="146">
        <f t="shared" si="263"/>
        <v>0</v>
      </c>
      <c r="O1042">
        <v>86.4</v>
      </c>
      <c r="P1042">
        <f t="shared" si="264"/>
        <v>115.10570588139716</v>
      </c>
      <c r="Q1042" s="145">
        <f t="shared" si="265"/>
        <v>44445.915310001728</v>
      </c>
      <c r="R1042" s="146">
        <f t="shared" si="266"/>
        <v>0</v>
      </c>
    </row>
    <row r="1043" spans="1:18" x14ac:dyDescent="0.35">
      <c r="A1043">
        <v>865</v>
      </c>
      <c r="B1043">
        <f t="shared" si="258"/>
        <v>49.759779575877864</v>
      </c>
      <c r="C1043" s="145">
        <f t="shared" si="259"/>
        <v>4769.9330556630266</v>
      </c>
      <c r="D1043" s="146">
        <f t="shared" si="260"/>
        <v>0</v>
      </c>
      <c r="H1043">
        <v>865</v>
      </c>
      <c r="I1043">
        <f t="shared" si="261"/>
        <v>9.8264902678296178</v>
      </c>
      <c r="J1043" s="145">
        <f t="shared" si="262"/>
        <v>35.692796797892868</v>
      </c>
      <c r="K1043" s="146">
        <f t="shared" si="263"/>
        <v>0</v>
      </c>
      <c r="O1043">
        <v>86.5</v>
      </c>
      <c r="P1043">
        <f t="shared" si="264"/>
        <v>115.24410723114201</v>
      </c>
      <c r="Q1043" s="145">
        <f t="shared" si="265"/>
        <v>44606.33662427665</v>
      </c>
      <c r="R1043" s="146">
        <f t="shared" si="266"/>
        <v>0</v>
      </c>
    </row>
    <row r="1044" spans="1:18" x14ac:dyDescent="0.35">
      <c r="A1044">
        <v>866</v>
      </c>
      <c r="B1044">
        <f t="shared" si="258"/>
        <v>49.822027955661106</v>
      </c>
      <c r="C1044" s="145">
        <f t="shared" si="259"/>
        <v>4788.0253100098744</v>
      </c>
      <c r="D1044" s="146">
        <f t="shared" si="260"/>
        <v>0</v>
      </c>
      <c r="H1044">
        <v>866</v>
      </c>
      <c r="I1044">
        <f t="shared" si="261"/>
        <v>9.8430215401602545</v>
      </c>
      <c r="J1044" s="145">
        <f t="shared" si="262"/>
        <v>35.844543817286457</v>
      </c>
      <c r="K1044" s="146">
        <f t="shared" si="263"/>
        <v>0</v>
      </c>
      <c r="O1044">
        <v>86.6</v>
      </c>
      <c r="P1044">
        <f t="shared" si="264"/>
        <v>115.38250858088688</v>
      </c>
      <c r="Q1044" s="145">
        <f t="shared" si="265"/>
        <v>44767.143791260074</v>
      </c>
      <c r="R1044" s="146">
        <f t="shared" si="266"/>
        <v>0</v>
      </c>
    </row>
    <row r="1045" spans="1:18" x14ac:dyDescent="0.35">
      <c r="A1045">
        <v>867</v>
      </c>
      <c r="B1045">
        <f t="shared" si="258"/>
        <v>49.884276335444341</v>
      </c>
      <c r="C1045" s="145">
        <f t="shared" si="259"/>
        <v>4806.1633961919579</v>
      </c>
      <c r="D1045" s="146">
        <f t="shared" si="260"/>
        <v>0</v>
      </c>
      <c r="H1045">
        <v>867</v>
      </c>
      <c r="I1045">
        <f t="shared" si="261"/>
        <v>9.8595528124908913</v>
      </c>
      <c r="J1045" s="145">
        <f t="shared" si="262"/>
        <v>35.996756057049858</v>
      </c>
      <c r="K1045" s="146">
        <f t="shared" si="263"/>
        <v>0</v>
      </c>
      <c r="O1045">
        <v>86.7</v>
      </c>
      <c r="P1045">
        <f t="shared" si="264"/>
        <v>115.52090993063176</v>
      </c>
      <c r="Q1045" s="145">
        <f t="shared" si="265"/>
        <v>44928.337274794627</v>
      </c>
      <c r="R1045" s="146">
        <f t="shared" si="266"/>
        <v>0</v>
      </c>
    </row>
    <row r="1046" spans="1:18" x14ac:dyDescent="0.35">
      <c r="A1046">
        <v>868</v>
      </c>
      <c r="B1046">
        <f t="shared" si="258"/>
        <v>49.946524715227582</v>
      </c>
      <c r="C1046" s="145">
        <f t="shared" si="259"/>
        <v>4824.3473723573798</v>
      </c>
      <c r="D1046" s="146">
        <f t="shared" si="260"/>
        <v>0</v>
      </c>
      <c r="H1046">
        <v>868</v>
      </c>
      <c r="I1046">
        <f t="shared" si="261"/>
        <v>9.8760840848215299</v>
      </c>
      <c r="J1046" s="145">
        <f t="shared" si="262"/>
        <v>36.149434307622357</v>
      </c>
      <c r="K1046" s="146">
        <f t="shared" si="263"/>
        <v>0</v>
      </c>
      <c r="O1046">
        <v>86.8</v>
      </c>
      <c r="P1046">
        <f t="shared" si="264"/>
        <v>115.65931128037663</v>
      </c>
      <c r="Q1046" s="145">
        <f t="shared" si="265"/>
        <v>45089.917538722941</v>
      </c>
      <c r="R1046" s="146">
        <f t="shared" si="266"/>
        <v>0</v>
      </c>
    </row>
    <row r="1047" spans="1:18" x14ac:dyDescent="0.35">
      <c r="A1047">
        <v>869</v>
      </c>
      <c r="B1047">
        <f t="shared" si="258"/>
        <v>50.008773095010824</v>
      </c>
      <c r="C1047" s="145">
        <f t="shared" si="259"/>
        <v>4842.577296654239</v>
      </c>
      <c r="D1047" s="146">
        <f t="shared" si="260"/>
        <v>0</v>
      </c>
      <c r="H1047">
        <v>869</v>
      </c>
      <c r="I1047">
        <f t="shared" si="261"/>
        <v>9.8926153571521667</v>
      </c>
      <c r="J1047" s="145">
        <f t="shared" si="262"/>
        <v>36.302579359443257</v>
      </c>
      <c r="K1047" s="146">
        <f t="shared" si="263"/>
        <v>0</v>
      </c>
      <c r="O1047">
        <v>86.9</v>
      </c>
      <c r="P1047">
        <f t="shared" si="264"/>
        <v>115.79771263012151</v>
      </c>
      <c r="Q1047" s="145">
        <f t="shared" si="265"/>
        <v>45251.885046887641</v>
      </c>
      <c r="R1047" s="146">
        <f t="shared" si="266"/>
        <v>0</v>
      </c>
    </row>
    <row r="1048" spans="1:18" x14ac:dyDescent="0.35">
      <c r="A1048">
        <v>870</v>
      </c>
      <c r="B1048">
        <f t="shared" si="258"/>
        <v>50.071021474794065</v>
      </c>
      <c r="C1048" s="145">
        <f t="shared" si="259"/>
        <v>4860.8532272306384</v>
      </c>
      <c r="D1048" s="146">
        <f t="shared" si="260"/>
        <v>0</v>
      </c>
      <c r="H1048">
        <v>870</v>
      </c>
      <c r="I1048">
        <f t="shared" si="261"/>
        <v>9.9091466294828034</v>
      </c>
      <c r="J1048" s="145">
        <f t="shared" si="262"/>
        <v>36.456192002951866</v>
      </c>
      <c r="K1048" s="146">
        <f t="shared" si="263"/>
        <v>0</v>
      </c>
      <c r="O1048">
        <v>87</v>
      </c>
      <c r="P1048">
        <f t="shared" si="264"/>
        <v>115.93611397986638</v>
      </c>
      <c r="Q1048" s="145">
        <f t="shared" si="265"/>
        <v>45414.240263131353</v>
      </c>
      <c r="R1048" s="146">
        <f t="shared" si="266"/>
        <v>0</v>
      </c>
    </row>
    <row r="1049" spans="1:18" x14ac:dyDescent="0.35">
      <c r="A1049">
        <v>871</v>
      </c>
      <c r="B1049">
        <f t="shared" si="258"/>
        <v>50.133269854577307</v>
      </c>
      <c r="C1049" s="145">
        <f t="shared" si="259"/>
        <v>4879.1752222346759</v>
      </c>
      <c r="D1049" s="146">
        <f t="shared" si="260"/>
        <v>0</v>
      </c>
      <c r="H1049">
        <v>871</v>
      </c>
      <c r="I1049">
        <f t="shared" si="261"/>
        <v>9.925677901813442</v>
      </c>
      <c r="J1049" s="145">
        <f t="shared" si="262"/>
        <v>36.610273028587514</v>
      </c>
      <c r="K1049" s="146">
        <f t="shared" si="263"/>
        <v>0</v>
      </c>
      <c r="O1049">
        <v>87.1</v>
      </c>
      <c r="P1049">
        <f t="shared" si="264"/>
        <v>116.07451532961123</v>
      </c>
      <c r="Q1049" s="145">
        <f t="shared" si="265"/>
        <v>45576.983651296687</v>
      </c>
      <c r="R1049" s="146">
        <f t="shared" si="266"/>
        <v>0</v>
      </c>
    </row>
    <row r="1050" spans="1:18" x14ac:dyDescent="0.35">
      <c r="A1050">
        <v>872</v>
      </c>
      <c r="B1050">
        <f t="shared" si="258"/>
        <v>50.195518234360549</v>
      </c>
      <c r="C1050" s="145">
        <f t="shared" si="259"/>
        <v>4897.5433398144569</v>
      </c>
      <c r="D1050" s="146">
        <f t="shared" si="260"/>
        <v>0</v>
      </c>
      <c r="H1050">
        <v>872</v>
      </c>
      <c r="I1050">
        <f t="shared" si="261"/>
        <v>9.9422091741440788</v>
      </c>
      <c r="J1050" s="145">
        <f t="shared" si="262"/>
        <v>36.764823226789446</v>
      </c>
      <c r="K1050" s="146">
        <f t="shared" si="263"/>
        <v>0</v>
      </c>
      <c r="O1050">
        <v>87.2</v>
      </c>
      <c r="P1050">
        <f t="shared" si="264"/>
        <v>116.21291667935611</v>
      </c>
      <c r="Q1050" s="145">
        <f t="shared" si="265"/>
        <v>45740.115675226341</v>
      </c>
      <c r="R1050" s="146">
        <f t="shared" si="266"/>
        <v>0</v>
      </c>
    </row>
    <row r="1051" spans="1:18" x14ac:dyDescent="0.35">
      <c r="A1051">
        <v>873</v>
      </c>
      <c r="B1051">
        <f t="shared" si="258"/>
        <v>50.25776661414379</v>
      </c>
      <c r="C1051" s="145">
        <f t="shared" si="259"/>
        <v>4915.9576381180777</v>
      </c>
      <c r="D1051" s="146">
        <f t="shared" si="260"/>
        <v>0</v>
      </c>
      <c r="H1051">
        <v>873</v>
      </c>
      <c r="I1051">
        <f t="shared" si="261"/>
        <v>9.9587404464747156</v>
      </c>
      <c r="J1051" s="145">
        <f t="shared" si="262"/>
        <v>36.919843387996991</v>
      </c>
      <c r="K1051" s="146">
        <f t="shared" si="263"/>
        <v>0</v>
      </c>
      <c r="O1051">
        <v>87.3</v>
      </c>
      <c r="P1051">
        <f t="shared" si="264"/>
        <v>116.35131802910098</v>
      </c>
      <c r="Q1051" s="145">
        <f t="shared" si="265"/>
        <v>45903.636798762891</v>
      </c>
      <c r="R1051" s="146">
        <f t="shared" si="266"/>
        <v>0</v>
      </c>
    </row>
    <row r="1052" spans="1:18" x14ac:dyDescent="0.35">
      <c r="A1052">
        <v>874</v>
      </c>
      <c r="B1052">
        <f t="shared" si="258"/>
        <v>50.320014993927032</v>
      </c>
      <c r="C1052" s="145">
        <f t="shared" si="259"/>
        <v>4934.4181752936429</v>
      </c>
      <c r="D1052" s="146">
        <f t="shared" si="260"/>
        <v>0</v>
      </c>
      <c r="H1052">
        <v>874</v>
      </c>
      <c r="I1052">
        <f t="shared" si="261"/>
        <v>9.9752717188053541</v>
      </c>
      <c r="J1052" s="145">
        <f t="shared" si="262"/>
        <v>37.075334302649466</v>
      </c>
      <c r="K1052" s="146">
        <f t="shared" si="263"/>
        <v>0</v>
      </c>
      <c r="O1052">
        <v>87.4</v>
      </c>
      <c r="P1052">
        <f t="shared" si="264"/>
        <v>116.48971937884586</v>
      </c>
      <c r="Q1052" s="145">
        <f t="shared" si="265"/>
        <v>46067.547485749004</v>
      </c>
      <c r="R1052" s="146">
        <f t="shared" si="266"/>
        <v>0</v>
      </c>
    </row>
    <row r="1053" spans="1:18" x14ac:dyDescent="0.35">
      <c r="A1053">
        <v>875</v>
      </c>
      <c r="B1053">
        <f t="shared" si="258"/>
        <v>50.382263373710273</v>
      </c>
      <c r="C1053" s="145">
        <f t="shared" si="259"/>
        <v>4952.9250094892495</v>
      </c>
      <c r="D1053" s="146">
        <f t="shared" si="260"/>
        <v>0</v>
      </c>
      <c r="H1053">
        <v>875</v>
      </c>
      <c r="I1053">
        <f t="shared" si="261"/>
        <v>9.9918029911359909</v>
      </c>
      <c r="J1053" s="145">
        <f t="shared" si="262"/>
        <v>37.231296761186144</v>
      </c>
      <c r="K1053" s="146">
        <f t="shared" si="263"/>
        <v>0</v>
      </c>
      <c r="O1053">
        <v>87.5</v>
      </c>
      <c r="P1053">
        <f t="shared" si="264"/>
        <v>116.62812072859073</v>
      </c>
      <c r="Q1053" s="145">
        <f t="shared" si="265"/>
        <v>46231.848200027256</v>
      </c>
      <c r="R1053" s="146">
        <f t="shared" si="266"/>
        <v>0</v>
      </c>
    </row>
    <row r="1054" spans="1:18" x14ac:dyDescent="0.35">
      <c r="A1054">
        <v>876</v>
      </c>
      <c r="B1054">
        <f t="shared" si="258"/>
        <v>50.444511753493515</v>
      </c>
      <c r="C1054" s="145">
        <f t="shared" si="259"/>
        <v>4971.4781988530012</v>
      </c>
      <c r="D1054" s="146">
        <f t="shared" si="260"/>
        <v>0</v>
      </c>
      <c r="H1054">
        <v>876</v>
      </c>
      <c r="I1054">
        <f t="shared" si="261"/>
        <v>10.008334263466629</v>
      </c>
      <c r="J1054" s="145">
        <f t="shared" si="262"/>
        <v>37.387731554046361</v>
      </c>
      <c r="K1054" s="146">
        <f t="shared" si="263"/>
        <v>0</v>
      </c>
      <c r="O1054">
        <v>87.6</v>
      </c>
      <c r="P1054">
        <f t="shared" si="264"/>
        <v>116.7665220783356</v>
      </c>
      <c r="Q1054" s="145">
        <f t="shared" si="265"/>
        <v>46396.53940544033</v>
      </c>
      <c r="R1054" s="146">
        <f t="shared" si="266"/>
        <v>0</v>
      </c>
    </row>
    <row r="1055" spans="1:18" x14ac:dyDescent="0.35">
      <c r="A1055">
        <v>877</v>
      </c>
      <c r="B1055">
        <f t="shared" si="258"/>
        <v>50.506760133276757</v>
      </c>
      <c r="C1055" s="145">
        <f t="shared" si="259"/>
        <v>4990.0778015329979</v>
      </c>
      <c r="D1055" s="146">
        <f t="shared" si="260"/>
        <v>0</v>
      </c>
      <c r="H1055">
        <v>877</v>
      </c>
      <c r="I1055">
        <f t="shared" si="261"/>
        <v>10.024865535797266</v>
      </c>
      <c r="J1055" s="145">
        <f t="shared" si="262"/>
        <v>37.544639471669377</v>
      </c>
      <c r="K1055" s="146">
        <f t="shared" si="263"/>
        <v>0</v>
      </c>
      <c r="O1055">
        <v>87.7</v>
      </c>
      <c r="P1055">
        <f t="shared" si="264"/>
        <v>116.90492342808048</v>
      </c>
      <c r="Q1055" s="145">
        <f t="shared" si="265"/>
        <v>46561.621565830843</v>
      </c>
      <c r="R1055" s="146">
        <f t="shared" si="266"/>
        <v>0</v>
      </c>
    </row>
    <row r="1056" spans="1:18" x14ac:dyDescent="0.35">
      <c r="A1056">
        <v>878</v>
      </c>
      <c r="B1056">
        <f t="shared" si="258"/>
        <v>50.569008513059998</v>
      </c>
      <c r="C1056" s="145">
        <f t="shared" si="259"/>
        <v>5008.7238756773413</v>
      </c>
      <c r="D1056" s="146">
        <f t="shared" si="260"/>
        <v>0</v>
      </c>
      <c r="H1056">
        <v>878</v>
      </c>
      <c r="I1056">
        <f t="shared" si="261"/>
        <v>10.041396808127903</v>
      </c>
      <c r="J1056" s="145">
        <f t="shared" si="262"/>
        <v>37.702021304494522</v>
      </c>
      <c r="K1056" s="146">
        <f t="shared" si="263"/>
        <v>0</v>
      </c>
      <c r="O1056">
        <v>87.8</v>
      </c>
      <c r="P1056">
        <f t="shared" si="264"/>
        <v>117.04332477782533</v>
      </c>
      <c r="Q1056" s="145">
        <f t="shared" si="265"/>
        <v>46727.095145041392</v>
      </c>
      <c r="R1056" s="146">
        <f t="shared" si="266"/>
        <v>0</v>
      </c>
    </row>
    <row r="1057" spans="1:18" x14ac:dyDescent="0.35">
      <c r="A1057">
        <v>879</v>
      </c>
      <c r="B1057">
        <f t="shared" si="258"/>
        <v>50.63125689284324</v>
      </c>
      <c r="C1057" s="145">
        <f t="shared" si="259"/>
        <v>5027.4164794341305</v>
      </c>
      <c r="D1057" s="146">
        <f t="shared" si="260"/>
        <v>0</v>
      </c>
      <c r="H1057">
        <v>879</v>
      </c>
      <c r="I1057">
        <f t="shared" si="261"/>
        <v>10.057928080458542</v>
      </c>
      <c r="J1057" s="145">
        <f t="shared" si="262"/>
        <v>37.859877842961104</v>
      </c>
      <c r="K1057" s="146">
        <f t="shared" si="263"/>
        <v>0</v>
      </c>
      <c r="O1057">
        <v>87.9</v>
      </c>
      <c r="P1057">
        <f t="shared" si="264"/>
        <v>117.18172612757023</v>
      </c>
      <c r="Q1057" s="145">
        <f t="shared" si="265"/>
        <v>46892.960606914698</v>
      </c>
      <c r="R1057" s="146">
        <f t="shared" si="266"/>
        <v>0</v>
      </c>
    </row>
    <row r="1058" spans="1:18" x14ac:dyDescent="0.35">
      <c r="A1058">
        <v>880</v>
      </c>
      <c r="B1058">
        <f t="shared" si="258"/>
        <v>50.693505272626474</v>
      </c>
      <c r="C1058" s="145">
        <f t="shared" si="259"/>
        <v>5046.1556709514662</v>
      </c>
      <c r="D1058" s="146">
        <f t="shared" si="260"/>
        <v>0</v>
      </c>
      <c r="H1058">
        <v>880</v>
      </c>
      <c r="I1058">
        <f t="shared" si="261"/>
        <v>10.074459352789178</v>
      </c>
      <c r="J1058" s="145">
        <f t="shared" si="262"/>
        <v>38.018209877508397</v>
      </c>
      <c r="K1058" s="146">
        <f t="shared" si="263"/>
        <v>0</v>
      </c>
      <c r="O1058">
        <v>88</v>
      </c>
      <c r="P1058">
        <f t="shared" si="264"/>
        <v>117.32012747731508</v>
      </c>
      <c r="Q1058" s="145">
        <f t="shared" si="265"/>
        <v>47059.218415293268</v>
      </c>
      <c r="R1058" s="146">
        <f t="shared" si="266"/>
        <v>0</v>
      </c>
    </row>
    <row r="1059" spans="1:18" x14ac:dyDescent="0.35">
      <c r="A1059">
        <v>881</v>
      </c>
      <c r="B1059">
        <f t="shared" si="258"/>
        <v>50.755753652409716</v>
      </c>
      <c r="C1059" s="145">
        <f t="shared" si="259"/>
        <v>5064.941508377452</v>
      </c>
      <c r="D1059" s="146">
        <f t="shared" si="260"/>
        <v>0</v>
      </c>
      <c r="H1059">
        <v>881</v>
      </c>
      <c r="I1059">
        <f t="shared" si="261"/>
        <v>10.090990625119815</v>
      </c>
      <c r="J1059" s="145">
        <f t="shared" si="262"/>
        <v>38.17701819857573</v>
      </c>
      <c r="K1059" s="146">
        <f t="shared" si="263"/>
        <v>0</v>
      </c>
      <c r="O1059">
        <v>88.1</v>
      </c>
      <c r="P1059">
        <f t="shared" si="264"/>
        <v>117.45852882705995</v>
      </c>
      <c r="Q1059" s="145">
        <f t="shared" si="265"/>
        <v>47225.869034019823</v>
      </c>
      <c r="R1059" s="146">
        <f t="shared" si="266"/>
        <v>0</v>
      </c>
    </row>
    <row r="1060" spans="1:18" x14ac:dyDescent="0.35">
      <c r="A1060">
        <v>882</v>
      </c>
      <c r="B1060">
        <f t="shared" si="258"/>
        <v>50.818002032192958</v>
      </c>
      <c r="C1060" s="145">
        <f t="shared" si="259"/>
        <v>5083.7740498601897</v>
      </c>
      <c r="D1060" s="146">
        <f t="shared" si="260"/>
        <v>0</v>
      </c>
      <c r="H1060">
        <v>882</v>
      </c>
      <c r="I1060">
        <f t="shared" si="261"/>
        <v>10.107521897450454</v>
      </c>
      <c r="J1060" s="145">
        <f t="shared" si="262"/>
        <v>38.336303596602392</v>
      </c>
      <c r="K1060" s="146">
        <f t="shared" si="263"/>
        <v>0</v>
      </c>
      <c r="O1060">
        <v>88.2</v>
      </c>
      <c r="P1060">
        <f t="shared" si="264"/>
        <v>117.59693017680483</v>
      </c>
      <c r="Q1060" s="145">
        <f t="shared" si="265"/>
        <v>47392.912926936981</v>
      </c>
      <c r="R1060" s="146">
        <f t="shared" si="266"/>
        <v>0</v>
      </c>
    </row>
    <row r="1061" spans="1:18" x14ac:dyDescent="0.35">
      <c r="A1061">
        <v>883</v>
      </c>
      <c r="B1061">
        <f t="shared" si="258"/>
        <v>50.880250411976199</v>
      </c>
      <c r="C1061" s="145">
        <f t="shared" si="259"/>
        <v>5102.6533535477756</v>
      </c>
      <c r="D1061" s="146">
        <f t="shared" si="260"/>
        <v>0</v>
      </c>
      <c r="H1061">
        <v>883</v>
      </c>
      <c r="I1061">
        <f t="shared" si="261"/>
        <v>10.12405316978109</v>
      </c>
      <c r="J1061" s="145">
        <f t="shared" si="262"/>
        <v>38.496066862027675</v>
      </c>
      <c r="K1061" s="146">
        <f t="shared" si="263"/>
        <v>0</v>
      </c>
      <c r="O1061">
        <v>88.3</v>
      </c>
      <c r="P1061">
        <f t="shared" si="264"/>
        <v>117.7353315265497</v>
      </c>
      <c r="Q1061" s="145">
        <f t="shared" si="265"/>
        <v>47560.350557887352</v>
      </c>
      <c r="R1061" s="146">
        <f t="shared" si="266"/>
        <v>0</v>
      </c>
    </row>
    <row r="1062" spans="1:18" x14ac:dyDescent="0.35">
      <c r="A1062">
        <v>884</v>
      </c>
      <c r="B1062">
        <f t="shared" si="258"/>
        <v>50.942498791759441</v>
      </c>
      <c r="C1062" s="145">
        <f t="shared" si="259"/>
        <v>5121.5794775883132</v>
      </c>
      <c r="D1062" s="146">
        <f t="shared" si="260"/>
        <v>0</v>
      </c>
      <c r="H1062">
        <v>884</v>
      </c>
      <c r="I1062">
        <f t="shared" si="261"/>
        <v>10.140584442111727</v>
      </c>
      <c r="J1062" s="145">
        <f t="shared" si="262"/>
        <v>38.656308785290904</v>
      </c>
      <c r="K1062" s="146">
        <f t="shared" si="263"/>
        <v>0</v>
      </c>
      <c r="O1062">
        <v>88.4</v>
      </c>
      <c r="P1062">
        <f t="shared" si="264"/>
        <v>117.87373287629458</v>
      </c>
      <c r="Q1062" s="145">
        <f t="shared" si="265"/>
        <v>47728.182390713591</v>
      </c>
      <c r="R1062" s="146">
        <f t="shared" si="266"/>
        <v>0</v>
      </c>
    </row>
    <row r="1063" spans="1:18" x14ac:dyDescent="0.35">
      <c r="A1063">
        <v>885</v>
      </c>
      <c r="B1063">
        <f t="shared" si="258"/>
        <v>51.004747171542682</v>
      </c>
      <c r="C1063" s="145">
        <f t="shared" si="259"/>
        <v>5140.5524801299034</v>
      </c>
      <c r="D1063" s="146">
        <f t="shared" si="260"/>
        <v>0</v>
      </c>
      <c r="H1063">
        <v>885</v>
      </c>
      <c r="I1063">
        <f t="shared" si="261"/>
        <v>10.157115714442366</v>
      </c>
      <c r="J1063" s="145">
        <f t="shared" si="262"/>
        <v>38.817030156831379</v>
      </c>
      <c r="K1063" s="146">
        <f t="shared" si="263"/>
        <v>0</v>
      </c>
      <c r="O1063">
        <v>88.5</v>
      </c>
      <c r="P1063">
        <f t="shared" si="264"/>
        <v>118.01213422603945</v>
      </c>
      <c r="Q1063" s="145">
        <f t="shared" si="265"/>
        <v>47896.408889258295</v>
      </c>
      <c r="R1063" s="146">
        <f t="shared" si="266"/>
        <v>0</v>
      </c>
    </row>
    <row r="1064" spans="1:18" x14ac:dyDescent="0.35">
      <c r="A1064">
        <v>886</v>
      </c>
      <c r="B1064">
        <f t="shared" si="258"/>
        <v>51.066995551325924</v>
      </c>
      <c r="C1064" s="145">
        <f t="shared" si="259"/>
        <v>5159.5724193206461</v>
      </c>
      <c r="D1064" s="146">
        <f t="shared" si="260"/>
        <v>0</v>
      </c>
      <c r="H1064">
        <v>886</v>
      </c>
      <c r="I1064">
        <f t="shared" si="261"/>
        <v>10.173646986773003</v>
      </c>
      <c r="J1064" s="145">
        <f t="shared" si="262"/>
        <v>38.978231767088374</v>
      </c>
      <c r="K1064" s="146">
        <f t="shared" si="263"/>
        <v>0</v>
      </c>
      <c r="O1064">
        <v>88.6</v>
      </c>
      <c r="P1064">
        <f t="shared" si="264"/>
        <v>118.1505355757843</v>
      </c>
      <c r="Q1064" s="145">
        <f t="shared" si="265"/>
        <v>48065.030517364095</v>
      </c>
      <c r="R1064" s="146">
        <f t="shared" si="266"/>
        <v>0</v>
      </c>
    </row>
    <row r="1065" spans="1:18" x14ac:dyDescent="0.35">
      <c r="A1065">
        <v>887</v>
      </c>
      <c r="B1065">
        <f t="shared" si="258"/>
        <v>51.129243931109166</v>
      </c>
      <c r="C1065" s="145">
        <f t="shared" si="259"/>
        <v>5178.6393533086439</v>
      </c>
      <c r="D1065" s="146">
        <f t="shared" si="260"/>
        <v>0</v>
      </c>
      <c r="H1065">
        <v>887</v>
      </c>
      <c r="I1065">
        <f t="shared" si="261"/>
        <v>10.190178259103641</v>
      </c>
      <c r="J1065" s="145">
        <f t="shared" si="262"/>
        <v>39.139914406501219</v>
      </c>
      <c r="K1065" s="146">
        <f t="shared" si="263"/>
        <v>0</v>
      </c>
      <c r="O1065">
        <v>88.7</v>
      </c>
      <c r="P1065">
        <f t="shared" si="264"/>
        <v>118.28893692552919</v>
      </c>
      <c r="Q1065" s="145">
        <f t="shared" si="265"/>
        <v>48234.047738873669</v>
      </c>
      <c r="R1065" s="146">
        <f t="shared" si="266"/>
        <v>0</v>
      </c>
    </row>
    <row r="1066" spans="1:18" x14ac:dyDescent="0.35">
      <c r="A1066">
        <v>888</v>
      </c>
      <c r="B1066">
        <f t="shared" si="258"/>
        <v>51.191492310892407</v>
      </c>
      <c r="C1066" s="145">
        <f t="shared" si="259"/>
        <v>5197.753340241994</v>
      </c>
      <c r="D1066" s="146">
        <f t="shared" si="260"/>
        <v>0</v>
      </c>
      <c r="H1066">
        <v>888</v>
      </c>
      <c r="I1066">
        <f t="shared" si="261"/>
        <v>10.206709531434278</v>
      </c>
      <c r="J1066" s="145">
        <f t="shared" si="262"/>
        <v>39.302078865509202</v>
      </c>
      <c r="K1066" s="146">
        <f t="shared" si="263"/>
        <v>0</v>
      </c>
      <c r="O1066">
        <v>88.8</v>
      </c>
      <c r="P1066">
        <f t="shared" si="264"/>
        <v>118.42733827527405</v>
      </c>
      <c r="Q1066" s="145">
        <f t="shared" si="265"/>
        <v>48403.461017629605</v>
      </c>
      <c r="R1066" s="146">
        <f t="shared" si="266"/>
        <v>0</v>
      </c>
    </row>
    <row r="1067" spans="1:18" x14ac:dyDescent="0.35">
      <c r="A1067">
        <v>889</v>
      </c>
      <c r="B1067">
        <f t="shared" si="258"/>
        <v>51.253740690675649</v>
      </c>
      <c r="C1067" s="145">
        <f t="shared" si="259"/>
        <v>5216.9144382688019</v>
      </c>
      <c r="D1067" s="146">
        <f t="shared" si="260"/>
        <v>0</v>
      </c>
      <c r="H1067">
        <v>889</v>
      </c>
      <c r="I1067">
        <f t="shared" si="261"/>
        <v>10.223240803764915</v>
      </c>
      <c r="J1067" s="145">
        <f t="shared" si="262"/>
        <v>39.464725934551623</v>
      </c>
      <c r="K1067" s="146">
        <f t="shared" si="263"/>
        <v>0</v>
      </c>
      <c r="O1067">
        <v>88.9</v>
      </c>
      <c r="P1067">
        <f t="shared" si="264"/>
        <v>118.56573962501894</v>
      </c>
      <c r="Q1067" s="145">
        <f t="shared" si="265"/>
        <v>48573.270817474579</v>
      </c>
      <c r="R1067" s="146">
        <f t="shared" si="266"/>
        <v>0</v>
      </c>
    </row>
    <row r="1068" spans="1:18" x14ac:dyDescent="0.35">
      <c r="A1068">
        <v>890</v>
      </c>
      <c r="B1068">
        <f t="shared" si="258"/>
        <v>51.31598907045889</v>
      </c>
      <c r="C1068" s="145">
        <f t="shared" si="259"/>
        <v>5236.1227055371692</v>
      </c>
      <c r="D1068" s="146">
        <f t="shared" si="260"/>
        <v>0</v>
      </c>
      <c r="H1068">
        <v>890</v>
      </c>
      <c r="I1068">
        <f t="shared" si="261"/>
        <v>10.239772076095553</v>
      </c>
      <c r="J1068" s="145">
        <f t="shared" si="262"/>
        <v>39.627856404067799</v>
      </c>
      <c r="K1068" s="146">
        <f t="shared" si="263"/>
        <v>0</v>
      </c>
      <c r="O1068">
        <v>89</v>
      </c>
      <c r="P1068">
        <f t="shared" si="264"/>
        <v>118.7041409747638</v>
      </c>
      <c r="Q1068" s="145">
        <f t="shared" si="265"/>
        <v>48743.477602251165</v>
      </c>
      <c r="R1068" s="146">
        <f t="shared" si="266"/>
        <v>0</v>
      </c>
    </row>
    <row r="1069" spans="1:18" x14ac:dyDescent="0.35">
      <c r="A1069">
        <v>891</v>
      </c>
      <c r="B1069">
        <f t="shared" si="258"/>
        <v>51.378237450242132</v>
      </c>
      <c r="C1069" s="145">
        <f t="shared" si="259"/>
        <v>5255.3782001951886</v>
      </c>
      <c r="D1069" s="146">
        <f t="shared" si="260"/>
        <v>0</v>
      </c>
      <c r="H1069">
        <v>891</v>
      </c>
      <c r="I1069">
        <f t="shared" si="261"/>
        <v>10.25630334842619</v>
      </c>
      <c r="J1069" s="145">
        <f t="shared" si="262"/>
        <v>39.791471064497024</v>
      </c>
      <c r="K1069" s="146">
        <f t="shared" si="263"/>
        <v>0</v>
      </c>
      <c r="O1069">
        <v>89.1</v>
      </c>
      <c r="P1069">
        <f t="shared" si="264"/>
        <v>118.84254232450867</v>
      </c>
      <c r="Q1069" s="145">
        <f t="shared" si="265"/>
        <v>48914.081835802019</v>
      </c>
      <c r="R1069" s="146">
        <f t="shared" si="266"/>
        <v>0</v>
      </c>
    </row>
    <row r="1070" spans="1:18" x14ac:dyDescent="0.35">
      <c r="A1070">
        <v>892</v>
      </c>
      <c r="B1070">
        <f t="shared" si="258"/>
        <v>51.440485830025366</v>
      </c>
      <c r="C1070" s="145">
        <f t="shared" si="259"/>
        <v>5274.6809803909691</v>
      </c>
      <c r="D1070" s="146">
        <f t="shared" si="260"/>
        <v>0</v>
      </c>
      <c r="H1070">
        <v>892</v>
      </c>
      <c r="I1070">
        <f t="shared" si="261"/>
        <v>10.272834620756827</v>
      </c>
      <c r="J1070" s="145">
        <f t="shared" si="262"/>
        <v>39.955570706278579</v>
      </c>
      <c r="K1070" s="146">
        <f t="shared" si="263"/>
        <v>0</v>
      </c>
      <c r="O1070">
        <v>89.2</v>
      </c>
      <c r="P1070">
        <f t="shared" si="264"/>
        <v>118.98094367425355</v>
      </c>
      <c r="Q1070" s="145">
        <f t="shared" si="265"/>
        <v>49085.083981969809</v>
      </c>
      <c r="R1070" s="146">
        <f t="shared" si="266"/>
        <v>0</v>
      </c>
    </row>
    <row r="1071" spans="1:18" x14ac:dyDescent="0.35">
      <c r="A1071">
        <v>893</v>
      </c>
      <c r="B1071">
        <f t="shared" si="258"/>
        <v>51.502734209808608</v>
      </c>
      <c r="C1071" s="145">
        <f t="shared" si="259"/>
        <v>5294.031104272608</v>
      </c>
      <c r="D1071" s="146">
        <f t="shared" si="260"/>
        <v>0</v>
      </c>
      <c r="H1071">
        <v>893</v>
      </c>
      <c r="I1071">
        <f t="shared" si="261"/>
        <v>10.289365893087465</v>
      </c>
      <c r="J1071" s="145">
        <f t="shared" si="262"/>
        <v>40.120156119851821</v>
      </c>
      <c r="K1071" s="146">
        <f t="shared" si="263"/>
        <v>0</v>
      </c>
      <c r="O1071">
        <v>89.3</v>
      </c>
      <c r="P1071">
        <f t="shared" si="264"/>
        <v>119.11934502399841</v>
      </c>
      <c r="Q1071" s="145">
        <f t="shared" si="265"/>
        <v>49256.48450459708</v>
      </c>
      <c r="R1071" s="146">
        <f t="shared" si="266"/>
        <v>0</v>
      </c>
    </row>
    <row r="1072" spans="1:18" x14ac:dyDescent="0.35">
      <c r="A1072">
        <v>894</v>
      </c>
      <c r="B1072">
        <f t="shared" si="258"/>
        <v>51.56498258959185</v>
      </c>
      <c r="C1072" s="145">
        <f t="shared" si="259"/>
        <v>5313.4286299882078</v>
      </c>
      <c r="D1072" s="146">
        <f t="shared" si="260"/>
        <v>0</v>
      </c>
      <c r="H1072">
        <v>894</v>
      </c>
      <c r="I1072">
        <f t="shared" si="261"/>
        <v>10.305897165418102</v>
      </c>
      <c r="J1072" s="145">
        <f t="shared" si="262"/>
        <v>40.285228095655988</v>
      </c>
      <c r="K1072" s="146">
        <f t="shared" si="263"/>
        <v>0</v>
      </c>
      <c r="O1072">
        <v>89.4</v>
      </c>
      <c r="P1072">
        <f t="shared" si="264"/>
        <v>119.25774637374329</v>
      </c>
      <c r="Q1072" s="145">
        <f t="shared" si="265"/>
        <v>49428.283867526552</v>
      </c>
      <c r="R1072" s="146">
        <f t="shared" si="266"/>
        <v>0</v>
      </c>
    </row>
    <row r="1073" spans="1:18" x14ac:dyDescent="0.35">
      <c r="A1073">
        <v>895</v>
      </c>
      <c r="B1073">
        <f t="shared" si="258"/>
        <v>51.627230969375091</v>
      </c>
      <c r="C1073" s="145">
        <f t="shared" si="259"/>
        <v>5332.8736156858677</v>
      </c>
      <c r="D1073" s="146">
        <f t="shared" si="260"/>
        <v>0</v>
      </c>
      <c r="H1073">
        <v>895</v>
      </c>
      <c r="I1073">
        <f t="shared" si="261"/>
        <v>10.322428437748739</v>
      </c>
      <c r="J1073" s="145">
        <f t="shared" si="262"/>
        <v>40.450787424130411</v>
      </c>
      <c r="K1073" s="146">
        <f t="shared" si="263"/>
        <v>0</v>
      </c>
      <c r="O1073">
        <v>89.5</v>
      </c>
      <c r="P1073">
        <f t="shared" si="264"/>
        <v>119.39614772348816</v>
      </c>
      <c r="Q1073" s="145">
        <f t="shared" si="265"/>
        <v>49600.482534600807</v>
      </c>
      <c r="R1073" s="146">
        <f t="shared" si="266"/>
        <v>0</v>
      </c>
    </row>
    <row r="1074" spans="1:18" x14ac:dyDescent="0.35">
      <c r="A1074">
        <v>896</v>
      </c>
      <c r="B1074">
        <f t="shared" si="258"/>
        <v>51.689479349158333</v>
      </c>
      <c r="C1074" s="145">
        <f t="shared" si="259"/>
        <v>5352.3661195136901</v>
      </c>
      <c r="D1074" s="146">
        <f t="shared" si="260"/>
        <v>0</v>
      </c>
      <c r="H1074">
        <v>896</v>
      </c>
      <c r="I1074">
        <f t="shared" si="261"/>
        <v>10.338959710079378</v>
      </c>
      <c r="J1074" s="145">
        <f t="shared" si="262"/>
        <v>40.616834895714419</v>
      </c>
      <c r="K1074" s="146">
        <f t="shared" si="263"/>
        <v>0</v>
      </c>
      <c r="O1074">
        <v>89.6</v>
      </c>
      <c r="P1074">
        <f t="shared" si="264"/>
        <v>119.53454907323302</v>
      </c>
      <c r="Q1074" s="145">
        <f t="shared" si="265"/>
        <v>49773.080969662478</v>
      </c>
      <c r="R1074" s="146">
        <f t="shared" si="266"/>
        <v>0</v>
      </c>
    </row>
    <row r="1075" spans="1:18" x14ac:dyDescent="0.35">
      <c r="A1075">
        <v>897</v>
      </c>
      <c r="B1075">
        <f t="shared" ref="B1075:B1138" si="267">(A1075-$C$171)/$C$172</f>
        <v>51.751727728941574</v>
      </c>
      <c r="C1075" s="145">
        <f t="shared" ref="C1075:C1138" si="268">B1075-1/6*C$174*(B1075^2-1)-1/24*C$175*(B1075^3-3*B1075)+1/36*C$174^2*(4*B1075^3-7*B1075)</f>
        <v>5371.906199619777</v>
      </c>
      <c r="D1075" s="146">
        <f t="shared" ref="D1075:D1138" si="269">1-NORMSDIST(C1075)</f>
        <v>0</v>
      </c>
      <c r="H1075">
        <v>897</v>
      </c>
      <c r="I1075">
        <f t="shared" ref="I1075:I1138" si="270">(H1075-$J$171)/$J$172</f>
        <v>10.355490982410014</v>
      </c>
      <c r="J1075" s="145">
        <f t="shared" ref="J1075:J1138" si="271">I1075-1/6*J$174*(I1075^2-1)-1/24*J$175*(I1075^3-3*I1075)+1/36*J$174^2*(4*I1075^3-7*I1075)</f>
        <v>40.783371300847257</v>
      </c>
      <c r="K1075" s="146">
        <f t="shared" ref="K1075:K1138" si="272">1-NORMSDIST(J1075)</f>
        <v>0</v>
      </c>
      <c r="O1075">
        <v>89.7</v>
      </c>
      <c r="P1075">
        <f t="shared" ref="P1075:P1138" si="273">(O1075-$Q$171)/$Q$172</f>
        <v>119.67295042297791</v>
      </c>
      <c r="Q1075" s="145">
        <f t="shared" ref="Q1075:Q1138" si="274">P1075-1/6*Q$174*(P1075^2-1)-1/24*Q$175*(P1075^3-3*P1075)+1/36*Q$174^2*(4*P1075^3-7*P1075)</f>
        <v>49946.079636554226</v>
      </c>
      <c r="R1075" s="146">
        <f t="shared" ref="R1075:R1138" si="275">1-NORMSDIST(Q1075)</f>
        <v>0</v>
      </c>
    </row>
    <row r="1076" spans="1:18" x14ac:dyDescent="0.35">
      <c r="A1076">
        <v>898</v>
      </c>
      <c r="B1076">
        <f t="shared" si="267"/>
        <v>51.813976108724816</v>
      </c>
      <c r="C1076" s="145">
        <f t="shared" si="268"/>
        <v>5391.4939141522245</v>
      </c>
      <c r="D1076" s="146">
        <f t="shared" si="269"/>
        <v>0</v>
      </c>
      <c r="H1076">
        <v>898</v>
      </c>
      <c r="I1076">
        <f t="shared" si="270"/>
        <v>10.372022254740653</v>
      </c>
      <c r="J1076" s="145">
        <f t="shared" si="271"/>
        <v>40.95039742996827</v>
      </c>
      <c r="K1076" s="146">
        <f t="shared" si="272"/>
        <v>0</v>
      </c>
      <c r="O1076">
        <v>89.8</v>
      </c>
      <c r="P1076">
        <f t="shared" si="273"/>
        <v>119.81135177272277</v>
      </c>
      <c r="Q1076" s="145">
        <f t="shared" si="274"/>
        <v>50119.478999118655</v>
      </c>
      <c r="R1076" s="146">
        <f t="shared" si="275"/>
        <v>0</v>
      </c>
    </row>
    <row r="1077" spans="1:18" x14ac:dyDescent="0.35">
      <c r="A1077">
        <v>899</v>
      </c>
      <c r="B1077">
        <f t="shared" si="267"/>
        <v>51.876224488508058</v>
      </c>
      <c r="C1077" s="145">
        <f t="shared" si="268"/>
        <v>5411.1293212591381</v>
      </c>
      <c r="D1077" s="146">
        <f t="shared" si="269"/>
        <v>0</v>
      </c>
      <c r="H1077">
        <v>899</v>
      </c>
      <c r="I1077">
        <f t="shared" si="270"/>
        <v>10.38855352707129</v>
      </c>
      <c r="J1077" s="145">
        <f t="shared" si="271"/>
        <v>41.117914073516744</v>
      </c>
      <c r="K1077" s="146">
        <f t="shared" si="272"/>
        <v>0</v>
      </c>
      <c r="O1077">
        <v>89.9</v>
      </c>
      <c r="P1077">
        <f t="shared" si="273"/>
        <v>119.94975312246765</v>
      </c>
      <c r="Q1077" s="145">
        <f t="shared" si="274"/>
        <v>50293.279521198419</v>
      </c>
      <c r="R1077" s="146">
        <f t="shared" si="275"/>
        <v>0</v>
      </c>
    </row>
    <row r="1078" spans="1:18" x14ac:dyDescent="0.35">
      <c r="A1078">
        <v>900</v>
      </c>
      <c r="B1078">
        <f t="shared" si="267"/>
        <v>51.938472868291299</v>
      </c>
      <c r="C1078" s="145">
        <f t="shared" si="268"/>
        <v>5430.8124790886168</v>
      </c>
      <c r="D1078" s="146">
        <f t="shared" si="269"/>
        <v>0</v>
      </c>
      <c r="H1078">
        <v>900</v>
      </c>
      <c r="I1078">
        <f t="shared" si="270"/>
        <v>10.405084799401926</v>
      </c>
      <c r="J1078" s="145">
        <f t="shared" si="271"/>
        <v>41.285922021931974</v>
      </c>
      <c r="K1078" s="146">
        <f t="shared" si="272"/>
        <v>0</v>
      </c>
      <c r="O1078">
        <v>90</v>
      </c>
      <c r="P1078">
        <f t="shared" si="273"/>
        <v>120.08815447221251</v>
      </c>
      <c r="Q1078" s="145">
        <f t="shared" si="274"/>
        <v>50467.481666636093</v>
      </c>
      <c r="R1078" s="146">
        <f t="shared" si="275"/>
        <v>0</v>
      </c>
    </row>
    <row r="1079" spans="1:18" x14ac:dyDescent="0.35">
      <c r="A1079">
        <v>901</v>
      </c>
      <c r="B1079">
        <f t="shared" si="267"/>
        <v>52.000721248074541</v>
      </c>
      <c r="C1079" s="145">
        <f t="shared" si="268"/>
        <v>5450.5434457887641</v>
      </c>
      <c r="D1079" s="146">
        <f t="shared" si="269"/>
        <v>0</v>
      </c>
      <c r="H1079">
        <v>901</v>
      </c>
      <c r="I1079">
        <f t="shared" si="270"/>
        <v>10.421616071732565</v>
      </c>
      <c r="J1079" s="145">
        <f t="shared" si="271"/>
        <v>41.45442206565329</v>
      </c>
      <c r="K1079" s="146">
        <f t="shared" si="272"/>
        <v>0</v>
      </c>
      <c r="O1079">
        <v>90.1</v>
      </c>
      <c r="P1079">
        <f t="shared" si="273"/>
        <v>120.22655582195738</v>
      </c>
      <c r="Q1079" s="145">
        <f t="shared" si="274"/>
        <v>50642.085899274367</v>
      </c>
      <c r="R1079" s="146">
        <f t="shared" si="275"/>
        <v>0</v>
      </c>
    </row>
    <row r="1080" spans="1:18" x14ac:dyDescent="0.35">
      <c r="A1080">
        <v>902</v>
      </c>
      <c r="B1080">
        <f t="shared" si="267"/>
        <v>52.062969627857782</v>
      </c>
      <c r="C1080" s="145">
        <f t="shared" si="268"/>
        <v>5470.3222795076763</v>
      </c>
      <c r="D1080" s="146">
        <f t="shared" si="269"/>
        <v>0</v>
      </c>
      <c r="H1080">
        <v>902</v>
      </c>
      <c r="I1080">
        <f t="shared" si="270"/>
        <v>10.438147344063202</v>
      </c>
      <c r="J1080" s="145">
        <f t="shared" si="271"/>
        <v>41.623414995119958</v>
      </c>
      <c r="K1080" s="146">
        <f t="shared" si="272"/>
        <v>0</v>
      </c>
      <c r="O1080">
        <v>90.2</v>
      </c>
      <c r="P1080">
        <f t="shared" si="273"/>
        <v>120.36495717170226</v>
      </c>
      <c r="Q1080" s="145">
        <f t="shared" si="274"/>
        <v>50817.092682955859</v>
      </c>
      <c r="R1080" s="146">
        <f t="shared" si="275"/>
        <v>0</v>
      </c>
    </row>
    <row r="1081" spans="1:18" x14ac:dyDescent="0.35">
      <c r="A1081">
        <v>903</v>
      </c>
      <c r="B1081">
        <f t="shared" si="267"/>
        <v>52.125218007641024</v>
      </c>
      <c r="C1081" s="145">
        <f t="shared" si="268"/>
        <v>5490.1490383934561</v>
      </c>
      <c r="D1081" s="146">
        <f t="shared" si="269"/>
        <v>0</v>
      </c>
      <c r="H1081">
        <v>903</v>
      </c>
      <c r="I1081">
        <f t="shared" si="270"/>
        <v>10.454678616393839</v>
      </c>
      <c r="J1081" s="145">
        <f t="shared" si="271"/>
        <v>41.792901600771287</v>
      </c>
      <c r="K1081" s="146">
        <f t="shared" si="272"/>
        <v>0</v>
      </c>
      <c r="O1081">
        <v>90.3</v>
      </c>
      <c r="P1081">
        <f t="shared" si="273"/>
        <v>120.50335852144713</v>
      </c>
      <c r="Q1081" s="145">
        <f t="shared" si="274"/>
        <v>50992.502481523195</v>
      </c>
      <c r="R1081" s="146">
        <f t="shared" si="275"/>
        <v>0</v>
      </c>
    </row>
    <row r="1082" spans="1:18" x14ac:dyDescent="0.35">
      <c r="A1082">
        <v>904</v>
      </c>
      <c r="B1082">
        <f t="shared" si="267"/>
        <v>52.187466387424266</v>
      </c>
      <c r="C1082" s="145">
        <f t="shared" si="268"/>
        <v>5510.0237805942061</v>
      </c>
      <c r="D1082" s="146">
        <f t="shared" si="269"/>
        <v>0</v>
      </c>
      <c r="H1082">
        <v>904</v>
      </c>
      <c r="I1082">
        <f t="shared" si="270"/>
        <v>10.471209888724477</v>
      </c>
      <c r="J1082" s="145">
        <f t="shared" si="271"/>
        <v>41.962882673046629</v>
      </c>
      <c r="K1082" s="146">
        <f t="shared" si="272"/>
        <v>0</v>
      </c>
      <c r="O1082">
        <v>90.4</v>
      </c>
      <c r="P1082">
        <f t="shared" si="273"/>
        <v>120.64175987119201</v>
      </c>
      <c r="Q1082" s="145">
        <f t="shared" si="274"/>
        <v>51168.315758819015</v>
      </c>
      <c r="R1082" s="146">
        <f t="shared" si="275"/>
        <v>0</v>
      </c>
    </row>
    <row r="1083" spans="1:18" x14ac:dyDescent="0.35">
      <c r="A1083">
        <v>905</v>
      </c>
      <c r="B1083">
        <f t="shared" si="267"/>
        <v>52.2497147672075</v>
      </c>
      <c r="C1083" s="145">
        <f t="shared" si="268"/>
        <v>5529.9465642580235</v>
      </c>
      <c r="D1083" s="146">
        <f t="shared" si="269"/>
        <v>0</v>
      </c>
      <c r="H1083">
        <v>905</v>
      </c>
      <c r="I1083">
        <f t="shared" si="270"/>
        <v>10.487741161055114</v>
      </c>
      <c r="J1083" s="145">
        <f t="shared" si="271"/>
        <v>42.133359002385191</v>
      </c>
      <c r="K1083" s="146">
        <f t="shared" si="272"/>
        <v>0</v>
      </c>
      <c r="O1083">
        <v>90.5</v>
      </c>
      <c r="P1083">
        <f t="shared" si="273"/>
        <v>120.78016122093688</v>
      </c>
      <c r="Q1083" s="145">
        <f t="shared" si="274"/>
        <v>51344.532978685922</v>
      </c>
      <c r="R1083" s="146">
        <f t="shared" si="275"/>
        <v>0</v>
      </c>
    </row>
    <row r="1084" spans="1:18" x14ac:dyDescent="0.35">
      <c r="A1084">
        <v>906</v>
      </c>
      <c r="B1084">
        <f t="shared" si="267"/>
        <v>52.311963146990742</v>
      </c>
      <c r="C1084" s="145">
        <f t="shared" si="268"/>
        <v>5549.9174475330137</v>
      </c>
      <c r="D1084" s="146">
        <f t="shared" si="269"/>
        <v>0</v>
      </c>
      <c r="H1084">
        <v>906</v>
      </c>
      <c r="I1084">
        <f t="shared" si="270"/>
        <v>10.504272433385751</v>
      </c>
      <c r="J1084" s="145">
        <f t="shared" si="271"/>
        <v>42.304331379226362</v>
      </c>
      <c r="K1084" s="146">
        <f t="shared" si="272"/>
        <v>0</v>
      </c>
      <c r="O1084">
        <v>90.6</v>
      </c>
      <c r="P1084">
        <f t="shared" si="273"/>
        <v>120.91856257068173</v>
      </c>
      <c r="Q1084" s="145">
        <f t="shared" si="274"/>
        <v>51521.154604966549</v>
      </c>
      <c r="R1084" s="146">
        <f t="shared" si="275"/>
        <v>0</v>
      </c>
    </row>
    <row r="1085" spans="1:18" x14ac:dyDescent="0.35">
      <c r="A1085">
        <v>907</v>
      </c>
      <c r="B1085">
        <f t="shared" si="267"/>
        <v>52.374211526773983</v>
      </c>
      <c r="C1085" s="145">
        <f t="shared" si="268"/>
        <v>5569.9364885672749</v>
      </c>
      <c r="D1085" s="146">
        <f t="shared" si="269"/>
        <v>0</v>
      </c>
      <c r="H1085">
        <v>907</v>
      </c>
      <c r="I1085">
        <f t="shared" si="270"/>
        <v>10.520803705716389</v>
      </c>
      <c r="J1085" s="145">
        <f t="shared" si="271"/>
        <v>42.475800594009421</v>
      </c>
      <c r="K1085" s="146">
        <f t="shared" si="272"/>
        <v>0</v>
      </c>
      <c r="O1085">
        <v>90.7</v>
      </c>
      <c r="P1085">
        <f t="shared" si="273"/>
        <v>121.05696392042663</v>
      </c>
      <c r="Q1085" s="145">
        <f t="shared" si="274"/>
        <v>51698.181101503607</v>
      </c>
      <c r="R1085" s="146">
        <f t="shared" si="275"/>
        <v>0</v>
      </c>
    </row>
    <row r="1086" spans="1:18" x14ac:dyDescent="0.35">
      <c r="A1086">
        <v>908</v>
      </c>
      <c r="B1086">
        <f t="shared" si="267"/>
        <v>52.436459906557225</v>
      </c>
      <c r="C1086" s="145">
        <f t="shared" si="268"/>
        <v>5590.0037455089105</v>
      </c>
      <c r="D1086" s="146">
        <f t="shared" si="269"/>
        <v>0</v>
      </c>
      <c r="H1086">
        <v>908</v>
      </c>
      <c r="I1086">
        <f t="shared" si="270"/>
        <v>10.537334978047026</v>
      </c>
      <c r="J1086" s="145">
        <f t="shared" si="271"/>
        <v>42.647767437173641</v>
      </c>
      <c r="K1086" s="146">
        <f t="shared" si="272"/>
        <v>0</v>
      </c>
      <c r="O1086">
        <v>90.8</v>
      </c>
      <c r="P1086">
        <f t="shared" si="273"/>
        <v>121.19536527017148</v>
      </c>
      <c r="Q1086" s="145">
        <f t="shared" si="274"/>
        <v>51875.612932139593</v>
      </c>
      <c r="R1086" s="146">
        <f t="shared" si="275"/>
        <v>0</v>
      </c>
    </row>
    <row r="1087" spans="1:18" x14ac:dyDescent="0.35">
      <c r="A1087">
        <v>909</v>
      </c>
      <c r="B1087">
        <f t="shared" si="267"/>
        <v>52.498708286340467</v>
      </c>
      <c r="C1087" s="145">
        <f t="shared" si="268"/>
        <v>5610.1192765060177</v>
      </c>
      <c r="D1087" s="146">
        <f t="shared" si="269"/>
        <v>0</v>
      </c>
      <c r="H1087">
        <v>909</v>
      </c>
      <c r="I1087">
        <f t="shared" si="270"/>
        <v>10.553866250377663</v>
      </c>
      <c r="J1087" s="145">
        <f t="shared" si="271"/>
        <v>42.820232699158339</v>
      </c>
      <c r="K1087" s="146">
        <f t="shared" si="272"/>
        <v>0</v>
      </c>
      <c r="O1087">
        <v>90.9</v>
      </c>
      <c r="P1087">
        <f t="shared" si="273"/>
        <v>121.33376661991636</v>
      </c>
      <c r="Q1087" s="145">
        <f t="shared" si="274"/>
        <v>52053.450560717254</v>
      </c>
      <c r="R1087" s="146">
        <f t="shared" si="275"/>
        <v>0</v>
      </c>
    </row>
    <row r="1088" spans="1:18" x14ac:dyDescent="0.35">
      <c r="A1088">
        <v>910</v>
      </c>
      <c r="B1088">
        <f t="shared" si="267"/>
        <v>52.560956666123708</v>
      </c>
      <c r="C1088" s="145">
        <f t="shared" si="268"/>
        <v>5630.2831397066984</v>
      </c>
      <c r="D1088" s="146">
        <f t="shared" si="269"/>
        <v>0</v>
      </c>
      <c r="H1088">
        <v>910</v>
      </c>
      <c r="I1088">
        <f t="shared" si="270"/>
        <v>10.570397522708301</v>
      </c>
      <c r="J1088" s="145">
        <f t="shared" si="271"/>
        <v>42.993197170402837</v>
      </c>
      <c r="K1088" s="146">
        <f t="shared" si="272"/>
        <v>0</v>
      </c>
      <c r="O1088">
        <v>91</v>
      </c>
      <c r="P1088">
        <f t="shared" si="273"/>
        <v>121.47216796966123</v>
      </c>
      <c r="Q1088" s="145">
        <f t="shared" si="274"/>
        <v>52231.694451079158</v>
      </c>
      <c r="R1088" s="146">
        <f t="shared" si="275"/>
        <v>0</v>
      </c>
    </row>
    <row r="1089" spans="1:18" x14ac:dyDescent="0.35">
      <c r="A1089">
        <v>911</v>
      </c>
      <c r="B1089">
        <f t="shared" si="267"/>
        <v>52.62320504590695</v>
      </c>
      <c r="C1089" s="145">
        <f t="shared" si="268"/>
        <v>5650.4953932590552</v>
      </c>
      <c r="D1089" s="146">
        <f t="shared" si="269"/>
        <v>0</v>
      </c>
      <c r="H1089">
        <v>911</v>
      </c>
      <c r="I1089">
        <f t="shared" si="270"/>
        <v>10.586928795038938</v>
      </c>
      <c r="J1089" s="145">
        <f t="shared" si="271"/>
        <v>43.166661641346408</v>
      </c>
      <c r="K1089" s="146">
        <f t="shared" si="272"/>
        <v>0</v>
      </c>
      <c r="O1089">
        <v>91.1</v>
      </c>
      <c r="P1089">
        <f t="shared" si="273"/>
        <v>121.6105693194061</v>
      </c>
      <c r="Q1089" s="145">
        <f t="shared" si="274"/>
        <v>52410.345067067945</v>
      </c>
      <c r="R1089" s="146">
        <f t="shared" si="275"/>
        <v>0</v>
      </c>
    </row>
    <row r="1090" spans="1:18" x14ac:dyDescent="0.35">
      <c r="A1090">
        <v>912</v>
      </c>
      <c r="B1090">
        <f t="shared" si="267"/>
        <v>52.685453425690191</v>
      </c>
      <c r="C1090" s="145">
        <f t="shared" si="268"/>
        <v>5670.7560953111879</v>
      </c>
      <c r="D1090" s="146">
        <f t="shared" si="269"/>
        <v>0</v>
      </c>
      <c r="H1090">
        <v>912</v>
      </c>
      <c r="I1090">
        <f t="shared" si="270"/>
        <v>10.603460067369577</v>
      </c>
      <c r="J1090" s="145">
        <f t="shared" si="271"/>
        <v>43.340626902428383</v>
      </c>
      <c r="K1090" s="146">
        <f t="shared" si="272"/>
        <v>0</v>
      </c>
      <c r="O1090">
        <v>91.2</v>
      </c>
      <c r="P1090">
        <f t="shared" si="273"/>
        <v>121.74897066915098</v>
      </c>
      <c r="Q1090" s="145">
        <f t="shared" si="274"/>
        <v>52589.402872526291</v>
      </c>
      <c r="R1090" s="146">
        <f t="shared" si="275"/>
        <v>0</v>
      </c>
    </row>
    <row r="1091" spans="1:18" x14ac:dyDescent="0.35">
      <c r="A1091">
        <v>913</v>
      </c>
      <c r="B1091">
        <f t="shared" si="267"/>
        <v>52.747701805473433</v>
      </c>
      <c r="C1091" s="145">
        <f t="shared" si="268"/>
        <v>5691.0653040111993</v>
      </c>
      <c r="D1091" s="146">
        <f t="shared" si="269"/>
        <v>0</v>
      </c>
      <c r="H1091">
        <v>913</v>
      </c>
      <c r="I1091">
        <f t="shared" si="270"/>
        <v>10.619991339700213</v>
      </c>
      <c r="J1091" s="145">
        <f t="shared" si="271"/>
        <v>43.515093744088027</v>
      </c>
      <c r="K1091" s="146">
        <f t="shared" si="272"/>
        <v>0</v>
      </c>
      <c r="O1091">
        <v>91.3</v>
      </c>
      <c r="P1091">
        <f t="shared" si="273"/>
        <v>121.88737201889585</v>
      </c>
      <c r="Q1091" s="145">
        <f t="shared" si="274"/>
        <v>52768.868331296755</v>
      </c>
      <c r="R1091" s="146">
        <f t="shared" si="275"/>
        <v>0</v>
      </c>
    </row>
    <row r="1092" spans="1:18" x14ac:dyDescent="0.35">
      <c r="A1092">
        <v>914</v>
      </c>
      <c r="B1092">
        <f t="shared" si="267"/>
        <v>52.809950185256675</v>
      </c>
      <c r="C1092" s="145">
        <f t="shared" si="268"/>
        <v>5711.4230775071865</v>
      </c>
      <c r="D1092" s="146">
        <f t="shared" si="269"/>
        <v>0</v>
      </c>
      <c r="H1092">
        <v>914</v>
      </c>
      <c r="I1092">
        <f t="shared" si="270"/>
        <v>10.63652261203085</v>
      </c>
      <c r="J1092" s="145">
        <f t="shared" si="271"/>
        <v>43.690062956764663</v>
      </c>
      <c r="K1092" s="146">
        <f t="shared" si="272"/>
        <v>0</v>
      </c>
      <c r="O1092">
        <v>91.4</v>
      </c>
      <c r="P1092">
        <f t="shared" si="273"/>
        <v>122.02577336864073</v>
      </c>
      <c r="Q1092" s="145">
        <f t="shared" si="274"/>
        <v>52948.741907222036</v>
      </c>
      <c r="R1092" s="146">
        <f t="shared" si="275"/>
        <v>0</v>
      </c>
    </row>
    <row r="1093" spans="1:18" x14ac:dyDescent="0.35">
      <c r="A1093">
        <v>915</v>
      </c>
      <c r="B1093">
        <f t="shared" si="267"/>
        <v>52.872198565039916</v>
      </c>
      <c r="C1093" s="145">
        <f t="shared" si="268"/>
        <v>5731.8294739472522</v>
      </c>
      <c r="D1093" s="146">
        <f t="shared" si="269"/>
        <v>0</v>
      </c>
      <c r="H1093">
        <v>915</v>
      </c>
      <c r="I1093">
        <f t="shared" si="270"/>
        <v>10.653053884361489</v>
      </c>
      <c r="J1093" s="145">
        <f t="shared" si="271"/>
        <v>43.865535330897615</v>
      </c>
      <c r="K1093" s="146">
        <f t="shared" si="272"/>
        <v>0</v>
      </c>
      <c r="O1093">
        <v>91.5</v>
      </c>
      <c r="P1093">
        <f t="shared" si="273"/>
        <v>122.16417471838558</v>
      </c>
      <c r="Q1093" s="145">
        <f t="shared" si="274"/>
        <v>53129.024064144687</v>
      </c>
      <c r="R1093" s="146">
        <f t="shared" si="275"/>
        <v>0</v>
      </c>
    </row>
    <row r="1094" spans="1:18" x14ac:dyDescent="0.35">
      <c r="A1094">
        <v>916</v>
      </c>
      <c r="B1094">
        <f t="shared" si="267"/>
        <v>52.934446944823158</v>
      </c>
      <c r="C1094" s="145">
        <f t="shared" si="268"/>
        <v>5752.2845514794972</v>
      </c>
      <c r="D1094" s="146">
        <f t="shared" si="269"/>
        <v>0</v>
      </c>
      <c r="H1094">
        <v>916</v>
      </c>
      <c r="I1094">
        <f t="shared" si="270"/>
        <v>10.669585156692126</v>
      </c>
      <c r="J1094" s="145">
        <f t="shared" si="271"/>
        <v>44.041511656926154</v>
      </c>
      <c r="K1094" s="146">
        <f t="shared" si="272"/>
        <v>0</v>
      </c>
      <c r="O1094">
        <v>91.6</v>
      </c>
      <c r="P1094">
        <f t="shared" si="273"/>
        <v>122.30257606813045</v>
      </c>
      <c r="Q1094" s="145">
        <f t="shared" si="274"/>
        <v>53309.715265907398</v>
      </c>
      <c r="R1094" s="146">
        <f t="shared" si="275"/>
        <v>0</v>
      </c>
    </row>
    <row r="1095" spans="1:18" x14ac:dyDescent="0.35">
      <c r="A1095">
        <v>917</v>
      </c>
      <c r="B1095">
        <f t="shared" si="267"/>
        <v>52.996695324606392</v>
      </c>
      <c r="C1095" s="145">
        <f t="shared" si="268"/>
        <v>5772.7883682520214</v>
      </c>
      <c r="D1095" s="146">
        <f t="shared" si="269"/>
        <v>0</v>
      </c>
      <c r="H1095">
        <v>917</v>
      </c>
      <c r="I1095">
        <f t="shared" si="270"/>
        <v>10.686116429022762</v>
      </c>
      <c r="J1095" s="145">
        <f t="shared" si="271"/>
        <v>44.217992725289562</v>
      </c>
      <c r="K1095" s="146">
        <f t="shared" si="272"/>
        <v>0</v>
      </c>
      <c r="O1095">
        <v>91.7</v>
      </c>
      <c r="P1095">
        <f t="shared" si="273"/>
        <v>122.44097741787533</v>
      </c>
      <c r="Q1095" s="145">
        <f t="shared" si="274"/>
        <v>53490.815976352838</v>
      </c>
      <c r="R1095" s="146">
        <f t="shared" si="275"/>
        <v>0</v>
      </c>
    </row>
    <row r="1096" spans="1:18" x14ac:dyDescent="0.35">
      <c r="A1096">
        <v>918</v>
      </c>
      <c r="B1096">
        <f t="shared" si="267"/>
        <v>53.058943704389634</v>
      </c>
      <c r="C1096" s="145">
        <f t="shared" si="268"/>
        <v>5793.3409824129294</v>
      </c>
      <c r="D1096" s="146">
        <f t="shared" si="269"/>
        <v>0</v>
      </c>
      <c r="H1096">
        <v>918</v>
      </c>
      <c r="I1096">
        <f t="shared" si="270"/>
        <v>10.702647701353401</v>
      </c>
      <c r="J1096" s="145">
        <f t="shared" si="271"/>
        <v>44.394979326427212</v>
      </c>
      <c r="K1096" s="146">
        <f t="shared" si="272"/>
        <v>0</v>
      </c>
      <c r="O1096">
        <v>91.8</v>
      </c>
      <c r="P1096">
        <f t="shared" si="273"/>
        <v>122.5793787676202</v>
      </c>
      <c r="Q1096" s="145">
        <f t="shared" si="274"/>
        <v>53672.326659323531</v>
      </c>
      <c r="R1096" s="146">
        <f t="shared" si="275"/>
        <v>0</v>
      </c>
    </row>
    <row r="1097" spans="1:18" x14ac:dyDescent="0.35">
      <c r="A1097">
        <v>919</v>
      </c>
      <c r="B1097">
        <f t="shared" si="267"/>
        <v>53.121192084172876</v>
      </c>
      <c r="C1097" s="145">
        <f t="shared" si="268"/>
        <v>5813.9424521103192</v>
      </c>
      <c r="D1097" s="146">
        <f t="shared" si="269"/>
        <v>0</v>
      </c>
      <c r="H1097">
        <v>919</v>
      </c>
      <c r="I1097">
        <f t="shared" si="270"/>
        <v>10.719178973684038</v>
      </c>
      <c r="J1097" s="145">
        <f t="shared" si="271"/>
        <v>44.57247225077834</v>
      </c>
      <c r="K1097" s="146">
        <f t="shared" si="272"/>
        <v>0</v>
      </c>
      <c r="O1097">
        <v>91.9</v>
      </c>
      <c r="P1097">
        <f t="shared" si="273"/>
        <v>122.71778011736508</v>
      </c>
      <c r="Q1097" s="145">
        <f t="shared" si="274"/>
        <v>53854.247778662211</v>
      </c>
      <c r="R1097" s="146">
        <f t="shared" si="275"/>
        <v>0</v>
      </c>
    </row>
    <row r="1098" spans="1:18" x14ac:dyDescent="0.35">
      <c r="A1098">
        <v>920</v>
      </c>
      <c r="B1098">
        <f t="shared" si="267"/>
        <v>53.183440463956117</v>
      </c>
      <c r="C1098" s="145">
        <f t="shared" si="268"/>
        <v>5834.5928354922917</v>
      </c>
      <c r="D1098" s="146">
        <f t="shared" si="269"/>
        <v>0</v>
      </c>
      <c r="H1098">
        <v>920</v>
      </c>
      <c r="I1098">
        <f t="shared" si="270"/>
        <v>10.735710246014674</v>
      </c>
      <c r="J1098" s="145">
        <f t="shared" si="271"/>
        <v>44.750472288782255</v>
      </c>
      <c r="K1098" s="146">
        <f t="shared" si="272"/>
        <v>0</v>
      </c>
      <c r="O1098">
        <v>92</v>
      </c>
      <c r="P1098">
        <f t="shared" si="273"/>
        <v>122.85618146710995</v>
      </c>
      <c r="Q1098" s="145">
        <f t="shared" si="274"/>
        <v>54036.579798211424</v>
      </c>
      <c r="R1098" s="146">
        <f t="shared" si="275"/>
        <v>0</v>
      </c>
    </row>
    <row r="1099" spans="1:18" x14ac:dyDescent="0.35">
      <c r="A1099">
        <v>921</v>
      </c>
      <c r="B1099">
        <f t="shared" si="267"/>
        <v>53.245688843739359</v>
      </c>
      <c r="C1099" s="145">
        <f t="shared" si="268"/>
        <v>5855.2921907069476</v>
      </c>
      <c r="D1099" s="146">
        <f t="shared" si="269"/>
        <v>0</v>
      </c>
      <c r="H1099">
        <v>921</v>
      </c>
      <c r="I1099">
        <f t="shared" si="270"/>
        <v>10.752241518345313</v>
      </c>
      <c r="J1099" s="145">
        <f t="shared" si="271"/>
        <v>44.928980230878317</v>
      </c>
      <c r="K1099" s="146">
        <f t="shared" si="272"/>
        <v>0</v>
      </c>
      <c r="O1099">
        <v>92.1</v>
      </c>
      <c r="P1099">
        <f t="shared" si="273"/>
        <v>122.9945828168548</v>
      </c>
      <c r="Q1099" s="145">
        <f t="shared" si="274"/>
        <v>54219.32318181383</v>
      </c>
      <c r="R1099" s="146">
        <f t="shared" si="275"/>
        <v>0</v>
      </c>
    </row>
    <row r="1100" spans="1:18" x14ac:dyDescent="0.35">
      <c r="A1100">
        <v>922</v>
      </c>
      <c r="B1100">
        <f t="shared" si="267"/>
        <v>53.3079372235226</v>
      </c>
      <c r="C1100" s="145">
        <f t="shared" si="268"/>
        <v>5876.0405759023888</v>
      </c>
      <c r="D1100" s="146">
        <f t="shared" si="269"/>
        <v>0</v>
      </c>
      <c r="H1100">
        <v>922</v>
      </c>
      <c r="I1100">
        <f t="shared" si="270"/>
        <v>10.76877279067595</v>
      </c>
      <c r="J1100" s="145">
        <f t="shared" si="271"/>
        <v>45.107996867505747</v>
      </c>
      <c r="K1100" s="146">
        <f t="shared" si="272"/>
        <v>0</v>
      </c>
      <c r="O1100">
        <v>92.2</v>
      </c>
      <c r="P1100">
        <f t="shared" si="273"/>
        <v>123.13298416659968</v>
      </c>
      <c r="Q1100" s="145">
        <f t="shared" si="274"/>
        <v>54402.478393312107</v>
      </c>
      <c r="R1100" s="146">
        <f t="shared" si="275"/>
        <v>0</v>
      </c>
    </row>
    <row r="1101" spans="1:18" x14ac:dyDescent="0.35">
      <c r="A1101">
        <v>923</v>
      </c>
      <c r="B1101">
        <f t="shared" si="267"/>
        <v>53.370185603305842</v>
      </c>
      <c r="C1101" s="145">
        <f t="shared" si="268"/>
        <v>5896.838049226717</v>
      </c>
      <c r="D1101" s="146">
        <f t="shared" si="269"/>
        <v>0</v>
      </c>
      <c r="H1101">
        <v>923</v>
      </c>
      <c r="I1101">
        <f t="shared" si="270"/>
        <v>10.785304063006588</v>
      </c>
      <c r="J1101" s="145">
        <f t="shared" si="271"/>
        <v>45.28752298910392</v>
      </c>
      <c r="K1101" s="146">
        <f t="shared" si="272"/>
        <v>0</v>
      </c>
      <c r="O1101">
        <v>92.3</v>
      </c>
      <c r="P1101">
        <f t="shared" si="273"/>
        <v>123.27138551634455</v>
      </c>
      <c r="Q1101" s="145">
        <f t="shared" si="274"/>
        <v>54586.045896548836</v>
      </c>
      <c r="R1101" s="146">
        <f t="shared" si="275"/>
        <v>0</v>
      </c>
    </row>
    <row r="1102" spans="1:18" x14ac:dyDescent="0.35">
      <c r="A1102">
        <v>924</v>
      </c>
      <c r="B1102">
        <f t="shared" si="267"/>
        <v>53.432433983089084</v>
      </c>
      <c r="C1102" s="145">
        <f t="shared" si="268"/>
        <v>5917.6846688280293</v>
      </c>
      <c r="D1102" s="146">
        <f t="shared" si="269"/>
        <v>0</v>
      </c>
      <c r="H1102">
        <v>924</v>
      </c>
      <c r="I1102">
        <f t="shared" si="270"/>
        <v>10.801835335337225</v>
      </c>
      <c r="J1102" s="145">
        <f t="shared" si="271"/>
        <v>45.467559386112072</v>
      </c>
      <c r="K1102" s="146">
        <f t="shared" si="272"/>
        <v>0</v>
      </c>
      <c r="O1102">
        <v>92.4</v>
      </c>
      <c r="P1102">
        <f t="shared" si="273"/>
        <v>123.40978686608943</v>
      </c>
      <c r="Q1102" s="145">
        <f t="shared" si="274"/>
        <v>54770.026155366657</v>
      </c>
      <c r="R1102" s="146">
        <f t="shared" si="275"/>
        <v>0</v>
      </c>
    </row>
    <row r="1103" spans="1:18" x14ac:dyDescent="0.35">
      <c r="A1103">
        <v>925</v>
      </c>
      <c r="B1103">
        <f t="shared" si="267"/>
        <v>53.494682362872325</v>
      </c>
      <c r="C1103" s="145">
        <f t="shared" si="268"/>
        <v>5938.5804928544312</v>
      </c>
      <c r="D1103" s="146">
        <f t="shared" si="269"/>
        <v>0</v>
      </c>
      <c r="H1103">
        <v>925</v>
      </c>
      <c r="I1103">
        <f t="shared" si="270"/>
        <v>10.818366607667862</v>
      </c>
      <c r="J1103" s="145">
        <f t="shared" si="271"/>
        <v>45.64810684896954</v>
      </c>
      <c r="K1103" s="146">
        <f t="shared" si="272"/>
        <v>0</v>
      </c>
      <c r="O1103">
        <v>92.5</v>
      </c>
      <c r="P1103">
        <f t="shared" si="273"/>
        <v>123.5481882158343</v>
      </c>
      <c r="Q1103" s="145">
        <f t="shared" si="274"/>
        <v>54954.41963360821</v>
      </c>
      <c r="R1103" s="146">
        <f t="shared" si="275"/>
        <v>0</v>
      </c>
    </row>
    <row r="1104" spans="1:18" x14ac:dyDescent="0.35">
      <c r="A1104">
        <v>926</v>
      </c>
      <c r="B1104">
        <f t="shared" si="267"/>
        <v>53.556930742655567</v>
      </c>
      <c r="C1104" s="145">
        <f t="shared" si="268"/>
        <v>5959.5255794540217</v>
      </c>
      <c r="D1104" s="146">
        <f t="shared" si="269"/>
        <v>0</v>
      </c>
      <c r="H1104">
        <v>926</v>
      </c>
      <c r="I1104">
        <f t="shared" si="270"/>
        <v>10.834897879998501</v>
      </c>
      <c r="J1104" s="145">
        <f t="shared" si="271"/>
        <v>45.829166168115634</v>
      </c>
      <c r="K1104" s="146">
        <f t="shared" si="272"/>
        <v>0</v>
      </c>
      <c r="O1104">
        <v>92.6</v>
      </c>
      <c r="P1104">
        <f t="shared" si="273"/>
        <v>123.68658956557917</v>
      </c>
      <c r="Q1104" s="145">
        <f t="shared" si="274"/>
        <v>55139.226795116112</v>
      </c>
      <c r="R1104" s="146">
        <f t="shared" si="275"/>
        <v>0</v>
      </c>
    </row>
    <row r="1105" spans="1:18" x14ac:dyDescent="0.35">
      <c r="A1105">
        <v>927</v>
      </c>
      <c r="B1105">
        <f t="shared" si="267"/>
        <v>53.619179122438808</v>
      </c>
      <c r="C1105" s="145">
        <f t="shared" si="268"/>
        <v>5980.5199867748979</v>
      </c>
      <c r="D1105" s="146">
        <f t="shared" si="269"/>
        <v>0</v>
      </c>
      <c r="H1105">
        <v>927</v>
      </c>
      <c r="I1105">
        <f t="shared" si="270"/>
        <v>10.851429152329137</v>
      </c>
      <c r="J1105" s="145">
        <f t="shared" si="271"/>
        <v>46.010738133989641</v>
      </c>
      <c r="K1105" s="146">
        <f t="shared" si="272"/>
        <v>0</v>
      </c>
      <c r="O1105">
        <v>92.7</v>
      </c>
      <c r="P1105">
        <f t="shared" si="273"/>
        <v>123.82499091532405</v>
      </c>
      <c r="Q1105" s="145">
        <f t="shared" si="274"/>
        <v>55324.448103733026</v>
      </c>
      <c r="R1105" s="146">
        <f t="shared" si="275"/>
        <v>0</v>
      </c>
    </row>
    <row r="1106" spans="1:18" x14ac:dyDescent="0.35">
      <c r="A1106">
        <v>928</v>
      </c>
      <c r="B1106">
        <f t="shared" si="267"/>
        <v>53.68142750222205</v>
      </c>
      <c r="C1106" s="145">
        <f t="shared" si="268"/>
        <v>6001.5637729651671</v>
      </c>
      <c r="D1106" s="146">
        <f t="shared" si="269"/>
        <v>0</v>
      </c>
      <c r="H1106">
        <v>928</v>
      </c>
      <c r="I1106">
        <f t="shared" si="270"/>
        <v>10.867960424659774</v>
      </c>
      <c r="J1106" s="145">
        <f t="shared" si="271"/>
        <v>46.192823537030854</v>
      </c>
      <c r="K1106" s="146">
        <f t="shared" si="272"/>
        <v>0</v>
      </c>
      <c r="O1106">
        <v>92.8</v>
      </c>
      <c r="P1106">
        <f t="shared" si="273"/>
        <v>123.9633922650689</v>
      </c>
      <c r="Q1106" s="145">
        <f t="shared" si="274"/>
        <v>55510.084023301519</v>
      </c>
      <c r="R1106" s="146">
        <f t="shared" si="275"/>
        <v>0</v>
      </c>
    </row>
    <row r="1107" spans="1:18" x14ac:dyDescent="0.35">
      <c r="A1107">
        <v>929</v>
      </c>
      <c r="B1107">
        <f t="shared" si="267"/>
        <v>53.743675882005292</v>
      </c>
      <c r="C1107" s="145">
        <f t="shared" si="268"/>
        <v>6022.6569961729256</v>
      </c>
      <c r="D1107" s="146">
        <f t="shared" si="269"/>
        <v>0</v>
      </c>
      <c r="H1107">
        <v>929</v>
      </c>
      <c r="I1107">
        <f t="shared" si="270"/>
        <v>10.884491696990413</v>
      </c>
      <c r="J1107" s="145">
        <f t="shared" si="271"/>
        <v>46.375423167678612</v>
      </c>
      <c r="K1107" s="146">
        <f t="shared" si="272"/>
        <v>0</v>
      </c>
      <c r="O1107">
        <v>92.9</v>
      </c>
      <c r="P1107">
        <f t="shared" si="273"/>
        <v>124.1017936148138</v>
      </c>
      <c r="Q1107" s="145">
        <f t="shared" si="274"/>
        <v>55696.135017664317</v>
      </c>
      <c r="R1107" s="146">
        <f t="shared" si="275"/>
        <v>0</v>
      </c>
    </row>
    <row r="1108" spans="1:18" x14ac:dyDescent="0.35">
      <c r="A1108">
        <v>930</v>
      </c>
      <c r="B1108">
        <f t="shared" si="267"/>
        <v>53.805924261788526</v>
      </c>
      <c r="C1108" s="145">
        <f t="shared" si="268"/>
        <v>6043.7997145462768</v>
      </c>
      <c r="D1108" s="146">
        <f t="shared" si="269"/>
        <v>0</v>
      </c>
      <c r="H1108">
        <v>930</v>
      </c>
      <c r="I1108">
        <f t="shared" si="270"/>
        <v>10.901022969321049</v>
      </c>
      <c r="J1108" s="145">
        <f t="shared" si="271"/>
        <v>46.558537816372173</v>
      </c>
      <c r="K1108" s="146">
        <f t="shared" si="272"/>
        <v>0</v>
      </c>
      <c r="O1108">
        <v>93</v>
      </c>
      <c r="P1108">
        <f t="shared" si="273"/>
        <v>124.24019496455865</v>
      </c>
      <c r="Q1108" s="145">
        <f t="shared" si="274"/>
        <v>55882.601550663952</v>
      </c>
      <c r="R1108" s="146">
        <f t="shared" si="275"/>
        <v>0</v>
      </c>
    </row>
    <row r="1109" spans="1:18" x14ac:dyDescent="0.35">
      <c r="A1109">
        <v>931</v>
      </c>
      <c r="B1109">
        <f t="shared" si="267"/>
        <v>53.868172641571768</v>
      </c>
      <c r="C1109" s="145">
        <f t="shared" si="268"/>
        <v>6064.9919862333199</v>
      </c>
      <c r="D1109" s="146">
        <f t="shared" si="269"/>
        <v>0</v>
      </c>
      <c r="H1109">
        <v>931</v>
      </c>
      <c r="I1109">
        <f t="shared" si="270"/>
        <v>10.917554241651686</v>
      </c>
      <c r="J1109" s="145">
        <f t="shared" si="271"/>
        <v>46.742168273550853</v>
      </c>
      <c r="K1109" s="146">
        <f t="shared" si="272"/>
        <v>0</v>
      </c>
      <c r="O1109">
        <v>93.1</v>
      </c>
      <c r="P1109">
        <f t="shared" si="273"/>
        <v>124.37859631430352</v>
      </c>
      <c r="Q1109" s="145">
        <f t="shared" si="274"/>
        <v>56069.484086143108</v>
      </c>
      <c r="R1109" s="146">
        <f t="shared" si="275"/>
        <v>0</v>
      </c>
    </row>
    <row r="1110" spans="1:18" x14ac:dyDescent="0.35">
      <c r="A1110">
        <v>932</v>
      </c>
      <c r="B1110">
        <f t="shared" si="267"/>
        <v>53.930421021355009</v>
      </c>
      <c r="C1110" s="145">
        <f t="shared" si="268"/>
        <v>6086.2338693821584</v>
      </c>
      <c r="D1110" s="146">
        <f t="shared" si="269"/>
        <v>0</v>
      </c>
      <c r="H1110">
        <v>932</v>
      </c>
      <c r="I1110">
        <f t="shared" si="270"/>
        <v>10.934085513982325</v>
      </c>
      <c r="J1110" s="145">
        <f t="shared" si="271"/>
        <v>46.926315329653988</v>
      </c>
      <c r="K1110" s="146">
        <f t="shared" si="272"/>
        <v>0</v>
      </c>
      <c r="O1110">
        <v>93.2</v>
      </c>
      <c r="P1110">
        <f t="shared" si="273"/>
        <v>124.5169976640484</v>
      </c>
      <c r="Q1110" s="145">
        <f t="shared" si="274"/>
        <v>56256.783087944437</v>
      </c>
      <c r="R1110" s="146">
        <f t="shared" si="275"/>
        <v>0</v>
      </c>
    </row>
    <row r="1111" spans="1:18" x14ac:dyDescent="0.35">
      <c r="A1111">
        <v>933</v>
      </c>
      <c r="B1111">
        <f t="shared" si="267"/>
        <v>53.992669401138251</v>
      </c>
      <c r="C1111" s="145">
        <f t="shared" si="268"/>
        <v>6107.5254221408886</v>
      </c>
      <c r="D1111" s="146">
        <f t="shared" si="269"/>
        <v>0</v>
      </c>
      <c r="H1111">
        <v>933</v>
      </c>
      <c r="I1111">
        <f t="shared" si="270"/>
        <v>10.950616786312962</v>
      </c>
      <c r="J1111" s="145">
        <f t="shared" si="271"/>
        <v>47.110979775120818</v>
      </c>
      <c r="K1111" s="146">
        <f t="shared" si="272"/>
        <v>0</v>
      </c>
      <c r="O1111">
        <v>93.3</v>
      </c>
      <c r="P1111">
        <f t="shared" si="273"/>
        <v>124.65539901379327</v>
      </c>
      <c r="Q1111" s="145">
        <f t="shared" si="274"/>
        <v>56444.49901991053</v>
      </c>
      <c r="R1111" s="146">
        <f t="shared" si="275"/>
        <v>0</v>
      </c>
    </row>
    <row r="1112" spans="1:18" x14ac:dyDescent="0.35">
      <c r="A1112">
        <v>934</v>
      </c>
      <c r="B1112">
        <f t="shared" si="267"/>
        <v>54.054917780921492</v>
      </c>
      <c r="C1112" s="145">
        <f t="shared" si="268"/>
        <v>6128.8667026576177</v>
      </c>
      <c r="D1112" s="146">
        <f t="shared" si="269"/>
        <v>0</v>
      </c>
      <c r="H1112">
        <v>934</v>
      </c>
      <c r="I1112">
        <f t="shared" si="270"/>
        <v>10.967148058643598</v>
      </c>
      <c r="J1112" s="145">
        <f t="shared" si="271"/>
        <v>47.296162400390685</v>
      </c>
      <c r="K1112" s="146">
        <f t="shared" si="272"/>
        <v>0</v>
      </c>
      <c r="O1112">
        <v>93.4</v>
      </c>
      <c r="P1112">
        <f t="shared" si="273"/>
        <v>124.79380036353815</v>
      </c>
      <c r="Q1112" s="145">
        <f t="shared" si="274"/>
        <v>56632.632345884027</v>
      </c>
      <c r="R1112" s="146">
        <f t="shared" si="275"/>
        <v>0</v>
      </c>
    </row>
    <row r="1113" spans="1:18" x14ac:dyDescent="0.35">
      <c r="A1113">
        <v>935</v>
      </c>
      <c r="B1113">
        <f t="shared" si="267"/>
        <v>54.117166160704734</v>
      </c>
      <c r="C1113" s="145">
        <f t="shared" si="268"/>
        <v>6150.2577690804419</v>
      </c>
      <c r="D1113" s="146">
        <f t="shared" si="269"/>
        <v>0</v>
      </c>
      <c r="H1113">
        <v>935</v>
      </c>
      <c r="I1113">
        <f t="shared" si="270"/>
        <v>10.983679330974237</v>
      </c>
      <c r="J1113" s="145">
        <f t="shared" si="271"/>
        <v>47.481863995902899</v>
      </c>
      <c r="K1113" s="146">
        <f t="shared" si="272"/>
        <v>0</v>
      </c>
      <c r="O1113">
        <v>93.5</v>
      </c>
      <c r="P1113">
        <f t="shared" si="273"/>
        <v>124.93220171328302</v>
      </c>
      <c r="Q1113" s="145">
        <f t="shared" si="274"/>
        <v>56821.183529707567</v>
      </c>
      <c r="R1113" s="146">
        <f t="shared" si="275"/>
        <v>0</v>
      </c>
    </row>
    <row r="1114" spans="1:18" x14ac:dyDescent="0.35">
      <c r="A1114">
        <v>936</v>
      </c>
      <c r="B1114">
        <f t="shared" si="267"/>
        <v>54.179414540487976</v>
      </c>
      <c r="C1114" s="145">
        <f t="shared" si="268"/>
        <v>6171.6986795574621</v>
      </c>
      <c r="D1114" s="146">
        <f t="shared" si="269"/>
        <v>0</v>
      </c>
      <c r="H1114">
        <v>936</v>
      </c>
      <c r="I1114">
        <f t="shared" si="270"/>
        <v>11.000210603304874</v>
      </c>
      <c r="J1114" s="145">
        <f t="shared" si="271"/>
        <v>47.668085352096732</v>
      </c>
      <c r="K1114" s="146">
        <f t="shared" si="272"/>
        <v>0</v>
      </c>
      <c r="O1114">
        <v>93.6</v>
      </c>
      <c r="P1114">
        <f t="shared" si="273"/>
        <v>125.07060306302787</v>
      </c>
      <c r="Q1114" s="145">
        <f t="shared" si="274"/>
        <v>57010.153035223746</v>
      </c>
      <c r="R1114" s="146">
        <f t="shared" si="275"/>
        <v>0</v>
      </c>
    </row>
    <row r="1115" spans="1:18" x14ac:dyDescent="0.35">
      <c r="A1115">
        <v>937</v>
      </c>
      <c r="B1115">
        <f t="shared" si="267"/>
        <v>54.241662920271217</v>
      </c>
      <c r="C1115" s="145">
        <f t="shared" si="268"/>
        <v>6193.189492236781</v>
      </c>
      <c r="D1115" s="146">
        <f t="shared" si="269"/>
        <v>0</v>
      </c>
      <c r="H1115">
        <v>937</v>
      </c>
      <c r="I1115">
        <f t="shared" si="270"/>
        <v>11.016741875635512</v>
      </c>
      <c r="J1115" s="145">
        <f t="shared" si="271"/>
        <v>47.854827259411515</v>
      </c>
      <c r="K1115" s="146">
        <f t="shared" si="272"/>
        <v>0</v>
      </c>
      <c r="O1115">
        <v>93.7</v>
      </c>
      <c r="P1115">
        <f t="shared" si="273"/>
        <v>125.20900441277276</v>
      </c>
      <c r="Q1115" s="145">
        <f t="shared" si="274"/>
        <v>57199.541326275248</v>
      </c>
      <c r="R1115" s="146">
        <f t="shared" si="275"/>
        <v>0</v>
      </c>
    </row>
    <row r="1116" spans="1:18" x14ac:dyDescent="0.35">
      <c r="A1116">
        <v>938</v>
      </c>
      <c r="B1116">
        <f t="shared" si="267"/>
        <v>54.303911300054459</v>
      </c>
      <c r="C1116" s="145">
        <f t="shared" si="268"/>
        <v>6214.7302652664985</v>
      </c>
      <c r="D1116" s="146">
        <f t="shared" si="269"/>
        <v>0</v>
      </c>
      <c r="H1116">
        <v>938</v>
      </c>
      <c r="I1116">
        <f t="shared" si="270"/>
        <v>11.033273147966149</v>
      </c>
      <c r="J1116" s="145">
        <f t="shared" si="271"/>
        <v>48.042090508286513</v>
      </c>
      <c r="K1116" s="146">
        <f t="shared" si="272"/>
        <v>0</v>
      </c>
      <c r="O1116">
        <v>93.8</v>
      </c>
      <c r="P1116">
        <f t="shared" si="273"/>
        <v>125.34740576251762</v>
      </c>
      <c r="Q1116" s="145">
        <f t="shared" si="274"/>
        <v>57389.348866704684</v>
      </c>
      <c r="R1116" s="146">
        <f t="shared" si="275"/>
        <v>0</v>
      </c>
    </row>
    <row r="1117" spans="1:18" x14ac:dyDescent="0.35">
      <c r="A1117">
        <v>939</v>
      </c>
      <c r="B1117">
        <f t="shared" si="267"/>
        <v>54.3661596798377</v>
      </c>
      <c r="C1117" s="145">
        <f t="shared" si="268"/>
        <v>6236.3210567947162</v>
      </c>
      <c r="D1117" s="146">
        <f t="shared" si="269"/>
        <v>0</v>
      </c>
      <c r="H1117">
        <v>939</v>
      </c>
      <c r="I1117">
        <f t="shared" si="270"/>
        <v>11.049804420296786</v>
      </c>
      <c r="J1117" s="145">
        <f t="shared" si="271"/>
        <v>48.229875889161065</v>
      </c>
      <c r="K1117" s="146">
        <f t="shared" si="272"/>
        <v>0</v>
      </c>
      <c r="O1117">
        <v>93.9</v>
      </c>
      <c r="P1117">
        <f t="shared" si="273"/>
        <v>125.48580711226251</v>
      </c>
      <c r="Q1117" s="145">
        <f t="shared" si="274"/>
        <v>57579.576120354694</v>
      </c>
      <c r="R1117" s="146">
        <f t="shared" si="275"/>
        <v>0</v>
      </c>
    </row>
    <row r="1118" spans="1:18" x14ac:dyDescent="0.35">
      <c r="A1118">
        <v>940</v>
      </c>
      <c r="B1118">
        <f t="shared" si="267"/>
        <v>54.428408059620942</v>
      </c>
      <c r="C1118" s="145">
        <f t="shared" si="268"/>
        <v>6257.9619249695334</v>
      </c>
      <c r="D1118" s="146">
        <f t="shared" si="269"/>
        <v>0</v>
      </c>
      <c r="H1118">
        <v>940</v>
      </c>
      <c r="I1118">
        <f t="shared" si="270"/>
        <v>11.066335692627424</v>
      </c>
      <c r="J1118" s="145">
        <f t="shared" si="271"/>
        <v>48.418184192474463</v>
      </c>
      <c r="K1118" s="146">
        <f t="shared" si="272"/>
        <v>0</v>
      </c>
      <c r="O1118">
        <v>94</v>
      </c>
      <c r="P1118">
        <f t="shared" si="273"/>
        <v>125.62420846200737</v>
      </c>
      <c r="Q1118" s="145">
        <f t="shared" si="274"/>
        <v>57770.223551067873</v>
      </c>
      <c r="R1118" s="146">
        <f t="shared" si="275"/>
        <v>0</v>
      </c>
    </row>
    <row r="1119" spans="1:18" x14ac:dyDescent="0.35">
      <c r="A1119">
        <v>941</v>
      </c>
      <c r="B1119">
        <f t="shared" si="267"/>
        <v>54.490656439404184</v>
      </c>
      <c r="C1119" s="145">
        <f t="shared" si="268"/>
        <v>6279.6529279390543</v>
      </c>
      <c r="D1119" s="146">
        <f t="shared" si="269"/>
        <v>0</v>
      </c>
      <c r="H1119">
        <v>941</v>
      </c>
      <c r="I1119">
        <f t="shared" si="270"/>
        <v>11.082866964958061</v>
      </c>
      <c r="J1119" s="145">
        <f t="shared" si="271"/>
        <v>48.607016208665982</v>
      </c>
      <c r="K1119" s="146">
        <f t="shared" si="272"/>
        <v>0</v>
      </c>
      <c r="O1119">
        <v>94.1</v>
      </c>
      <c r="P1119">
        <f t="shared" si="273"/>
        <v>125.76260981175224</v>
      </c>
      <c r="Q1119" s="145">
        <f t="shared" si="274"/>
        <v>57961.291622686884</v>
      </c>
      <c r="R1119" s="146">
        <f t="shared" si="275"/>
        <v>0</v>
      </c>
    </row>
    <row r="1120" spans="1:18" x14ac:dyDescent="0.35">
      <c r="A1120">
        <v>942</v>
      </c>
      <c r="B1120">
        <f t="shared" si="267"/>
        <v>54.552904819187425</v>
      </c>
      <c r="C1120" s="145">
        <f t="shared" si="268"/>
        <v>6301.3941238513753</v>
      </c>
      <c r="D1120" s="146">
        <f t="shared" si="269"/>
        <v>0</v>
      </c>
      <c r="H1120">
        <v>942</v>
      </c>
      <c r="I1120">
        <f t="shared" si="270"/>
        <v>11.099398237288698</v>
      </c>
      <c r="J1120" s="145">
        <f t="shared" si="271"/>
        <v>48.796372728174958</v>
      </c>
      <c r="K1120" s="146">
        <f t="shared" si="272"/>
        <v>0</v>
      </c>
      <c r="O1120">
        <v>94.2</v>
      </c>
      <c r="P1120">
        <f t="shared" si="273"/>
        <v>125.90101116149712</v>
      </c>
      <c r="Q1120" s="145">
        <f t="shared" si="274"/>
        <v>58152.780799054366</v>
      </c>
      <c r="R1120" s="146">
        <f t="shared" si="275"/>
        <v>0</v>
      </c>
    </row>
    <row r="1121" spans="1:18" x14ac:dyDescent="0.35">
      <c r="A1121">
        <v>943</v>
      </c>
      <c r="B1121">
        <f t="shared" si="267"/>
        <v>54.61515319897066</v>
      </c>
      <c r="C1121" s="145">
        <f t="shared" si="268"/>
        <v>6323.1855708545991</v>
      </c>
      <c r="D1121" s="146">
        <f t="shared" si="269"/>
        <v>0</v>
      </c>
      <c r="H1121">
        <v>943</v>
      </c>
      <c r="I1121">
        <f t="shared" si="270"/>
        <v>11.115929509619336</v>
      </c>
      <c r="J1121" s="145">
        <f t="shared" si="271"/>
        <v>48.986254541440687</v>
      </c>
      <c r="K1121" s="146">
        <f t="shared" si="272"/>
        <v>0</v>
      </c>
      <c r="O1121">
        <v>94.3</v>
      </c>
      <c r="P1121">
        <f t="shared" si="273"/>
        <v>126.03941251124198</v>
      </c>
      <c r="Q1121" s="145">
        <f t="shared" si="274"/>
        <v>58344.691544012894</v>
      </c>
      <c r="R1121" s="146">
        <f t="shared" si="275"/>
        <v>0</v>
      </c>
    </row>
    <row r="1122" spans="1:18" x14ac:dyDescent="0.35">
      <c r="A1122">
        <v>944</v>
      </c>
      <c r="B1122">
        <f t="shared" si="267"/>
        <v>54.677401578753901</v>
      </c>
      <c r="C1122" s="145">
        <f t="shared" si="268"/>
        <v>6345.0273270968291</v>
      </c>
      <c r="D1122" s="146">
        <f t="shared" si="269"/>
        <v>0</v>
      </c>
      <c r="H1122">
        <v>944</v>
      </c>
      <c r="I1122">
        <f t="shared" si="270"/>
        <v>11.132460781949973</v>
      </c>
      <c r="J1122" s="145">
        <f t="shared" si="271"/>
        <v>49.176662438902447</v>
      </c>
      <c r="K1122" s="146">
        <f t="shared" si="272"/>
        <v>0</v>
      </c>
      <c r="O1122">
        <v>94.4</v>
      </c>
      <c r="P1122">
        <f t="shared" si="273"/>
        <v>126.17781386098686</v>
      </c>
      <c r="Q1122" s="145">
        <f t="shared" si="274"/>
        <v>58537.024321405181</v>
      </c>
      <c r="R1122" s="146">
        <f t="shared" si="275"/>
        <v>0</v>
      </c>
    </row>
    <row r="1123" spans="1:18" x14ac:dyDescent="0.35">
      <c r="A1123">
        <v>945</v>
      </c>
      <c r="B1123">
        <f t="shared" si="267"/>
        <v>54.739649958537143</v>
      </c>
      <c r="C1123" s="145">
        <f t="shared" si="268"/>
        <v>6366.9194507261627</v>
      </c>
      <c r="D1123" s="146">
        <f t="shared" si="269"/>
        <v>0</v>
      </c>
      <c r="H1123">
        <v>945</v>
      </c>
      <c r="I1123">
        <f t="shared" si="270"/>
        <v>11.14899205428061</v>
      </c>
      <c r="J1123" s="145">
        <f t="shared" si="271"/>
        <v>49.367597210999577</v>
      </c>
      <c r="K1123" s="146">
        <f t="shared" si="272"/>
        <v>0</v>
      </c>
      <c r="O1123">
        <v>94.5</v>
      </c>
      <c r="P1123">
        <f t="shared" si="273"/>
        <v>126.31621521073173</v>
      </c>
      <c r="Q1123" s="145">
        <f t="shared" si="274"/>
        <v>58729.779595073785</v>
      </c>
      <c r="R1123" s="146">
        <f t="shared" si="275"/>
        <v>0</v>
      </c>
    </row>
    <row r="1124" spans="1:18" x14ac:dyDescent="0.35">
      <c r="A1124">
        <v>946</v>
      </c>
      <c r="B1124">
        <f t="shared" si="267"/>
        <v>54.801898338320385</v>
      </c>
      <c r="C1124" s="145">
        <f t="shared" si="268"/>
        <v>6388.8619998907043</v>
      </c>
      <c r="D1124" s="146">
        <f t="shared" si="269"/>
        <v>0</v>
      </c>
      <c r="H1124">
        <v>946</v>
      </c>
      <c r="I1124">
        <f t="shared" si="270"/>
        <v>11.165523326611249</v>
      </c>
      <c r="J1124" s="145">
        <f t="shared" si="271"/>
        <v>49.559059648171356</v>
      </c>
      <c r="K1124" s="146">
        <f t="shared" si="272"/>
        <v>0</v>
      </c>
      <c r="O1124">
        <v>94.6</v>
      </c>
      <c r="P1124">
        <f t="shared" si="273"/>
        <v>126.45461656047659</v>
      </c>
      <c r="Q1124" s="145">
        <f t="shared" si="274"/>
        <v>58922.957828861399</v>
      </c>
      <c r="R1124" s="146">
        <f t="shared" si="275"/>
        <v>0</v>
      </c>
    </row>
    <row r="1125" spans="1:18" x14ac:dyDescent="0.35">
      <c r="A1125">
        <v>947</v>
      </c>
      <c r="B1125">
        <f t="shared" si="267"/>
        <v>54.864146718103626</v>
      </c>
      <c r="C1125" s="145">
        <f t="shared" si="268"/>
        <v>6410.855032738551</v>
      </c>
      <c r="D1125" s="146">
        <f t="shared" si="269"/>
        <v>0</v>
      </c>
      <c r="H1125">
        <v>947</v>
      </c>
      <c r="I1125">
        <f t="shared" si="270"/>
        <v>11.182054598941885</v>
      </c>
      <c r="J1125" s="145">
        <f t="shared" si="271"/>
        <v>49.751050540857065</v>
      </c>
      <c r="K1125" s="146">
        <f t="shared" si="272"/>
        <v>0</v>
      </c>
      <c r="O1125">
        <v>94.7</v>
      </c>
      <c r="P1125">
        <f t="shared" si="273"/>
        <v>126.59301791022148</v>
      </c>
      <c r="Q1125" s="145">
        <f t="shared" si="274"/>
        <v>59116.559486610618</v>
      </c>
      <c r="R1125" s="146">
        <f t="shared" si="275"/>
        <v>0</v>
      </c>
    </row>
    <row r="1126" spans="1:18" x14ac:dyDescent="0.35">
      <c r="A1126">
        <v>948</v>
      </c>
      <c r="B1126">
        <f t="shared" si="267"/>
        <v>54.926395097886868</v>
      </c>
      <c r="C1126" s="145">
        <f t="shared" si="268"/>
        <v>6432.8986074178065</v>
      </c>
      <c r="D1126" s="146">
        <f t="shared" si="269"/>
        <v>0</v>
      </c>
      <c r="H1126">
        <v>948</v>
      </c>
      <c r="I1126">
        <f t="shared" si="270"/>
        <v>11.198585871272524</v>
      </c>
      <c r="J1126" s="145">
        <f t="shared" si="271"/>
        <v>49.943570679496069</v>
      </c>
      <c r="K1126" s="146">
        <f t="shared" si="272"/>
        <v>0</v>
      </c>
      <c r="O1126">
        <v>94.8</v>
      </c>
      <c r="P1126">
        <f t="shared" si="273"/>
        <v>126.73141925996634</v>
      </c>
      <c r="Q1126" s="145">
        <f t="shared" si="274"/>
        <v>59310.585032164068</v>
      </c>
      <c r="R1126" s="146">
        <f t="shared" si="275"/>
        <v>0</v>
      </c>
    </row>
    <row r="1127" spans="1:18" x14ac:dyDescent="0.35">
      <c r="A1127">
        <v>949</v>
      </c>
      <c r="B1127">
        <f t="shared" si="267"/>
        <v>54.988643477670109</v>
      </c>
      <c r="C1127" s="145">
        <f t="shared" si="268"/>
        <v>6454.9927820765697</v>
      </c>
      <c r="D1127" s="146">
        <f t="shared" si="269"/>
        <v>0</v>
      </c>
      <c r="H1127">
        <v>949</v>
      </c>
      <c r="I1127">
        <f t="shared" si="270"/>
        <v>11.215117143603161</v>
      </c>
      <c r="J1127" s="145">
        <f t="shared" si="271"/>
        <v>50.1366208545276</v>
      </c>
      <c r="K1127" s="146">
        <f t="shared" si="272"/>
        <v>0</v>
      </c>
      <c r="O1127">
        <v>94.9</v>
      </c>
      <c r="P1127">
        <f t="shared" si="273"/>
        <v>126.86982060971123</v>
      </c>
      <c r="Q1127" s="145">
        <f t="shared" si="274"/>
        <v>59505.03492936441</v>
      </c>
      <c r="R1127" s="146">
        <f t="shared" si="275"/>
        <v>0</v>
      </c>
    </row>
    <row r="1128" spans="1:18" x14ac:dyDescent="0.35">
      <c r="A1128">
        <v>950</v>
      </c>
      <c r="B1128">
        <f t="shared" si="267"/>
        <v>55.050891857453351</v>
      </c>
      <c r="C1128" s="145">
        <f t="shared" si="268"/>
        <v>6477.1376148629424</v>
      </c>
      <c r="D1128" s="146">
        <f t="shared" si="269"/>
        <v>0</v>
      </c>
      <c r="H1128">
        <v>950</v>
      </c>
      <c r="I1128">
        <f t="shared" si="270"/>
        <v>11.231648415933797</v>
      </c>
      <c r="J1128" s="145">
        <f t="shared" si="271"/>
        <v>50.330201856390993</v>
      </c>
      <c r="K1128" s="146">
        <f t="shared" si="272"/>
        <v>0</v>
      </c>
      <c r="O1128">
        <v>95</v>
      </c>
      <c r="P1128">
        <f t="shared" si="273"/>
        <v>127.00822195945608</v>
      </c>
      <c r="Q1128" s="145">
        <f t="shared" si="274"/>
        <v>59699.909642054205</v>
      </c>
      <c r="R1128" s="146">
        <f t="shared" si="275"/>
        <v>0</v>
      </c>
    </row>
    <row r="1129" spans="1:18" x14ac:dyDescent="0.35">
      <c r="A1129">
        <v>951</v>
      </c>
      <c r="B1129">
        <f t="shared" si="267"/>
        <v>55.113140237236593</v>
      </c>
      <c r="C1129" s="145">
        <f t="shared" si="268"/>
        <v>6499.3331639250255</v>
      </c>
      <c r="D1129" s="146">
        <f t="shared" si="269"/>
        <v>0</v>
      </c>
      <c r="H1129">
        <v>951</v>
      </c>
      <c r="I1129">
        <f t="shared" si="270"/>
        <v>11.248179688264436</v>
      </c>
      <c r="J1129" s="145">
        <f t="shared" si="271"/>
        <v>50.524314475525564</v>
      </c>
      <c r="K1129" s="146">
        <f t="shared" si="272"/>
        <v>0</v>
      </c>
      <c r="O1129">
        <v>95.1</v>
      </c>
      <c r="P1129">
        <f t="shared" si="273"/>
        <v>127.14662330920095</v>
      </c>
      <c r="Q1129" s="145">
        <f t="shared" si="274"/>
        <v>59895.209634076178</v>
      </c>
      <c r="R1129" s="146">
        <f t="shared" si="275"/>
        <v>0</v>
      </c>
    </row>
    <row r="1130" spans="1:18" x14ac:dyDescent="0.35">
      <c r="A1130">
        <v>952</v>
      </c>
      <c r="B1130">
        <f t="shared" si="267"/>
        <v>55.175388617019834</v>
      </c>
      <c r="C1130" s="145">
        <f t="shared" si="268"/>
        <v>6521.5794874109188</v>
      </c>
      <c r="D1130" s="146">
        <f t="shared" si="269"/>
        <v>0</v>
      </c>
      <c r="H1130">
        <v>952</v>
      </c>
      <c r="I1130">
        <f t="shared" si="270"/>
        <v>11.264710960595073</v>
      </c>
      <c r="J1130" s="145">
        <f t="shared" si="271"/>
        <v>50.718959502370595</v>
      </c>
      <c r="K1130" s="146">
        <f t="shared" si="272"/>
        <v>0</v>
      </c>
      <c r="O1130">
        <v>95.2</v>
      </c>
      <c r="P1130">
        <f t="shared" si="273"/>
        <v>127.28502465894583</v>
      </c>
      <c r="Q1130" s="145">
        <f t="shared" si="274"/>
        <v>60090.935369272927</v>
      </c>
      <c r="R1130" s="146">
        <f t="shared" si="275"/>
        <v>0</v>
      </c>
    </row>
    <row r="1131" spans="1:18" x14ac:dyDescent="0.35">
      <c r="A1131">
        <v>953</v>
      </c>
      <c r="B1131">
        <f t="shared" si="267"/>
        <v>55.237636996803076</v>
      </c>
      <c r="C1131" s="145">
        <f t="shared" si="268"/>
        <v>6543.8766434687268</v>
      </c>
      <c r="D1131" s="146">
        <f t="shared" si="269"/>
        <v>0</v>
      </c>
      <c r="H1131">
        <v>953</v>
      </c>
      <c r="I1131">
        <f t="shared" si="270"/>
        <v>11.28124223292571</v>
      </c>
      <c r="J1131" s="145">
        <f t="shared" si="271"/>
        <v>50.914137727365372</v>
      </c>
      <c r="K1131" s="146">
        <f t="shared" si="272"/>
        <v>0</v>
      </c>
      <c r="O1131">
        <v>95.3</v>
      </c>
      <c r="P1131">
        <f t="shared" si="273"/>
        <v>127.4234260086907</v>
      </c>
      <c r="Q1131" s="145">
        <f t="shared" si="274"/>
        <v>60287.087311487048</v>
      </c>
      <c r="R1131" s="146">
        <f t="shared" si="275"/>
        <v>0</v>
      </c>
    </row>
    <row r="1132" spans="1:18" x14ac:dyDescent="0.35">
      <c r="A1132">
        <v>954</v>
      </c>
      <c r="B1132">
        <f t="shared" si="267"/>
        <v>55.299885376586317</v>
      </c>
      <c r="C1132" s="145">
        <f t="shared" si="268"/>
        <v>6566.2246902465458</v>
      </c>
      <c r="D1132" s="146">
        <f t="shared" si="269"/>
        <v>0</v>
      </c>
      <c r="H1132">
        <v>954</v>
      </c>
      <c r="I1132">
        <f t="shared" si="270"/>
        <v>11.297773505256348</v>
      </c>
      <c r="J1132" s="145">
        <f t="shared" si="271"/>
        <v>51.109849940949253</v>
      </c>
      <c r="K1132" s="146">
        <f t="shared" si="272"/>
        <v>0</v>
      </c>
      <c r="O1132">
        <v>95.4</v>
      </c>
      <c r="P1132">
        <f t="shared" si="273"/>
        <v>127.56182735843558</v>
      </c>
      <c r="Q1132" s="145">
        <f t="shared" si="274"/>
        <v>60483.665924561239</v>
      </c>
      <c r="R1132" s="146">
        <f t="shared" si="275"/>
        <v>0</v>
      </c>
    </row>
    <row r="1133" spans="1:18" x14ac:dyDescent="0.35">
      <c r="A1133">
        <v>955</v>
      </c>
      <c r="B1133">
        <f t="shared" si="267"/>
        <v>55.362133756369552</v>
      </c>
      <c r="C1133" s="145">
        <f t="shared" si="268"/>
        <v>6588.6236858924776</v>
      </c>
      <c r="D1133" s="146">
        <f t="shared" si="269"/>
        <v>0</v>
      </c>
      <c r="H1133">
        <v>955</v>
      </c>
      <c r="I1133">
        <f t="shared" si="270"/>
        <v>11.314304777586985</v>
      </c>
      <c r="J1133" s="145">
        <f t="shared" si="271"/>
        <v>51.306096933561477</v>
      </c>
      <c r="K1133" s="146">
        <f t="shared" si="272"/>
        <v>0</v>
      </c>
      <c r="O1133">
        <v>95.5</v>
      </c>
      <c r="P1133">
        <f t="shared" si="273"/>
        <v>127.70022870818045</v>
      </c>
      <c r="Q1133" s="145">
        <f t="shared" si="274"/>
        <v>60680.67167233803</v>
      </c>
      <c r="R1133" s="146">
        <f t="shared" si="275"/>
        <v>0</v>
      </c>
    </row>
    <row r="1134" spans="1:18" x14ac:dyDescent="0.35">
      <c r="A1134">
        <v>956</v>
      </c>
      <c r="B1134">
        <f t="shared" si="267"/>
        <v>55.424382136152794</v>
      </c>
      <c r="C1134" s="145">
        <f t="shared" si="268"/>
        <v>6611.0736885546248</v>
      </c>
      <c r="D1134" s="146">
        <f t="shared" si="269"/>
        <v>0</v>
      </c>
      <c r="H1134">
        <v>956</v>
      </c>
      <c r="I1134">
        <f t="shared" si="270"/>
        <v>11.330836049917622</v>
      </c>
      <c r="J1134" s="145">
        <f t="shared" si="271"/>
        <v>51.502879495641359</v>
      </c>
      <c r="K1134" s="146">
        <f t="shared" si="272"/>
        <v>0</v>
      </c>
      <c r="O1134">
        <v>95.6</v>
      </c>
      <c r="P1134">
        <f t="shared" si="273"/>
        <v>127.8386300579253</v>
      </c>
      <c r="Q1134" s="145">
        <f t="shared" si="274"/>
        <v>60878.105018660128</v>
      </c>
      <c r="R1134" s="146">
        <f t="shared" si="275"/>
        <v>0</v>
      </c>
    </row>
    <row r="1135" spans="1:18" x14ac:dyDescent="0.35">
      <c r="A1135">
        <v>957</v>
      </c>
      <c r="B1135">
        <f t="shared" si="267"/>
        <v>55.486630515936035</v>
      </c>
      <c r="C1135" s="145">
        <f t="shared" si="268"/>
        <v>6633.5747563810874</v>
      </c>
      <c r="D1135" s="146">
        <f t="shared" si="269"/>
        <v>0</v>
      </c>
      <c r="H1135">
        <v>957</v>
      </c>
      <c r="I1135">
        <f t="shared" si="270"/>
        <v>11.34736732224826</v>
      </c>
      <c r="J1135" s="145">
        <f t="shared" si="271"/>
        <v>51.700198417628251</v>
      </c>
      <c r="K1135" s="146">
        <f t="shared" si="272"/>
        <v>0</v>
      </c>
      <c r="O1135">
        <v>95.7</v>
      </c>
      <c r="P1135">
        <f t="shared" si="273"/>
        <v>127.9770314076702</v>
      </c>
      <c r="Q1135" s="145">
        <f t="shared" si="274"/>
        <v>61075.966427370193</v>
      </c>
      <c r="R1135" s="146">
        <f t="shared" si="275"/>
        <v>0</v>
      </c>
    </row>
    <row r="1136" spans="1:18" x14ac:dyDescent="0.35">
      <c r="A1136">
        <v>958</v>
      </c>
      <c r="B1136">
        <f t="shared" si="267"/>
        <v>55.548878895719277</v>
      </c>
      <c r="C1136" s="145">
        <f t="shared" si="268"/>
        <v>6656.1269475199697</v>
      </c>
      <c r="D1136" s="146">
        <f t="shared" si="269"/>
        <v>0</v>
      </c>
      <c r="H1136">
        <v>958</v>
      </c>
      <c r="I1136">
        <f t="shared" si="270"/>
        <v>11.363898594578897</v>
      </c>
      <c r="J1136" s="145">
        <f t="shared" si="271"/>
        <v>51.898054489961389</v>
      </c>
      <c r="K1136" s="146">
        <f t="shared" si="272"/>
        <v>0</v>
      </c>
      <c r="O1136">
        <v>95.8</v>
      </c>
      <c r="P1136">
        <f t="shared" si="273"/>
        <v>128.11543275741505</v>
      </c>
      <c r="Q1136" s="145">
        <f t="shared" si="274"/>
        <v>61274.256362310742</v>
      </c>
      <c r="R1136" s="146">
        <f t="shared" si="275"/>
        <v>0</v>
      </c>
    </row>
    <row r="1137" spans="1:18" x14ac:dyDescent="0.35">
      <c r="A1137">
        <v>959</v>
      </c>
      <c r="B1137">
        <f t="shared" si="267"/>
        <v>55.611127275502518</v>
      </c>
      <c r="C1137" s="145">
        <f t="shared" si="268"/>
        <v>6678.7303201193663</v>
      </c>
      <c r="D1137" s="146">
        <f t="shared" si="269"/>
        <v>0</v>
      </c>
      <c r="H1137">
        <v>959</v>
      </c>
      <c r="I1137">
        <f t="shared" si="270"/>
        <v>11.380429866909536</v>
      </c>
      <c r="J1137" s="145">
        <f t="shared" si="271"/>
        <v>52.096448503080126</v>
      </c>
      <c r="K1137" s="146">
        <f t="shared" si="272"/>
        <v>0</v>
      </c>
      <c r="O1137">
        <v>95.9</v>
      </c>
      <c r="P1137">
        <f t="shared" si="273"/>
        <v>128.25383410715995</v>
      </c>
      <c r="Q1137" s="145">
        <f t="shared" si="274"/>
        <v>61472.975287324552</v>
      </c>
      <c r="R1137" s="146">
        <f t="shared" si="275"/>
        <v>0</v>
      </c>
    </row>
    <row r="1138" spans="1:18" x14ac:dyDescent="0.35">
      <c r="A1138">
        <v>960</v>
      </c>
      <c r="B1138">
        <f t="shared" si="267"/>
        <v>55.67337565528576</v>
      </c>
      <c r="C1138" s="145">
        <f t="shared" si="268"/>
        <v>6701.3849323273826</v>
      </c>
      <c r="D1138" s="146">
        <f t="shared" si="269"/>
        <v>0</v>
      </c>
      <c r="H1138">
        <v>960</v>
      </c>
      <c r="I1138">
        <f t="shared" si="270"/>
        <v>11.396961139240172</v>
      </c>
      <c r="J1138" s="145">
        <f t="shared" si="271"/>
        <v>52.29538124742372</v>
      </c>
      <c r="K1138" s="146">
        <f t="shared" si="272"/>
        <v>0</v>
      </c>
      <c r="O1138">
        <v>96</v>
      </c>
      <c r="P1138">
        <f t="shared" si="273"/>
        <v>128.39223545690481</v>
      </c>
      <c r="Q1138" s="145">
        <f t="shared" si="274"/>
        <v>61672.123666254112</v>
      </c>
      <c r="R1138" s="146">
        <f t="shared" si="275"/>
        <v>0</v>
      </c>
    </row>
    <row r="1139" spans="1:18" x14ac:dyDescent="0.35">
      <c r="A1139">
        <v>961</v>
      </c>
      <c r="B1139">
        <f t="shared" ref="B1139:B1202" si="276">(A1139-$C$171)/$C$172</f>
        <v>55.735624035069002</v>
      </c>
      <c r="C1139" s="145">
        <f t="shared" ref="C1139:C1202" si="277">B1139-1/6*C$174*(B1139^2-1)-1/24*C$175*(B1139^3-3*B1139)+1/36*C$174^2*(4*B1139^3-7*B1139)</f>
        <v>6724.0908422921175</v>
      </c>
      <c r="D1139" s="146">
        <f t="shared" ref="D1139:D1202" si="278">1-NORMSDIST(C1139)</f>
        <v>0</v>
      </c>
      <c r="H1139">
        <v>961</v>
      </c>
      <c r="I1139">
        <f t="shared" ref="I1139:I1202" si="279">(H1139-$J$171)/$J$172</f>
        <v>11.413492411570809</v>
      </c>
      <c r="J1139" s="145">
        <f t="shared" ref="J1139:J1202" si="280">I1139-1/6*J$174*(I1139^2-1)-1/24*J$175*(I1139^3-3*I1139)+1/36*J$174^2*(4*I1139^3-7*I1139)</f>
        <v>52.494853513431494</v>
      </c>
      <c r="K1139" s="146">
        <f t="shared" ref="K1139:K1202" si="281">1-NORMSDIST(J1139)</f>
        <v>0</v>
      </c>
      <c r="O1139">
        <v>96.1</v>
      </c>
      <c r="P1139">
        <f t="shared" ref="P1139:P1202" si="282">(O1139-$Q$171)/$Q$172</f>
        <v>128.53063680664965</v>
      </c>
      <c r="Q1139" s="145">
        <f t="shared" ref="Q1139:Q1202" si="283">P1139-1/6*Q$174*(P1139^2-1)-1/24*Q$175*(P1139^3-3*P1139)+1/36*Q$174^2*(4*P1139^3-7*P1139)</f>
        <v>61871.701962942112</v>
      </c>
      <c r="R1139" s="146">
        <f t="shared" ref="R1139:R1202" si="284">1-NORMSDIST(Q1139)</f>
        <v>0</v>
      </c>
    </row>
    <row r="1140" spans="1:18" x14ac:dyDescent="0.35">
      <c r="A1140">
        <v>962</v>
      </c>
      <c r="B1140">
        <f t="shared" si="276"/>
        <v>55.797872414852243</v>
      </c>
      <c r="C1140" s="145">
        <f t="shared" si="277"/>
        <v>6746.8481081616728</v>
      </c>
      <c r="D1140" s="146">
        <f t="shared" si="278"/>
        <v>0</v>
      </c>
      <c r="H1140">
        <v>962</v>
      </c>
      <c r="I1140">
        <f t="shared" si="279"/>
        <v>11.430023683901448</v>
      </c>
      <c r="J1140" s="145">
        <f t="shared" si="280"/>
        <v>52.694866091542778</v>
      </c>
      <c r="K1140" s="146">
        <f t="shared" si="281"/>
        <v>0</v>
      </c>
      <c r="O1140">
        <v>96.2</v>
      </c>
      <c r="P1140">
        <f t="shared" si="282"/>
        <v>128.66903815639455</v>
      </c>
      <c r="Q1140" s="145">
        <f t="shared" si="283"/>
        <v>62071.710641231264</v>
      </c>
      <c r="R1140" s="146">
        <f t="shared" si="284"/>
        <v>0</v>
      </c>
    </row>
    <row r="1141" spans="1:18" x14ac:dyDescent="0.35">
      <c r="A1141">
        <v>963</v>
      </c>
      <c r="B1141">
        <f t="shared" si="276"/>
        <v>55.860120794635485</v>
      </c>
      <c r="C1141" s="145">
        <f t="shared" si="277"/>
        <v>6769.6567880841476</v>
      </c>
      <c r="D1141" s="146">
        <f t="shared" si="278"/>
        <v>0</v>
      </c>
      <c r="H1141">
        <v>963</v>
      </c>
      <c r="I1141">
        <f t="shared" si="279"/>
        <v>11.446554956232085</v>
      </c>
      <c r="J1141" s="145">
        <f t="shared" si="280"/>
        <v>52.895419772196817</v>
      </c>
      <c r="K1141" s="146">
        <f t="shared" si="281"/>
        <v>0</v>
      </c>
      <c r="O1141">
        <v>96.3</v>
      </c>
      <c r="P1141">
        <f t="shared" si="282"/>
        <v>128.80743950613942</v>
      </c>
      <c r="Q1141" s="145">
        <f t="shared" si="283"/>
        <v>62272.150164964056</v>
      </c>
      <c r="R1141" s="146">
        <f t="shared" si="284"/>
        <v>0</v>
      </c>
    </row>
    <row r="1142" spans="1:18" x14ac:dyDescent="0.35">
      <c r="A1142">
        <v>964</v>
      </c>
      <c r="B1142">
        <f t="shared" si="276"/>
        <v>55.922369174418726</v>
      </c>
      <c r="C1142" s="145">
        <f t="shared" si="277"/>
        <v>6792.5169402076463</v>
      </c>
      <c r="D1142" s="146">
        <f t="shared" si="278"/>
        <v>0</v>
      </c>
      <c r="H1142">
        <v>964</v>
      </c>
      <c r="I1142">
        <f t="shared" si="279"/>
        <v>11.463086228562721</v>
      </c>
      <c r="J1142" s="145">
        <f t="shared" si="280"/>
        <v>53.096515345832941</v>
      </c>
      <c r="K1142" s="146">
        <f t="shared" si="281"/>
        <v>0</v>
      </c>
      <c r="O1142">
        <v>96.4</v>
      </c>
      <c r="P1142">
        <f t="shared" si="282"/>
        <v>128.94584085588428</v>
      </c>
      <c r="Q1142" s="145">
        <f t="shared" si="283"/>
        <v>62473.020997983207</v>
      </c>
      <c r="R1142" s="146">
        <f t="shared" si="284"/>
        <v>0</v>
      </c>
    </row>
    <row r="1143" spans="1:18" x14ac:dyDescent="0.35">
      <c r="A1143">
        <v>965</v>
      </c>
      <c r="B1143">
        <f t="shared" si="276"/>
        <v>55.984617554201968</v>
      </c>
      <c r="C1143" s="145">
        <f t="shared" si="277"/>
        <v>6815.428622680266</v>
      </c>
      <c r="D1143" s="146">
        <f t="shared" si="278"/>
        <v>0</v>
      </c>
      <c r="H1143">
        <v>965</v>
      </c>
      <c r="I1143">
        <f t="shared" si="279"/>
        <v>11.47961750089336</v>
      </c>
      <c r="J1143" s="145">
        <f t="shared" si="280"/>
        <v>53.298153602890487</v>
      </c>
      <c r="K1143" s="146">
        <f t="shared" si="281"/>
        <v>0</v>
      </c>
      <c r="O1143">
        <v>96.5</v>
      </c>
      <c r="P1143">
        <f t="shared" si="282"/>
        <v>129.08424220562915</v>
      </c>
      <c r="Q1143" s="145">
        <f t="shared" si="283"/>
        <v>62674.323604131328</v>
      </c>
      <c r="R1143" s="146">
        <f t="shared" si="284"/>
        <v>0</v>
      </c>
    </row>
    <row r="1144" spans="1:18" x14ac:dyDescent="0.35">
      <c r="A1144">
        <v>966</v>
      </c>
      <c r="B1144">
        <f t="shared" si="276"/>
        <v>56.04686593398521</v>
      </c>
      <c r="C1144" s="145">
        <f t="shared" si="277"/>
        <v>6838.3918936501095</v>
      </c>
      <c r="D1144" s="146">
        <f t="shared" si="278"/>
        <v>0</v>
      </c>
      <c r="H1144">
        <v>966</v>
      </c>
      <c r="I1144">
        <f t="shared" si="279"/>
        <v>11.496148773223997</v>
      </c>
      <c r="J1144" s="145">
        <f t="shared" si="280"/>
        <v>53.500335333808692</v>
      </c>
      <c r="K1144" s="146">
        <f t="shared" si="281"/>
        <v>0</v>
      </c>
      <c r="O1144">
        <v>96.6</v>
      </c>
      <c r="P1144">
        <f t="shared" si="282"/>
        <v>129.22264355537402</v>
      </c>
      <c r="Q1144" s="145">
        <f t="shared" si="283"/>
        <v>62876.058447251053</v>
      </c>
      <c r="R1144" s="146">
        <f t="shared" si="284"/>
        <v>0</v>
      </c>
    </row>
    <row r="1145" spans="1:18" x14ac:dyDescent="0.35">
      <c r="A1145">
        <v>967</v>
      </c>
      <c r="B1145">
        <f t="shared" si="276"/>
        <v>56.109114313768451</v>
      </c>
      <c r="C1145" s="145">
        <f t="shared" si="277"/>
        <v>6861.4068112652776</v>
      </c>
      <c r="D1145" s="146">
        <f t="shared" si="278"/>
        <v>0</v>
      </c>
      <c r="H1145">
        <v>967</v>
      </c>
      <c r="I1145">
        <f t="shared" si="279"/>
        <v>11.512680045554633</v>
      </c>
      <c r="J1145" s="145">
        <f t="shared" si="280"/>
        <v>53.703061329026895</v>
      </c>
      <c r="K1145" s="146">
        <f t="shared" si="281"/>
        <v>0</v>
      </c>
      <c r="O1145">
        <v>96.7</v>
      </c>
      <c r="P1145">
        <f t="shared" si="282"/>
        <v>129.36104490511892</v>
      </c>
      <c r="Q1145" s="145">
        <f t="shared" si="283"/>
        <v>63078.225991185034</v>
      </c>
      <c r="R1145" s="146">
        <f t="shared" si="284"/>
        <v>0</v>
      </c>
    </row>
    <row r="1146" spans="1:18" x14ac:dyDescent="0.35">
      <c r="A1146">
        <v>968</v>
      </c>
      <c r="B1146">
        <f t="shared" si="276"/>
        <v>56.171362693551686</v>
      </c>
      <c r="C1146" s="145">
        <f t="shared" si="277"/>
        <v>6884.4734336738693</v>
      </c>
      <c r="D1146" s="146">
        <f t="shared" si="278"/>
        <v>0</v>
      </c>
      <c r="H1146">
        <v>968</v>
      </c>
      <c r="I1146">
        <f t="shared" si="279"/>
        <v>11.529211317885272</v>
      </c>
      <c r="J1146" s="145">
        <f t="shared" si="280"/>
        <v>53.906332378984409</v>
      </c>
      <c r="K1146" s="146">
        <f t="shared" si="281"/>
        <v>0</v>
      </c>
      <c r="O1146">
        <v>96.8</v>
      </c>
      <c r="P1146">
        <f t="shared" si="282"/>
        <v>129.49944625486376</v>
      </c>
      <c r="Q1146" s="145">
        <f t="shared" si="283"/>
        <v>63280.826699775826</v>
      </c>
      <c r="R1146" s="146">
        <f t="shared" si="284"/>
        <v>0</v>
      </c>
    </row>
    <row r="1147" spans="1:18" x14ac:dyDescent="0.35">
      <c r="A1147">
        <v>969</v>
      </c>
      <c r="B1147">
        <f t="shared" si="276"/>
        <v>56.233611073334927</v>
      </c>
      <c r="C1147" s="145">
        <f t="shared" si="277"/>
        <v>6907.591819023989</v>
      </c>
      <c r="D1147" s="146">
        <f t="shared" si="278"/>
        <v>0</v>
      </c>
      <c r="H1147">
        <v>969</v>
      </c>
      <c r="I1147">
        <f t="shared" si="279"/>
        <v>11.545742590215909</v>
      </c>
      <c r="J1147" s="145">
        <f t="shared" si="280"/>
        <v>54.110149274120502</v>
      </c>
      <c r="K1147" s="146">
        <f t="shared" si="281"/>
        <v>0</v>
      </c>
      <c r="O1147">
        <v>96.9</v>
      </c>
      <c r="P1147">
        <f t="shared" si="282"/>
        <v>129.63784760460865</v>
      </c>
      <c r="Q1147" s="145">
        <f t="shared" si="283"/>
        <v>63483.861036866176</v>
      </c>
      <c r="R1147" s="146">
        <f t="shared" si="284"/>
        <v>0</v>
      </c>
    </row>
    <row r="1148" spans="1:18" x14ac:dyDescent="0.35">
      <c r="A1148">
        <v>970</v>
      </c>
      <c r="B1148">
        <f t="shared" si="276"/>
        <v>56.295859453118169</v>
      </c>
      <c r="C1148" s="145">
        <f t="shared" si="277"/>
        <v>6930.7620254637359</v>
      </c>
      <c r="D1148" s="146">
        <f t="shared" si="278"/>
        <v>0</v>
      </c>
      <c r="H1148">
        <v>970</v>
      </c>
      <c r="I1148">
        <f t="shared" si="279"/>
        <v>11.562273862546546</v>
      </c>
      <c r="J1148" s="145">
        <f t="shared" si="280"/>
        <v>54.314512804874482</v>
      </c>
      <c r="K1148" s="146">
        <f t="shared" si="281"/>
        <v>0</v>
      </c>
      <c r="O1148">
        <v>97</v>
      </c>
      <c r="P1148">
        <f t="shared" si="282"/>
        <v>129.77624895435352</v>
      </c>
      <c r="Q1148" s="145">
        <f t="shared" si="283"/>
        <v>63687.329466298601</v>
      </c>
      <c r="R1148" s="146">
        <f t="shared" si="284"/>
        <v>0</v>
      </c>
    </row>
    <row r="1149" spans="1:18" x14ac:dyDescent="0.35">
      <c r="A1149">
        <v>971</v>
      </c>
      <c r="B1149">
        <f t="shared" si="276"/>
        <v>56.35810783290141</v>
      </c>
      <c r="C1149" s="145">
        <f t="shared" si="277"/>
        <v>6953.9841111412097</v>
      </c>
      <c r="D1149" s="146">
        <f t="shared" si="278"/>
        <v>0</v>
      </c>
      <c r="H1149">
        <v>971</v>
      </c>
      <c r="I1149">
        <f t="shared" si="279"/>
        <v>11.578805134877184</v>
      </c>
      <c r="J1149" s="145">
        <f t="shared" si="280"/>
        <v>54.519423761685701</v>
      </c>
      <c r="K1149" s="146">
        <f t="shared" si="281"/>
        <v>0</v>
      </c>
      <c r="O1149">
        <v>97.1</v>
      </c>
      <c r="P1149">
        <f t="shared" si="282"/>
        <v>129.91465030409839</v>
      </c>
      <c r="Q1149" s="145">
        <f t="shared" si="283"/>
        <v>63891.232451915806</v>
      </c>
      <c r="R1149" s="146">
        <f t="shared" si="284"/>
        <v>0</v>
      </c>
    </row>
    <row r="1150" spans="1:18" x14ac:dyDescent="0.35">
      <c r="A1150">
        <v>972</v>
      </c>
      <c r="B1150">
        <f t="shared" si="276"/>
        <v>56.420356212684652</v>
      </c>
      <c r="C1150" s="145">
        <f t="shared" si="277"/>
        <v>6977.2581342045141</v>
      </c>
      <c r="D1150" s="146">
        <f t="shared" si="278"/>
        <v>0</v>
      </c>
      <c r="H1150">
        <v>972</v>
      </c>
      <c r="I1150">
        <f t="shared" si="279"/>
        <v>11.595336407207821</v>
      </c>
      <c r="J1150" s="145">
        <f t="shared" si="280"/>
        <v>54.724882934993381</v>
      </c>
      <c r="K1150" s="146">
        <f t="shared" si="281"/>
        <v>0</v>
      </c>
      <c r="O1150">
        <v>97.2</v>
      </c>
      <c r="P1150">
        <f t="shared" si="282"/>
        <v>130.05305165384326</v>
      </c>
      <c r="Q1150" s="145">
        <f t="shared" si="283"/>
        <v>64095.570457560381</v>
      </c>
      <c r="R1150" s="146">
        <f t="shared" si="284"/>
        <v>0</v>
      </c>
    </row>
    <row r="1151" spans="1:18" x14ac:dyDescent="0.35">
      <c r="A1151">
        <v>973</v>
      </c>
      <c r="B1151">
        <f t="shared" si="276"/>
        <v>56.482604592467894</v>
      </c>
      <c r="C1151" s="145">
        <f t="shared" si="277"/>
        <v>7000.5841528017463</v>
      </c>
      <c r="D1151" s="146">
        <f t="shared" si="278"/>
        <v>0</v>
      </c>
      <c r="H1151">
        <v>973</v>
      </c>
      <c r="I1151">
        <f t="shared" si="279"/>
        <v>11.611867679538459</v>
      </c>
      <c r="J1151" s="145">
        <f t="shared" si="280"/>
        <v>54.930891115236896</v>
      </c>
      <c r="K1151" s="146">
        <f t="shared" si="281"/>
        <v>0</v>
      </c>
      <c r="O1151">
        <v>97.3</v>
      </c>
      <c r="P1151">
        <f t="shared" si="282"/>
        <v>130.19145300358812</v>
      </c>
      <c r="Q1151" s="145">
        <f t="shared" si="283"/>
        <v>64300.343947074973</v>
      </c>
      <c r="R1151" s="146">
        <f t="shared" si="284"/>
        <v>0</v>
      </c>
    </row>
    <row r="1152" spans="1:18" x14ac:dyDescent="0.35">
      <c r="A1152">
        <v>974</v>
      </c>
      <c r="B1152">
        <f t="shared" si="276"/>
        <v>56.544852972251135</v>
      </c>
      <c r="C1152" s="145">
        <f t="shared" si="277"/>
        <v>7023.9622250810098</v>
      </c>
      <c r="D1152" s="146">
        <f t="shared" si="278"/>
        <v>0</v>
      </c>
      <c r="H1152">
        <v>974</v>
      </c>
      <c r="I1152">
        <f t="shared" si="279"/>
        <v>11.628398951869096</v>
      </c>
      <c r="J1152" s="145">
        <f t="shared" si="280"/>
        <v>55.137449092855491</v>
      </c>
      <c r="K1152" s="146">
        <f t="shared" si="281"/>
        <v>0</v>
      </c>
      <c r="O1152">
        <v>97.4</v>
      </c>
      <c r="P1152">
        <f t="shared" si="282"/>
        <v>130.32985435333302</v>
      </c>
      <c r="Q1152" s="145">
        <f t="shared" si="283"/>
        <v>64505.553384302286</v>
      </c>
      <c r="R1152" s="146">
        <f t="shared" si="284"/>
        <v>0</v>
      </c>
    </row>
    <row r="1153" spans="1:18" x14ac:dyDescent="0.35">
      <c r="A1153">
        <v>975</v>
      </c>
      <c r="B1153">
        <f t="shared" si="276"/>
        <v>56.607101352034377</v>
      </c>
      <c r="C1153" s="145">
        <f t="shared" si="277"/>
        <v>7047.3924091904055</v>
      </c>
      <c r="D1153" s="146">
        <f t="shared" si="278"/>
        <v>0</v>
      </c>
      <c r="H1153">
        <v>975</v>
      </c>
      <c r="I1153">
        <f t="shared" si="279"/>
        <v>11.644930224199733</v>
      </c>
      <c r="J1153" s="145">
        <f t="shared" si="280"/>
        <v>55.344557658288515</v>
      </c>
      <c r="K1153" s="146">
        <f t="shared" si="281"/>
        <v>0</v>
      </c>
      <c r="O1153">
        <v>97.5</v>
      </c>
      <c r="P1153">
        <f t="shared" si="282"/>
        <v>130.46825570307786</v>
      </c>
      <c r="Q1153" s="145">
        <f t="shared" si="283"/>
        <v>64711.199233084764</v>
      </c>
      <c r="R1153" s="146">
        <f t="shared" si="284"/>
        <v>0</v>
      </c>
    </row>
    <row r="1154" spans="1:18" x14ac:dyDescent="0.35">
      <c r="A1154">
        <v>976</v>
      </c>
      <c r="B1154">
        <f t="shared" si="276"/>
        <v>56.669349731817618</v>
      </c>
      <c r="C1154" s="145">
        <f t="shared" si="277"/>
        <v>7070.8747632780332</v>
      </c>
      <c r="D1154" s="146">
        <f t="shared" si="278"/>
        <v>0</v>
      </c>
      <c r="H1154">
        <v>976</v>
      </c>
      <c r="I1154">
        <f t="shared" si="279"/>
        <v>11.661461496530372</v>
      </c>
      <c r="J1154" s="145">
        <f t="shared" si="280"/>
        <v>55.552217601975237</v>
      </c>
      <c r="K1154" s="146">
        <f t="shared" si="281"/>
        <v>0</v>
      </c>
      <c r="O1154">
        <v>97.6</v>
      </c>
      <c r="P1154">
        <f t="shared" si="282"/>
        <v>130.60665705282273</v>
      </c>
      <c r="Q1154" s="145">
        <f t="shared" si="283"/>
        <v>64917.281957265193</v>
      </c>
      <c r="R1154" s="146">
        <f t="shared" si="284"/>
        <v>0</v>
      </c>
    </row>
    <row r="1155" spans="1:18" x14ac:dyDescent="0.35">
      <c r="A1155">
        <v>977</v>
      </c>
      <c r="B1155">
        <f t="shared" si="276"/>
        <v>56.73159811160086</v>
      </c>
      <c r="C1155" s="145">
        <f t="shared" si="277"/>
        <v>7094.4093454919939</v>
      </c>
      <c r="D1155" s="146">
        <f t="shared" si="278"/>
        <v>0</v>
      </c>
      <c r="H1155">
        <v>977</v>
      </c>
      <c r="I1155">
        <f t="shared" si="279"/>
        <v>11.677992768861008</v>
      </c>
      <c r="J1155" s="145">
        <f t="shared" si="280"/>
        <v>55.760429714354956</v>
      </c>
      <c r="K1155" s="146">
        <f t="shared" si="281"/>
        <v>0</v>
      </c>
      <c r="O1155">
        <v>97.7</v>
      </c>
      <c r="P1155">
        <f t="shared" si="282"/>
        <v>130.74505840256762</v>
      </c>
      <c r="Q1155" s="145">
        <f t="shared" si="283"/>
        <v>65123.802020686235</v>
      </c>
      <c r="R1155" s="146">
        <f t="shared" si="284"/>
        <v>0</v>
      </c>
    </row>
    <row r="1156" spans="1:18" x14ac:dyDescent="0.35">
      <c r="A1156">
        <v>978</v>
      </c>
      <c r="B1156">
        <f t="shared" si="276"/>
        <v>56.793846491384102</v>
      </c>
      <c r="C1156" s="145">
        <f t="shared" si="277"/>
        <v>7117.9962139803874</v>
      </c>
      <c r="D1156" s="146">
        <f t="shared" si="278"/>
        <v>0</v>
      </c>
      <c r="H1156">
        <v>978</v>
      </c>
      <c r="I1156">
        <f t="shared" si="279"/>
        <v>11.694524041191645</v>
      </c>
      <c r="J1156" s="145">
        <f t="shared" si="280"/>
        <v>55.969194785867003</v>
      </c>
      <c r="K1156" s="146">
        <f t="shared" si="281"/>
        <v>0</v>
      </c>
      <c r="O1156">
        <v>97.8</v>
      </c>
      <c r="P1156">
        <f t="shared" si="282"/>
        <v>130.88345975231249</v>
      </c>
      <c r="Q1156" s="145">
        <f t="shared" si="283"/>
        <v>65330.759887190397</v>
      </c>
      <c r="R1156" s="146">
        <f t="shared" si="284"/>
        <v>0</v>
      </c>
    </row>
    <row r="1157" spans="1:18" x14ac:dyDescent="0.35">
      <c r="A1157">
        <v>979</v>
      </c>
      <c r="B1157">
        <f t="shared" si="276"/>
        <v>56.856094871167343</v>
      </c>
      <c r="C1157" s="145">
        <f t="shared" si="277"/>
        <v>7141.6354268913174</v>
      </c>
      <c r="D1157" s="146">
        <f t="shared" si="278"/>
        <v>0</v>
      </c>
      <c r="H1157">
        <v>979</v>
      </c>
      <c r="I1157">
        <f t="shared" si="279"/>
        <v>11.711055313522284</v>
      </c>
      <c r="J1157" s="145">
        <f t="shared" si="280"/>
        <v>56.178513606950666</v>
      </c>
      <c r="K1157" s="146">
        <f t="shared" si="281"/>
        <v>0</v>
      </c>
      <c r="O1157">
        <v>97.9</v>
      </c>
      <c r="P1157">
        <f t="shared" si="282"/>
        <v>131.02186110205736</v>
      </c>
      <c r="Q1157" s="145">
        <f t="shared" si="283"/>
        <v>65538.156020620358</v>
      </c>
      <c r="R1157" s="146">
        <f t="shared" si="284"/>
        <v>0</v>
      </c>
    </row>
    <row r="1158" spans="1:18" x14ac:dyDescent="0.35">
      <c r="A1158">
        <v>980</v>
      </c>
      <c r="B1158">
        <f t="shared" si="276"/>
        <v>56.918343250950578</v>
      </c>
      <c r="C1158" s="145">
        <f t="shared" si="277"/>
        <v>7165.32704237288</v>
      </c>
      <c r="D1158" s="146">
        <f t="shared" si="278"/>
        <v>0</v>
      </c>
      <c r="H1158">
        <v>980</v>
      </c>
      <c r="I1158">
        <f t="shared" si="279"/>
        <v>11.72758658585292</v>
      </c>
      <c r="J1158" s="145">
        <f t="shared" si="280"/>
        <v>56.388386968045246</v>
      </c>
      <c r="K1158" s="146">
        <f t="shared" si="281"/>
        <v>0</v>
      </c>
      <c r="O1158">
        <v>98</v>
      </c>
      <c r="P1158">
        <f t="shared" si="282"/>
        <v>131.16026245180223</v>
      </c>
      <c r="Q1158" s="145">
        <f t="shared" si="283"/>
        <v>65745.990884818777</v>
      </c>
      <c r="R1158" s="146">
        <f t="shared" si="284"/>
        <v>0</v>
      </c>
    </row>
    <row r="1159" spans="1:18" x14ac:dyDescent="0.35">
      <c r="A1159">
        <v>981</v>
      </c>
      <c r="B1159">
        <f t="shared" si="276"/>
        <v>56.980591630733819</v>
      </c>
      <c r="C1159" s="145">
        <f t="shared" si="277"/>
        <v>7189.0711185731834</v>
      </c>
      <c r="D1159" s="146">
        <f t="shared" si="278"/>
        <v>0</v>
      </c>
      <c r="H1159">
        <v>981</v>
      </c>
      <c r="I1159">
        <f t="shared" si="279"/>
        <v>11.744117858183557</v>
      </c>
      <c r="J1159" s="145">
        <f t="shared" si="280"/>
        <v>56.598815659590031</v>
      </c>
      <c r="K1159" s="146">
        <f t="shared" si="281"/>
        <v>0</v>
      </c>
      <c r="O1159">
        <v>98.1</v>
      </c>
      <c r="P1159">
        <f t="shared" si="282"/>
        <v>131.29866380154709</v>
      </c>
      <c r="Q1159" s="145">
        <f t="shared" si="283"/>
        <v>65954.264943628252</v>
      </c>
      <c r="R1159" s="146">
        <f t="shared" si="284"/>
        <v>0</v>
      </c>
    </row>
    <row r="1160" spans="1:18" x14ac:dyDescent="0.35">
      <c r="A1160">
        <v>982</v>
      </c>
      <c r="B1160">
        <f t="shared" si="276"/>
        <v>57.042840010517061</v>
      </c>
      <c r="C1160" s="145">
        <f t="shared" si="277"/>
        <v>7212.867713640323</v>
      </c>
      <c r="D1160" s="146">
        <f t="shared" si="278"/>
        <v>0</v>
      </c>
      <c r="H1160">
        <v>982</v>
      </c>
      <c r="I1160">
        <f t="shared" si="279"/>
        <v>11.760649130514196</v>
      </c>
      <c r="J1160" s="145">
        <f t="shared" si="280"/>
        <v>56.809800472024364</v>
      </c>
      <c r="K1160" s="146">
        <f t="shared" si="281"/>
        <v>0</v>
      </c>
      <c r="O1160">
        <v>98.2</v>
      </c>
      <c r="P1160">
        <f t="shared" si="282"/>
        <v>131.43706515129199</v>
      </c>
      <c r="Q1160" s="145">
        <f t="shared" si="283"/>
        <v>66162.978660891444</v>
      </c>
      <c r="R1160" s="146">
        <f t="shared" si="284"/>
        <v>0</v>
      </c>
    </row>
    <row r="1161" spans="1:18" x14ac:dyDescent="0.35">
      <c r="A1161">
        <v>983</v>
      </c>
      <c r="B1161">
        <f t="shared" si="276"/>
        <v>57.105088390300303</v>
      </c>
      <c r="C1161" s="145">
        <f t="shared" si="277"/>
        <v>7236.7168857224015</v>
      </c>
      <c r="D1161" s="146">
        <f t="shared" si="278"/>
        <v>0</v>
      </c>
      <c r="H1161">
        <v>983</v>
      </c>
      <c r="I1161">
        <f t="shared" si="279"/>
        <v>11.777180402844833</v>
      </c>
      <c r="J1161" s="145">
        <f t="shared" si="280"/>
        <v>57.021342195787497</v>
      </c>
      <c r="K1161" s="146">
        <f t="shared" si="281"/>
        <v>0</v>
      </c>
      <c r="O1161">
        <v>98.3</v>
      </c>
      <c r="P1161">
        <f t="shared" si="282"/>
        <v>131.57546650103683</v>
      </c>
      <c r="Q1161" s="145">
        <f t="shared" si="283"/>
        <v>66372.132500450898</v>
      </c>
      <c r="R1161" s="146">
        <f t="shared" si="284"/>
        <v>0</v>
      </c>
    </row>
    <row r="1162" spans="1:18" x14ac:dyDescent="0.35">
      <c r="A1162">
        <v>984</v>
      </c>
      <c r="B1162">
        <f t="shared" si="276"/>
        <v>57.167336770083544</v>
      </c>
      <c r="C1162" s="145">
        <f t="shared" si="277"/>
        <v>7260.6186929675187</v>
      </c>
      <c r="D1162" s="146">
        <f t="shared" si="278"/>
        <v>0</v>
      </c>
      <c r="H1162">
        <v>984</v>
      </c>
      <c r="I1162">
        <f t="shared" si="279"/>
        <v>11.793711675175471</v>
      </c>
      <c r="J1162" s="145">
        <f t="shared" si="280"/>
        <v>57.233441621318768</v>
      </c>
      <c r="K1162" s="146">
        <f t="shared" si="281"/>
        <v>0</v>
      </c>
      <c r="O1162">
        <v>98.4</v>
      </c>
      <c r="P1162">
        <f t="shared" si="282"/>
        <v>131.71386785078172</v>
      </c>
      <c r="Q1162" s="145">
        <f t="shared" si="283"/>
        <v>66581.726926149422</v>
      </c>
      <c r="R1162" s="146">
        <f t="shared" si="284"/>
        <v>0</v>
      </c>
    </row>
    <row r="1163" spans="1:18" x14ac:dyDescent="0.35">
      <c r="A1163">
        <v>985</v>
      </c>
      <c r="B1163">
        <f t="shared" si="276"/>
        <v>57.229585149866786</v>
      </c>
      <c r="C1163" s="145">
        <f t="shared" si="277"/>
        <v>7284.5731935237773</v>
      </c>
      <c r="D1163" s="146">
        <f t="shared" si="278"/>
        <v>0</v>
      </c>
      <c r="H1163">
        <v>985</v>
      </c>
      <c r="I1163">
        <f t="shared" si="279"/>
        <v>11.810242947506108</v>
      </c>
      <c r="J1163" s="145">
        <f t="shared" si="280"/>
        <v>57.446099539057442</v>
      </c>
      <c r="K1163" s="146">
        <f t="shared" si="281"/>
        <v>0</v>
      </c>
      <c r="O1163">
        <v>98.5</v>
      </c>
      <c r="P1163">
        <f t="shared" si="282"/>
        <v>131.85226920052659</v>
      </c>
      <c r="Q1163" s="145">
        <f t="shared" si="283"/>
        <v>66791.762401829474</v>
      </c>
      <c r="R1163" s="146">
        <f t="shared" si="284"/>
        <v>0</v>
      </c>
    </row>
    <row r="1164" spans="1:18" x14ac:dyDescent="0.35">
      <c r="A1164">
        <v>986</v>
      </c>
      <c r="B1164">
        <f t="shared" si="276"/>
        <v>57.291833529650027</v>
      </c>
      <c r="C1164" s="145">
        <f t="shared" si="277"/>
        <v>7308.5804455392754</v>
      </c>
      <c r="D1164" s="146">
        <f t="shared" si="278"/>
        <v>0</v>
      </c>
      <c r="H1164">
        <v>986</v>
      </c>
      <c r="I1164">
        <f t="shared" si="279"/>
        <v>11.826774219836745</v>
      </c>
      <c r="J1164" s="145">
        <f t="shared" si="280"/>
        <v>57.659316739442858</v>
      </c>
      <c r="K1164" s="146">
        <f t="shared" si="281"/>
        <v>0</v>
      </c>
      <c r="O1164">
        <v>98.6</v>
      </c>
      <c r="P1164">
        <f t="shared" si="282"/>
        <v>131.99067055027146</v>
      </c>
      <c r="Q1164" s="145">
        <f t="shared" si="283"/>
        <v>67002.239391333744</v>
      </c>
      <c r="R1164" s="146">
        <f t="shared" si="284"/>
        <v>0</v>
      </c>
    </row>
    <row r="1165" spans="1:18" x14ac:dyDescent="0.35">
      <c r="A1165">
        <v>987</v>
      </c>
      <c r="B1165">
        <f t="shared" si="276"/>
        <v>57.354081909433269</v>
      </c>
      <c r="C1165" s="145">
        <f t="shared" si="277"/>
        <v>7332.6405071621175</v>
      </c>
      <c r="D1165" s="146">
        <f t="shared" si="278"/>
        <v>0</v>
      </c>
      <c r="H1165">
        <v>987</v>
      </c>
      <c r="I1165">
        <f t="shared" si="279"/>
        <v>11.843305492167383</v>
      </c>
      <c r="J1165" s="145">
        <f t="shared" si="280"/>
        <v>57.873094012914315</v>
      </c>
      <c r="K1165" s="146">
        <f t="shared" si="281"/>
        <v>0</v>
      </c>
      <c r="O1165">
        <v>98.7</v>
      </c>
      <c r="P1165">
        <f t="shared" si="282"/>
        <v>132.12907190001633</v>
      </c>
      <c r="Q1165" s="145">
        <f t="shared" si="283"/>
        <v>67213.158358504894</v>
      </c>
      <c r="R1165" s="146">
        <f t="shared" si="284"/>
        <v>0</v>
      </c>
    </row>
    <row r="1166" spans="1:18" x14ac:dyDescent="0.35">
      <c r="A1166">
        <v>988</v>
      </c>
      <c r="B1166">
        <f t="shared" si="276"/>
        <v>57.416330289216511</v>
      </c>
      <c r="C1166" s="145">
        <f t="shared" si="277"/>
        <v>7356.7534365404017</v>
      </c>
      <c r="D1166" s="146">
        <f t="shared" si="278"/>
        <v>0</v>
      </c>
      <c r="H1166">
        <v>988</v>
      </c>
      <c r="I1166">
        <f t="shared" si="279"/>
        <v>11.85983676449802</v>
      </c>
      <c r="J1166" s="145">
        <f t="shared" si="280"/>
        <v>58.087432149911095</v>
      </c>
      <c r="K1166" s="146">
        <f t="shared" si="281"/>
        <v>0</v>
      </c>
      <c r="O1166">
        <v>98.8</v>
      </c>
      <c r="P1166">
        <f t="shared" si="282"/>
        <v>132.2674732497612</v>
      </c>
      <c r="Q1166" s="145">
        <f t="shared" si="283"/>
        <v>67424.519767185498</v>
      </c>
      <c r="R1166" s="146">
        <f t="shared" si="284"/>
        <v>0</v>
      </c>
    </row>
    <row r="1167" spans="1:18" x14ac:dyDescent="0.35">
      <c r="A1167">
        <v>989</v>
      </c>
      <c r="B1167">
        <f t="shared" si="276"/>
        <v>57.478578668999752</v>
      </c>
      <c r="C1167" s="145">
        <f t="shared" si="277"/>
        <v>7380.9192918222288</v>
      </c>
      <c r="D1167" s="146">
        <f t="shared" si="278"/>
        <v>0</v>
      </c>
      <c r="H1167">
        <v>989</v>
      </c>
      <c r="I1167">
        <f t="shared" si="279"/>
        <v>11.876368036828657</v>
      </c>
      <c r="J1167" s="145">
        <f t="shared" si="280"/>
        <v>58.302331940872506</v>
      </c>
      <c r="K1167" s="146">
        <f t="shared" si="281"/>
        <v>0</v>
      </c>
      <c r="O1167">
        <v>98.9</v>
      </c>
      <c r="P1167">
        <f t="shared" si="282"/>
        <v>132.40587459950609</v>
      </c>
      <c r="Q1167" s="145">
        <f t="shared" si="283"/>
        <v>67636.324081218263</v>
      </c>
      <c r="R1167" s="146">
        <f t="shared" si="284"/>
        <v>0</v>
      </c>
    </row>
    <row r="1168" spans="1:18" x14ac:dyDescent="0.35">
      <c r="A1168">
        <v>990</v>
      </c>
      <c r="B1168">
        <f t="shared" si="276"/>
        <v>57.540827048782994</v>
      </c>
      <c r="C1168" s="145">
        <f t="shared" si="277"/>
        <v>7405.1381311557025</v>
      </c>
      <c r="D1168" s="146">
        <f t="shared" si="278"/>
        <v>0</v>
      </c>
      <c r="H1168">
        <v>990</v>
      </c>
      <c r="I1168">
        <f t="shared" si="279"/>
        <v>11.892899309159295</v>
      </c>
      <c r="J1168" s="145">
        <f t="shared" si="280"/>
        <v>58.517794176237857</v>
      </c>
      <c r="K1168" s="146">
        <f t="shared" si="281"/>
        <v>0</v>
      </c>
      <c r="O1168">
        <v>99</v>
      </c>
      <c r="P1168">
        <f t="shared" si="282"/>
        <v>132.54427594925093</v>
      </c>
      <c r="Q1168" s="145">
        <f t="shared" si="283"/>
        <v>67848.571764445733</v>
      </c>
      <c r="R1168" s="146">
        <f t="shared" si="284"/>
        <v>0</v>
      </c>
    </row>
    <row r="1169" spans="1:18" x14ac:dyDescent="0.35">
      <c r="A1169">
        <v>991</v>
      </c>
      <c r="B1169">
        <f t="shared" si="276"/>
        <v>57.603075428566235</v>
      </c>
      <c r="C1169" s="145">
        <f t="shared" si="277"/>
        <v>7429.4100126889189</v>
      </c>
      <c r="D1169" s="146">
        <f t="shared" si="278"/>
        <v>0</v>
      </c>
      <c r="H1169">
        <v>991</v>
      </c>
      <c r="I1169">
        <f t="shared" si="279"/>
        <v>11.909430581489932</v>
      </c>
      <c r="J1169" s="145">
        <f t="shared" si="280"/>
        <v>58.733819646446435</v>
      </c>
      <c r="K1169" s="146">
        <f t="shared" si="281"/>
        <v>0</v>
      </c>
      <c r="O1169">
        <v>99.1</v>
      </c>
      <c r="P1169">
        <f t="shared" si="282"/>
        <v>132.6826772989958</v>
      </c>
      <c r="Q1169" s="145">
        <f t="shared" si="283"/>
        <v>68061.263280710569</v>
      </c>
      <c r="R1169" s="146">
        <f t="shared" si="284"/>
        <v>0</v>
      </c>
    </row>
    <row r="1170" spans="1:18" x14ac:dyDescent="0.35">
      <c r="A1170">
        <v>992</v>
      </c>
      <c r="B1170">
        <f t="shared" si="276"/>
        <v>57.665323808349477</v>
      </c>
      <c r="C1170" s="145">
        <f t="shared" si="277"/>
        <v>7453.7349945699825</v>
      </c>
      <c r="D1170" s="146">
        <f t="shared" si="278"/>
        <v>0</v>
      </c>
      <c r="H1170">
        <v>992</v>
      </c>
      <c r="I1170">
        <f t="shared" si="279"/>
        <v>11.925961853820569</v>
      </c>
      <c r="J1170" s="145">
        <f t="shared" si="280"/>
        <v>58.950409141937556</v>
      </c>
      <c r="K1170" s="146">
        <f t="shared" si="281"/>
        <v>0</v>
      </c>
      <c r="O1170">
        <v>99.2</v>
      </c>
      <c r="P1170">
        <f t="shared" si="282"/>
        <v>132.82107864874069</v>
      </c>
      <c r="Q1170" s="145">
        <f t="shared" si="283"/>
        <v>68274.399093855478</v>
      </c>
      <c r="R1170" s="146">
        <f t="shared" si="284"/>
        <v>0</v>
      </c>
    </row>
    <row r="1171" spans="1:18" x14ac:dyDescent="0.35">
      <c r="A1171">
        <v>993</v>
      </c>
      <c r="B1171">
        <f t="shared" si="276"/>
        <v>57.727572188132712</v>
      </c>
      <c r="C1171" s="145">
        <f t="shared" si="277"/>
        <v>7478.1131349469924</v>
      </c>
      <c r="D1171" s="146">
        <f t="shared" si="278"/>
        <v>0</v>
      </c>
      <c r="H1171">
        <v>993</v>
      </c>
      <c r="I1171">
        <f t="shared" si="279"/>
        <v>11.942493126151208</v>
      </c>
      <c r="J1171" s="145">
        <f t="shared" si="280"/>
        <v>59.167563453150542</v>
      </c>
      <c r="K1171" s="146">
        <f t="shared" si="281"/>
        <v>0</v>
      </c>
      <c r="O1171">
        <v>99.3</v>
      </c>
      <c r="P1171">
        <f t="shared" si="282"/>
        <v>132.95947999848556</v>
      </c>
      <c r="Q1171" s="145">
        <f t="shared" si="283"/>
        <v>68487.97966772299</v>
      </c>
      <c r="R1171" s="146">
        <f t="shared" si="284"/>
        <v>0</v>
      </c>
    </row>
    <row r="1172" spans="1:18" x14ac:dyDescent="0.35">
      <c r="A1172">
        <v>994</v>
      </c>
      <c r="B1172">
        <f t="shared" si="276"/>
        <v>57.789820567915953</v>
      </c>
      <c r="C1172" s="145">
        <f t="shared" si="277"/>
        <v>7502.5444919680522</v>
      </c>
      <c r="D1172" s="146">
        <f t="shared" si="278"/>
        <v>0</v>
      </c>
      <c r="H1172">
        <v>994</v>
      </c>
      <c r="I1172">
        <f t="shared" si="279"/>
        <v>11.959024398481844</v>
      </c>
      <c r="J1172" s="145">
        <f t="shared" si="280"/>
        <v>59.385283370524633</v>
      </c>
      <c r="K1172" s="146">
        <f t="shared" si="281"/>
        <v>0</v>
      </c>
      <c r="O1172">
        <v>99.4</v>
      </c>
      <c r="P1172">
        <f t="shared" si="282"/>
        <v>133.09788134823043</v>
      </c>
      <c r="Q1172" s="145">
        <f t="shared" si="283"/>
        <v>68702.005466155751</v>
      </c>
      <c r="R1172" s="146">
        <f t="shared" si="284"/>
        <v>0</v>
      </c>
    </row>
    <row r="1173" spans="1:18" x14ac:dyDescent="0.35">
      <c r="A1173">
        <v>995</v>
      </c>
      <c r="B1173">
        <f t="shared" si="276"/>
        <v>57.852068947699195</v>
      </c>
      <c r="C1173" s="145">
        <f t="shared" si="277"/>
        <v>7527.0291237812608</v>
      </c>
      <c r="D1173" s="146">
        <f t="shared" si="278"/>
        <v>0</v>
      </c>
      <c r="H1173">
        <v>995</v>
      </c>
      <c r="I1173">
        <f t="shared" si="279"/>
        <v>11.975555670812483</v>
      </c>
      <c r="J1173" s="145">
        <f t="shared" si="280"/>
        <v>59.603569684499213</v>
      </c>
      <c r="K1173" s="146">
        <f t="shared" si="281"/>
        <v>0</v>
      </c>
      <c r="O1173">
        <v>99.5</v>
      </c>
      <c r="P1173">
        <f t="shared" si="282"/>
        <v>133.2362826979753</v>
      </c>
      <c r="Q1173" s="145">
        <f t="shared" si="283"/>
        <v>68916.47695299644</v>
      </c>
      <c r="R1173" s="146">
        <f t="shared" si="284"/>
        <v>0</v>
      </c>
    </row>
    <row r="1174" spans="1:18" x14ac:dyDescent="0.35">
      <c r="A1174">
        <v>996</v>
      </c>
      <c r="B1174">
        <f t="shared" si="276"/>
        <v>57.914317327482436</v>
      </c>
      <c r="C1174" s="145">
        <f t="shared" si="277"/>
        <v>7551.5670885347208</v>
      </c>
      <c r="D1174" s="146">
        <f t="shared" si="278"/>
        <v>0</v>
      </c>
      <c r="H1174">
        <v>996</v>
      </c>
      <c r="I1174">
        <f t="shared" si="279"/>
        <v>11.99208694314312</v>
      </c>
      <c r="J1174" s="145">
        <f t="shared" si="280"/>
        <v>59.8224231855135</v>
      </c>
      <c r="K1174" s="146">
        <f t="shared" si="281"/>
        <v>0</v>
      </c>
      <c r="O1174">
        <v>99.6</v>
      </c>
      <c r="P1174">
        <f t="shared" si="282"/>
        <v>133.37468404772017</v>
      </c>
      <c r="Q1174" s="145">
        <f t="shared" si="283"/>
        <v>69131.394592087672</v>
      </c>
      <c r="R1174" s="146">
        <f t="shared" si="284"/>
        <v>0</v>
      </c>
    </row>
    <row r="1175" spans="1:18" x14ac:dyDescent="0.35">
      <c r="A1175">
        <v>997</v>
      </c>
      <c r="B1175">
        <f t="shared" si="276"/>
        <v>57.976565707265678</v>
      </c>
      <c r="C1175" s="145">
        <f t="shared" si="277"/>
        <v>7576.1584443765305</v>
      </c>
      <c r="D1175" s="146">
        <f t="shared" si="278"/>
        <v>0</v>
      </c>
      <c r="H1175">
        <v>997</v>
      </c>
      <c r="I1175">
        <f t="shared" si="279"/>
        <v>12.008618215473756</v>
      </c>
      <c r="J1175" s="145">
        <f t="shared" si="280"/>
        <v>60.041844664006845</v>
      </c>
      <c r="K1175" s="146">
        <f t="shared" si="281"/>
        <v>0</v>
      </c>
      <c r="O1175">
        <v>99.7</v>
      </c>
      <c r="P1175">
        <f t="shared" si="282"/>
        <v>133.51308539746503</v>
      </c>
      <c r="Q1175" s="145">
        <f t="shared" si="283"/>
        <v>69346.758847272053</v>
      </c>
      <c r="R1175" s="146">
        <f t="shared" si="284"/>
        <v>0</v>
      </c>
    </row>
    <row r="1176" spans="1:18" x14ac:dyDescent="0.35">
      <c r="A1176">
        <v>998</v>
      </c>
      <c r="B1176">
        <f t="shared" si="276"/>
        <v>58.03881408704892</v>
      </c>
      <c r="C1176" s="145">
        <f t="shared" si="277"/>
        <v>7600.8032494547906</v>
      </c>
      <c r="D1176" s="146">
        <f t="shared" si="278"/>
        <v>0</v>
      </c>
      <c r="H1176">
        <v>998</v>
      </c>
      <c r="I1176">
        <f t="shared" si="279"/>
        <v>12.025149487804395</v>
      </c>
      <c r="J1176" s="145">
        <f t="shared" si="280"/>
        <v>60.26183491041855</v>
      </c>
      <c r="K1176" s="146">
        <f t="shared" si="281"/>
        <v>0</v>
      </c>
      <c r="O1176">
        <v>99.8</v>
      </c>
      <c r="P1176">
        <f t="shared" si="282"/>
        <v>133.6514867472099</v>
      </c>
      <c r="Q1176" s="145">
        <f t="shared" si="283"/>
        <v>69562.570182392214</v>
      </c>
      <c r="R1176" s="146">
        <f t="shared" si="284"/>
        <v>0</v>
      </c>
    </row>
    <row r="1177" spans="1:18" x14ac:dyDescent="0.35">
      <c r="A1177">
        <v>999</v>
      </c>
      <c r="B1177">
        <f t="shared" si="276"/>
        <v>58.101062466832161</v>
      </c>
      <c r="C1177" s="145">
        <f t="shared" si="277"/>
        <v>7625.5015619176047</v>
      </c>
      <c r="D1177" s="146">
        <f t="shared" si="278"/>
        <v>0</v>
      </c>
      <c r="H1177">
        <v>999</v>
      </c>
      <c r="I1177">
        <f t="shared" si="279"/>
        <v>12.041680760135032</v>
      </c>
      <c r="J1177" s="145">
        <f t="shared" si="280"/>
        <v>60.482394715187908</v>
      </c>
      <c r="K1177" s="146">
        <f t="shared" si="281"/>
        <v>0</v>
      </c>
      <c r="O1177">
        <v>99.9</v>
      </c>
      <c r="P1177">
        <f t="shared" si="282"/>
        <v>133.7898880969548</v>
      </c>
      <c r="Q1177" s="145">
        <f t="shared" si="283"/>
        <v>69778.829061290875</v>
      </c>
      <c r="R1177" s="146">
        <f t="shared" si="284"/>
        <v>0</v>
      </c>
    </row>
    <row r="1178" spans="1:18" x14ac:dyDescent="0.35">
      <c r="A1178">
        <v>1000</v>
      </c>
      <c r="B1178">
        <f t="shared" si="276"/>
        <v>58.163310846615403</v>
      </c>
      <c r="C1178" s="145">
        <f t="shared" si="277"/>
        <v>7650.2534399130727</v>
      </c>
      <c r="D1178" s="146">
        <f t="shared" si="278"/>
        <v>0</v>
      </c>
      <c r="H1178">
        <v>1000</v>
      </c>
      <c r="I1178">
        <f t="shared" si="279"/>
        <v>12.058212032465669</v>
      </c>
      <c r="J1178" s="145">
        <f t="shared" si="280"/>
        <v>60.703524868754201</v>
      </c>
      <c r="K1178" s="146">
        <f t="shared" si="281"/>
        <v>0</v>
      </c>
      <c r="O1178">
        <v>100</v>
      </c>
      <c r="P1178">
        <f t="shared" si="282"/>
        <v>133.92828944669967</v>
      </c>
      <c r="Q1178" s="145">
        <f t="shared" si="283"/>
        <v>69995.535947810538</v>
      </c>
      <c r="R1178" s="146">
        <f t="shared" si="284"/>
        <v>0</v>
      </c>
    </row>
    <row r="1179" spans="1:18" x14ac:dyDescent="0.35">
      <c r="A1179">
        <v>1001</v>
      </c>
      <c r="B1179">
        <f t="shared" si="276"/>
        <v>58.225559226398644</v>
      </c>
      <c r="C1179" s="145">
        <f t="shared" si="277"/>
        <v>7675.0589415892937</v>
      </c>
      <c r="D1179" s="146">
        <f t="shared" si="278"/>
        <v>0</v>
      </c>
      <c r="H1179">
        <v>1001</v>
      </c>
      <c r="I1179">
        <f t="shared" si="279"/>
        <v>12.074743304796307</v>
      </c>
      <c r="J1179" s="145">
        <f t="shared" si="280"/>
        <v>60.925226161556786</v>
      </c>
      <c r="K1179" s="146">
        <f t="shared" si="281"/>
        <v>0</v>
      </c>
      <c r="O1179">
        <v>100.1</v>
      </c>
      <c r="P1179">
        <f t="shared" si="282"/>
        <v>134.06669079644453</v>
      </c>
      <c r="Q1179" s="145">
        <f t="shared" si="283"/>
        <v>70212.691305793895</v>
      </c>
      <c r="R1179" s="146">
        <f t="shared" si="284"/>
        <v>0</v>
      </c>
    </row>
    <row r="1180" spans="1:18" x14ac:dyDescent="0.35">
      <c r="A1180">
        <v>1002</v>
      </c>
      <c r="B1180">
        <f t="shared" si="276"/>
        <v>58.287807606181886</v>
      </c>
      <c r="C1180" s="145">
        <f t="shared" si="277"/>
        <v>7699.9181250943711</v>
      </c>
      <c r="D1180" s="146">
        <f t="shared" si="278"/>
        <v>0</v>
      </c>
      <c r="H1180">
        <v>1002</v>
      </c>
      <c r="I1180">
        <f t="shared" si="279"/>
        <v>12.091274577126944</v>
      </c>
      <c r="J1180" s="145">
        <f t="shared" si="280"/>
        <v>61.147499384034901</v>
      </c>
      <c r="K1180" s="146">
        <f t="shared" si="281"/>
        <v>0</v>
      </c>
      <c r="O1180">
        <v>100.2</v>
      </c>
      <c r="P1180">
        <f t="shared" si="282"/>
        <v>134.2050921461894</v>
      </c>
      <c r="Q1180" s="145">
        <f t="shared" si="283"/>
        <v>70430.295599083576</v>
      </c>
      <c r="R1180" s="146">
        <f t="shared" si="284"/>
        <v>0</v>
      </c>
    </row>
    <row r="1181" spans="1:18" x14ac:dyDescent="0.35">
      <c r="A1181">
        <v>1003</v>
      </c>
      <c r="B1181">
        <f t="shared" si="276"/>
        <v>58.350055985965128</v>
      </c>
      <c r="C1181" s="145">
        <f t="shared" si="277"/>
        <v>7724.8310485764041</v>
      </c>
      <c r="D1181" s="146">
        <f t="shared" si="278"/>
        <v>0</v>
      </c>
      <c r="H1181">
        <v>1003</v>
      </c>
      <c r="I1181">
        <f t="shared" si="279"/>
        <v>12.107805849457581</v>
      </c>
      <c r="J1181" s="145">
        <f t="shared" si="280"/>
        <v>61.370345326627877</v>
      </c>
      <c r="K1181" s="146">
        <f t="shared" si="281"/>
        <v>0</v>
      </c>
      <c r="O1181">
        <v>100.3</v>
      </c>
      <c r="P1181">
        <f t="shared" si="282"/>
        <v>134.34349349593427</v>
      </c>
      <c r="Q1181" s="145">
        <f t="shared" si="283"/>
        <v>70648.349291522201</v>
      </c>
      <c r="R1181" s="146">
        <f t="shared" si="284"/>
        <v>0</v>
      </c>
    </row>
    <row r="1182" spans="1:18" x14ac:dyDescent="0.35">
      <c r="A1182">
        <v>1004</v>
      </c>
      <c r="B1182">
        <f t="shared" si="276"/>
        <v>58.412304365748369</v>
      </c>
      <c r="C1182" s="145">
        <f t="shared" si="277"/>
        <v>7749.7977701834934</v>
      </c>
      <c r="D1182" s="146">
        <f t="shared" si="278"/>
        <v>0</v>
      </c>
      <c r="H1182">
        <v>1004</v>
      </c>
      <c r="I1182">
        <f t="shared" si="279"/>
        <v>12.124337121788219</v>
      </c>
      <c r="J1182" s="145">
        <f t="shared" si="280"/>
        <v>61.593764779775057</v>
      </c>
      <c r="K1182" s="146">
        <f t="shared" si="281"/>
        <v>0</v>
      </c>
      <c r="O1182">
        <v>100.4</v>
      </c>
      <c r="P1182">
        <f t="shared" si="282"/>
        <v>134.48189484567914</v>
      </c>
      <c r="Q1182" s="145">
        <f t="shared" si="283"/>
        <v>70866.852846952417</v>
      </c>
      <c r="R1182" s="146">
        <f t="shared" si="284"/>
        <v>0</v>
      </c>
    </row>
    <row r="1183" spans="1:18" x14ac:dyDescent="0.35">
      <c r="A1183">
        <v>1005</v>
      </c>
      <c r="B1183">
        <f t="shared" si="276"/>
        <v>58.474552745531604</v>
      </c>
      <c r="C1183" s="145">
        <f t="shared" si="277"/>
        <v>7774.8183480637399</v>
      </c>
      <c r="D1183" s="146">
        <f t="shared" si="278"/>
        <v>0</v>
      </c>
      <c r="H1183">
        <v>1005</v>
      </c>
      <c r="I1183">
        <f t="shared" si="279"/>
        <v>12.140868394118856</v>
      </c>
      <c r="J1183" s="145">
        <f t="shared" si="280"/>
        <v>61.817758533915658</v>
      </c>
      <c r="K1183" s="146">
        <f t="shared" si="281"/>
        <v>0</v>
      </c>
      <c r="O1183">
        <v>100.5</v>
      </c>
      <c r="P1183">
        <f t="shared" si="282"/>
        <v>134.620296195424</v>
      </c>
      <c r="Q1183" s="145">
        <f t="shared" si="283"/>
        <v>71085.806729216813</v>
      </c>
      <c r="R1183" s="146">
        <f t="shared" si="284"/>
        <v>0</v>
      </c>
    </row>
    <row r="1184" spans="1:18" x14ac:dyDescent="0.35">
      <c r="A1184">
        <v>1006</v>
      </c>
      <c r="B1184">
        <f t="shared" si="276"/>
        <v>58.536801125314845</v>
      </c>
      <c r="C1184" s="145">
        <f t="shared" si="277"/>
        <v>7799.8928403652444</v>
      </c>
      <c r="D1184" s="146">
        <f t="shared" si="278"/>
        <v>0</v>
      </c>
      <c r="H1184">
        <v>1006</v>
      </c>
      <c r="I1184">
        <f t="shared" si="279"/>
        <v>12.157399666449493</v>
      </c>
      <c r="J1184" s="145">
        <f t="shared" si="280"/>
        <v>62.042327379489031</v>
      </c>
      <c r="K1184" s="146">
        <f t="shared" si="281"/>
        <v>0</v>
      </c>
      <c r="O1184">
        <v>100.6</v>
      </c>
      <c r="P1184">
        <f t="shared" si="282"/>
        <v>134.75869754516887</v>
      </c>
      <c r="Q1184" s="145">
        <f t="shared" si="283"/>
        <v>71305.211402158078</v>
      </c>
      <c r="R1184" s="146">
        <f t="shared" si="284"/>
        <v>0</v>
      </c>
    </row>
    <row r="1185" spans="1:18" x14ac:dyDescent="0.35">
      <c r="A1185">
        <v>1007</v>
      </c>
      <c r="B1185">
        <f t="shared" si="276"/>
        <v>58.599049505098087</v>
      </c>
      <c r="C1185" s="145">
        <f t="shared" si="277"/>
        <v>7825.0213052361114</v>
      </c>
      <c r="D1185" s="146">
        <f t="shared" si="278"/>
        <v>0</v>
      </c>
      <c r="H1185">
        <v>1007</v>
      </c>
      <c r="I1185">
        <f t="shared" si="279"/>
        <v>12.173930938780131</v>
      </c>
      <c r="J1185" s="145">
        <f t="shared" si="280"/>
        <v>62.267472106934484</v>
      </c>
      <c r="K1185" s="146">
        <f t="shared" si="281"/>
        <v>0</v>
      </c>
      <c r="O1185">
        <v>100.7</v>
      </c>
      <c r="P1185">
        <f t="shared" si="282"/>
        <v>134.89709889491377</v>
      </c>
      <c r="Q1185" s="145">
        <f t="shared" si="283"/>
        <v>71525.067329618876</v>
      </c>
      <c r="R1185" s="146">
        <f t="shared" si="284"/>
        <v>0</v>
      </c>
    </row>
    <row r="1186" spans="1:18" x14ac:dyDescent="0.35">
      <c r="A1186">
        <v>1008</v>
      </c>
      <c r="B1186">
        <f t="shared" si="276"/>
        <v>58.661297884881328</v>
      </c>
      <c r="C1186" s="145">
        <f t="shared" si="277"/>
        <v>7850.2038008244381</v>
      </c>
      <c r="D1186" s="146">
        <f t="shared" si="278"/>
        <v>0</v>
      </c>
      <c r="H1186">
        <v>1008</v>
      </c>
      <c r="I1186">
        <f t="shared" si="279"/>
        <v>12.190462211110768</v>
      </c>
      <c r="J1186" s="145">
        <f t="shared" si="280"/>
        <v>62.493193506691284</v>
      </c>
      <c r="K1186" s="146">
        <f t="shared" si="281"/>
        <v>0</v>
      </c>
      <c r="O1186">
        <v>100.8</v>
      </c>
      <c r="P1186">
        <f t="shared" si="282"/>
        <v>135.03550024465864</v>
      </c>
      <c r="Q1186" s="145">
        <f t="shared" si="283"/>
        <v>71745.374975441722</v>
      </c>
      <c r="R1186" s="146">
        <f t="shared" si="284"/>
        <v>0</v>
      </c>
    </row>
    <row r="1187" spans="1:18" x14ac:dyDescent="0.35">
      <c r="A1187">
        <v>1009</v>
      </c>
      <c r="B1187">
        <f t="shared" si="276"/>
        <v>58.72354626466457</v>
      </c>
      <c r="C1187" s="145">
        <f t="shared" si="277"/>
        <v>7875.4403852783262</v>
      </c>
      <c r="D1187" s="146">
        <f t="shared" si="278"/>
        <v>0</v>
      </c>
      <c r="H1187">
        <v>1009</v>
      </c>
      <c r="I1187">
        <f t="shared" si="279"/>
        <v>12.206993483441407</v>
      </c>
      <c r="J1187" s="145">
        <f t="shared" si="280"/>
        <v>62.719492369198797</v>
      </c>
      <c r="K1187" s="146">
        <f t="shared" si="281"/>
        <v>0</v>
      </c>
      <c r="O1187">
        <v>100.9</v>
      </c>
      <c r="P1187">
        <f t="shared" si="282"/>
        <v>135.1739015944035</v>
      </c>
      <c r="Q1187" s="145">
        <f t="shared" si="283"/>
        <v>71966.134803469307</v>
      </c>
      <c r="R1187" s="146">
        <f t="shared" si="284"/>
        <v>0</v>
      </c>
    </row>
    <row r="1188" spans="1:18" x14ac:dyDescent="0.35">
      <c r="A1188">
        <v>1010</v>
      </c>
      <c r="B1188">
        <f t="shared" si="276"/>
        <v>58.785794644447812</v>
      </c>
      <c r="C1188" s="145">
        <f t="shared" si="277"/>
        <v>7900.7311167458765</v>
      </c>
      <c r="D1188" s="146">
        <f t="shared" si="278"/>
        <v>0</v>
      </c>
      <c r="H1188">
        <v>1010</v>
      </c>
      <c r="I1188">
        <f t="shared" si="279"/>
        <v>12.223524755772043</v>
      </c>
      <c r="J1188" s="145">
        <f t="shared" si="280"/>
        <v>62.946369484896245</v>
      </c>
      <c r="K1188" s="146">
        <f t="shared" si="281"/>
        <v>0</v>
      </c>
      <c r="O1188">
        <v>101</v>
      </c>
      <c r="P1188">
        <f t="shared" si="282"/>
        <v>135.31230294414837</v>
      </c>
      <c r="Q1188" s="145">
        <f t="shared" si="283"/>
        <v>72187.347277544264</v>
      </c>
      <c r="R1188" s="146">
        <f t="shared" si="284"/>
        <v>0</v>
      </c>
    </row>
    <row r="1189" spans="1:18" x14ac:dyDescent="0.35">
      <c r="A1189">
        <v>1011</v>
      </c>
      <c r="B1189">
        <f t="shared" si="276"/>
        <v>58.848043024231053</v>
      </c>
      <c r="C1189" s="145">
        <f t="shared" si="277"/>
        <v>7926.0760533751909</v>
      </c>
      <c r="D1189" s="146">
        <f t="shared" si="278"/>
        <v>0</v>
      </c>
      <c r="H1189">
        <v>1011</v>
      </c>
      <c r="I1189">
        <f t="shared" si="279"/>
        <v>12.24005602810268</v>
      </c>
      <c r="J1189" s="145">
        <f t="shared" si="280"/>
        <v>63.173825644222966</v>
      </c>
      <c r="K1189" s="146">
        <f t="shared" si="281"/>
        <v>0</v>
      </c>
      <c r="O1189">
        <v>101.1</v>
      </c>
      <c r="P1189">
        <f t="shared" si="282"/>
        <v>135.45070429389324</v>
      </c>
      <c r="Q1189" s="145">
        <f t="shared" si="283"/>
        <v>72409.012861509225</v>
      </c>
      <c r="R1189" s="146">
        <f t="shared" si="284"/>
        <v>0</v>
      </c>
    </row>
    <row r="1190" spans="1:18" x14ac:dyDescent="0.35">
      <c r="A1190">
        <v>1012</v>
      </c>
      <c r="B1190">
        <f t="shared" si="276"/>
        <v>58.910291404014295</v>
      </c>
      <c r="C1190" s="145">
        <f t="shared" si="277"/>
        <v>7951.4752533143674</v>
      </c>
      <c r="D1190" s="146">
        <f t="shared" si="278"/>
        <v>0</v>
      </c>
      <c r="H1190">
        <v>1012</v>
      </c>
      <c r="I1190">
        <f t="shared" si="279"/>
        <v>12.256587300433319</v>
      </c>
      <c r="J1190" s="145">
        <f t="shared" si="280"/>
        <v>63.401861637618303</v>
      </c>
      <c r="K1190" s="146">
        <f t="shared" si="281"/>
        <v>0</v>
      </c>
      <c r="O1190">
        <v>101.2</v>
      </c>
      <c r="P1190">
        <f t="shared" si="282"/>
        <v>135.58910564363811</v>
      </c>
      <c r="Q1190" s="145">
        <f t="shared" si="283"/>
        <v>72631.132019206809</v>
      </c>
      <c r="R1190" s="146">
        <f t="shared" si="284"/>
        <v>0</v>
      </c>
    </row>
    <row r="1191" spans="1:18" x14ac:dyDescent="0.35">
      <c r="A1191">
        <v>1013</v>
      </c>
      <c r="B1191">
        <f t="shared" si="276"/>
        <v>58.972539783797536</v>
      </c>
      <c r="C1191" s="145">
        <f t="shared" si="277"/>
        <v>7976.9287747115104</v>
      </c>
      <c r="D1191" s="146">
        <f t="shared" si="278"/>
        <v>0</v>
      </c>
      <c r="H1191">
        <v>1013</v>
      </c>
      <c r="I1191">
        <f t="shared" si="279"/>
        <v>12.273118572763956</v>
      </c>
      <c r="J1191" s="145">
        <f t="shared" si="280"/>
        <v>63.630478255521489</v>
      </c>
      <c r="K1191" s="146">
        <f t="shared" si="281"/>
        <v>0</v>
      </c>
      <c r="O1191">
        <v>101.3</v>
      </c>
      <c r="P1191">
        <f t="shared" si="282"/>
        <v>135.72750699338297</v>
      </c>
      <c r="Q1191" s="145">
        <f t="shared" si="283"/>
        <v>72853.705214479662</v>
      </c>
      <c r="R1191" s="146">
        <f t="shared" si="284"/>
        <v>0</v>
      </c>
    </row>
    <row r="1192" spans="1:18" x14ac:dyDescent="0.35">
      <c r="A1192">
        <v>1014</v>
      </c>
      <c r="B1192">
        <f t="shared" si="276"/>
        <v>59.034788163580778</v>
      </c>
      <c r="C1192" s="145">
        <f t="shared" si="277"/>
        <v>8002.4366757147181</v>
      </c>
      <c r="D1192" s="146">
        <f t="shared" si="278"/>
        <v>0</v>
      </c>
      <c r="H1192">
        <v>1014</v>
      </c>
      <c r="I1192">
        <f t="shared" si="279"/>
        <v>12.289649845094592</v>
      </c>
      <c r="J1192" s="145">
        <f t="shared" si="280"/>
        <v>63.859676288371851</v>
      </c>
      <c r="K1192" s="146">
        <f t="shared" si="281"/>
        <v>0</v>
      </c>
      <c r="O1192">
        <v>101.4</v>
      </c>
      <c r="P1192">
        <f t="shared" si="282"/>
        <v>135.86590834312787</v>
      </c>
      <c r="Q1192" s="145">
        <f t="shared" si="283"/>
        <v>73076.732911170446</v>
      </c>
      <c r="R1192" s="146">
        <f t="shared" si="284"/>
        <v>0</v>
      </c>
    </row>
    <row r="1193" spans="1:18" x14ac:dyDescent="0.35">
      <c r="A1193">
        <v>1015</v>
      </c>
      <c r="B1193">
        <f t="shared" si="276"/>
        <v>59.09703654336402</v>
      </c>
      <c r="C1193" s="145">
        <f t="shared" si="277"/>
        <v>8027.9990144720941</v>
      </c>
      <c r="D1193" s="146">
        <f t="shared" si="278"/>
        <v>0</v>
      </c>
      <c r="H1193">
        <v>1015</v>
      </c>
      <c r="I1193">
        <f t="shared" si="279"/>
        <v>12.306181117425231</v>
      </c>
      <c r="J1193" s="145">
        <f t="shared" si="280"/>
        <v>64.089456526608728</v>
      </c>
      <c r="K1193" s="146">
        <f t="shared" si="281"/>
        <v>0</v>
      </c>
      <c r="O1193">
        <v>101.5</v>
      </c>
      <c r="P1193">
        <f t="shared" si="282"/>
        <v>136.00430969287274</v>
      </c>
      <c r="Q1193" s="145">
        <f t="shared" si="283"/>
        <v>73300.215573121706</v>
      </c>
      <c r="R1193" s="146">
        <f t="shared" si="284"/>
        <v>0</v>
      </c>
    </row>
    <row r="1194" spans="1:18" x14ac:dyDescent="0.35">
      <c r="A1194">
        <v>1016</v>
      </c>
      <c r="B1194">
        <f t="shared" si="276"/>
        <v>59.159284923147261</v>
      </c>
      <c r="C1194" s="145">
        <f t="shared" si="277"/>
        <v>8053.6158491317356</v>
      </c>
      <c r="D1194" s="146">
        <f t="shared" si="278"/>
        <v>0</v>
      </c>
      <c r="H1194">
        <v>1016</v>
      </c>
      <c r="I1194">
        <f t="shared" si="279"/>
        <v>12.322712389755868</v>
      </c>
      <c r="J1194" s="145">
        <f t="shared" si="280"/>
        <v>64.319819760671365</v>
      </c>
      <c r="K1194" s="146">
        <f t="shared" si="281"/>
        <v>0</v>
      </c>
      <c r="O1194">
        <v>101.6</v>
      </c>
      <c r="P1194">
        <f t="shared" si="282"/>
        <v>136.14271104261758</v>
      </c>
      <c r="Q1194" s="145">
        <f t="shared" si="283"/>
        <v>73524.153664176076</v>
      </c>
      <c r="R1194" s="146">
        <f t="shared" si="284"/>
        <v>0</v>
      </c>
    </row>
    <row r="1195" spans="1:18" x14ac:dyDescent="0.35">
      <c r="A1195">
        <v>1017</v>
      </c>
      <c r="B1195">
        <f t="shared" si="276"/>
        <v>59.221533302930503</v>
      </c>
      <c r="C1195" s="145">
        <f t="shared" si="277"/>
        <v>8079.287237841746</v>
      </c>
      <c r="D1195" s="146">
        <f t="shared" si="278"/>
        <v>0</v>
      </c>
      <c r="H1195">
        <v>1017</v>
      </c>
      <c r="I1195">
        <f t="shared" si="279"/>
        <v>12.339243662086504</v>
      </c>
      <c r="J1195" s="145">
        <f t="shared" si="280"/>
        <v>64.550766780999098</v>
      </c>
      <c r="K1195" s="146">
        <f t="shared" si="281"/>
        <v>0</v>
      </c>
      <c r="O1195">
        <v>101.7</v>
      </c>
      <c r="P1195">
        <f t="shared" si="282"/>
        <v>136.28111239236247</v>
      </c>
      <c r="Q1195" s="145">
        <f t="shared" si="283"/>
        <v>73748.547648176333</v>
      </c>
      <c r="R1195" s="146">
        <f t="shared" si="284"/>
        <v>0</v>
      </c>
    </row>
    <row r="1196" spans="1:18" x14ac:dyDescent="0.35">
      <c r="A1196">
        <v>1018</v>
      </c>
      <c r="B1196">
        <f t="shared" si="276"/>
        <v>59.283781682713737</v>
      </c>
      <c r="C1196" s="145">
        <f t="shared" si="277"/>
        <v>8105.0132387502226</v>
      </c>
      <c r="D1196" s="146">
        <f t="shared" si="278"/>
        <v>0</v>
      </c>
      <c r="H1196">
        <v>1018</v>
      </c>
      <c r="I1196">
        <f t="shared" si="279"/>
        <v>12.355774934417143</v>
      </c>
      <c r="J1196" s="145">
        <f t="shared" si="280"/>
        <v>64.782298378031214</v>
      </c>
      <c r="K1196" s="146">
        <f t="shared" si="281"/>
        <v>0</v>
      </c>
      <c r="O1196">
        <v>101.8</v>
      </c>
      <c r="P1196">
        <f t="shared" si="282"/>
        <v>136.41951374210734</v>
      </c>
      <c r="Q1196" s="145">
        <f t="shared" si="283"/>
        <v>73973.397988964978</v>
      </c>
      <c r="R1196" s="146">
        <f t="shared" si="284"/>
        <v>0</v>
      </c>
    </row>
    <row r="1197" spans="1:18" x14ac:dyDescent="0.35">
      <c r="A1197">
        <v>1019</v>
      </c>
      <c r="B1197">
        <f t="shared" si="276"/>
        <v>59.346030062496979</v>
      </c>
      <c r="C1197" s="145">
        <f t="shared" si="277"/>
        <v>8130.7939100052727</v>
      </c>
      <c r="D1197" s="146">
        <f t="shared" si="278"/>
        <v>0</v>
      </c>
      <c r="H1197">
        <v>1019</v>
      </c>
      <c r="I1197">
        <f t="shared" si="279"/>
        <v>12.37230620674778</v>
      </c>
      <c r="J1197" s="145">
        <f t="shared" si="280"/>
        <v>65.014415342207016</v>
      </c>
      <c r="K1197" s="146">
        <f t="shared" si="281"/>
        <v>0</v>
      </c>
      <c r="O1197">
        <v>101.9</v>
      </c>
      <c r="P1197">
        <f t="shared" si="282"/>
        <v>136.55791509185221</v>
      </c>
      <c r="Q1197" s="145">
        <f t="shared" si="283"/>
        <v>74198.705150384631</v>
      </c>
      <c r="R1197" s="146">
        <f t="shared" si="284"/>
        <v>0</v>
      </c>
    </row>
    <row r="1198" spans="1:18" x14ac:dyDescent="0.35">
      <c r="A1198">
        <v>1020</v>
      </c>
      <c r="B1198">
        <f t="shared" si="276"/>
        <v>59.408278442280221</v>
      </c>
      <c r="C1198" s="145">
        <f t="shared" si="277"/>
        <v>8156.6293097549942</v>
      </c>
      <c r="D1198" s="146">
        <f t="shared" si="278"/>
        <v>0</v>
      </c>
      <c r="H1198">
        <v>1020</v>
      </c>
      <c r="I1198">
        <f t="shared" si="279"/>
        <v>12.388837479078418</v>
      </c>
      <c r="J1198" s="145">
        <f t="shared" si="280"/>
        <v>65.247118463965833</v>
      </c>
      <c r="K1198" s="146">
        <f t="shared" si="281"/>
        <v>0</v>
      </c>
      <c r="O1198">
        <v>102</v>
      </c>
      <c r="P1198">
        <f t="shared" si="282"/>
        <v>136.69631644159708</v>
      </c>
      <c r="Q1198" s="145">
        <f t="shared" si="283"/>
        <v>74424.469596277995</v>
      </c>
      <c r="R1198" s="146">
        <f t="shared" si="284"/>
        <v>0</v>
      </c>
    </row>
    <row r="1199" spans="1:18" x14ac:dyDescent="0.35">
      <c r="A1199">
        <v>1021</v>
      </c>
      <c r="B1199">
        <f t="shared" si="276"/>
        <v>59.470526822063462</v>
      </c>
      <c r="C1199" s="145">
        <f t="shared" si="277"/>
        <v>8182.5194961474881</v>
      </c>
      <c r="D1199" s="146">
        <f t="shared" si="278"/>
        <v>0</v>
      </c>
      <c r="H1199">
        <v>1021</v>
      </c>
      <c r="I1199">
        <f t="shared" si="279"/>
        <v>12.405368751409055</v>
      </c>
      <c r="J1199" s="145">
        <f t="shared" si="280"/>
        <v>65.480408533746925</v>
      </c>
      <c r="K1199" s="146">
        <f t="shared" si="281"/>
        <v>0</v>
      </c>
      <c r="O1199">
        <v>102.1</v>
      </c>
      <c r="P1199">
        <f t="shared" si="282"/>
        <v>136.83471779134194</v>
      </c>
      <c r="Q1199" s="145">
        <f t="shared" si="283"/>
        <v>74650.691790487632</v>
      </c>
      <c r="R1199" s="146">
        <f t="shared" si="284"/>
        <v>0</v>
      </c>
    </row>
    <row r="1200" spans="1:18" x14ac:dyDescent="0.35">
      <c r="A1200">
        <v>1022</v>
      </c>
      <c r="B1200">
        <f t="shared" si="276"/>
        <v>59.532775201846704</v>
      </c>
      <c r="C1200" s="145">
        <f t="shared" si="277"/>
        <v>8208.4645273308524</v>
      </c>
      <c r="D1200" s="146">
        <f t="shared" si="278"/>
        <v>0</v>
      </c>
      <c r="H1200">
        <v>1022</v>
      </c>
      <c r="I1200">
        <f t="shared" si="279"/>
        <v>12.421900023739692</v>
      </c>
      <c r="J1200" s="145">
        <f t="shared" si="280"/>
        <v>65.71428634198962</v>
      </c>
      <c r="K1200" s="146">
        <f t="shared" si="281"/>
        <v>0</v>
      </c>
      <c r="O1200">
        <v>102.2</v>
      </c>
      <c r="P1200">
        <f t="shared" si="282"/>
        <v>136.97311914108684</v>
      </c>
      <c r="Q1200" s="145">
        <f t="shared" si="283"/>
        <v>74877.372196856304</v>
      </c>
      <c r="R1200" s="146">
        <f t="shared" si="284"/>
        <v>0</v>
      </c>
    </row>
    <row r="1201" spans="1:18" x14ac:dyDescent="0.35">
      <c r="A1201">
        <v>1023</v>
      </c>
      <c r="B1201">
        <f t="shared" si="276"/>
        <v>59.595023581629945</v>
      </c>
      <c r="C1201" s="145">
        <f t="shared" si="277"/>
        <v>8234.4644614531935</v>
      </c>
      <c r="D1201" s="146">
        <f t="shared" si="278"/>
        <v>0</v>
      </c>
      <c r="H1201">
        <v>1023</v>
      </c>
      <c r="I1201">
        <f t="shared" si="279"/>
        <v>12.43843129607033</v>
      </c>
      <c r="J1201" s="145">
        <f t="shared" si="280"/>
        <v>65.948752679133221</v>
      </c>
      <c r="K1201" s="146">
        <f t="shared" si="281"/>
        <v>0</v>
      </c>
      <c r="O1201">
        <v>102.3</v>
      </c>
      <c r="P1201">
        <f t="shared" si="282"/>
        <v>137.11152049083171</v>
      </c>
      <c r="Q1201" s="145">
        <f t="shared" si="283"/>
        <v>75104.511279226514</v>
      </c>
      <c r="R1201" s="146">
        <f t="shared" si="284"/>
        <v>0</v>
      </c>
    </row>
    <row r="1202" spans="1:18" x14ac:dyDescent="0.35">
      <c r="A1202">
        <v>1024</v>
      </c>
      <c r="B1202">
        <f t="shared" si="276"/>
        <v>59.657271961413187</v>
      </c>
      <c r="C1202" s="145">
        <f t="shared" si="277"/>
        <v>8260.5193566626076</v>
      </c>
      <c r="D1202" s="146">
        <f t="shared" si="278"/>
        <v>0</v>
      </c>
      <c r="H1202">
        <v>1024</v>
      </c>
      <c r="I1202">
        <f t="shared" si="279"/>
        <v>12.454962568400967</v>
      </c>
      <c r="J1202" s="145">
        <f t="shared" si="280"/>
        <v>66.183808335616988</v>
      </c>
      <c r="K1202" s="146">
        <f t="shared" si="281"/>
        <v>0</v>
      </c>
      <c r="O1202">
        <v>102.4</v>
      </c>
      <c r="P1202">
        <f t="shared" si="282"/>
        <v>137.24992184057658</v>
      </c>
      <c r="Q1202" s="145">
        <f t="shared" si="283"/>
        <v>75332.109501440878</v>
      </c>
      <c r="R1202" s="146">
        <f t="shared" si="284"/>
        <v>0</v>
      </c>
    </row>
    <row r="1203" spans="1:18" x14ac:dyDescent="0.35">
      <c r="A1203">
        <v>1025</v>
      </c>
      <c r="B1203">
        <f t="shared" ref="B1203:B1266" si="285">(A1203-$C$171)/$C$172</f>
        <v>59.719520341196429</v>
      </c>
      <c r="C1203" s="145">
        <f t="shared" ref="C1203:C1266" si="286">B1203-1/6*C$174*(B1203^2-1)-1/24*C$175*(B1203^3-3*B1203)+1/36*C$174^2*(4*B1203^3-7*B1203)</f>
        <v>8286.6292711071983</v>
      </c>
      <c r="D1203" s="146">
        <f t="shared" ref="D1203:D1266" si="287">1-NORMSDIST(C1203)</f>
        <v>0</v>
      </c>
      <c r="H1203">
        <v>1025</v>
      </c>
      <c r="I1203">
        <f t="shared" ref="I1203:I1266" si="288">(H1203-$J$171)/$J$172</f>
        <v>12.471493840731604</v>
      </c>
      <c r="J1203" s="145">
        <f t="shared" ref="J1203:J1266" si="289">I1203-1/6*J$174*(I1203^2-1)-1/24*J$175*(I1203^3-3*I1203)+1/36*J$174^2*(4*I1203^3-7*I1203)</f>
        <v>66.419454101880277</v>
      </c>
      <c r="K1203" s="146">
        <f t="shared" ref="K1203:K1266" si="290">1-NORMSDIST(J1203)</f>
        <v>0</v>
      </c>
      <c r="O1203">
        <v>102.5</v>
      </c>
      <c r="P1203">
        <f t="shared" ref="P1203:P1266" si="291">(O1203-$Q$171)/$Q$172</f>
        <v>137.38832319032144</v>
      </c>
      <c r="Q1203" s="145">
        <f t="shared" ref="Q1203:Q1266" si="292">P1203-1/6*Q$174*(P1203^2-1)-1/24*Q$175*(P1203^3-3*P1203)+1/36*Q$174^2*(4*P1203^3-7*P1203)</f>
        <v>75560.167327342089</v>
      </c>
      <c r="R1203" s="146">
        <f t="shared" ref="R1203:R1266" si="293">1-NORMSDIST(Q1203)</f>
        <v>0</v>
      </c>
    </row>
    <row r="1204" spans="1:18" x14ac:dyDescent="0.35">
      <c r="A1204">
        <v>1026</v>
      </c>
      <c r="B1204">
        <f t="shared" si="285"/>
        <v>59.78176872097967</v>
      </c>
      <c r="C1204" s="145">
        <f t="shared" si="286"/>
        <v>8312.7942629350655</v>
      </c>
      <c r="D1204" s="146">
        <f t="shared" si="287"/>
        <v>0</v>
      </c>
      <c r="H1204">
        <v>1026</v>
      </c>
      <c r="I1204">
        <f t="shared" si="288"/>
        <v>12.488025113062243</v>
      </c>
      <c r="J1204" s="145">
        <f t="shared" si="289"/>
        <v>66.655690768362405</v>
      </c>
      <c r="K1204" s="146">
        <f t="shared" si="290"/>
        <v>0</v>
      </c>
      <c r="O1204">
        <v>102.6</v>
      </c>
      <c r="P1204">
        <f t="shared" si="291"/>
        <v>137.52672454006631</v>
      </c>
      <c r="Q1204" s="145">
        <f t="shared" si="292"/>
        <v>75788.685220772779</v>
      </c>
      <c r="R1204" s="146">
        <f t="shared" si="293"/>
        <v>0</v>
      </c>
    </row>
    <row r="1205" spans="1:18" x14ac:dyDescent="0.35">
      <c r="A1205">
        <v>1027</v>
      </c>
      <c r="B1205">
        <f t="shared" si="285"/>
        <v>59.844017100762912</v>
      </c>
      <c r="C1205" s="145">
        <f t="shared" si="286"/>
        <v>8339.0143902943055</v>
      </c>
      <c r="D1205" s="146">
        <f t="shared" si="287"/>
        <v>0</v>
      </c>
      <c r="H1205">
        <v>1027</v>
      </c>
      <c r="I1205">
        <f t="shared" si="288"/>
        <v>12.504556385392879</v>
      </c>
      <c r="J1205" s="145">
        <f t="shared" si="289"/>
        <v>66.892519125502588</v>
      </c>
      <c r="K1205" s="146">
        <f t="shared" si="290"/>
        <v>0</v>
      </c>
      <c r="O1205">
        <v>102.7</v>
      </c>
      <c r="P1205">
        <f t="shared" si="291"/>
        <v>137.66512588981118</v>
      </c>
      <c r="Q1205" s="145">
        <f t="shared" si="292"/>
        <v>76017.663645575565</v>
      </c>
      <c r="R1205" s="146">
        <f t="shared" si="293"/>
        <v>0</v>
      </c>
    </row>
    <row r="1206" spans="1:18" x14ac:dyDescent="0.35">
      <c r="A1206">
        <v>1028</v>
      </c>
      <c r="B1206">
        <f t="shared" si="285"/>
        <v>59.906265480546153</v>
      </c>
      <c r="C1206" s="145">
        <f t="shared" si="286"/>
        <v>8365.2897113330291</v>
      </c>
      <c r="D1206" s="146">
        <f t="shared" si="287"/>
        <v>0</v>
      </c>
      <c r="H1206">
        <v>1028</v>
      </c>
      <c r="I1206">
        <f t="shared" si="288"/>
        <v>12.521087657723516</v>
      </c>
      <c r="J1206" s="145">
        <f t="shared" si="289"/>
        <v>67.129939963740185</v>
      </c>
      <c r="K1206" s="146">
        <f t="shared" si="290"/>
        <v>0</v>
      </c>
      <c r="O1206">
        <v>102.8</v>
      </c>
      <c r="P1206">
        <f t="shared" si="291"/>
        <v>137.80352723955605</v>
      </c>
      <c r="Q1206" s="145">
        <f t="shared" si="292"/>
        <v>76247.103065593066</v>
      </c>
      <c r="R1206" s="146">
        <f t="shared" si="293"/>
        <v>0</v>
      </c>
    </row>
    <row r="1207" spans="1:18" x14ac:dyDescent="0.35">
      <c r="A1207">
        <v>1029</v>
      </c>
      <c r="B1207">
        <f t="shared" si="285"/>
        <v>59.968513860329395</v>
      </c>
      <c r="C1207" s="145">
        <f t="shared" si="286"/>
        <v>8391.620284199329</v>
      </c>
      <c r="D1207" s="146">
        <f t="shared" si="287"/>
        <v>0</v>
      </c>
      <c r="H1207">
        <v>1029</v>
      </c>
      <c r="I1207">
        <f t="shared" si="288"/>
        <v>12.537618930054155</v>
      </c>
      <c r="J1207" s="145">
        <f t="shared" si="289"/>
        <v>67.367954073514525</v>
      </c>
      <c r="K1207" s="146">
        <f t="shared" si="290"/>
        <v>0</v>
      </c>
      <c r="O1207">
        <v>102.9</v>
      </c>
      <c r="P1207">
        <f t="shared" si="291"/>
        <v>137.94192858930094</v>
      </c>
      <c r="Q1207" s="145">
        <f t="shared" si="292"/>
        <v>76477.003944668002</v>
      </c>
      <c r="R1207" s="146">
        <f t="shared" si="293"/>
        <v>0</v>
      </c>
    </row>
    <row r="1208" spans="1:18" x14ac:dyDescent="0.35">
      <c r="A1208">
        <v>1030</v>
      </c>
      <c r="B1208">
        <f t="shared" si="285"/>
        <v>60.030762240112637</v>
      </c>
      <c r="C1208" s="145">
        <f t="shared" si="286"/>
        <v>8418.0061670413088</v>
      </c>
      <c r="D1208" s="146">
        <f t="shared" si="287"/>
        <v>0</v>
      </c>
      <c r="H1208">
        <v>1030</v>
      </c>
      <c r="I1208">
        <f t="shared" si="288"/>
        <v>12.554150202384792</v>
      </c>
      <c r="J1208" s="145">
        <f t="shared" si="289"/>
        <v>67.606562245264854</v>
      </c>
      <c r="K1208" s="146">
        <f t="shared" si="290"/>
        <v>0</v>
      </c>
      <c r="O1208">
        <v>103</v>
      </c>
      <c r="P1208">
        <f t="shared" si="291"/>
        <v>138.08032993904581</v>
      </c>
      <c r="Q1208" s="145">
        <f t="shared" si="292"/>
        <v>76707.366746642874</v>
      </c>
      <c r="R1208" s="146">
        <f t="shared" si="293"/>
        <v>0</v>
      </c>
    </row>
    <row r="1209" spans="1:18" x14ac:dyDescent="0.35">
      <c r="A1209">
        <v>1031</v>
      </c>
      <c r="B1209">
        <f t="shared" si="285"/>
        <v>60.093010619895871</v>
      </c>
      <c r="C1209" s="145">
        <f t="shared" si="286"/>
        <v>8444.4474180070683</v>
      </c>
      <c r="D1209" s="146">
        <f t="shared" si="287"/>
        <v>0</v>
      </c>
      <c r="H1209">
        <v>1031</v>
      </c>
      <c r="I1209">
        <f t="shared" si="288"/>
        <v>12.57068147471543</v>
      </c>
      <c r="J1209" s="145">
        <f t="shared" si="289"/>
        <v>67.845765269430515</v>
      </c>
      <c r="K1209" s="146">
        <f t="shared" si="290"/>
        <v>0</v>
      </c>
      <c r="O1209">
        <v>103.1</v>
      </c>
      <c r="P1209">
        <f t="shared" si="291"/>
        <v>138.21873128879065</v>
      </c>
      <c r="Q1209" s="145">
        <f t="shared" si="292"/>
        <v>76938.191935360286</v>
      </c>
      <c r="R1209" s="146">
        <f t="shared" si="293"/>
        <v>0</v>
      </c>
    </row>
    <row r="1210" spans="1:18" x14ac:dyDescent="0.35">
      <c r="A1210">
        <v>1032</v>
      </c>
      <c r="B1210">
        <f t="shared" si="285"/>
        <v>60.155258999679113</v>
      </c>
      <c r="C1210" s="145">
        <f t="shared" si="286"/>
        <v>8470.9440952447094</v>
      </c>
      <c r="D1210" s="146">
        <f t="shared" si="287"/>
        <v>0</v>
      </c>
      <c r="H1210">
        <v>1032</v>
      </c>
      <c r="I1210">
        <f t="shared" si="288"/>
        <v>12.587212747046067</v>
      </c>
      <c r="J1210" s="145">
        <f t="shared" si="289"/>
        <v>68.085563936450782</v>
      </c>
      <c r="K1210" s="146">
        <f t="shared" si="290"/>
        <v>0</v>
      </c>
      <c r="O1210">
        <v>103.2</v>
      </c>
      <c r="P1210">
        <f t="shared" si="291"/>
        <v>138.35713263853555</v>
      </c>
      <c r="Q1210" s="145">
        <f t="shared" si="292"/>
        <v>77169.479974663103</v>
      </c>
      <c r="R1210" s="146">
        <f t="shared" si="293"/>
        <v>0</v>
      </c>
    </row>
    <row r="1211" spans="1:18" x14ac:dyDescent="0.35">
      <c r="A1211">
        <v>1033</v>
      </c>
      <c r="B1211">
        <f t="shared" si="285"/>
        <v>60.217507379462354</v>
      </c>
      <c r="C1211" s="145">
        <f t="shared" si="286"/>
        <v>8497.4962569023355</v>
      </c>
      <c r="D1211" s="146">
        <f t="shared" si="287"/>
        <v>0</v>
      </c>
      <c r="H1211">
        <v>1033</v>
      </c>
      <c r="I1211">
        <f t="shared" si="288"/>
        <v>12.603744019376704</v>
      </c>
      <c r="J1211" s="145">
        <f t="shared" si="289"/>
        <v>68.325959036764942</v>
      </c>
      <c r="K1211" s="146">
        <f t="shared" si="290"/>
        <v>0</v>
      </c>
      <c r="O1211">
        <v>103.3</v>
      </c>
      <c r="P1211">
        <f t="shared" si="291"/>
        <v>138.49553398828041</v>
      </c>
      <c r="Q1211" s="145">
        <f t="shared" si="292"/>
        <v>77401.231328393696</v>
      </c>
      <c r="R1211" s="146">
        <f t="shared" si="293"/>
        <v>0</v>
      </c>
    </row>
    <row r="1212" spans="1:18" x14ac:dyDescent="0.35">
      <c r="A1212">
        <v>1034</v>
      </c>
      <c r="B1212">
        <f t="shared" si="285"/>
        <v>60.279755759245596</v>
      </c>
      <c r="C1212" s="145">
        <f t="shared" si="286"/>
        <v>8524.103961128043</v>
      </c>
      <c r="D1212" s="146">
        <f t="shared" si="287"/>
        <v>0</v>
      </c>
      <c r="H1212">
        <v>1034</v>
      </c>
      <c r="I1212">
        <f t="shared" si="288"/>
        <v>12.620275291707342</v>
      </c>
      <c r="J1212" s="145">
        <f t="shared" si="289"/>
        <v>68.566951360812354</v>
      </c>
      <c r="K1212" s="146">
        <f t="shared" si="290"/>
        <v>0</v>
      </c>
      <c r="O1212">
        <v>103.4</v>
      </c>
      <c r="P1212">
        <f t="shared" si="291"/>
        <v>138.63393533802528</v>
      </c>
      <c r="Q1212" s="145">
        <f t="shared" si="292"/>
        <v>77633.446460394844</v>
      </c>
      <c r="R1212" s="146">
        <f t="shared" si="293"/>
        <v>0</v>
      </c>
    </row>
    <row r="1213" spans="1:18" x14ac:dyDescent="0.35">
      <c r="A1213">
        <v>1035</v>
      </c>
      <c r="B1213">
        <f t="shared" si="285"/>
        <v>60.342004139028838</v>
      </c>
      <c r="C1213" s="145">
        <f t="shared" si="286"/>
        <v>8550.7672660699372</v>
      </c>
      <c r="D1213" s="146">
        <f t="shared" si="287"/>
        <v>0</v>
      </c>
      <c r="H1213">
        <v>1035</v>
      </c>
      <c r="I1213">
        <f t="shared" si="288"/>
        <v>12.636806564037979</v>
      </c>
      <c r="J1213" s="145">
        <f t="shared" si="289"/>
        <v>68.808541699032261</v>
      </c>
      <c r="K1213" s="146">
        <f t="shared" si="290"/>
        <v>0</v>
      </c>
      <c r="O1213">
        <v>103.5</v>
      </c>
      <c r="P1213">
        <f t="shared" si="291"/>
        <v>138.77233668777015</v>
      </c>
      <c r="Q1213" s="145">
        <f t="shared" si="292"/>
        <v>77866.125834509134</v>
      </c>
      <c r="R1213" s="146">
        <f t="shared" si="293"/>
        <v>0</v>
      </c>
    </row>
    <row r="1214" spans="1:18" x14ac:dyDescent="0.35">
      <c r="A1214">
        <v>1036</v>
      </c>
      <c r="B1214">
        <f t="shared" si="285"/>
        <v>60.404252518812079</v>
      </c>
      <c r="C1214" s="145">
        <f t="shared" si="286"/>
        <v>8577.4862298761127</v>
      </c>
      <c r="D1214" s="146">
        <f t="shared" si="287"/>
        <v>0</v>
      </c>
      <c r="H1214">
        <v>1036</v>
      </c>
      <c r="I1214">
        <f t="shared" si="288"/>
        <v>12.653337836368616</v>
      </c>
      <c r="J1214" s="145">
        <f t="shared" si="289"/>
        <v>69.050730841863995</v>
      </c>
      <c r="K1214" s="146">
        <f t="shared" si="290"/>
        <v>0</v>
      </c>
      <c r="O1214">
        <v>103.6</v>
      </c>
      <c r="P1214">
        <f t="shared" si="291"/>
        <v>138.91073803751502</v>
      </c>
      <c r="Q1214" s="145">
        <f t="shared" si="292"/>
        <v>78099.269914579185</v>
      </c>
      <c r="R1214" s="146">
        <f t="shared" si="293"/>
        <v>0</v>
      </c>
    </row>
    <row r="1215" spans="1:18" x14ac:dyDescent="0.35">
      <c r="A1215">
        <v>1037</v>
      </c>
      <c r="B1215">
        <f t="shared" si="285"/>
        <v>60.466500898595321</v>
      </c>
      <c r="C1215" s="145">
        <f t="shared" si="286"/>
        <v>8604.2609106946784</v>
      </c>
      <c r="D1215" s="146">
        <f t="shared" si="287"/>
        <v>0</v>
      </c>
      <c r="H1215">
        <v>1037</v>
      </c>
      <c r="I1215">
        <f t="shared" si="288"/>
        <v>12.669869108699254</v>
      </c>
      <c r="J1215" s="145">
        <f t="shared" si="289"/>
        <v>69.293519579746885</v>
      </c>
      <c r="K1215" s="146">
        <f t="shared" si="290"/>
        <v>0</v>
      </c>
      <c r="O1215">
        <v>103.7</v>
      </c>
      <c r="P1215">
        <f t="shared" si="291"/>
        <v>139.04913938725991</v>
      </c>
      <c r="Q1215" s="145">
        <f t="shared" si="292"/>
        <v>78332.879164447702</v>
      </c>
      <c r="R1215" s="146">
        <f t="shared" si="293"/>
        <v>0</v>
      </c>
    </row>
    <row r="1216" spans="1:18" x14ac:dyDescent="0.35">
      <c r="A1216">
        <v>1038</v>
      </c>
      <c r="B1216">
        <f t="shared" si="285"/>
        <v>60.528749278378562</v>
      </c>
      <c r="C1216" s="145">
        <f t="shared" si="286"/>
        <v>8631.0913666737288</v>
      </c>
      <c r="D1216" s="146">
        <f t="shared" si="287"/>
        <v>0</v>
      </c>
      <c r="H1216">
        <v>1038</v>
      </c>
      <c r="I1216">
        <f t="shared" si="288"/>
        <v>12.686400381029891</v>
      </c>
      <c r="J1216" s="145">
        <f t="shared" si="289"/>
        <v>69.536908703120162</v>
      </c>
      <c r="K1216" s="146">
        <f t="shared" si="290"/>
        <v>0</v>
      </c>
      <c r="O1216">
        <v>103.8</v>
      </c>
      <c r="P1216">
        <f t="shared" si="291"/>
        <v>139.18754073700475</v>
      </c>
      <c r="Q1216" s="145">
        <f t="shared" si="292"/>
        <v>78566.954047957173</v>
      </c>
      <c r="R1216" s="146">
        <f t="shared" si="293"/>
        <v>0</v>
      </c>
    </row>
    <row r="1217" spans="1:18" x14ac:dyDescent="0.35">
      <c r="A1217">
        <v>1039</v>
      </c>
      <c r="B1217">
        <f t="shared" si="285"/>
        <v>60.590997658161804</v>
      </c>
      <c r="C1217" s="145">
        <f t="shared" si="286"/>
        <v>8657.9776559613674</v>
      </c>
      <c r="D1217" s="146">
        <f t="shared" si="287"/>
        <v>0</v>
      </c>
      <c r="H1217">
        <v>1039</v>
      </c>
      <c r="I1217">
        <f t="shared" si="288"/>
        <v>12.702931653360528</v>
      </c>
      <c r="J1217" s="145">
        <f t="shared" si="289"/>
        <v>69.780899002423183</v>
      </c>
      <c r="K1217" s="146">
        <f t="shared" si="290"/>
        <v>0</v>
      </c>
      <c r="O1217">
        <v>103.9</v>
      </c>
      <c r="P1217">
        <f t="shared" si="291"/>
        <v>139.32594208674965</v>
      </c>
      <c r="Q1217" s="145">
        <f t="shared" si="292"/>
        <v>78801.49502895039</v>
      </c>
      <c r="R1217" s="146">
        <f t="shared" si="293"/>
        <v>0</v>
      </c>
    </row>
    <row r="1218" spans="1:18" x14ac:dyDescent="0.35">
      <c r="A1218">
        <v>1040</v>
      </c>
      <c r="B1218">
        <f t="shared" si="285"/>
        <v>60.653246037945046</v>
      </c>
      <c r="C1218" s="145">
        <f t="shared" si="286"/>
        <v>8684.9198367056943</v>
      </c>
      <c r="D1218" s="146">
        <f t="shared" si="287"/>
        <v>0</v>
      </c>
      <c r="H1218">
        <v>1040</v>
      </c>
      <c r="I1218">
        <f t="shared" si="288"/>
        <v>12.719462925691166</v>
      </c>
      <c r="J1218" s="145">
        <f t="shared" si="289"/>
        <v>70.025491268095251</v>
      </c>
      <c r="K1218" s="146">
        <f t="shared" si="290"/>
        <v>0</v>
      </c>
      <c r="O1218">
        <v>104</v>
      </c>
      <c r="P1218">
        <f t="shared" si="291"/>
        <v>139.46434343649452</v>
      </c>
      <c r="Q1218" s="145">
        <f t="shared" si="292"/>
        <v>79036.50257126987</v>
      </c>
      <c r="R1218" s="146">
        <f t="shared" si="293"/>
        <v>0</v>
      </c>
    </row>
    <row r="1219" spans="1:18" x14ac:dyDescent="0.35">
      <c r="A1219">
        <v>1041</v>
      </c>
      <c r="B1219">
        <f t="shared" si="285"/>
        <v>60.715494417728287</v>
      </c>
      <c r="C1219" s="145">
        <f t="shared" si="286"/>
        <v>8711.917967054811</v>
      </c>
      <c r="D1219" s="146">
        <f t="shared" si="287"/>
        <v>0</v>
      </c>
      <c r="H1219">
        <v>1041</v>
      </c>
      <c r="I1219">
        <f t="shared" si="288"/>
        <v>12.735994198021803</v>
      </c>
      <c r="J1219" s="145">
        <f t="shared" si="289"/>
        <v>70.270686290575625</v>
      </c>
      <c r="K1219" s="146">
        <f t="shared" si="290"/>
        <v>0</v>
      </c>
      <c r="O1219">
        <v>104.1</v>
      </c>
      <c r="P1219">
        <f t="shared" si="291"/>
        <v>139.60274478623938</v>
      </c>
      <c r="Q1219" s="145">
        <f t="shared" si="292"/>
        <v>79271.977138758273</v>
      </c>
      <c r="R1219" s="146">
        <f t="shared" si="293"/>
        <v>0</v>
      </c>
    </row>
    <row r="1220" spans="1:18" x14ac:dyDescent="0.35">
      <c r="A1220">
        <v>1042</v>
      </c>
      <c r="B1220">
        <f t="shared" si="285"/>
        <v>60.777742797511529</v>
      </c>
      <c r="C1220" s="145">
        <f t="shared" si="286"/>
        <v>8738.9721051568195</v>
      </c>
      <c r="D1220" s="146">
        <f t="shared" si="287"/>
        <v>0</v>
      </c>
      <c r="H1220">
        <v>1042</v>
      </c>
      <c r="I1220">
        <f t="shared" si="288"/>
        <v>12.75252547035244</v>
      </c>
      <c r="J1220" s="145">
        <f t="shared" si="289"/>
        <v>70.516484860303635</v>
      </c>
      <c r="K1220" s="146">
        <f t="shared" si="290"/>
        <v>0</v>
      </c>
      <c r="O1220">
        <v>104.2</v>
      </c>
      <c r="P1220">
        <f t="shared" si="291"/>
        <v>139.74114613598425</v>
      </c>
      <c r="Q1220" s="145">
        <f t="shared" si="292"/>
        <v>79507.919195258262</v>
      </c>
      <c r="R1220" s="146">
        <f t="shared" si="293"/>
        <v>0</v>
      </c>
    </row>
    <row r="1221" spans="1:18" x14ac:dyDescent="0.35">
      <c r="A1221">
        <v>1043</v>
      </c>
      <c r="B1221">
        <f t="shared" si="285"/>
        <v>60.839991177294763</v>
      </c>
      <c r="C1221" s="145">
        <f t="shared" si="286"/>
        <v>8766.0823091598122</v>
      </c>
      <c r="D1221" s="146">
        <f t="shared" si="287"/>
        <v>0</v>
      </c>
      <c r="H1221">
        <v>1043</v>
      </c>
      <c r="I1221">
        <f t="shared" si="288"/>
        <v>12.769056742683079</v>
      </c>
      <c r="J1221" s="145">
        <f t="shared" si="289"/>
        <v>70.76288776771861</v>
      </c>
      <c r="K1221" s="146">
        <f t="shared" si="290"/>
        <v>0</v>
      </c>
      <c r="O1221">
        <v>104.3</v>
      </c>
      <c r="P1221">
        <f t="shared" si="291"/>
        <v>139.87954748572912</v>
      </c>
      <c r="Q1221" s="145">
        <f t="shared" si="292"/>
        <v>79744.329204612426</v>
      </c>
      <c r="R1221" s="146">
        <f t="shared" si="293"/>
        <v>0</v>
      </c>
    </row>
    <row r="1222" spans="1:18" x14ac:dyDescent="0.35">
      <c r="A1222">
        <v>1044</v>
      </c>
      <c r="B1222">
        <f t="shared" si="285"/>
        <v>60.902239557078005</v>
      </c>
      <c r="C1222" s="145">
        <f t="shared" si="286"/>
        <v>8793.2486372119038</v>
      </c>
      <c r="D1222" s="146">
        <f t="shared" si="287"/>
        <v>0</v>
      </c>
      <c r="H1222">
        <v>1044</v>
      </c>
      <c r="I1222">
        <f t="shared" si="288"/>
        <v>12.785588015013715</v>
      </c>
      <c r="J1222" s="145">
        <f t="shared" si="289"/>
        <v>71.009895803259795</v>
      </c>
      <c r="K1222" s="146">
        <f t="shared" si="290"/>
        <v>0</v>
      </c>
      <c r="O1222">
        <v>104.4</v>
      </c>
      <c r="P1222">
        <f t="shared" si="291"/>
        <v>140.01794883547402</v>
      </c>
      <c r="Q1222" s="145">
        <f t="shared" si="292"/>
        <v>79981.20763066347</v>
      </c>
      <c r="R1222" s="146">
        <f t="shared" si="293"/>
        <v>0</v>
      </c>
    </row>
    <row r="1223" spans="1:18" x14ac:dyDescent="0.35">
      <c r="A1223">
        <v>1045</v>
      </c>
      <c r="B1223">
        <f t="shared" si="285"/>
        <v>60.964487936861246</v>
      </c>
      <c r="C1223" s="145">
        <f t="shared" si="286"/>
        <v>8820.4711474611868</v>
      </c>
      <c r="D1223" s="146">
        <f t="shared" si="287"/>
        <v>0</v>
      </c>
      <c r="H1223">
        <v>1045</v>
      </c>
      <c r="I1223">
        <f t="shared" si="288"/>
        <v>12.802119287344354</v>
      </c>
      <c r="J1223" s="145">
        <f t="shared" si="289"/>
        <v>71.257509757366549</v>
      </c>
      <c r="K1223" s="146">
        <f t="shared" si="290"/>
        <v>0</v>
      </c>
      <c r="O1223">
        <v>104.5</v>
      </c>
      <c r="P1223">
        <f t="shared" si="291"/>
        <v>140.15635018521888</v>
      </c>
      <c r="Q1223" s="145">
        <f t="shared" si="292"/>
        <v>80218.554937253924</v>
      </c>
      <c r="R1223" s="146">
        <f t="shared" si="293"/>
        <v>0</v>
      </c>
    </row>
    <row r="1224" spans="1:18" x14ac:dyDescent="0.35">
      <c r="A1224">
        <v>1046</v>
      </c>
      <c r="B1224">
        <f t="shared" si="285"/>
        <v>61.026736316644488</v>
      </c>
      <c r="C1224" s="145">
        <f t="shared" si="286"/>
        <v>8847.7498980557648</v>
      </c>
      <c r="D1224" s="146">
        <f t="shared" si="287"/>
        <v>0</v>
      </c>
      <c r="H1224">
        <v>1046</v>
      </c>
      <c r="I1224">
        <f t="shared" si="288"/>
        <v>12.818650559674991</v>
      </c>
      <c r="J1224" s="145">
        <f t="shared" si="289"/>
        <v>71.505730420478102</v>
      </c>
      <c r="K1224" s="146">
        <f t="shared" si="290"/>
        <v>0</v>
      </c>
      <c r="O1224">
        <v>104.6</v>
      </c>
      <c r="P1224">
        <f t="shared" si="291"/>
        <v>140.29475153496372</v>
      </c>
      <c r="Q1224" s="145">
        <f t="shared" si="292"/>
        <v>80456.371588226408</v>
      </c>
      <c r="R1224" s="146">
        <f t="shared" si="293"/>
        <v>0</v>
      </c>
    </row>
    <row r="1225" spans="1:18" x14ac:dyDescent="0.35">
      <c r="A1225">
        <v>1047</v>
      </c>
      <c r="B1225">
        <f t="shared" si="285"/>
        <v>61.08898469642773</v>
      </c>
      <c r="C1225" s="145">
        <f t="shared" si="286"/>
        <v>8875.0849471437377</v>
      </c>
      <c r="D1225" s="146">
        <f t="shared" si="287"/>
        <v>0</v>
      </c>
      <c r="H1225">
        <v>1047</v>
      </c>
      <c r="I1225">
        <f t="shared" si="288"/>
        <v>12.835181832005627</v>
      </c>
      <c r="J1225" s="145">
        <f t="shared" si="289"/>
        <v>71.754558583033827</v>
      </c>
      <c r="K1225" s="146">
        <f t="shared" si="290"/>
        <v>0</v>
      </c>
      <c r="O1225">
        <v>104.7</v>
      </c>
      <c r="P1225">
        <f t="shared" si="291"/>
        <v>140.43315288470862</v>
      </c>
      <c r="Q1225" s="145">
        <f t="shared" si="292"/>
        <v>80694.658047423698</v>
      </c>
      <c r="R1225" s="146">
        <f t="shared" si="293"/>
        <v>0</v>
      </c>
    </row>
    <row r="1226" spans="1:18" x14ac:dyDescent="0.35">
      <c r="A1226">
        <v>1048</v>
      </c>
      <c r="B1226">
        <f t="shared" si="285"/>
        <v>61.151233076210971</v>
      </c>
      <c r="C1226" s="145">
        <f t="shared" si="286"/>
        <v>8902.4763528732055</v>
      </c>
      <c r="D1226" s="146">
        <f t="shared" si="287"/>
        <v>0</v>
      </c>
      <c r="H1226">
        <v>1048</v>
      </c>
      <c r="I1226">
        <f t="shared" si="288"/>
        <v>12.851713104336266</v>
      </c>
      <c r="J1226" s="145">
        <f t="shared" si="289"/>
        <v>72.003995035472997</v>
      </c>
      <c r="K1226" s="146">
        <f t="shared" si="290"/>
        <v>0</v>
      </c>
      <c r="O1226">
        <v>104.8</v>
      </c>
      <c r="P1226">
        <f t="shared" si="291"/>
        <v>140.57155423445349</v>
      </c>
      <c r="Q1226" s="145">
        <f t="shared" si="292"/>
        <v>80933.41477868834</v>
      </c>
      <c r="R1226" s="146">
        <f t="shared" si="293"/>
        <v>0</v>
      </c>
    </row>
    <row r="1227" spans="1:18" x14ac:dyDescent="0.35">
      <c r="A1227">
        <v>1049</v>
      </c>
      <c r="B1227">
        <f t="shared" si="285"/>
        <v>61.213481455994213</v>
      </c>
      <c r="C1227" s="145">
        <f t="shared" si="286"/>
        <v>8929.9241733922699</v>
      </c>
      <c r="D1227" s="146">
        <f t="shared" si="287"/>
        <v>0</v>
      </c>
      <c r="H1227">
        <v>1049</v>
      </c>
      <c r="I1227">
        <f t="shared" si="288"/>
        <v>12.868244376666903</v>
      </c>
      <c r="J1227" s="145">
        <f t="shared" si="289"/>
        <v>72.254040568234913</v>
      </c>
      <c r="K1227" s="146">
        <f t="shared" si="290"/>
        <v>0</v>
      </c>
      <c r="O1227">
        <v>104.9</v>
      </c>
      <c r="P1227">
        <f t="shared" si="291"/>
        <v>140.70995558419835</v>
      </c>
      <c r="Q1227" s="145">
        <f t="shared" si="292"/>
        <v>81172.642245862909</v>
      </c>
      <c r="R1227" s="146">
        <f t="shared" si="293"/>
        <v>0</v>
      </c>
    </row>
    <row r="1228" spans="1:18" x14ac:dyDescent="0.35">
      <c r="A1228">
        <v>1050</v>
      </c>
      <c r="B1228">
        <f t="shared" si="285"/>
        <v>61.275729835777454</v>
      </c>
      <c r="C1228" s="145">
        <f t="shared" si="286"/>
        <v>8957.4284668490327</v>
      </c>
      <c r="D1228" s="146">
        <f t="shared" si="287"/>
        <v>0</v>
      </c>
      <c r="H1228">
        <v>1050</v>
      </c>
      <c r="I1228">
        <f t="shared" si="288"/>
        <v>12.88477564899754</v>
      </c>
      <c r="J1228" s="145">
        <f t="shared" si="289"/>
        <v>72.504695971758878</v>
      </c>
      <c r="K1228" s="146">
        <f t="shared" si="290"/>
        <v>0</v>
      </c>
      <c r="O1228">
        <v>105</v>
      </c>
      <c r="P1228">
        <f t="shared" si="291"/>
        <v>140.84835693394322</v>
      </c>
      <c r="Q1228" s="145">
        <f t="shared" si="292"/>
        <v>81412.340912790125</v>
      </c>
      <c r="R1228" s="146">
        <f t="shared" si="293"/>
        <v>0</v>
      </c>
    </row>
    <row r="1229" spans="1:18" x14ac:dyDescent="0.35">
      <c r="A1229">
        <v>1051</v>
      </c>
      <c r="B1229">
        <f t="shared" si="285"/>
        <v>61.337978215560696</v>
      </c>
      <c r="C1229" s="145">
        <f t="shared" si="286"/>
        <v>8984.9892913915937</v>
      </c>
      <c r="D1229" s="146">
        <f t="shared" si="287"/>
        <v>0</v>
      </c>
      <c r="H1229">
        <v>1051</v>
      </c>
      <c r="I1229">
        <f t="shared" si="288"/>
        <v>12.901306921328178</v>
      </c>
      <c r="J1229" s="145">
        <f t="shared" si="289"/>
        <v>72.755962036484206</v>
      </c>
      <c r="K1229" s="146">
        <f t="shared" si="290"/>
        <v>0</v>
      </c>
      <c r="O1229">
        <v>105.1</v>
      </c>
      <c r="P1229">
        <f t="shared" si="291"/>
        <v>140.98675828368809</v>
      </c>
      <c r="Q1229" s="145">
        <f t="shared" si="292"/>
        <v>81652.511243312576</v>
      </c>
      <c r="R1229" s="146">
        <f t="shared" si="293"/>
        <v>0</v>
      </c>
    </row>
    <row r="1230" spans="1:18" x14ac:dyDescent="0.35">
      <c r="A1230">
        <v>1052</v>
      </c>
      <c r="B1230">
        <f t="shared" si="285"/>
        <v>61.400226595343938</v>
      </c>
      <c r="C1230" s="145">
        <f t="shared" si="286"/>
        <v>9012.6067051680529</v>
      </c>
      <c r="D1230" s="146">
        <f t="shared" si="287"/>
        <v>0</v>
      </c>
      <c r="H1230">
        <v>1052</v>
      </c>
      <c r="I1230">
        <f t="shared" si="288"/>
        <v>12.917838193658815</v>
      </c>
      <c r="J1230" s="145">
        <f t="shared" si="289"/>
        <v>73.007839552850157</v>
      </c>
      <c r="K1230" s="146">
        <f t="shared" si="290"/>
        <v>0</v>
      </c>
      <c r="O1230">
        <v>105.2</v>
      </c>
      <c r="P1230">
        <f t="shared" si="291"/>
        <v>141.12515963343299</v>
      </c>
      <c r="Q1230" s="145">
        <f t="shared" si="292"/>
        <v>81893.153701272924</v>
      </c>
      <c r="R1230" s="146">
        <f t="shared" si="293"/>
        <v>0</v>
      </c>
    </row>
    <row r="1231" spans="1:18" x14ac:dyDescent="0.35">
      <c r="A1231">
        <v>1053</v>
      </c>
      <c r="B1231">
        <f t="shared" si="285"/>
        <v>61.462474975127179</v>
      </c>
      <c r="C1231" s="145">
        <f t="shared" si="286"/>
        <v>9040.2807663265139</v>
      </c>
      <c r="D1231" s="146">
        <f t="shared" si="287"/>
        <v>0</v>
      </c>
      <c r="H1231">
        <v>1053</v>
      </c>
      <c r="I1231">
        <f t="shared" si="288"/>
        <v>12.934369465989452</v>
      </c>
      <c r="J1231" s="145">
        <f t="shared" si="289"/>
        <v>73.260329311296061</v>
      </c>
      <c r="K1231" s="146">
        <f t="shared" si="290"/>
        <v>0</v>
      </c>
      <c r="O1231">
        <v>105.3</v>
      </c>
      <c r="P1231">
        <f t="shared" si="291"/>
        <v>141.26356098317783</v>
      </c>
      <c r="Q1231" s="145">
        <f t="shared" si="292"/>
        <v>82134.2687505137</v>
      </c>
      <c r="R1231" s="146">
        <f t="shared" si="293"/>
        <v>0</v>
      </c>
    </row>
    <row r="1232" spans="1:18" x14ac:dyDescent="0.35">
      <c r="A1232">
        <v>1054</v>
      </c>
      <c r="B1232">
        <f t="shared" si="285"/>
        <v>61.524723354910421</v>
      </c>
      <c r="C1232" s="145">
        <f t="shared" si="286"/>
        <v>9068.0115330150747</v>
      </c>
      <c r="D1232" s="146">
        <f t="shared" si="287"/>
        <v>0</v>
      </c>
      <c r="H1232">
        <v>1054</v>
      </c>
      <c r="I1232">
        <f t="shared" si="288"/>
        <v>12.95090073832009</v>
      </c>
      <c r="J1232" s="145">
        <f t="shared" si="289"/>
        <v>73.513432102261262</v>
      </c>
      <c r="K1232" s="146">
        <f t="shared" si="290"/>
        <v>0</v>
      </c>
      <c r="O1232">
        <v>105.4</v>
      </c>
      <c r="P1232">
        <f t="shared" si="291"/>
        <v>141.40196233292272</v>
      </c>
      <c r="Q1232" s="145">
        <f t="shared" si="292"/>
        <v>82375.856854877726</v>
      </c>
      <c r="R1232" s="146">
        <f t="shared" si="293"/>
        <v>0</v>
      </c>
    </row>
    <row r="1233" spans="1:18" x14ac:dyDescent="0.35">
      <c r="A1233">
        <v>1055</v>
      </c>
      <c r="B1233">
        <f t="shared" si="285"/>
        <v>61.586971734693662</v>
      </c>
      <c r="C1233" s="145">
        <f t="shared" si="286"/>
        <v>9095.7990633818354</v>
      </c>
      <c r="D1233" s="146">
        <f t="shared" si="287"/>
        <v>0</v>
      </c>
      <c r="H1233">
        <v>1055</v>
      </c>
      <c r="I1233">
        <f t="shared" si="288"/>
        <v>12.967432010650727</v>
      </c>
      <c r="J1233" s="145">
        <f t="shared" si="289"/>
        <v>73.767148716185005</v>
      </c>
      <c r="K1233" s="146">
        <f t="shared" si="290"/>
        <v>0</v>
      </c>
      <c r="O1233">
        <v>105.5</v>
      </c>
      <c r="P1233">
        <f t="shared" si="291"/>
        <v>141.54036368266759</v>
      </c>
      <c r="Q1233" s="145">
        <f t="shared" si="292"/>
        <v>82617.918478207459</v>
      </c>
      <c r="R1233" s="146">
        <f t="shared" si="293"/>
        <v>0</v>
      </c>
    </row>
    <row r="1234" spans="1:18" x14ac:dyDescent="0.35">
      <c r="A1234">
        <v>1056</v>
      </c>
      <c r="B1234">
        <f t="shared" si="285"/>
        <v>61.649220114476897</v>
      </c>
      <c r="C1234" s="145">
        <f t="shared" si="286"/>
        <v>9123.6434155748993</v>
      </c>
      <c r="D1234" s="146">
        <f t="shared" si="287"/>
        <v>0</v>
      </c>
      <c r="H1234">
        <v>1056</v>
      </c>
      <c r="I1234">
        <f t="shared" si="288"/>
        <v>12.983963282981366</v>
      </c>
      <c r="J1234" s="145">
        <f t="shared" si="289"/>
        <v>74.02147994350662</v>
      </c>
      <c r="K1234" s="146">
        <f t="shared" si="290"/>
        <v>0</v>
      </c>
      <c r="O1234">
        <v>105.6</v>
      </c>
      <c r="P1234">
        <f t="shared" si="291"/>
        <v>141.67876503241246</v>
      </c>
      <c r="Q1234" s="145">
        <f t="shared" si="292"/>
        <v>82860.454084345591</v>
      </c>
      <c r="R1234" s="146">
        <f t="shared" si="293"/>
        <v>0</v>
      </c>
    </row>
    <row r="1235" spans="1:18" x14ac:dyDescent="0.35">
      <c r="A1235">
        <v>1057</v>
      </c>
      <c r="B1235">
        <f t="shared" si="285"/>
        <v>61.711468494260139</v>
      </c>
      <c r="C1235" s="145">
        <f t="shared" si="286"/>
        <v>9151.5446477423684</v>
      </c>
      <c r="D1235" s="146">
        <f t="shared" si="287"/>
        <v>0</v>
      </c>
      <c r="H1235">
        <v>1057</v>
      </c>
      <c r="I1235">
        <f t="shared" si="288"/>
        <v>13.000494555312002</v>
      </c>
      <c r="J1235" s="145">
        <f t="shared" si="289"/>
        <v>74.276426574665379</v>
      </c>
      <c r="K1235" s="146">
        <f t="shared" si="290"/>
        <v>0</v>
      </c>
      <c r="O1235">
        <v>105.7</v>
      </c>
      <c r="P1235">
        <f t="shared" si="291"/>
        <v>141.81716638215732</v>
      </c>
      <c r="Q1235" s="145">
        <f t="shared" si="292"/>
        <v>83103.464137134739</v>
      </c>
      <c r="R1235" s="146">
        <f t="shared" si="293"/>
        <v>0</v>
      </c>
    </row>
    <row r="1236" spans="1:18" x14ac:dyDescent="0.35">
      <c r="A1236">
        <v>1058</v>
      </c>
      <c r="B1236">
        <f t="shared" si="285"/>
        <v>61.77371687404338</v>
      </c>
      <c r="C1236" s="145">
        <f t="shared" si="286"/>
        <v>9179.5028180323425</v>
      </c>
      <c r="D1236" s="146">
        <f t="shared" si="287"/>
        <v>0</v>
      </c>
      <c r="H1236">
        <v>1058</v>
      </c>
      <c r="I1236">
        <f t="shared" si="288"/>
        <v>13.017025827642639</v>
      </c>
      <c r="J1236" s="145">
        <f t="shared" si="289"/>
        <v>74.531989400100599</v>
      </c>
      <c r="K1236" s="146">
        <f t="shared" si="290"/>
        <v>0</v>
      </c>
      <c r="O1236">
        <v>105.8</v>
      </c>
      <c r="P1236">
        <f t="shared" si="291"/>
        <v>141.95556773190219</v>
      </c>
      <c r="Q1236" s="145">
        <f t="shared" si="292"/>
        <v>83346.94910041758</v>
      </c>
      <c r="R1236" s="146">
        <f t="shared" si="293"/>
        <v>0</v>
      </c>
    </row>
    <row r="1237" spans="1:18" x14ac:dyDescent="0.35">
      <c r="A1237">
        <v>1059</v>
      </c>
      <c r="B1237">
        <f t="shared" si="285"/>
        <v>61.835965253826622</v>
      </c>
      <c r="C1237" s="145">
        <f t="shared" si="286"/>
        <v>9207.5179845929215</v>
      </c>
      <c r="D1237" s="146">
        <f t="shared" si="287"/>
        <v>0</v>
      </c>
      <c r="H1237">
        <v>1059</v>
      </c>
      <c r="I1237">
        <f t="shared" si="288"/>
        <v>13.033557099973278</v>
      </c>
      <c r="J1237" s="145">
        <f t="shared" si="289"/>
        <v>74.788169210251624</v>
      </c>
      <c r="K1237" s="146">
        <f t="shared" si="290"/>
        <v>0</v>
      </c>
      <c r="O1237">
        <v>105.9</v>
      </c>
      <c r="P1237">
        <f t="shared" si="291"/>
        <v>142.09396908164709</v>
      </c>
      <c r="Q1237" s="145">
        <f t="shared" si="292"/>
        <v>83590.909438036731</v>
      </c>
      <c r="R1237" s="146">
        <f t="shared" si="293"/>
        <v>0</v>
      </c>
    </row>
    <row r="1238" spans="1:18" x14ac:dyDescent="0.35">
      <c r="A1238">
        <v>1060</v>
      </c>
      <c r="B1238">
        <f t="shared" si="285"/>
        <v>61.898213633609863</v>
      </c>
      <c r="C1238" s="145">
        <f t="shared" si="286"/>
        <v>9235.5902055722072</v>
      </c>
      <c r="D1238" s="146">
        <f t="shared" si="287"/>
        <v>0</v>
      </c>
      <c r="H1238">
        <v>1060</v>
      </c>
      <c r="I1238">
        <f t="shared" si="288"/>
        <v>13.050088372303914</v>
      </c>
      <c r="J1238" s="145">
        <f t="shared" si="289"/>
        <v>75.044966795557656</v>
      </c>
      <c r="K1238" s="146">
        <f t="shared" si="290"/>
        <v>0</v>
      </c>
      <c r="O1238">
        <v>106</v>
      </c>
      <c r="P1238">
        <f t="shared" si="291"/>
        <v>142.23237043139193</v>
      </c>
      <c r="Q1238" s="145">
        <f t="shared" si="292"/>
        <v>83835.34561383471</v>
      </c>
      <c r="R1238" s="146">
        <f t="shared" si="293"/>
        <v>0</v>
      </c>
    </row>
    <row r="1239" spans="1:18" x14ac:dyDescent="0.35">
      <c r="A1239">
        <v>1061</v>
      </c>
      <c r="B1239">
        <f t="shared" si="285"/>
        <v>61.960462013393105</v>
      </c>
      <c r="C1239" s="145">
        <f t="shared" si="286"/>
        <v>9263.7195391182977</v>
      </c>
      <c r="D1239" s="146">
        <f t="shared" si="287"/>
        <v>0</v>
      </c>
      <c r="H1239">
        <v>1061</v>
      </c>
      <c r="I1239">
        <f t="shared" si="288"/>
        <v>13.066619644634551</v>
      </c>
      <c r="J1239" s="145">
        <f t="shared" si="289"/>
        <v>75.302382946458096</v>
      </c>
      <c r="K1239" s="146">
        <f t="shared" si="290"/>
        <v>0</v>
      </c>
      <c r="O1239">
        <v>106.1</v>
      </c>
      <c r="P1239">
        <f t="shared" si="291"/>
        <v>142.3707717811368</v>
      </c>
      <c r="Q1239" s="145">
        <f t="shared" si="292"/>
        <v>84080.258091654294</v>
      </c>
      <c r="R1239" s="146">
        <f t="shared" si="293"/>
        <v>0</v>
      </c>
    </row>
    <row r="1240" spans="1:18" x14ac:dyDescent="0.35">
      <c r="A1240">
        <v>1062</v>
      </c>
      <c r="B1240">
        <f t="shared" si="285"/>
        <v>62.022710393176347</v>
      </c>
      <c r="C1240" s="145">
        <f t="shared" si="286"/>
        <v>9291.9060433792984</v>
      </c>
      <c r="D1240" s="146">
        <f t="shared" si="287"/>
        <v>0</v>
      </c>
      <c r="H1240">
        <v>1062</v>
      </c>
      <c r="I1240">
        <f t="shared" si="288"/>
        <v>13.08315091696519</v>
      </c>
      <c r="J1240" s="145">
        <f t="shared" si="289"/>
        <v>75.560418453392202</v>
      </c>
      <c r="K1240" s="146">
        <f t="shared" si="290"/>
        <v>0</v>
      </c>
      <c r="O1240">
        <v>106.2</v>
      </c>
      <c r="P1240">
        <f t="shared" si="291"/>
        <v>142.50917313088169</v>
      </c>
      <c r="Q1240" s="145">
        <f t="shared" si="292"/>
        <v>84325.64733533813</v>
      </c>
      <c r="R1240" s="146">
        <f t="shared" si="293"/>
        <v>0</v>
      </c>
    </row>
    <row r="1241" spans="1:18" x14ac:dyDescent="0.35">
      <c r="A1241">
        <v>1063</v>
      </c>
      <c r="B1241">
        <f t="shared" si="285"/>
        <v>62.084958772959588</v>
      </c>
      <c r="C1241" s="145">
        <f t="shared" si="286"/>
        <v>9320.1497765033091</v>
      </c>
      <c r="D1241" s="146">
        <f t="shared" si="287"/>
        <v>0</v>
      </c>
      <c r="H1241">
        <v>1063</v>
      </c>
      <c r="I1241">
        <f t="shared" si="288"/>
        <v>13.099682189295827</v>
      </c>
      <c r="J1241" s="145">
        <f t="shared" si="289"/>
        <v>75.819074106799292</v>
      </c>
      <c r="K1241" s="146">
        <f t="shared" si="290"/>
        <v>0</v>
      </c>
      <c r="O1241">
        <v>106.3</v>
      </c>
      <c r="P1241">
        <f t="shared" si="291"/>
        <v>142.64757448062656</v>
      </c>
      <c r="Q1241" s="145">
        <f t="shared" si="292"/>
        <v>84571.513808728705</v>
      </c>
      <c r="R1241" s="146">
        <f t="shared" si="293"/>
        <v>0</v>
      </c>
    </row>
    <row r="1242" spans="1:18" x14ac:dyDescent="0.35">
      <c r="A1242">
        <v>1064</v>
      </c>
      <c r="B1242">
        <f t="shared" si="285"/>
        <v>62.14720715274283</v>
      </c>
      <c r="C1242" s="145">
        <f t="shared" si="286"/>
        <v>9348.4507966384263</v>
      </c>
      <c r="D1242" s="146">
        <f t="shared" si="287"/>
        <v>0</v>
      </c>
      <c r="H1242">
        <v>1064</v>
      </c>
      <c r="I1242">
        <f t="shared" si="288"/>
        <v>13.116213461626463</v>
      </c>
      <c r="J1242" s="145">
        <f t="shared" si="289"/>
        <v>76.078350697118623</v>
      </c>
      <c r="K1242" s="146">
        <f t="shared" si="290"/>
        <v>0</v>
      </c>
      <c r="O1242">
        <v>106.4</v>
      </c>
      <c r="P1242">
        <f t="shared" si="291"/>
        <v>142.78597583037143</v>
      </c>
      <c r="Q1242" s="145">
        <f t="shared" si="292"/>
        <v>84817.857975668769</v>
      </c>
      <c r="R1242" s="146">
        <f t="shared" si="293"/>
        <v>0</v>
      </c>
    </row>
    <row r="1243" spans="1:18" x14ac:dyDescent="0.35">
      <c r="A1243">
        <v>1065</v>
      </c>
      <c r="B1243">
        <f t="shared" si="285"/>
        <v>62.209455532526071</v>
      </c>
      <c r="C1243" s="145">
        <f t="shared" si="286"/>
        <v>9376.8091619327588</v>
      </c>
      <c r="D1243" s="146">
        <f t="shared" si="287"/>
        <v>0</v>
      </c>
      <c r="H1243">
        <v>1065</v>
      </c>
      <c r="I1243">
        <f t="shared" si="288"/>
        <v>13.132744733957102</v>
      </c>
      <c r="J1243" s="145">
        <f t="shared" si="289"/>
        <v>76.338249014789596</v>
      </c>
      <c r="K1243" s="146">
        <f t="shared" si="290"/>
        <v>0</v>
      </c>
      <c r="O1243">
        <v>106.5</v>
      </c>
      <c r="P1243">
        <f t="shared" si="291"/>
        <v>142.92437718011629</v>
      </c>
      <c r="Q1243" s="145">
        <f t="shared" si="292"/>
        <v>85064.68030000088</v>
      </c>
      <c r="R1243" s="146">
        <f t="shared" si="293"/>
        <v>0</v>
      </c>
    </row>
    <row r="1244" spans="1:18" x14ac:dyDescent="0.35">
      <c r="A1244">
        <v>1066</v>
      </c>
      <c r="B1244">
        <f t="shared" si="285"/>
        <v>62.271703912309313</v>
      </c>
      <c r="C1244" s="145">
        <f t="shared" si="286"/>
        <v>9405.2249305343994</v>
      </c>
      <c r="D1244" s="146">
        <f t="shared" si="287"/>
        <v>0</v>
      </c>
      <c r="H1244">
        <v>1066</v>
      </c>
      <c r="I1244">
        <f t="shared" si="288"/>
        <v>13.149276006287739</v>
      </c>
      <c r="J1244" s="145">
        <f t="shared" si="289"/>
        <v>76.598769850251387</v>
      </c>
      <c r="K1244" s="146">
        <f t="shared" si="290"/>
        <v>0</v>
      </c>
      <c r="O1244">
        <v>106.6</v>
      </c>
      <c r="P1244">
        <f t="shared" si="291"/>
        <v>143.06277852986116</v>
      </c>
      <c r="Q1244" s="145">
        <f t="shared" si="292"/>
        <v>85311.981245567717</v>
      </c>
      <c r="R1244" s="146">
        <f t="shared" si="293"/>
        <v>0</v>
      </c>
    </row>
    <row r="1245" spans="1:18" x14ac:dyDescent="0.35">
      <c r="A1245">
        <v>1067</v>
      </c>
      <c r="B1245">
        <f t="shared" si="285"/>
        <v>62.333952292092555</v>
      </c>
      <c r="C1245" s="145">
        <f t="shared" si="286"/>
        <v>9433.6981605914534</v>
      </c>
      <c r="D1245" s="146">
        <f t="shared" si="287"/>
        <v>0</v>
      </c>
      <c r="H1245">
        <v>1067</v>
      </c>
      <c r="I1245">
        <f t="shared" si="288"/>
        <v>13.165807278618376</v>
      </c>
      <c r="J1245" s="145">
        <f t="shared" si="289"/>
        <v>76.859913993943366</v>
      </c>
      <c r="K1245" s="146">
        <f t="shared" si="290"/>
        <v>0</v>
      </c>
      <c r="O1245">
        <v>106.7</v>
      </c>
      <c r="P1245">
        <f t="shared" si="291"/>
        <v>143.20117987960606</v>
      </c>
      <c r="Q1245" s="145">
        <f t="shared" si="292"/>
        <v>85559.761276211924</v>
      </c>
      <c r="R1245" s="146">
        <f t="shared" si="293"/>
        <v>0</v>
      </c>
    </row>
    <row r="1246" spans="1:18" x14ac:dyDescent="0.35">
      <c r="A1246">
        <v>1068</v>
      </c>
      <c r="B1246">
        <f t="shared" si="285"/>
        <v>62.396200671875789</v>
      </c>
      <c r="C1246" s="145">
        <f t="shared" si="286"/>
        <v>9462.2289102520153</v>
      </c>
      <c r="D1246" s="146">
        <f t="shared" si="287"/>
        <v>0</v>
      </c>
      <c r="H1246">
        <v>1068</v>
      </c>
      <c r="I1246">
        <f t="shared" si="288"/>
        <v>13.182338550949014</v>
      </c>
      <c r="J1246" s="145">
        <f t="shared" si="289"/>
        <v>77.121682236304864</v>
      </c>
      <c r="K1246" s="146">
        <f t="shared" si="290"/>
        <v>0</v>
      </c>
      <c r="O1246">
        <v>106.8</v>
      </c>
      <c r="P1246">
        <f t="shared" si="291"/>
        <v>143.3395812293509</v>
      </c>
      <c r="Q1246" s="145">
        <f t="shared" si="292"/>
        <v>85808.020855775991</v>
      </c>
      <c r="R1246" s="146">
        <f t="shared" si="293"/>
        <v>0</v>
      </c>
    </row>
    <row r="1247" spans="1:18" x14ac:dyDescent="0.35">
      <c r="A1247">
        <v>1069</v>
      </c>
      <c r="B1247">
        <f t="shared" si="285"/>
        <v>62.458449051659031</v>
      </c>
      <c r="C1247" s="145">
        <f t="shared" si="286"/>
        <v>9490.8172376641978</v>
      </c>
      <c r="D1247" s="146">
        <f t="shared" si="287"/>
        <v>0</v>
      </c>
      <c r="H1247">
        <v>1069</v>
      </c>
      <c r="I1247">
        <f t="shared" si="288"/>
        <v>13.198869823279651</v>
      </c>
      <c r="J1247" s="145">
        <f t="shared" si="289"/>
        <v>77.384075367775139</v>
      </c>
      <c r="K1247" s="146">
        <f t="shared" si="290"/>
        <v>0</v>
      </c>
      <c r="O1247">
        <v>106.9</v>
      </c>
      <c r="P1247">
        <f t="shared" si="291"/>
        <v>143.47798257909579</v>
      </c>
      <c r="Q1247" s="145">
        <f t="shared" si="292"/>
        <v>86056.76044810281</v>
      </c>
      <c r="R1247" s="146">
        <f t="shared" si="293"/>
        <v>0</v>
      </c>
    </row>
    <row r="1248" spans="1:18" x14ac:dyDescent="0.35">
      <c r="A1248">
        <v>1070</v>
      </c>
      <c r="B1248">
        <f t="shared" si="285"/>
        <v>62.520697431442272</v>
      </c>
      <c r="C1248" s="145">
        <f t="shared" si="286"/>
        <v>9519.4632009760935</v>
      </c>
      <c r="D1248" s="146">
        <f t="shared" si="287"/>
        <v>0</v>
      </c>
      <c r="H1248">
        <v>1070</v>
      </c>
      <c r="I1248">
        <f t="shared" si="288"/>
        <v>13.215401095610289</v>
      </c>
      <c r="J1248" s="145">
        <f t="shared" si="289"/>
        <v>77.647094178793523</v>
      </c>
      <c r="K1248" s="146">
        <f t="shared" si="290"/>
        <v>0</v>
      </c>
      <c r="O1248">
        <v>107</v>
      </c>
      <c r="P1248">
        <f t="shared" si="291"/>
        <v>143.61638392884066</v>
      </c>
      <c r="Q1248" s="145">
        <f t="shared" si="292"/>
        <v>86305.980517034783</v>
      </c>
      <c r="R1248" s="146">
        <f t="shared" si="293"/>
        <v>0</v>
      </c>
    </row>
    <row r="1249" spans="1:18" x14ac:dyDescent="0.35">
      <c r="A1249">
        <v>1071</v>
      </c>
      <c r="B1249">
        <f t="shared" si="285"/>
        <v>62.582945811225514</v>
      </c>
      <c r="C1249" s="145">
        <f t="shared" si="286"/>
        <v>9548.166858335806</v>
      </c>
      <c r="D1249" s="146">
        <f t="shared" si="287"/>
        <v>0</v>
      </c>
      <c r="H1249">
        <v>1071</v>
      </c>
      <c r="I1249">
        <f t="shared" si="288"/>
        <v>13.231932367940926</v>
      </c>
      <c r="J1249" s="145">
        <f t="shared" si="289"/>
        <v>77.910739459799231</v>
      </c>
      <c r="K1249" s="146">
        <f t="shared" si="290"/>
        <v>0</v>
      </c>
      <c r="O1249">
        <v>107.1</v>
      </c>
      <c r="P1249">
        <f t="shared" si="291"/>
        <v>143.75478527858553</v>
      </c>
      <c r="Q1249" s="145">
        <f t="shared" si="292"/>
        <v>86555.681526414613</v>
      </c>
      <c r="R1249" s="146">
        <f t="shared" si="293"/>
        <v>0</v>
      </c>
    </row>
    <row r="1250" spans="1:18" x14ac:dyDescent="0.35">
      <c r="A1250">
        <v>1072</v>
      </c>
      <c r="B1250">
        <f t="shared" si="285"/>
        <v>62.645194191008756</v>
      </c>
      <c r="C1250" s="145">
        <f t="shared" si="286"/>
        <v>9576.9282678914351</v>
      </c>
      <c r="D1250" s="146">
        <f t="shared" si="287"/>
        <v>0</v>
      </c>
      <c r="H1250">
        <v>1072</v>
      </c>
      <c r="I1250">
        <f t="shared" si="288"/>
        <v>13.248463640271563</v>
      </c>
      <c r="J1250" s="145">
        <f t="shared" si="289"/>
        <v>78.175012001231664</v>
      </c>
      <c r="K1250" s="146">
        <f t="shared" si="290"/>
        <v>0</v>
      </c>
      <c r="O1250">
        <v>107.2</v>
      </c>
      <c r="P1250">
        <f t="shared" si="291"/>
        <v>143.8931866283304</v>
      </c>
      <c r="Q1250" s="145">
        <f t="shared" si="292"/>
        <v>86805.86394008495</v>
      </c>
      <c r="R1250" s="146">
        <f t="shared" si="293"/>
        <v>0</v>
      </c>
    </row>
    <row r="1251" spans="1:18" x14ac:dyDescent="0.35">
      <c r="A1251">
        <v>1073</v>
      </c>
      <c r="B1251">
        <f t="shared" si="285"/>
        <v>62.707442570791997</v>
      </c>
      <c r="C1251" s="145">
        <f t="shared" si="286"/>
        <v>9605.7474877910827</v>
      </c>
      <c r="D1251" s="146">
        <f t="shared" si="287"/>
        <v>0</v>
      </c>
      <c r="H1251">
        <v>1073</v>
      </c>
      <c r="I1251">
        <f t="shared" si="288"/>
        <v>13.264994912602202</v>
      </c>
      <c r="J1251" s="145">
        <f t="shared" si="289"/>
        <v>78.43991259353011</v>
      </c>
      <c r="K1251" s="146">
        <f t="shared" si="290"/>
        <v>0</v>
      </c>
      <c r="O1251">
        <v>107.3</v>
      </c>
      <c r="P1251">
        <f t="shared" si="291"/>
        <v>144.03158797807527</v>
      </c>
      <c r="Q1251" s="145">
        <f t="shared" si="292"/>
        <v>87056.528221888409</v>
      </c>
      <c r="R1251" s="146">
        <f t="shared" si="293"/>
        <v>0</v>
      </c>
    </row>
    <row r="1252" spans="1:18" x14ac:dyDescent="0.35">
      <c r="A1252">
        <v>1074</v>
      </c>
      <c r="B1252">
        <f t="shared" si="285"/>
        <v>62.769690950575239</v>
      </c>
      <c r="C1252" s="145">
        <f t="shared" si="286"/>
        <v>9634.6245761828468</v>
      </c>
      <c r="D1252" s="146">
        <f t="shared" si="287"/>
        <v>0</v>
      </c>
      <c r="H1252">
        <v>1074</v>
      </c>
      <c r="I1252">
        <f t="shared" si="288"/>
        <v>13.281526184932838</v>
      </c>
      <c r="J1252" s="145">
        <f t="shared" si="289"/>
        <v>78.705442027133827</v>
      </c>
      <c r="K1252" s="146">
        <f t="shared" si="290"/>
        <v>0</v>
      </c>
      <c r="O1252">
        <v>107.4</v>
      </c>
      <c r="P1252">
        <f t="shared" si="291"/>
        <v>144.16998932782016</v>
      </c>
      <c r="Q1252" s="145">
        <f t="shared" si="292"/>
        <v>87307.674835667698</v>
      </c>
      <c r="R1252" s="146">
        <f t="shared" si="293"/>
        <v>0</v>
      </c>
    </row>
    <row r="1253" spans="1:18" x14ac:dyDescent="0.35">
      <c r="A1253">
        <v>1075</v>
      </c>
      <c r="B1253">
        <f t="shared" si="285"/>
        <v>62.83193933035848</v>
      </c>
      <c r="C1253" s="145">
        <f t="shared" si="286"/>
        <v>9663.5595912148328</v>
      </c>
      <c r="D1253" s="146">
        <f t="shared" si="287"/>
        <v>0</v>
      </c>
      <c r="H1253">
        <v>1075</v>
      </c>
      <c r="I1253">
        <f t="shared" si="288"/>
        <v>13.298057457263475</v>
      </c>
      <c r="J1253" s="145">
        <f t="shared" si="289"/>
        <v>78.971601092482132</v>
      </c>
      <c r="K1253" s="146">
        <f t="shared" si="290"/>
        <v>0</v>
      </c>
      <c r="O1253">
        <v>107.5</v>
      </c>
      <c r="P1253">
        <f t="shared" si="291"/>
        <v>144.308390677565</v>
      </c>
      <c r="Q1253" s="145">
        <f t="shared" si="292"/>
        <v>87559.30424526523</v>
      </c>
      <c r="R1253" s="146">
        <f t="shared" si="293"/>
        <v>0</v>
      </c>
    </row>
    <row r="1254" spans="1:18" x14ac:dyDescent="0.35">
      <c r="A1254">
        <v>1076</v>
      </c>
      <c r="B1254">
        <f t="shared" si="285"/>
        <v>62.894187710141722</v>
      </c>
      <c r="C1254" s="145">
        <f t="shared" si="286"/>
        <v>9692.5525910351353</v>
      </c>
      <c r="D1254" s="146">
        <f t="shared" si="287"/>
        <v>0</v>
      </c>
      <c r="H1254">
        <v>1076</v>
      </c>
      <c r="I1254">
        <f t="shared" si="288"/>
        <v>13.314588729594114</v>
      </c>
      <c r="J1254" s="145">
        <f t="shared" si="289"/>
        <v>79.238390580014368</v>
      </c>
      <c r="K1254" s="146">
        <f t="shared" si="290"/>
        <v>0</v>
      </c>
      <c r="O1254">
        <v>107.6</v>
      </c>
      <c r="P1254">
        <f t="shared" si="291"/>
        <v>144.44679202730987</v>
      </c>
      <c r="Q1254" s="145">
        <f t="shared" si="292"/>
        <v>87811.416914523885</v>
      </c>
      <c r="R1254" s="146">
        <f t="shared" si="293"/>
        <v>0</v>
      </c>
    </row>
    <row r="1255" spans="1:18" x14ac:dyDescent="0.35">
      <c r="A1255">
        <v>1077</v>
      </c>
      <c r="B1255">
        <f t="shared" si="285"/>
        <v>62.956436089924964</v>
      </c>
      <c r="C1255" s="145">
        <f t="shared" si="286"/>
        <v>9721.6036337918631</v>
      </c>
      <c r="D1255" s="146">
        <f t="shared" si="287"/>
        <v>0</v>
      </c>
      <c r="H1255">
        <v>1077</v>
      </c>
      <c r="I1255">
        <f t="shared" si="288"/>
        <v>13.33112000192475</v>
      </c>
      <c r="J1255" s="145">
        <f t="shared" si="289"/>
        <v>79.50581128016978</v>
      </c>
      <c r="K1255" s="146">
        <f t="shared" si="290"/>
        <v>0</v>
      </c>
      <c r="O1255">
        <v>107.7</v>
      </c>
      <c r="P1255">
        <f t="shared" si="291"/>
        <v>144.58519337705476</v>
      </c>
      <c r="Q1255" s="145">
        <f t="shared" si="292"/>
        <v>88064.013307286223</v>
      </c>
      <c r="R1255" s="146">
        <f t="shared" si="293"/>
        <v>0</v>
      </c>
    </row>
    <row r="1256" spans="1:18" x14ac:dyDescent="0.35">
      <c r="A1256">
        <v>1078</v>
      </c>
      <c r="B1256">
        <f t="shared" si="285"/>
        <v>63.018684469708205</v>
      </c>
      <c r="C1256" s="145">
        <f t="shared" si="286"/>
        <v>9750.7127776331126</v>
      </c>
      <c r="D1256" s="146">
        <f t="shared" si="287"/>
        <v>0</v>
      </c>
      <c r="H1256">
        <v>1078</v>
      </c>
      <c r="I1256">
        <f t="shared" si="288"/>
        <v>13.347651274255387</v>
      </c>
      <c r="J1256" s="145">
        <f t="shared" si="289"/>
        <v>79.773863983387685</v>
      </c>
      <c r="K1256" s="146">
        <f t="shared" si="290"/>
        <v>0</v>
      </c>
      <c r="O1256">
        <v>107.8</v>
      </c>
      <c r="P1256">
        <f t="shared" si="291"/>
        <v>144.72359472679963</v>
      </c>
      <c r="Q1256" s="145">
        <f t="shared" si="292"/>
        <v>88317.093887394774</v>
      </c>
      <c r="R1256" s="146">
        <f t="shared" si="293"/>
        <v>0</v>
      </c>
    </row>
    <row r="1257" spans="1:18" x14ac:dyDescent="0.35">
      <c r="A1257">
        <v>1079</v>
      </c>
      <c r="B1257">
        <f t="shared" si="285"/>
        <v>63.080932849491447</v>
      </c>
      <c r="C1257" s="145">
        <f t="shared" si="286"/>
        <v>9779.8800807069838</v>
      </c>
      <c r="D1257" s="146">
        <f t="shared" si="287"/>
        <v>0</v>
      </c>
      <c r="H1257">
        <v>1079</v>
      </c>
      <c r="I1257">
        <f t="shared" si="288"/>
        <v>13.364182546586026</v>
      </c>
      <c r="J1257" s="145">
        <f t="shared" si="289"/>
        <v>80.042549480107439</v>
      </c>
      <c r="K1257" s="146">
        <f t="shared" si="290"/>
        <v>0</v>
      </c>
      <c r="O1257">
        <v>107.9</v>
      </c>
      <c r="P1257">
        <f t="shared" si="291"/>
        <v>144.8619960765445</v>
      </c>
      <c r="Q1257" s="145">
        <f t="shared" si="292"/>
        <v>88570.65911869226</v>
      </c>
      <c r="R1257" s="146">
        <f t="shared" si="293"/>
        <v>0</v>
      </c>
    </row>
    <row r="1258" spans="1:18" x14ac:dyDescent="0.35">
      <c r="A1258">
        <v>1080</v>
      </c>
      <c r="B1258">
        <f t="shared" si="285"/>
        <v>63.143181229274688</v>
      </c>
      <c r="C1258" s="145">
        <f t="shared" si="286"/>
        <v>9809.1056011615801</v>
      </c>
      <c r="D1258" s="146">
        <f t="shared" si="287"/>
        <v>0</v>
      </c>
      <c r="H1258">
        <v>1080</v>
      </c>
      <c r="I1258">
        <f t="shared" si="288"/>
        <v>13.380713818916663</v>
      </c>
      <c r="J1258" s="145">
        <f t="shared" si="289"/>
        <v>80.311868560768261</v>
      </c>
      <c r="K1258" s="146">
        <f t="shared" si="290"/>
        <v>0</v>
      </c>
      <c r="O1258">
        <v>108</v>
      </c>
      <c r="P1258">
        <f t="shared" si="291"/>
        <v>145.00039742628937</v>
      </c>
      <c r="Q1258" s="145">
        <f t="shared" si="292"/>
        <v>88824.709465021282</v>
      </c>
      <c r="R1258" s="146">
        <f t="shared" si="293"/>
        <v>0</v>
      </c>
    </row>
    <row r="1259" spans="1:18" x14ac:dyDescent="0.35">
      <c r="A1259">
        <v>1081</v>
      </c>
      <c r="B1259">
        <f t="shared" si="285"/>
        <v>63.205429609057923</v>
      </c>
      <c r="C1259" s="145">
        <f t="shared" si="286"/>
        <v>9838.3893971449961</v>
      </c>
      <c r="D1259" s="146">
        <f t="shared" si="287"/>
        <v>0</v>
      </c>
      <c r="H1259">
        <v>1081</v>
      </c>
      <c r="I1259">
        <f t="shared" si="288"/>
        <v>13.397245091247301</v>
      </c>
      <c r="J1259" s="145">
        <f t="shared" si="289"/>
        <v>80.581822015809522</v>
      </c>
      <c r="K1259" s="146">
        <f t="shared" si="290"/>
        <v>0</v>
      </c>
      <c r="O1259">
        <v>108.1</v>
      </c>
      <c r="P1259">
        <f t="shared" si="291"/>
        <v>145.13879877603424</v>
      </c>
      <c r="Q1259" s="145">
        <f t="shared" si="292"/>
        <v>89079.245390224474</v>
      </c>
      <c r="R1259" s="146">
        <f t="shared" si="293"/>
        <v>0</v>
      </c>
    </row>
    <row r="1260" spans="1:18" x14ac:dyDescent="0.35">
      <c r="A1260">
        <v>1082</v>
      </c>
      <c r="B1260">
        <f t="shared" si="285"/>
        <v>63.267677988841164</v>
      </c>
      <c r="C1260" s="145">
        <f t="shared" si="286"/>
        <v>9867.7315268053426</v>
      </c>
      <c r="D1260" s="146">
        <f t="shared" si="287"/>
        <v>0</v>
      </c>
      <c r="H1260">
        <v>1082</v>
      </c>
      <c r="I1260">
        <f t="shared" si="288"/>
        <v>13.413776363577938</v>
      </c>
      <c r="J1260" s="145">
        <f t="shared" si="289"/>
        <v>80.852410635670466</v>
      </c>
      <c r="K1260" s="146">
        <f t="shared" si="290"/>
        <v>0</v>
      </c>
      <c r="O1260">
        <v>108.2</v>
      </c>
      <c r="P1260">
        <f t="shared" si="291"/>
        <v>145.2772001257791</v>
      </c>
      <c r="Q1260" s="145">
        <f t="shared" si="292"/>
        <v>89334.267358144483</v>
      </c>
      <c r="R1260" s="146">
        <f t="shared" si="293"/>
        <v>0</v>
      </c>
    </row>
    <row r="1261" spans="1:18" x14ac:dyDescent="0.35">
      <c r="A1261">
        <v>1083</v>
      </c>
      <c r="B1261">
        <f t="shared" si="285"/>
        <v>63.329926368624406</v>
      </c>
      <c r="C1261" s="145">
        <f t="shared" si="286"/>
        <v>9897.1320482907122</v>
      </c>
      <c r="D1261" s="146">
        <f t="shared" si="287"/>
        <v>0</v>
      </c>
      <c r="H1261">
        <v>1083</v>
      </c>
      <c r="I1261">
        <f t="shared" si="288"/>
        <v>13.430307635908575</v>
      </c>
      <c r="J1261" s="145">
        <f t="shared" si="289"/>
        <v>81.123635210790425</v>
      </c>
      <c r="K1261" s="146">
        <f t="shared" si="290"/>
        <v>0</v>
      </c>
      <c r="O1261">
        <v>108.3</v>
      </c>
      <c r="P1261">
        <f t="shared" si="291"/>
        <v>145.41560147552397</v>
      </c>
      <c r="Q1261" s="145">
        <f t="shared" si="292"/>
        <v>89589.775832623927</v>
      </c>
      <c r="R1261" s="146">
        <f t="shared" si="293"/>
        <v>0</v>
      </c>
    </row>
    <row r="1262" spans="1:18" x14ac:dyDescent="0.35">
      <c r="A1262">
        <v>1084</v>
      </c>
      <c r="B1262">
        <f t="shared" si="285"/>
        <v>63.392174748407648</v>
      </c>
      <c r="C1262" s="145">
        <f t="shared" si="286"/>
        <v>9926.591019749214</v>
      </c>
      <c r="D1262" s="146">
        <f t="shared" si="287"/>
        <v>0</v>
      </c>
      <c r="H1262">
        <v>1084</v>
      </c>
      <c r="I1262">
        <f t="shared" si="288"/>
        <v>13.446838908239213</v>
      </c>
      <c r="J1262" s="145">
        <f t="shared" si="289"/>
        <v>81.395496531608728</v>
      </c>
      <c r="K1262" s="146">
        <f t="shared" si="290"/>
        <v>0</v>
      </c>
      <c r="O1262">
        <v>108.4</v>
      </c>
      <c r="P1262">
        <f t="shared" si="291"/>
        <v>145.55400282526887</v>
      </c>
      <c r="Q1262" s="145">
        <f t="shared" si="292"/>
        <v>89845.771277505482</v>
      </c>
      <c r="R1262" s="146">
        <f t="shared" si="293"/>
        <v>0</v>
      </c>
    </row>
    <row r="1263" spans="1:18" x14ac:dyDescent="0.35">
      <c r="A1263">
        <v>1085</v>
      </c>
      <c r="B1263">
        <f t="shared" si="285"/>
        <v>63.454423128190889</v>
      </c>
      <c r="C1263" s="145">
        <f t="shared" si="286"/>
        <v>9956.1084993289423</v>
      </c>
      <c r="D1263" s="146">
        <f t="shared" si="287"/>
        <v>0</v>
      </c>
      <c r="H1263">
        <v>1085</v>
      </c>
      <c r="I1263">
        <f t="shared" si="288"/>
        <v>13.46337018056985</v>
      </c>
      <c r="J1263" s="145">
        <f t="shared" si="289"/>
        <v>81.667995388564606</v>
      </c>
      <c r="K1263" s="146">
        <f t="shared" si="290"/>
        <v>0</v>
      </c>
      <c r="O1263">
        <v>108.5</v>
      </c>
      <c r="P1263">
        <f t="shared" si="291"/>
        <v>145.69240417501373</v>
      </c>
      <c r="Q1263" s="145">
        <f t="shared" si="292"/>
        <v>90102.254156631709</v>
      </c>
      <c r="R1263" s="146">
        <f t="shared" si="293"/>
        <v>0</v>
      </c>
    </row>
    <row r="1264" spans="1:18" x14ac:dyDescent="0.35">
      <c r="A1264">
        <v>1086</v>
      </c>
      <c r="B1264">
        <f t="shared" si="285"/>
        <v>63.516671507974131</v>
      </c>
      <c r="C1264" s="145">
        <f t="shared" si="286"/>
        <v>9985.6845451779991</v>
      </c>
      <c r="D1264" s="146">
        <f t="shared" si="287"/>
        <v>0</v>
      </c>
      <c r="H1264">
        <v>1086</v>
      </c>
      <c r="I1264">
        <f t="shared" si="288"/>
        <v>13.479901452900487</v>
      </c>
      <c r="J1264" s="145">
        <f t="shared" si="289"/>
        <v>81.941132572097388</v>
      </c>
      <c r="K1264" s="146">
        <f t="shared" si="290"/>
        <v>0</v>
      </c>
      <c r="O1264">
        <v>108.6</v>
      </c>
      <c r="P1264">
        <f t="shared" si="291"/>
        <v>145.8308055247586</v>
      </c>
      <c r="Q1264" s="145">
        <f t="shared" si="292"/>
        <v>90359.224933845253</v>
      </c>
      <c r="R1264" s="146">
        <f t="shared" si="293"/>
        <v>0</v>
      </c>
    </row>
    <row r="1265" spans="1:18" x14ac:dyDescent="0.35">
      <c r="A1265">
        <v>1087</v>
      </c>
      <c r="B1265">
        <f t="shared" si="285"/>
        <v>63.578919887757372</v>
      </c>
      <c r="C1265" s="145">
        <f t="shared" si="286"/>
        <v>10015.319215444486</v>
      </c>
      <c r="D1265" s="146">
        <f t="shared" si="287"/>
        <v>0</v>
      </c>
      <c r="H1265">
        <v>1087</v>
      </c>
      <c r="I1265">
        <f t="shared" si="288"/>
        <v>13.496432725231125</v>
      </c>
      <c r="J1265" s="145">
        <f t="shared" si="289"/>
        <v>82.214908872646447</v>
      </c>
      <c r="K1265" s="146">
        <f t="shared" si="290"/>
        <v>0</v>
      </c>
      <c r="O1265">
        <v>108.7</v>
      </c>
      <c r="P1265">
        <f t="shared" si="291"/>
        <v>145.96920687450347</v>
      </c>
      <c r="Q1265" s="145">
        <f t="shared" si="292"/>
        <v>90616.684072988748</v>
      </c>
      <c r="R1265" s="146">
        <f t="shared" si="293"/>
        <v>0</v>
      </c>
    </row>
    <row r="1266" spans="1:18" x14ac:dyDescent="0.35">
      <c r="A1266">
        <v>1088</v>
      </c>
      <c r="B1266">
        <f t="shared" si="285"/>
        <v>63.641168267540614</v>
      </c>
      <c r="C1266" s="145">
        <f t="shared" si="286"/>
        <v>10045.012568276505</v>
      </c>
      <c r="D1266" s="146">
        <f t="shared" si="287"/>
        <v>0</v>
      </c>
      <c r="H1266">
        <v>1088</v>
      </c>
      <c r="I1266">
        <f t="shared" si="288"/>
        <v>13.512963997561762</v>
      </c>
      <c r="J1266" s="145">
        <f t="shared" si="289"/>
        <v>82.489325080651</v>
      </c>
      <c r="K1266" s="146">
        <f t="shared" si="290"/>
        <v>0</v>
      </c>
      <c r="O1266">
        <v>108.8</v>
      </c>
      <c r="P1266">
        <f t="shared" si="291"/>
        <v>146.10760822424834</v>
      </c>
      <c r="Q1266" s="145">
        <f t="shared" si="292"/>
        <v>90874.632037904856</v>
      </c>
      <c r="R1266" s="146">
        <f t="shared" si="293"/>
        <v>0</v>
      </c>
    </row>
    <row r="1267" spans="1:18" x14ac:dyDescent="0.35">
      <c r="A1267">
        <v>1089</v>
      </c>
      <c r="B1267">
        <f t="shared" ref="B1267:B1330" si="294">(A1267-$C$171)/$C$172</f>
        <v>63.703416647323856</v>
      </c>
      <c r="C1267" s="145">
        <f t="shared" ref="C1267:C1330" si="295">B1267-1/6*C$174*(B1267^2-1)-1/24*C$175*(B1267^3-3*B1267)+1/36*C$174^2*(4*B1267^3-7*B1267)</f>
        <v>10074.764661822155</v>
      </c>
      <c r="D1267" s="146">
        <f t="shared" ref="D1267:D1330" si="296">1-NORMSDIST(C1267)</f>
        <v>0</v>
      </c>
      <c r="H1267">
        <v>1089</v>
      </c>
      <c r="I1267">
        <f t="shared" ref="I1267:I1330" si="297">(H1267-$J$171)/$J$172</f>
        <v>13.529495269892399</v>
      </c>
      <c r="J1267" s="145">
        <f t="shared" ref="J1267:J1330" si="298">I1267-1/6*J$174*(I1267^2-1)-1/24*J$175*(I1267^3-3*I1267)+1/36*J$174^2*(4*I1267^3-7*I1267)</f>
        <v>82.764381986550376</v>
      </c>
      <c r="K1267" s="146">
        <f t="shared" ref="K1267:K1330" si="299">1-NORMSDIST(J1267)</f>
        <v>0</v>
      </c>
      <c r="O1267">
        <v>108.9</v>
      </c>
      <c r="P1267">
        <f t="shared" ref="P1267:P1330" si="300">(O1267-$Q$171)/$Q$172</f>
        <v>146.24600957399323</v>
      </c>
      <c r="Q1267" s="145">
        <f t="shared" ref="Q1267:Q1330" si="301">P1267-1/6*Q$174*(P1267^2-1)-1/24*Q$175*(P1267^3-3*P1267)+1/36*Q$174^2*(4*P1267^3-7*P1267)</f>
        <v>91133.069292436252</v>
      </c>
      <c r="R1267" s="146">
        <f t="shared" ref="R1267:R1330" si="302">1-NORMSDIST(Q1267)</f>
        <v>0</v>
      </c>
    </row>
    <row r="1268" spans="1:18" x14ac:dyDescent="0.35">
      <c r="A1268">
        <v>1090</v>
      </c>
      <c r="B1268">
        <f t="shared" si="294"/>
        <v>63.765665027107097</v>
      </c>
      <c r="C1268" s="145">
        <f t="shared" si="295"/>
        <v>10104.575554229536</v>
      </c>
      <c r="D1268" s="146">
        <f t="shared" si="296"/>
        <v>0</v>
      </c>
      <c r="H1268">
        <v>1090</v>
      </c>
      <c r="I1268">
        <f t="shared" si="297"/>
        <v>13.546026542223037</v>
      </c>
      <c r="J1268" s="145">
        <f t="shared" si="298"/>
        <v>83.040080380783891</v>
      </c>
      <c r="K1268" s="146">
        <f t="shared" si="299"/>
        <v>0</v>
      </c>
      <c r="O1268">
        <v>109</v>
      </c>
      <c r="P1268">
        <f t="shared" si="300"/>
        <v>146.38441092373807</v>
      </c>
      <c r="Q1268" s="145">
        <f t="shared" si="301"/>
        <v>91391.996300425351</v>
      </c>
      <c r="R1268" s="146">
        <f t="shared" si="302"/>
        <v>0</v>
      </c>
    </row>
    <row r="1269" spans="1:18" x14ac:dyDescent="0.35">
      <c r="A1269">
        <v>1091</v>
      </c>
      <c r="B1269">
        <f t="shared" si="294"/>
        <v>63.827913406890339</v>
      </c>
      <c r="C1269" s="145">
        <f t="shared" si="295"/>
        <v>10134.445303646753</v>
      </c>
      <c r="D1269" s="146">
        <f t="shared" si="296"/>
        <v>0</v>
      </c>
      <c r="H1269">
        <v>1091</v>
      </c>
      <c r="I1269">
        <f t="shared" si="297"/>
        <v>13.562557814553674</v>
      </c>
      <c r="J1269" s="145">
        <f t="shared" si="298"/>
        <v>83.316421053790819</v>
      </c>
      <c r="K1269" s="146">
        <f t="shared" si="299"/>
        <v>0</v>
      </c>
      <c r="O1269">
        <v>109.1</v>
      </c>
      <c r="P1269">
        <f t="shared" si="300"/>
        <v>146.52281227348294</v>
      </c>
      <c r="Q1269" s="145">
        <f t="shared" si="301"/>
        <v>91651.413525715034</v>
      </c>
      <c r="R1269" s="146">
        <f t="shared" si="302"/>
        <v>0</v>
      </c>
    </row>
    <row r="1270" spans="1:18" x14ac:dyDescent="0.35">
      <c r="A1270">
        <v>1092</v>
      </c>
      <c r="B1270">
        <f t="shared" si="294"/>
        <v>63.89016178667358</v>
      </c>
      <c r="C1270" s="145">
        <f t="shared" si="295"/>
        <v>10164.373968221904</v>
      </c>
      <c r="D1270" s="146">
        <f t="shared" si="296"/>
        <v>0</v>
      </c>
      <c r="H1270">
        <v>1092</v>
      </c>
      <c r="I1270">
        <f t="shared" si="297"/>
        <v>13.579089086884313</v>
      </c>
      <c r="J1270" s="145">
        <f t="shared" si="298"/>
        <v>83.593404796010489</v>
      </c>
      <c r="K1270" s="146">
        <f t="shared" si="299"/>
        <v>0</v>
      </c>
      <c r="O1270">
        <v>109.2</v>
      </c>
      <c r="P1270">
        <f t="shared" si="300"/>
        <v>146.66121362322784</v>
      </c>
      <c r="Q1270" s="145">
        <f t="shared" si="301"/>
        <v>91911.321432147859</v>
      </c>
      <c r="R1270" s="146">
        <f t="shared" si="302"/>
        <v>0</v>
      </c>
    </row>
    <row r="1271" spans="1:18" x14ac:dyDescent="0.35">
      <c r="A1271">
        <v>1093</v>
      </c>
      <c r="B1271">
        <f t="shared" si="294"/>
        <v>63.952410166456815</v>
      </c>
      <c r="C1271" s="145">
        <f t="shared" si="295"/>
        <v>10194.361606103084</v>
      </c>
      <c r="D1271" s="146">
        <f t="shared" si="296"/>
        <v>0</v>
      </c>
      <c r="H1271">
        <v>1093</v>
      </c>
      <c r="I1271">
        <f t="shared" si="297"/>
        <v>13.59562035921495</v>
      </c>
      <c r="J1271" s="145">
        <f t="shared" si="298"/>
        <v>83.871032397882175</v>
      </c>
      <c r="K1271" s="146">
        <f t="shared" si="299"/>
        <v>0</v>
      </c>
      <c r="O1271">
        <v>109.3</v>
      </c>
      <c r="P1271">
        <f t="shared" si="300"/>
        <v>146.79961497297271</v>
      </c>
      <c r="Q1271" s="145">
        <f t="shared" si="301"/>
        <v>92171.720483566416</v>
      </c>
      <c r="R1271" s="146">
        <f t="shared" si="302"/>
        <v>0</v>
      </c>
    </row>
    <row r="1272" spans="1:18" x14ac:dyDescent="0.35">
      <c r="A1272">
        <v>1094</v>
      </c>
      <c r="B1272">
        <f t="shared" si="294"/>
        <v>64.014658546240057</v>
      </c>
      <c r="C1272" s="145">
        <f t="shared" si="295"/>
        <v>10224.408275438409</v>
      </c>
      <c r="D1272" s="146">
        <f t="shared" si="296"/>
        <v>0</v>
      </c>
      <c r="H1272">
        <v>1094</v>
      </c>
      <c r="I1272">
        <f t="shared" si="297"/>
        <v>13.612151631545586</v>
      </c>
      <c r="J1272" s="145">
        <f t="shared" si="298"/>
        <v>84.149304649845192</v>
      </c>
      <c r="K1272" s="146">
        <f t="shared" si="299"/>
        <v>0</v>
      </c>
      <c r="O1272">
        <v>109.4</v>
      </c>
      <c r="P1272">
        <f t="shared" si="300"/>
        <v>146.93801632271757</v>
      </c>
      <c r="Q1272" s="145">
        <f t="shared" si="301"/>
        <v>92432.611143813308</v>
      </c>
      <c r="R1272" s="146">
        <f t="shared" si="302"/>
        <v>0</v>
      </c>
    </row>
    <row r="1273" spans="1:18" x14ac:dyDescent="0.35">
      <c r="A1273">
        <v>1095</v>
      </c>
      <c r="B1273">
        <f t="shared" si="294"/>
        <v>64.076906926023298</v>
      </c>
      <c r="C1273" s="145">
        <f t="shared" si="295"/>
        <v>10254.514034375967</v>
      </c>
      <c r="D1273" s="146">
        <f t="shared" si="296"/>
        <v>0</v>
      </c>
      <c r="H1273">
        <v>1095</v>
      </c>
      <c r="I1273">
        <f t="shared" si="297"/>
        <v>13.628682903876225</v>
      </c>
      <c r="J1273" s="145">
        <f t="shared" si="298"/>
        <v>84.428222342338856</v>
      </c>
      <c r="K1273" s="146">
        <f t="shared" si="299"/>
        <v>0</v>
      </c>
      <c r="O1273">
        <v>109.5</v>
      </c>
      <c r="P1273">
        <f t="shared" si="300"/>
        <v>147.07641767246244</v>
      </c>
      <c r="Q1273" s="145">
        <f t="shared" si="301"/>
        <v>92693.993876731241</v>
      </c>
      <c r="R1273" s="146">
        <f t="shared" si="302"/>
        <v>0</v>
      </c>
    </row>
    <row r="1274" spans="1:18" x14ac:dyDescent="0.35">
      <c r="A1274">
        <v>1096</v>
      </c>
      <c r="B1274">
        <f t="shared" si="294"/>
        <v>64.13915530580654</v>
      </c>
      <c r="C1274" s="145">
        <f t="shared" si="295"/>
        <v>10284.678941063863</v>
      </c>
      <c r="D1274" s="146">
        <f t="shared" si="296"/>
        <v>0</v>
      </c>
      <c r="H1274">
        <v>1096</v>
      </c>
      <c r="I1274">
        <f t="shared" si="297"/>
        <v>13.645214176206862</v>
      </c>
      <c r="J1274" s="145">
        <f t="shared" si="298"/>
        <v>84.70778626580244</v>
      </c>
      <c r="K1274" s="146">
        <f t="shared" si="299"/>
        <v>0</v>
      </c>
      <c r="O1274">
        <v>109.6</v>
      </c>
      <c r="P1274">
        <f t="shared" si="300"/>
        <v>147.21481902220731</v>
      </c>
      <c r="Q1274" s="145">
        <f t="shared" si="301"/>
        <v>92955.869146162804</v>
      </c>
      <c r="R1274" s="146">
        <f t="shared" si="302"/>
        <v>0</v>
      </c>
    </row>
    <row r="1275" spans="1:18" x14ac:dyDescent="0.35">
      <c r="A1275">
        <v>1097</v>
      </c>
      <c r="B1275">
        <f t="shared" si="294"/>
        <v>64.201403685589781</v>
      </c>
      <c r="C1275" s="145">
        <f t="shared" si="295"/>
        <v>10314.9030536502</v>
      </c>
      <c r="D1275" s="146">
        <f t="shared" si="296"/>
        <v>0</v>
      </c>
      <c r="H1275">
        <v>1097</v>
      </c>
      <c r="I1275">
        <f t="shared" si="297"/>
        <v>13.661745448537499</v>
      </c>
      <c r="J1275" s="145">
        <f t="shared" si="298"/>
        <v>84.98799721067526</v>
      </c>
      <c r="K1275" s="146">
        <f t="shared" si="299"/>
        <v>0</v>
      </c>
      <c r="O1275">
        <v>109.7</v>
      </c>
      <c r="P1275">
        <f t="shared" si="300"/>
        <v>147.35322037195218</v>
      </c>
      <c r="Q1275" s="145">
        <f t="shared" si="301"/>
        <v>93218.237415950643</v>
      </c>
      <c r="R1275" s="146">
        <f t="shared" si="302"/>
        <v>0</v>
      </c>
    </row>
    <row r="1276" spans="1:18" x14ac:dyDescent="0.35">
      <c r="A1276">
        <v>1098</v>
      </c>
      <c r="B1276">
        <f t="shared" si="294"/>
        <v>64.263652065373023</v>
      </c>
      <c r="C1276" s="145">
        <f t="shared" si="295"/>
        <v>10345.186430283075</v>
      </c>
      <c r="D1276" s="146">
        <f t="shared" si="296"/>
        <v>0</v>
      </c>
      <c r="H1276">
        <v>1098</v>
      </c>
      <c r="I1276">
        <f t="shared" si="297"/>
        <v>13.678276720868137</v>
      </c>
      <c r="J1276" s="145">
        <f t="shared" si="298"/>
        <v>85.268855967396647</v>
      </c>
      <c r="K1276" s="146">
        <f t="shared" si="299"/>
        <v>0</v>
      </c>
      <c r="O1276">
        <v>109.8</v>
      </c>
      <c r="P1276">
        <f t="shared" si="300"/>
        <v>147.49162172169704</v>
      </c>
      <c r="Q1276" s="145">
        <f t="shared" si="301"/>
        <v>93481.099149937392</v>
      </c>
      <c r="R1276" s="146">
        <f t="shared" si="302"/>
        <v>0</v>
      </c>
    </row>
    <row r="1277" spans="1:18" x14ac:dyDescent="0.35">
      <c r="A1277">
        <v>1099</v>
      </c>
      <c r="B1277">
        <f t="shared" si="294"/>
        <v>64.325900445156265</v>
      </c>
      <c r="C1277" s="145">
        <f t="shared" si="295"/>
        <v>10375.529129110591</v>
      </c>
      <c r="D1277" s="146">
        <f t="shared" si="296"/>
        <v>0</v>
      </c>
      <c r="H1277">
        <v>1099</v>
      </c>
      <c r="I1277">
        <f t="shared" si="297"/>
        <v>13.694807993198774</v>
      </c>
      <c r="J1277" s="145">
        <f t="shared" si="298"/>
        <v>85.550363326405872</v>
      </c>
      <c r="K1277" s="146">
        <f t="shared" si="299"/>
        <v>0</v>
      </c>
      <c r="O1277">
        <v>109.9</v>
      </c>
      <c r="P1277">
        <f t="shared" si="300"/>
        <v>147.63002307144194</v>
      </c>
      <c r="Q1277" s="145">
        <f t="shared" si="301"/>
        <v>93744.454811965727</v>
      </c>
      <c r="R1277" s="146">
        <f t="shared" si="302"/>
        <v>0</v>
      </c>
    </row>
    <row r="1278" spans="1:18" x14ac:dyDescent="0.35">
      <c r="A1278">
        <v>1100</v>
      </c>
      <c r="B1278">
        <f t="shared" si="294"/>
        <v>64.388148824939506</v>
      </c>
      <c r="C1278" s="145">
        <f t="shared" si="295"/>
        <v>10405.931208280848</v>
      </c>
      <c r="D1278" s="146">
        <f t="shared" si="296"/>
        <v>0</v>
      </c>
      <c r="H1278">
        <v>1100</v>
      </c>
      <c r="I1278">
        <f t="shared" si="297"/>
        <v>13.711339265529411</v>
      </c>
      <c r="J1278" s="145">
        <f t="shared" si="298"/>
        <v>85.832520078142238</v>
      </c>
      <c r="K1278" s="146">
        <f t="shared" si="299"/>
        <v>0</v>
      </c>
      <c r="O1278">
        <v>110</v>
      </c>
      <c r="P1278">
        <f t="shared" si="300"/>
        <v>147.76842442118681</v>
      </c>
      <c r="Q1278" s="145">
        <f t="shared" si="301"/>
        <v>94008.304865878163</v>
      </c>
      <c r="R1278" s="146">
        <f t="shared" si="302"/>
        <v>0</v>
      </c>
    </row>
    <row r="1279" spans="1:18" x14ac:dyDescent="0.35">
      <c r="A1279">
        <v>1101</v>
      </c>
      <c r="B1279">
        <f t="shared" si="294"/>
        <v>64.450397204722748</v>
      </c>
      <c r="C1279" s="145">
        <f t="shared" si="295"/>
        <v>10436.392725941949</v>
      </c>
      <c r="D1279" s="146">
        <f t="shared" si="296"/>
        <v>0</v>
      </c>
      <c r="H1279">
        <v>1101</v>
      </c>
      <c r="I1279">
        <f t="shared" si="297"/>
        <v>13.727870537860049</v>
      </c>
      <c r="J1279" s="145">
        <f t="shared" si="298"/>
        <v>86.115327013045061</v>
      </c>
      <c r="K1279" s="146">
        <f t="shared" si="299"/>
        <v>0</v>
      </c>
      <c r="O1279">
        <v>110.1</v>
      </c>
      <c r="P1279">
        <f t="shared" si="300"/>
        <v>147.90682577093168</v>
      </c>
      <c r="Q1279" s="145">
        <f t="shared" si="301"/>
        <v>94272.649775517391</v>
      </c>
      <c r="R1279" s="146">
        <f t="shared" si="302"/>
        <v>0</v>
      </c>
    </row>
    <row r="1280" spans="1:18" x14ac:dyDescent="0.35">
      <c r="A1280">
        <v>1102</v>
      </c>
      <c r="B1280">
        <f t="shared" si="294"/>
        <v>64.512645584505989</v>
      </c>
      <c r="C1280" s="145">
        <f t="shared" si="295"/>
        <v>10466.913740241993</v>
      </c>
      <c r="D1280" s="146">
        <f t="shared" si="296"/>
        <v>0</v>
      </c>
      <c r="H1280">
        <v>1102</v>
      </c>
      <c r="I1280">
        <f t="shared" si="297"/>
        <v>13.744401810190686</v>
      </c>
      <c r="J1280" s="145">
        <f t="shared" si="298"/>
        <v>86.398784921553585</v>
      </c>
      <c r="K1280" s="146">
        <f t="shared" si="299"/>
        <v>0</v>
      </c>
      <c r="O1280">
        <v>110.2</v>
      </c>
      <c r="P1280">
        <f t="shared" si="300"/>
        <v>148.04522712067654</v>
      </c>
      <c r="Q1280" s="145">
        <f t="shared" si="301"/>
        <v>94537.490004726074</v>
      </c>
      <c r="R1280" s="146">
        <f t="shared" si="302"/>
        <v>0</v>
      </c>
    </row>
    <row r="1281" spans="1:18" x14ac:dyDescent="0.35">
      <c r="A1281">
        <v>1103</v>
      </c>
      <c r="B1281">
        <f t="shared" si="294"/>
        <v>64.574893964289231</v>
      </c>
      <c r="C1281" s="145">
        <f t="shared" si="295"/>
        <v>10497.494309329079</v>
      </c>
      <c r="D1281" s="146">
        <f t="shared" si="296"/>
        <v>0</v>
      </c>
      <c r="H1281">
        <v>1103</v>
      </c>
      <c r="I1281">
        <f t="shared" si="297"/>
        <v>13.760933082521323</v>
      </c>
      <c r="J1281" s="145">
        <f t="shared" si="298"/>
        <v>86.682894594107196</v>
      </c>
      <c r="K1281" s="146">
        <f t="shared" si="299"/>
        <v>0</v>
      </c>
      <c r="O1281">
        <v>110.3</v>
      </c>
      <c r="P1281">
        <f t="shared" si="300"/>
        <v>148.18362847042141</v>
      </c>
      <c r="Q1281" s="145">
        <f t="shared" si="301"/>
        <v>94802.826017346801</v>
      </c>
      <c r="R1281" s="146">
        <f t="shared" si="302"/>
        <v>0</v>
      </c>
    </row>
    <row r="1282" spans="1:18" x14ac:dyDescent="0.35">
      <c r="A1282">
        <v>1104</v>
      </c>
      <c r="B1282">
        <f t="shared" si="294"/>
        <v>64.637142344072473</v>
      </c>
      <c r="C1282" s="145">
        <f t="shared" si="295"/>
        <v>10528.134491351311</v>
      </c>
      <c r="D1282" s="146">
        <f t="shared" si="296"/>
        <v>0</v>
      </c>
      <c r="H1282">
        <v>1104</v>
      </c>
      <c r="I1282">
        <f t="shared" si="297"/>
        <v>13.777464354851961</v>
      </c>
      <c r="J1282" s="145">
        <f t="shared" si="298"/>
        <v>86.967656821145155</v>
      </c>
      <c r="K1282" s="146">
        <f t="shared" si="299"/>
        <v>0</v>
      </c>
      <c r="O1282">
        <v>110.4</v>
      </c>
      <c r="P1282">
        <f t="shared" si="300"/>
        <v>148.32202982016628</v>
      </c>
      <c r="Q1282" s="145">
        <f t="shared" si="301"/>
        <v>95068.658277222217</v>
      </c>
      <c r="R1282" s="146">
        <f t="shared" si="302"/>
        <v>0</v>
      </c>
    </row>
    <row r="1283" spans="1:18" x14ac:dyDescent="0.35">
      <c r="A1283">
        <v>1105</v>
      </c>
      <c r="B1283">
        <f t="shared" si="294"/>
        <v>64.699390723855714</v>
      </c>
      <c r="C1283" s="145">
        <f t="shared" si="295"/>
        <v>10558.834344456791</v>
      </c>
      <c r="D1283" s="146">
        <f t="shared" si="296"/>
        <v>0</v>
      </c>
      <c r="H1283">
        <v>1105</v>
      </c>
      <c r="I1283">
        <f t="shared" si="297"/>
        <v>13.793995627182598</v>
      </c>
      <c r="J1283" s="145">
        <f t="shared" si="298"/>
        <v>87.253072393106777</v>
      </c>
      <c r="K1283" s="146">
        <f t="shared" si="299"/>
        <v>0</v>
      </c>
      <c r="O1283">
        <v>110.5</v>
      </c>
      <c r="P1283">
        <f t="shared" si="300"/>
        <v>148.46043116991115</v>
      </c>
      <c r="Q1283" s="145">
        <f t="shared" si="301"/>
        <v>95334.987248194971</v>
      </c>
      <c r="R1283" s="146">
        <f t="shared" si="302"/>
        <v>0</v>
      </c>
    </row>
    <row r="1284" spans="1:18" x14ac:dyDescent="0.35">
      <c r="A1284">
        <v>1106</v>
      </c>
      <c r="B1284">
        <f t="shared" si="294"/>
        <v>64.761639103638956</v>
      </c>
      <c r="C1284" s="145">
        <f t="shared" si="295"/>
        <v>10589.593926793616</v>
      </c>
      <c r="D1284" s="146">
        <f t="shared" si="296"/>
        <v>0</v>
      </c>
      <c r="H1284">
        <v>1106</v>
      </c>
      <c r="I1284">
        <f t="shared" si="297"/>
        <v>13.810526899513237</v>
      </c>
      <c r="J1284" s="145">
        <f t="shared" si="298"/>
        <v>87.539142100431377</v>
      </c>
      <c r="K1284" s="146">
        <f t="shared" si="299"/>
        <v>0</v>
      </c>
      <c r="O1284">
        <v>110.6</v>
      </c>
      <c r="P1284">
        <f t="shared" si="300"/>
        <v>148.59883251965601</v>
      </c>
      <c r="Q1284" s="145">
        <f t="shared" si="301"/>
        <v>95601.813394107667</v>
      </c>
      <c r="R1284" s="146">
        <f t="shared" si="302"/>
        <v>0</v>
      </c>
    </row>
    <row r="1285" spans="1:18" x14ac:dyDescent="0.35">
      <c r="A1285">
        <v>1107</v>
      </c>
      <c r="B1285">
        <f t="shared" si="294"/>
        <v>64.823887483422197</v>
      </c>
      <c r="C1285" s="145">
        <f t="shared" si="295"/>
        <v>10620.413296509889</v>
      </c>
      <c r="D1285" s="146">
        <f t="shared" si="296"/>
        <v>0</v>
      </c>
      <c r="H1285">
        <v>1107</v>
      </c>
      <c r="I1285">
        <f t="shared" si="297"/>
        <v>13.827058171843873</v>
      </c>
      <c r="J1285" s="145">
        <f t="shared" si="298"/>
        <v>87.825866733558186</v>
      </c>
      <c r="K1285" s="146">
        <f t="shared" si="299"/>
        <v>0</v>
      </c>
      <c r="O1285">
        <v>110.7</v>
      </c>
      <c r="P1285">
        <f t="shared" si="300"/>
        <v>148.73723386940091</v>
      </c>
      <c r="Q1285" s="145">
        <f t="shared" si="301"/>
        <v>95869.137178802994</v>
      </c>
      <c r="R1285" s="146">
        <f t="shared" si="302"/>
        <v>0</v>
      </c>
    </row>
    <row r="1286" spans="1:18" x14ac:dyDescent="0.35">
      <c r="A1286">
        <v>1108</v>
      </c>
      <c r="B1286">
        <f t="shared" si="294"/>
        <v>64.886135863205439</v>
      </c>
      <c r="C1286" s="145">
        <f t="shared" si="295"/>
        <v>10651.292511753711</v>
      </c>
      <c r="D1286" s="146">
        <f t="shared" si="296"/>
        <v>0</v>
      </c>
      <c r="H1286">
        <v>1108</v>
      </c>
      <c r="I1286">
        <f t="shared" si="297"/>
        <v>13.84358944417451</v>
      </c>
      <c r="J1286" s="145">
        <f t="shared" si="298"/>
        <v>88.113247082926549</v>
      </c>
      <c r="K1286" s="146">
        <f t="shared" si="299"/>
        <v>0</v>
      </c>
      <c r="O1286">
        <v>110.8</v>
      </c>
      <c r="P1286">
        <f t="shared" si="300"/>
        <v>148.87563521914578</v>
      </c>
      <c r="Q1286" s="145">
        <f t="shared" si="301"/>
        <v>96136.959066123498</v>
      </c>
      <c r="R1286" s="146">
        <f t="shared" si="302"/>
        <v>0</v>
      </c>
    </row>
    <row r="1287" spans="1:18" x14ac:dyDescent="0.35">
      <c r="A1287">
        <v>1109</v>
      </c>
      <c r="B1287">
        <f t="shared" si="294"/>
        <v>64.948384242988681</v>
      </c>
      <c r="C1287" s="145">
        <f t="shared" si="295"/>
        <v>10682.231630673179</v>
      </c>
      <c r="D1287" s="146">
        <f t="shared" si="296"/>
        <v>0</v>
      </c>
      <c r="H1287">
        <v>1109</v>
      </c>
      <c r="I1287">
        <f t="shared" si="297"/>
        <v>13.860120716505149</v>
      </c>
      <c r="J1287" s="145">
        <f t="shared" si="298"/>
        <v>88.401283938975823</v>
      </c>
      <c r="K1287" s="146">
        <f t="shared" si="299"/>
        <v>0</v>
      </c>
      <c r="O1287">
        <v>110.9</v>
      </c>
      <c r="P1287">
        <f t="shared" si="300"/>
        <v>149.01403656889065</v>
      </c>
      <c r="Q1287" s="145">
        <f t="shared" si="301"/>
        <v>96405.279519911826</v>
      </c>
      <c r="R1287" s="146">
        <f t="shared" si="302"/>
        <v>0</v>
      </c>
    </row>
    <row r="1288" spans="1:18" x14ac:dyDescent="0.35">
      <c r="A1288">
        <v>1110</v>
      </c>
      <c r="B1288">
        <f t="shared" si="294"/>
        <v>65.010632622771922</v>
      </c>
      <c r="C1288" s="145">
        <f t="shared" si="295"/>
        <v>10713.2307114164</v>
      </c>
      <c r="D1288" s="146">
        <f t="shared" si="296"/>
        <v>0</v>
      </c>
      <c r="H1288">
        <v>1110</v>
      </c>
      <c r="I1288">
        <f t="shared" si="297"/>
        <v>13.876651988835786</v>
      </c>
      <c r="J1288" s="145">
        <f t="shared" si="298"/>
        <v>88.689978092145239</v>
      </c>
      <c r="K1288" s="146">
        <f t="shared" si="299"/>
        <v>0</v>
      </c>
      <c r="O1288">
        <v>111</v>
      </c>
      <c r="P1288">
        <f t="shared" si="300"/>
        <v>149.15243791863551</v>
      </c>
      <c r="Q1288" s="145">
        <f t="shared" si="301"/>
        <v>96674.099004010641</v>
      </c>
      <c r="R1288" s="146">
        <f t="shared" si="302"/>
        <v>0</v>
      </c>
    </row>
    <row r="1289" spans="1:18" x14ac:dyDescent="0.35">
      <c r="A1289">
        <v>1111</v>
      </c>
      <c r="B1289">
        <f t="shared" si="294"/>
        <v>65.072881002555164</v>
      </c>
      <c r="C1289" s="145">
        <f t="shared" si="295"/>
        <v>10744.289812131472</v>
      </c>
      <c r="D1289" s="146">
        <f t="shared" si="296"/>
        <v>0</v>
      </c>
      <c r="H1289">
        <v>1111</v>
      </c>
      <c r="I1289">
        <f t="shared" si="297"/>
        <v>13.893183261166422</v>
      </c>
      <c r="J1289" s="145">
        <f t="shared" si="298"/>
        <v>88.979330332874113</v>
      </c>
      <c r="K1289" s="146">
        <f t="shared" si="299"/>
        <v>0</v>
      </c>
      <c r="O1289">
        <v>111.1</v>
      </c>
      <c r="P1289">
        <f t="shared" si="300"/>
        <v>149.29083926838038</v>
      </c>
      <c r="Q1289" s="145">
        <f t="shared" si="301"/>
        <v>96943.417982262588</v>
      </c>
      <c r="R1289" s="146">
        <f t="shared" si="302"/>
        <v>0</v>
      </c>
    </row>
    <row r="1290" spans="1:18" x14ac:dyDescent="0.35">
      <c r="A1290">
        <v>1112</v>
      </c>
      <c r="B1290">
        <f t="shared" si="294"/>
        <v>65.135129382338391</v>
      </c>
      <c r="C1290" s="145">
        <f t="shared" si="295"/>
        <v>10775.408990966489</v>
      </c>
      <c r="D1290" s="146">
        <f t="shared" si="296"/>
        <v>0</v>
      </c>
      <c r="H1290">
        <v>1112</v>
      </c>
      <c r="I1290">
        <f t="shared" si="297"/>
        <v>13.909714533497061</v>
      </c>
      <c r="J1290" s="145">
        <f t="shared" si="298"/>
        <v>89.269341451601747</v>
      </c>
      <c r="K1290" s="146">
        <f t="shared" si="299"/>
        <v>0</v>
      </c>
      <c r="O1290">
        <v>111.2</v>
      </c>
      <c r="P1290">
        <f t="shared" si="300"/>
        <v>149.42924061812525</v>
      </c>
      <c r="Q1290" s="145">
        <f t="shared" si="301"/>
        <v>97213.236918510243</v>
      </c>
      <c r="R1290" s="146">
        <f t="shared" si="302"/>
        <v>0</v>
      </c>
    </row>
    <row r="1291" spans="1:18" x14ac:dyDescent="0.35">
      <c r="A1291">
        <v>1113</v>
      </c>
      <c r="B1291">
        <f t="shared" si="294"/>
        <v>65.197377762121633</v>
      </c>
      <c r="C1291" s="145">
        <f t="shared" si="295"/>
        <v>10806.588306069565</v>
      </c>
      <c r="D1291" s="146">
        <f t="shared" si="296"/>
        <v>0</v>
      </c>
      <c r="H1291">
        <v>1113</v>
      </c>
      <c r="I1291">
        <f t="shared" si="297"/>
        <v>13.926245805827698</v>
      </c>
      <c r="J1291" s="145">
        <f t="shared" si="298"/>
        <v>89.560012238767456</v>
      </c>
      <c r="K1291" s="146">
        <f t="shared" si="299"/>
        <v>0</v>
      </c>
      <c r="O1291">
        <v>111.3</v>
      </c>
      <c r="P1291">
        <f t="shared" si="300"/>
        <v>149.56764196787012</v>
      </c>
      <c r="Q1291" s="145">
        <f t="shared" si="301"/>
        <v>97483.556276596268</v>
      </c>
      <c r="R1291" s="146">
        <f t="shared" si="302"/>
        <v>0</v>
      </c>
    </row>
    <row r="1292" spans="1:18" x14ac:dyDescent="0.35">
      <c r="A1292">
        <v>1114</v>
      </c>
      <c r="B1292">
        <f t="shared" si="294"/>
        <v>65.259626141904874</v>
      </c>
      <c r="C1292" s="145">
        <f t="shared" si="295"/>
        <v>10837.827815588797</v>
      </c>
      <c r="D1292" s="146">
        <f t="shared" si="296"/>
        <v>0</v>
      </c>
      <c r="H1292">
        <v>1114</v>
      </c>
      <c r="I1292">
        <f t="shared" si="297"/>
        <v>13.942777078158334</v>
      </c>
      <c r="J1292" s="145">
        <f t="shared" si="298"/>
        <v>89.851343484810528</v>
      </c>
      <c r="K1292" s="146">
        <f t="shared" si="299"/>
        <v>0</v>
      </c>
      <c r="O1292">
        <v>111.4</v>
      </c>
      <c r="P1292">
        <f t="shared" si="300"/>
        <v>149.70604331761501</v>
      </c>
      <c r="Q1292" s="145">
        <f t="shared" si="301"/>
        <v>97754.376520363381</v>
      </c>
      <c r="R1292" s="146">
        <f t="shared" si="302"/>
        <v>0</v>
      </c>
    </row>
    <row r="1293" spans="1:18" x14ac:dyDescent="0.35">
      <c r="A1293">
        <v>1115</v>
      </c>
      <c r="B1293">
        <f t="shared" si="294"/>
        <v>65.321874521688116</v>
      </c>
      <c r="C1293" s="145">
        <f t="shared" si="295"/>
        <v>10869.127577672281</v>
      </c>
      <c r="D1293" s="146">
        <f t="shared" si="296"/>
        <v>0</v>
      </c>
      <c r="H1293">
        <v>1115</v>
      </c>
      <c r="I1293">
        <f t="shared" si="297"/>
        <v>13.959308350488973</v>
      </c>
      <c r="J1293" s="145">
        <f t="shared" si="298"/>
        <v>90.14333598017032</v>
      </c>
      <c r="K1293" s="146">
        <f t="shared" si="299"/>
        <v>0</v>
      </c>
      <c r="O1293">
        <v>111.5</v>
      </c>
      <c r="P1293">
        <f t="shared" si="300"/>
        <v>149.84444466735988</v>
      </c>
      <c r="Q1293" s="145">
        <f t="shared" si="301"/>
        <v>98025.698113654056</v>
      </c>
      <c r="R1293" s="146">
        <f t="shared" si="302"/>
        <v>0</v>
      </c>
    </row>
    <row r="1294" spans="1:18" x14ac:dyDescent="0.35">
      <c r="A1294">
        <v>1116</v>
      </c>
      <c r="B1294">
        <f t="shared" si="294"/>
        <v>65.384122901471358</v>
      </c>
      <c r="C1294" s="145">
        <f t="shared" si="295"/>
        <v>10900.487650468122</v>
      </c>
      <c r="D1294" s="146">
        <f t="shared" si="296"/>
        <v>0</v>
      </c>
      <c r="H1294">
        <v>1116</v>
      </c>
      <c r="I1294">
        <f t="shared" si="297"/>
        <v>13.97583962281961</v>
      </c>
      <c r="J1294" s="145">
        <f t="shared" si="298"/>
        <v>90.435990515286036</v>
      </c>
      <c r="K1294" s="146">
        <f t="shared" si="299"/>
        <v>0</v>
      </c>
      <c r="O1294">
        <v>111.6</v>
      </c>
      <c r="P1294">
        <f t="shared" si="300"/>
        <v>149.98284601710472</v>
      </c>
      <c r="Q1294" s="145">
        <f t="shared" si="301"/>
        <v>98297.521520310911</v>
      </c>
      <c r="R1294" s="146">
        <f t="shared" si="302"/>
        <v>0</v>
      </c>
    </row>
    <row r="1295" spans="1:18" x14ac:dyDescent="0.35">
      <c r="A1295">
        <v>1117</v>
      </c>
      <c r="B1295">
        <f t="shared" si="294"/>
        <v>65.446371281254599</v>
      </c>
      <c r="C1295" s="145">
        <f t="shared" si="295"/>
        <v>10931.908092124419</v>
      </c>
      <c r="D1295" s="146">
        <f t="shared" si="296"/>
        <v>0</v>
      </c>
      <c r="H1295">
        <v>1117</v>
      </c>
      <c r="I1295">
        <f t="shared" si="297"/>
        <v>13.992370895150248</v>
      </c>
      <c r="J1295" s="145">
        <f t="shared" si="298"/>
        <v>90.729307880597062</v>
      </c>
      <c r="K1295" s="146">
        <f t="shared" si="299"/>
        <v>0</v>
      </c>
      <c r="O1295">
        <v>111.7</v>
      </c>
      <c r="P1295">
        <f t="shared" si="300"/>
        <v>150.12124736684962</v>
      </c>
      <c r="Q1295" s="145">
        <f t="shared" si="301"/>
        <v>98569.847204176811</v>
      </c>
      <c r="R1295" s="146">
        <f t="shared" si="302"/>
        <v>0</v>
      </c>
    </row>
    <row r="1296" spans="1:18" x14ac:dyDescent="0.35">
      <c r="A1296">
        <v>1118</v>
      </c>
      <c r="B1296">
        <f t="shared" si="294"/>
        <v>65.508619661037841</v>
      </c>
      <c r="C1296" s="145">
        <f t="shared" si="295"/>
        <v>10963.388960789272</v>
      </c>
      <c r="D1296" s="146">
        <f t="shared" si="296"/>
        <v>0</v>
      </c>
      <c r="H1296">
        <v>1118</v>
      </c>
      <c r="I1296">
        <f t="shared" si="297"/>
        <v>14.008902167480885</v>
      </c>
      <c r="J1296" s="145">
        <f t="shared" si="298"/>
        <v>91.023288866542643</v>
      </c>
      <c r="K1296" s="146">
        <f t="shared" si="299"/>
        <v>0</v>
      </c>
      <c r="O1296">
        <v>111.8</v>
      </c>
      <c r="P1296">
        <f t="shared" si="300"/>
        <v>150.25964871659448</v>
      </c>
      <c r="Q1296" s="145">
        <f t="shared" si="301"/>
        <v>98842.675629094156</v>
      </c>
      <c r="R1296" s="146">
        <f t="shared" si="302"/>
        <v>0</v>
      </c>
    </row>
    <row r="1297" spans="1:18" x14ac:dyDescent="0.35">
      <c r="A1297">
        <v>1119</v>
      </c>
      <c r="B1297">
        <f t="shared" si="294"/>
        <v>65.570868040821082</v>
      </c>
      <c r="C1297" s="145">
        <f t="shared" si="295"/>
        <v>10994.930314610787</v>
      </c>
      <c r="D1297" s="146">
        <f t="shared" si="296"/>
        <v>0</v>
      </c>
      <c r="H1297">
        <v>1119</v>
      </c>
      <c r="I1297">
        <f t="shared" si="297"/>
        <v>14.025433439811522</v>
      </c>
      <c r="J1297" s="145">
        <f t="shared" si="298"/>
        <v>91.31793426356208</v>
      </c>
      <c r="K1297" s="146">
        <f t="shared" si="299"/>
        <v>0</v>
      </c>
      <c r="O1297">
        <v>111.9</v>
      </c>
      <c r="P1297">
        <f t="shared" si="300"/>
        <v>150.39805006633935</v>
      </c>
      <c r="Q1297" s="145">
        <f t="shared" si="301"/>
        <v>99116.007258905665</v>
      </c>
      <c r="R1297" s="146">
        <f t="shared" si="302"/>
        <v>0</v>
      </c>
    </row>
    <row r="1298" spans="1:18" x14ac:dyDescent="0.35">
      <c r="A1298">
        <v>1120</v>
      </c>
      <c r="B1298">
        <f t="shared" si="294"/>
        <v>65.633116420604324</v>
      </c>
      <c r="C1298" s="145">
        <f t="shared" si="295"/>
        <v>11026.532211737058</v>
      </c>
      <c r="D1298" s="146">
        <f t="shared" si="296"/>
        <v>0</v>
      </c>
      <c r="H1298">
        <v>1120</v>
      </c>
      <c r="I1298">
        <f t="shared" si="297"/>
        <v>14.04196471214216</v>
      </c>
      <c r="J1298" s="145">
        <f t="shared" si="298"/>
        <v>91.61324486209476</v>
      </c>
      <c r="K1298" s="146">
        <f t="shared" si="299"/>
        <v>0</v>
      </c>
      <c r="O1298">
        <v>112</v>
      </c>
      <c r="P1298">
        <f t="shared" si="300"/>
        <v>150.53645141608422</v>
      </c>
      <c r="Q1298" s="145">
        <f t="shared" si="301"/>
        <v>99389.842557453958</v>
      </c>
      <c r="R1298" s="146">
        <f t="shared" si="302"/>
        <v>0</v>
      </c>
    </row>
    <row r="1299" spans="1:18" x14ac:dyDescent="0.35">
      <c r="A1299">
        <v>1121</v>
      </c>
      <c r="B1299">
        <f t="shared" si="294"/>
        <v>65.695364800387566</v>
      </c>
      <c r="C1299" s="145">
        <f t="shared" si="295"/>
        <v>11058.194710316191</v>
      </c>
      <c r="D1299" s="146">
        <f t="shared" si="296"/>
        <v>0</v>
      </c>
      <c r="H1299">
        <v>1121</v>
      </c>
      <c r="I1299">
        <f t="shared" si="297"/>
        <v>14.058495984472797</v>
      </c>
      <c r="J1299" s="145">
        <f t="shared" si="298"/>
        <v>91.909221452579885</v>
      </c>
      <c r="K1299" s="146">
        <f t="shared" si="299"/>
        <v>0</v>
      </c>
      <c r="O1299">
        <v>112.1</v>
      </c>
      <c r="P1299">
        <f t="shared" si="300"/>
        <v>150.67485276582909</v>
      </c>
      <c r="Q1299" s="145">
        <f t="shared" si="301"/>
        <v>99664.18198858168</v>
      </c>
      <c r="R1299" s="146">
        <f t="shared" si="302"/>
        <v>0</v>
      </c>
    </row>
    <row r="1300" spans="1:18" x14ac:dyDescent="0.35">
      <c r="A1300">
        <v>1122</v>
      </c>
      <c r="B1300">
        <f t="shared" si="294"/>
        <v>65.757613180170807</v>
      </c>
      <c r="C1300" s="145">
        <f t="shared" si="295"/>
        <v>11089.917868496286</v>
      </c>
      <c r="D1300" s="146">
        <f t="shared" si="296"/>
        <v>0</v>
      </c>
      <c r="H1300">
        <v>1122</v>
      </c>
      <c r="I1300">
        <f t="shared" si="297"/>
        <v>14.075027256803434</v>
      </c>
      <c r="J1300" s="145">
        <f t="shared" si="298"/>
        <v>92.205864825456814</v>
      </c>
      <c r="K1300" s="146">
        <f t="shared" si="299"/>
        <v>0</v>
      </c>
      <c r="O1300">
        <v>112.2</v>
      </c>
      <c r="P1300">
        <f t="shared" si="300"/>
        <v>150.81325411557398</v>
      </c>
      <c r="Q1300" s="145">
        <f t="shared" si="301"/>
        <v>99939.026016131495</v>
      </c>
      <c r="R1300" s="146">
        <f t="shared" si="302"/>
        <v>0</v>
      </c>
    </row>
    <row r="1301" spans="1:18" x14ac:dyDescent="0.35">
      <c r="A1301">
        <v>1123</v>
      </c>
      <c r="B1301">
        <f t="shared" si="294"/>
        <v>65.819861559954049</v>
      </c>
      <c r="C1301" s="145">
        <f t="shared" si="295"/>
        <v>11121.701744425436</v>
      </c>
      <c r="D1301" s="146">
        <f t="shared" si="296"/>
        <v>0</v>
      </c>
      <c r="H1301">
        <v>1123</v>
      </c>
      <c r="I1301">
        <f t="shared" si="297"/>
        <v>14.091558529134073</v>
      </c>
      <c r="J1301" s="145">
        <f t="shared" si="298"/>
        <v>92.503175771164834</v>
      </c>
      <c r="K1301" s="146">
        <f t="shared" si="299"/>
        <v>0</v>
      </c>
      <c r="O1301">
        <v>112.3</v>
      </c>
      <c r="P1301">
        <f t="shared" si="300"/>
        <v>150.95165546531885</v>
      </c>
      <c r="Q1301" s="145">
        <f t="shared" si="301"/>
        <v>100214.37510394596</v>
      </c>
      <c r="R1301" s="146">
        <f t="shared" si="302"/>
        <v>0</v>
      </c>
    </row>
    <row r="1302" spans="1:18" x14ac:dyDescent="0.35">
      <c r="A1302">
        <v>1124</v>
      </c>
      <c r="B1302">
        <f t="shared" si="294"/>
        <v>65.88210993973729</v>
      </c>
      <c r="C1302" s="145">
        <f t="shared" si="295"/>
        <v>11153.546396251755</v>
      </c>
      <c r="D1302" s="146">
        <f t="shared" si="296"/>
        <v>0</v>
      </c>
      <c r="H1302">
        <v>1124</v>
      </c>
      <c r="I1302">
        <f t="shared" si="297"/>
        <v>14.108089801464709</v>
      </c>
      <c r="J1302" s="145">
        <f t="shared" si="298"/>
        <v>92.801155080143218</v>
      </c>
      <c r="K1302" s="146">
        <f t="shared" si="299"/>
        <v>0</v>
      </c>
      <c r="O1302">
        <v>112.4</v>
      </c>
      <c r="P1302">
        <f t="shared" si="300"/>
        <v>151.09005681506372</v>
      </c>
      <c r="Q1302" s="145">
        <f t="shared" si="301"/>
        <v>100490.22971586771</v>
      </c>
      <c r="R1302" s="146">
        <f t="shared" si="302"/>
        <v>0</v>
      </c>
    </row>
    <row r="1303" spans="1:18" x14ac:dyDescent="0.35">
      <c r="A1303">
        <v>1125</v>
      </c>
      <c r="B1303">
        <f t="shared" si="294"/>
        <v>65.944358319520532</v>
      </c>
      <c r="C1303" s="145">
        <f t="shared" si="295"/>
        <v>11185.451882123336</v>
      </c>
      <c r="D1303" s="146">
        <f t="shared" si="296"/>
        <v>0</v>
      </c>
      <c r="H1303">
        <v>1125</v>
      </c>
      <c r="I1303">
        <f t="shared" si="297"/>
        <v>14.124621073795346</v>
      </c>
      <c r="J1303" s="145">
        <f t="shared" si="298"/>
        <v>93.09980354283131</v>
      </c>
      <c r="K1303" s="146">
        <f t="shared" si="299"/>
        <v>0</v>
      </c>
      <c r="O1303">
        <v>112.5</v>
      </c>
      <c r="P1303">
        <f t="shared" si="300"/>
        <v>151.22845816480859</v>
      </c>
      <c r="Q1303" s="145">
        <f t="shared" si="301"/>
        <v>100766.59031573942</v>
      </c>
      <c r="R1303" s="146">
        <f t="shared" si="302"/>
        <v>0</v>
      </c>
    </row>
    <row r="1304" spans="1:18" x14ac:dyDescent="0.35">
      <c r="A1304">
        <v>1126</v>
      </c>
      <c r="B1304">
        <f t="shared" si="294"/>
        <v>66.006606699303774</v>
      </c>
      <c r="C1304" s="145">
        <f t="shared" si="295"/>
        <v>11217.41826018828</v>
      </c>
      <c r="D1304" s="146">
        <f t="shared" si="296"/>
        <v>0</v>
      </c>
      <c r="H1304">
        <v>1126</v>
      </c>
      <c r="I1304">
        <f t="shared" si="297"/>
        <v>14.141152346125985</v>
      </c>
      <c r="J1304" s="145">
        <f t="shared" si="298"/>
        <v>93.399121949668427</v>
      </c>
      <c r="K1304" s="146">
        <f t="shared" si="299"/>
        <v>0</v>
      </c>
      <c r="O1304">
        <v>112.6</v>
      </c>
      <c r="P1304">
        <f t="shared" si="300"/>
        <v>151.36685951455345</v>
      </c>
      <c r="Q1304" s="145">
        <f t="shared" si="301"/>
        <v>101043.45736740369</v>
      </c>
      <c r="R1304" s="146">
        <f t="shared" si="302"/>
        <v>0</v>
      </c>
    </row>
    <row r="1305" spans="1:18" x14ac:dyDescent="0.35">
      <c r="A1305">
        <v>1127</v>
      </c>
      <c r="B1305">
        <f t="shared" si="294"/>
        <v>66.068855079087015</v>
      </c>
      <c r="C1305" s="145">
        <f t="shared" si="295"/>
        <v>11249.44558859469</v>
      </c>
      <c r="D1305" s="146">
        <f t="shared" si="296"/>
        <v>0</v>
      </c>
      <c r="H1305">
        <v>1127</v>
      </c>
      <c r="I1305">
        <f t="shared" si="297"/>
        <v>14.157683618456621</v>
      </c>
      <c r="J1305" s="145">
        <f t="shared" si="298"/>
        <v>93.699111091093769</v>
      </c>
      <c r="K1305" s="146">
        <f t="shared" si="299"/>
        <v>0</v>
      </c>
      <c r="O1305">
        <v>112.7</v>
      </c>
      <c r="P1305">
        <f t="shared" si="300"/>
        <v>151.50526086429832</v>
      </c>
      <c r="Q1305" s="145">
        <f t="shared" si="301"/>
        <v>101320.83133470317</v>
      </c>
      <c r="R1305" s="146">
        <f t="shared" si="302"/>
        <v>0</v>
      </c>
    </row>
    <row r="1306" spans="1:18" x14ac:dyDescent="0.35">
      <c r="A1306">
        <v>1128</v>
      </c>
      <c r="B1306">
        <f t="shared" si="294"/>
        <v>66.131103458870257</v>
      </c>
      <c r="C1306" s="145">
        <f t="shared" si="295"/>
        <v>11281.533925490668</v>
      </c>
      <c r="D1306" s="146">
        <f t="shared" si="296"/>
        <v>0</v>
      </c>
      <c r="H1306">
        <v>1128</v>
      </c>
      <c r="I1306">
        <f t="shared" si="297"/>
        <v>14.17421489078726</v>
      </c>
      <c r="J1306" s="145">
        <f t="shared" si="298"/>
        <v>93.999771757546782</v>
      </c>
      <c r="K1306" s="146">
        <f t="shared" si="299"/>
        <v>0</v>
      </c>
      <c r="O1306">
        <v>112.8</v>
      </c>
      <c r="P1306">
        <f t="shared" si="300"/>
        <v>151.64366221404319</v>
      </c>
      <c r="Q1306" s="145">
        <f t="shared" si="301"/>
        <v>101598.71268148051</v>
      </c>
      <c r="R1306" s="146">
        <f t="shared" si="302"/>
        <v>0</v>
      </c>
    </row>
    <row r="1307" spans="1:18" x14ac:dyDescent="0.35">
      <c r="A1307">
        <v>1129</v>
      </c>
      <c r="B1307">
        <f t="shared" si="294"/>
        <v>66.193351838653498</v>
      </c>
      <c r="C1307" s="145">
        <f t="shared" si="295"/>
        <v>11313.683329024308</v>
      </c>
      <c r="D1307" s="146">
        <f t="shared" si="296"/>
        <v>0</v>
      </c>
      <c r="H1307">
        <v>1129</v>
      </c>
      <c r="I1307">
        <f t="shared" si="297"/>
        <v>14.190746163117897</v>
      </c>
      <c r="J1307" s="145">
        <f t="shared" si="298"/>
        <v>94.301104739466638</v>
      </c>
      <c r="K1307" s="146">
        <f t="shared" si="299"/>
        <v>0</v>
      </c>
      <c r="O1307">
        <v>112.9</v>
      </c>
      <c r="P1307">
        <f t="shared" si="300"/>
        <v>151.78206356378809</v>
      </c>
      <c r="Q1307" s="145">
        <f t="shared" si="301"/>
        <v>101877.10187157834</v>
      </c>
      <c r="R1307" s="146">
        <f t="shared" si="302"/>
        <v>0</v>
      </c>
    </row>
    <row r="1308" spans="1:18" x14ac:dyDescent="0.35">
      <c r="A1308">
        <v>1130</v>
      </c>
      <c r="B1308">
        <f t="shared" si="294"/>
        <v>66.25560021843674</v>
      </c>
      <c r="C1308" s="145">
        <f t="shared" si="295"/>
        <v>11345.893857343721</v>
      </c>
      <c r="D1308" s="146">
        <f t="shared" si="296"/>
        <v>0</v>
      </c>
      <c r="H1308">
        <v>1130</v>
      </c>
      <c r="I1308">
        <f t="shared" si="297"/>
        <v>14.207277435448534</v>
      </c>
      <c r="J1308" s="145">
        <f t="shared" si="298"/>
        <v>94.60311082729271</v>
      </c>
      <c r="K1308" s="146">
        <f t="shared" si="299"/>
        <v>0</v>
      </c>
      <c r="O1308">
        <v>113</v>
      </c>
      <c r="P1308">
        <f t="shared" si="300"/>
        <v>151.92046491353295</v>
      </c>
      <c r="Q1308" s="145">
        <f t="shared" si="301"/>
        <v>102155.99936883923</v>
      </c>
      <c r="R1308" s="146">
        <f t="shared" si="302"/>
        <v>0</v>
      </c>
    </row>
    <row r="1309" spans="1:18" x14ac:dyDescent="0.35">
      <c r="A1309">
        <v>1131</v>
      </c>
      <c r="B1309">
        <f t="shared" si="294"/>
        <v>66.317848598219982</v>
      </c>
      <c r="C1309" s="145">
        <f t="shared" si="295"/>
        <v>11378.165568597</v>
      </c>
      <c r="D1309" s="146">
        <f t="shared" si="296"/>
        <v>0</v>
      </c>
      <c r="H1309">
        <v>1131</v>
      </c>
      <c r="I1309">
        <f t="shared" si="297"/>
        <v>14.223808707779172</v>
      </c>
      <c r="J1309" s="145">
        <f t="shared" si="298"/>
        <v>94.905790811464328</v>
      </c>
      <c r="K1309" s="146">
        <f t="shared" si="299"/>
        <v>0</v>
      </c>
      <c r="O1309">
        <v>113.1</v>
      </c>
      <c r="P1309">
        <f t="shared" si="300"/>
        <v>152.05886626327779</v>
      </c>
      <c r="Q1309" s="145">
        <f t="shared" si="301"/>
        <v>102435.4056371058</v>
      </c>
      <c r="R1309" s="146">
        <f t="shared" si="302"/>
        <v>0</v>
      </c>
    </row>
    <row r="1310" spans="1:18" x14ac:dyDescent="0.35">
      <c r="A1310">
        <v>1132</v>
      </c>
      <c r="B1310">
        <f t="shared" si="294"/>
        <v>66.380096978003223</v>
      </c>
      <c r="C1310" s="145">
        <f t="shared" si="295"/>
        <v>11410.498520932251</v>
      </c>
      <c r="D1310" s="146">
        <f t="shared" si="296"/>
        <v>0</v>
      </c>
      <c r="H1310">
        <v>1132</v>
      </c>
      <c r="I1310">
        <f t="shared" si="297"/>
        <v>14.240339980109809</v>
      </c>
      <c r="J1310" s="145">
        <f t="shared" si="298"/>
        <v>95.209145482420709</v>
      </c>
      <c r="K1310" s="146">
        <f t="shared" si="299"/>
        <v>0</v>
      </c>
      <c r="O1310">
        <v>113.2</v>
      </c>
      <c r="P1310">
        <f t="shared" si="300"/>
        <v>152.19726761302269</v>
      </c>
      <c r="Q1310" s="145">
        <f t="shared" si="301"/>
        <v>102715.32114022083</v>
      </c>
      <c r="R1310" s="146">
        <f t="shared" si="302"/>
        <v>0</v>
      </c>
    </row>
    <row r="1311" spans="1:18" x14ac:dyDescent="0.35">
      <c r="A1311">
        <v>1133</v>
      </c>
      <c r="B1311">
        <f t="shared" si="294"/>
        <v>66.442345357786465</v>
      </c>
      <c r="C1311" s="145">
        <f t="shared" si="295"/>
        <v>11442.892772497569</v>
      </c>
      <c r="D1311" s="146">
        <f t="shared" si="296"/>
        <v>0</v>
      </c>
      <c r="H1311">
        <v>1133</v>
      </c>
      <c r="I1311">
        <f t="shared" si="297"/>
        <v>14.256871252440446</v>
      </c>
      <c r="J1311" s="145">
        <f t="shared" si="298"/>
        <v>95.513175630601168</v>
      </c>
      <c r="K1311" s="146">
        <f t="shared" si="299"/>
        <v>0</v>
      </c>
      <c r="O1311">
        <v>113.3</v>
      </c>
      <c r="P1311">
        <f t="shared" si="300"/>
        <v>152.33566896276756</v>
      </c>
      <c r="Q1311" s="145">
        <f t="shared" si="301"/>
        <v>102995.74634202679</v>
      </c>
      <c r="R1311" s="146">
        <f t="shared" si="302"/>
        <v>0</v>
      </c>
    </row>
    <row r="1312" spans="1:18" x14ac:dyDescent="0.35">
      <c r="A1312">
        <v>1134</v>
      </c>
      <c r="B1312">
        <f t="shared" si="294"/>
        <v>66.504593737569706</v>
      </c>
      <c r="C1312" s="145">
        <f t="shared" si="295"/>
        <v>11475.348381441063</v>
      </c>
      <c r="D1312" s="146">
        <f t="shared" si="296"/>
        <v>0</v>
      </c>
      <c r="H1312">
        <v>1134</v>
      </c>
      <c r="I1312">
        <f t="shared" si="297"/>
        <v>14.273402524771084</v>
      </c>
      <c r="J1312" s="145">
        <f t="shared" si="298"/>
        <v>95.817882046445092</v>
      </c>
      <c r="K1312" s="146">
        <f t="shared" si="299"/>
        <v>0</v>
      </c>
      <c r="O1312">
        <v>113.4</v>
      </c>
      <c r="P1312">
        <f t="shared" si="300"/>
        <v>152.47407031251242</v>
      </c>
      <c r="Q1312" s="145">
        <f t="shared" si="301"/>
        <v>103276.68170636639</v>
      </c>
      <c r="R1312" s="146">
        <f t="shared" si="302"/>
        <v>0</v>
      </c>
    </row>
    <row r="1313" spans="1:18" x14ac:dyDescent="0.35">
      <c r="A1313">
        <v>1135</v>
      </c>
      <c r="B1313">
        <f t="shared" si="294"/>
        <v>66.566842117352948</v>
      </c>
      <c r="C1313" s="145">
        <f t="shared" si="295"/>
        <v>11507.865405910827</v>
      </c>
      <c r="D1313" s="146">
        <f t="shared" si="296"/>
        <v>0</v>
      </c>
      <c r="H1313">
        <v>1135</v>
      </c>
      <c r="I1313">
        <f t="shared" si="297"/>
        <v>14.289933797101721</v>
      </c>
      <c r="J1313" s="145">
        <f t="shared" si="298"/>
        <v>96.123265520391712</v>
      </c>
      <c r="K1313" s="146">
        <f t="shared" si="299"/>
        <v>0</v>
      </c>
      <c r="O1313">
        <v>113.5</v>
      </c>
      <c r="P1313">
        <f t="shared" si="300"/>
        <v>152.61247166225729</v>
      </c>
      <c r="Q1313" s="145">
        <f t="shared" si="301"/>
        <v>103558.12769708222</v>
      </c>
      <c r="R1313" s="146">
        <f t="shared" si="302"/>
        <v>0</v>
      </c>
    </row>
    <row r="1314" spans="1:18" x14ac:dyDescent="0.35">
      <c r="A1314">
        <v>1136</v>
      </c>
      <c r="B1314">
        <f t="shared" si="294"/>
        <v>66.62909049713619</v>
      </c>
      <c r="C1314" s="145">
        <f t="shared" si="295"/>
        <v>11540.443904054962</v>
      </c>
      <c r="D1314" s="146">
        <f t="shared" si="296"/>
        <v>0</v>
      </c>
      <c r="H1314">
        <v>1136</v>
      </c>
      <c r="I1314">
        <f t="shared" si="297"/>
        <v>14.306465069432358</v>
      </c>
      <c r="J1314" s="145">
        <f t="shared" si="298"/>
        <v>96.429326842880315</v>
      </c>
      <c r="K1314" s="146">
        <f t="shared" si="299"/>
        <v>0</v>
      </c>
      <c r="O1314">
        <v>113.6</v>
      </c>
      <c r="P1314">
        <f t="shared" si="300"/>
        <v>152.75087301200216</v>
      </c>
      <c r="Q1314" s="145">
        <f t="shared" si="301"/>
        <v>103840.08477801697</v>
      </c>
      <c r="R1314" s="146">
        <f t="shared" si="302"/>
        <v>0</v>
      </c>
    </row>
    <row r="1315" spans="1:18" x14ac:dyDescent="0.35">
      <c r="A1315">
        <v>1137</v>
      </c>
      <c r="B1315">
        <f t="shared" si="294"/>
        <v>66.691338876919417</v>
      </c>
      <c r="C1315" s="145">
        <f t="shared" si="295"/>
        <v>11573.083934021564</v>
      </c>
      <c r="D1315" s="146">
        <f t="shared" si="296"/>
        <v>0</v>
      </c>
      <c r="H1315">
        <v>1137</v>
      </c>
      <c r="I1315">
        <f t="shared" si="297"/>
        <v>14.322996341762996</v>
      </c>
      <c r="J1315" s="145">
        <f t="shared" si="298"/>
        <v>96.736066804350287</v>
      </c>
      <c r="K1315" s="146">
        <f t="shared" si="299"/>
        <v>0</v>
      </c>
      <c r="O1315">
        <v>113.7</v>
      </c>
      <c r="P1315">
        <f t="shared" si="300"/>
        <v>152.88927436174706</v>
      </c>
      <c r="Q1315" s="145">
        <f t="shared" si="301"/>
        <v>104122.55341301327</v>
      </c>
      <c r="R1315" s="146">
        <f t="shared" si="302"/>
        <v>0</v>
      </c>
    </row>
    <row r="1316" spans="1:18" x14ac:dyDescent="0.35">
      <c r="A1316">
        <v>1138</v>
      </c>
      <c r="B1316">
        <f t="shared" si="294"/>
        <v>66.753587256702659</v>
      </c>
      <c r="C1316" s="145">
        <f t="shared" si="295"/>
        <v>11605.785553958749</v>
      </c>
      <c r="D1316" s="146">
        <f t="shared" si="296"/>
        <v>0</v>
      </c>
      <c r="H1316">
        <v>1138</v>
      </c>
      <c r="I1316">
        <f t="shared" si="297"/>
        <v>14.339527614093633</v>
      </c>
      <c r="J1316" s="145">
        <f t="shared" si="298"/>
        <v>97.043486195240817</v>
      </c>
      <c r="K1316" s="146">
        <f t="shared" si="299"/>
        <v>0</v>
      </c>
      <c r="O1316">
        <v>113.8</v>
      </c>
      <c r="P1316">
        <f t="shared" si="300"/>
        <v>153.0276757114919</v>
      </c>
      <c r="Q1316" s="145">
        <f t="shared" si="301"/>
        <v>104405.53406591361</v>
      </c>
      <c r="R1316" s="146">
        <f t="shared" si="302"/>
        <v>0</v>
      </c>
    </row>
    <row r="1317" spans="1:18" x14ac:dyDescent="0.35">
      <c r="A1317">
        <v>1139</v>
      </c>
      <c r="B1317">
        <f t="shared" si="294"/>
        <v>66.8158356364859</v>
      </c>
      <c r="C1317" s="145">
        <f t="shared" si="295"/>
        <v>11638.548822014611</v>
      </c>
      <c r="D1317" s="146">
        <f t="shared" si="296"/>
        <v>0</v>
      </c>
      <c r="H1317">
        <v>1139</v>
      </c>
      <c r="I1317">
        <f t="shared" si="297"/>
        <v>14.35605888642427</v>
      </c>
      <c r="J1317" s="145">
        <f t="shared" si="298"/>
        <v>97.351585805991306</v>
      </c>
      <c r="K1317" s="146">
        <f t="shared" si="299"/>
        <v>0</v>
      </c>
      <c r="O1317">
        <v>113.9</v>
      </c>
      <c r="P1317">
        <f t="shared" si="300"/>
        <v>153.16607706123679</v>
      </c>
      <c r="Q1317" s="145">
        <f t="shared" si="301"/>
        <v>104689.02720056084</v>
      </c>
      <c r="R1317" s="146">
        <f t="shared" si="302"/>
        <v>0</v>
      </c>
    </row>
    <row r="1318" spans="1:18" x14ac:dyDescent="0.35">
      <c r="A1318">
        <v>1140</v>
      </c>
      <c r="B1318">
        <f t="shared" si="294"/>
        <v>66.878084016269142</v>
      </c>
      <c r="C1318" s="145">
        <f t="shared" si="295"/>
        <v>11671.373796337251</v>
      </c>
      <c r="D1318" s="146">
        <f t="shared" si="296"/>
        <v>0</v>
      </c>
      <c r="H1318">
        <v>1140</v>
      </c>
      <c r="I1318">
        <f t="shared" si="297"/>
        <v>14.372590158754909</v>
      </c>
      <c r="J1318" s="145">
        <f t="shared" si="298"/>
        <v>97.660366427041012</v>
      </c>
      <c r="K1318" s="146">
        <f t="shared" si="299"/>
        <v>0</v>
      </c>
      <c r="O1318">
        <v>114</v>
      </c>
      <c r="P1318">
        <f t="shared" si="300"/>
        <v>153.30447841098166</v>
      </c>
      <c r="Q1318" s="145">
        <f t="shared" si="301"/>
        <v>104973.03328079743</v>
      </c>
      <c r="R1318" s="146">
        <f t="shared" si="302"/>
        <v>0</v>
      </c>
    </row>
    <row r="1319" spans="1:18" x14ac:dyDescent="0.35">
      <c r="A1319">
        <v>1141</v>
      </c>
      <c r="B1319">
        <f t="shared" si="294"/>
        <v>66.940332396052384</v>
      </c>
      <c r="C1319" s="145">
        <f t="shared" si="295"/>
        <v>11704.260535074765</v>
      </c>
      <c r="D1319" s="146">
        <f t="shared" si="296"/>
        <v>0</v>
      </c>
      <c r="H1319">
        <v>1141</v>
      </c>
      <c r="I1319">
        <f t="shared" si="297"/>
        <v>14.389121431085545</v>
      </c>
      <c r="J1319" s="145">
        <f t="shared" si="298"/>
        <v>97.969828848829223</v>
      </c>
      <c r="K1319" s="146">
        <f t="shared" si="299"/>
        <v>0</v>
      </c>
      <c r="O1319">
        <v>114.1</v>
      </c>
      <c r="P1319">
        <f t="shared" si="300"/>
        <v>153.44287976072653</v>
      </c>
      <c r="Q1319" s="145">
        <f t="shared" si="301"/>
        <v>105257.55277046606</v>
      </c>
      <c r="R1319" s="146">
        <f t="shared" si="302"/>
        <v>0</v>
      </c>
    </row>
    <row r="1320" spans="1:18" x14ac:dyDescent="0.35">
      <c r="A1320">
        <v>1142</v>
      </c>
      <c r="B1320">
        <f t="shared" si="294"/>
        <v>67.002580775835625</v>
      </c>
      <c r="C1320" s="145">
        <f t="shared" si="295"/>
        <v>11737.20909637526</v>
      </c>
      <c r="D1320" s="146">
        <f t="shared" si="296"/>
        <v>0</v>
      </c>
      <c r="H1320">
        <v>1142</v>
      </c>
      <c r="I1320">
        <f t="shared" si="297"/>
        <v>14.405652703416184</v>
      </c>
      <c r="J1320" s="145">
        <f t="shared" si="298"/>
        <v>98.279973861795298</v>
      </c>
      <c r="K1320" s="146">
        <f t="shared" si="299"/>
        <v>0</v>
      </c>
      <c r="O1320">
        <v>114.2</v>
      </c>
      <c r="P1320">
        <f t="shared" si="300"/>
        <v>153.58128111047139</v>
      </c>
      <c r="Q1320" s="145">
        <f t="shared" si="301"/>
        <v>105542.58613340935</v>
      </c>
      <c r="R1320" s="146">
        <f t="shared" si="302"/>
        <v>0</v>
      </c>
    </row>
    <row r="1321" spans="1:18" x14ac:dyDescent="0.35">
      <c r="A1321">
        <v>1143</v>
      </c>
      <c r="B1321">
        <f t="shared" si="294"/>
        <v>67.064829155618867</v>
      </c>
      <c r="C1321" s="145">
        <f t="shared" si="295"/>
        <v>11770.219538386837</v>
      </c>
      <c r="D1321" s="146">
        <f t="shared" si="296"/>
        <v>0</v>
      </c>
      <c r="H1321">
        <v>1143</v>
      </c>
      <c r="I1321">
        <f t="shared" si="297"/>
        <v>14.422183975746821</v>
      </c>
      <c r="J1321" s="145">
        <f t="shared" si="298"/>
        <v>98.590802256378439</v>
      </c>
      <c r="K1321" s="146">
        <f t="shared" si="299"/>
        <v>0</v>
      </c>
      <c r="O1321">
        <v>114.3</v>
      </c>
      <c r="P1321">
        <f t="shared" si="300"/>
        <v>153.71968246021626</v>
      </c>
      <c r="Q1321" s="145">
        <f t="shared" si="301"/>
        <v>105828.13383346995</v>
      </c>
      <c r="R1321" s="146">
        <f t="shared" si="302"/>
        <v>0</v>
      </c>
    </row>
    <row r="1322" spans="1:18" x14ac:dyDescent="0.35">
      <c r="A1322">
        <v>1144</v>
      </c>
      <c r="B1322">
        <f t="shared" si="294"/>
        <v>67.127077535402108</v>
      </c>
      <c r="C1322" s="145">
        <f t="shared" si="295"/>
        <v>11803.29191925759</v>
      </c>
      <c r="D1322" s="146">
        <f t="shared" si="296"/>
        <v>0</v>
      </c>
      <c r="H1322">
        <v>1144</v>
      </c>
      <c r="I1322">
        <f t="shared" si="297"/>
        <v>14.438715248077457</v>
      </c>
      <c r="J1322" s="145">
        <f t="shared" si="298"/>
        <v>98.902314823018031</v>
      </c>
      <c r="K1322" s="146">
        <f t="shared" si="299"/>
        <v>0</v>
      </c>
      <c r="O1322">
        <v>114.4</v>
      </c>
      <c r="P1322">
        <f t="shared" si="300"/>
        <v>153.85808380996116</v>
      </c>
      <c r="Q1322" s="145">
        <f t="shared" si="301"/>
        <v>106114.19633449054</v>
      </c>
      <c r="R1322" s="146">
        <f t="shared" si="302"/>
        <v>0</v>
      </c>
    </row>
    <row r="1323" spans="1:18" x14ac:dyDescent="0.35">
      <c r="A1323">
        <v>1145</v>
      </c>
      <c r="B1323">
        <f t="shared" si="294"/>
        <v>67.18932591518535</v>
      </c>
      <c r="C1323" s="145">
        <f t="shared" si="295"/>
        <v>11836.426297135624</v>
      </c>
      <c r="D1323" s="146">
        <f t="shared" si="296"/>
        <v>0</v>
      </c>
      <c r="H1323">
        <v>1145</v>
      </c>
      <c r="I1323">
        <f t="shared" si="297"/>
        <v>14.455246520408096</v>
      </c>
      <c r="J1323" s="145">
        <f t="shared" si="298"/>
        <v>99.214512352153378</v>
      </c>
      <c r="K1323" s="146">
        <f t="shared" si="299"/>
        <v>0</v>
      </c>
      <c r="O1323">
        <v>114.5</v>
      </c>
      <c r="P1323">
        <f t="shared" si="300"/>
        <v>153.99648515970603</v>
      </c>
      <c r="Q1323" s="145">
        <f t="shared" si="301"/>
        <v>106400.77410031365</v>
      </c>
      <c r="R1323" s="146">
        <f t="shared" si="302"/>
        <v>0</v>
      </c>
    </row>
    <row r="1324" spans="1:18" x14ac:dyDescent="0.35">
      <c r="A1324">
        <v>1146</v>
      </c>
      <c r="B1324">
        <f t="shared" si="294"/>
        <v>67.251574294968592</v>
      </c>
      <c r="C1324" s="145">
        <f t="shared" si="295"/>
        <v>11869.62273016904</v>
      </c>
      <c r="D1324" s="146">
        <f t="shared" si="296"/>
        <v>0</v>
      </c>
      <c r="H1324">
        <v>1146</v>
      </c>
      <c r="I1324">
        <f t="shared" si="297"/>
        <v>14.471777792738733</v>
      </c>
      <c r="J1324" s="145">
        <f t="shared" si="298"/>
        <v>99.527395634223737</v>
      </c>
      <c r="K1324" s="146">
        <f t="shared" si="299"/>
        <v>0</v>
      </c>
      <c r="O1324">
        <v>114.6</v>
      </c>
      <c r="P1324">
        <f t="shared" si="300"/>
        <v>154.13488650945087</v>
      </c>
      <c r="Q1324" s="145">
        <f t="shared" si="301"/>
        <v>106687.86759478188</v>
      </c>
      <c r="R1324" s="146">
        <f t="shared" si="302"/>
        <v>0</v>
      </c>
    </row>
    <row r="1325" spans="1:18" x14ac:dyDescent="0.35">
      <c r="A1325">
        <v>1147</v>
      </c>
      <c r="B1325">
        <f t="shared" si="294"/>
        <v>67.313822674751833</v>
      </c>
      <c r="C1325" s="145">
        <f t="shared" si="295"/>
        <v>11902.881276505939</v>
      </c>
      <c r="D1325" s="146">
        <f t="shared" si="296"/>
        <v>0</v>
      </c>
      <c r="H1325">
        <v>1147</v>
      </c>
      <c r="I1325">
        <f t="shared" si="297"/>
        <v>14.48830906506937</v>
      </c>
      <c r="J1325" s="145">
        <f t="shared" si="298"/>
        <v>99.840965459668425</v>
      </c>
      <c r="K1325" s="146">
        <f t="shared" si="299"/>
        <v>0</v>
      </c>
      <c r="O1325">
        <v>114.7</v>
      </c>
      <c r="P1325">
        <f t="shared" si="300"/>
        <v>154.27328785919576</v>
      </c>
      <c r="Q1325" s="145">
        <f t="shared" si="301"/>
        <v>106975.47728173806</v>
      </c>
      <c r="R1325" s="146">
        <f t="shared" si="302"/>
        <v>0</v>
      </c>
    </row>
    <row r="1326" spans="1:18" x14ac:dyDescent="0.35">
      <c r="A1326">
        <v>1148</v>
      </c>
      <c r="B1326">
        <f t="shared" si="294"/>
        <v>67.376071054535075</v>
      </c>
      <c r="C1326" s="145">
        <f t="shared" si="295"/>
        <v>11936.201994294424</v>
      </c>
      <c r="D1326" s="146">
        <f t="shared" si="296"/>
        <v>0</v>
      </c>
      <c r="H1326">
        <v>1148</v>
      </c>
      <c r="I1326">
        <f t="shared" si="297"/>
        <v>14.504840337400008</v>
      </c>
      <c r="J1326" s="145">
        <f t="shared" si="298"/>
        <v>100.15522261892677</v>
      </c>
      <c r="K1326" s="146">
        <f t="shared" si="299"/>
        <v>0</v>
      </c>
      <c r="O1326">
        <v>114.8</v>
      </c>
      <c r="P1326">
        <f t="shared" si="300"/>
        <v>154.41168920894063</v>
      </c>
      <c r="Q1326" s="145">
        <f t="shared" si="301"/>
        <v>107263.60362502464</v>
      </c>
      <c r="R1326" s="146">
        <f t="shared" si="302"/>
        <v>0</v>
      </c>
    </row>
    <row r="1327" spans="1:18" x14ac:dyDescent="0.35">
      <c r="A1327">
        <v>1149</v>
      </c>
      <c r="B1327">
        <f t="shared" si="294"/>
        <v>67.438319434318316</v>
      </c>
      <c r="C1327" s="145">
        <f t="shared" si="295"/>
        <v>11969.584941682591</v>
      </c>
      <c r="D1327" s="146">
        <f t="shared" si="296"/>
        <v>0</v>
      </c>
      <c r="H1327">
        <v>1149</v>
      </c>
      <c r="I1327">
        <f t="shared" si="297"/>
        <v>14.521371609730645</v>
      </c>
      <c r="J1327" s="145">
        <f t="shared" si="298"/>
        <v>100.47016790243804</v>
      </c>
      <c r="K1327" s="146">
        <f t="shared" si="299"/>
        <v>0</v>
      </c>
      <c r="O1327">
        <v>114.9</v>
      </c>
      <c r="P1327">
        <f t="shared" si="300"/>
        <v>154.5500905586855</v>
      </c>
      <c r="Q1327" s="145">
        <f t="shared" si="301"/>
        <v>107552.24708848431</v>
      </c>
      <c r="R1327" s="146">
        <f t="shared" si="302"/>
        <v>0</v>
      </c>
    </row>
    <row r="1328" spans="1:18" x14ac:dyDescent="0.35">
      <c r="A1328">
        <v>1150</v>
      </c>
      <c r="B1328">
        <f t="shared" si="294"/>
        <v>67.500567814101558</v>
      </c>
      <c r="C1328" s="145">
        <f t="shared" si="295"/>
        <v>12003.030176818545</v>
      </c>
      <c r="D1328" s="146">
        <f t="shared" si="296"/>
        <v>0</v>
      </c>
      <c r="H1328">
        <v>1150</v>
      </c>
      <c r="I1328">
        <f t="shared" si="297"/>
        <v>14.537902882061282</v>
      </c>
      <c r="J1328" s="145">
        <f t="shared" si="298"/>
        <v>100.7858021006415</v>
      </c>
      <c r="K1328" s="146">
        <f t="shared" si="299"/>
        <v>0</v>
      </c>
      <c r="O1328">
        <v>115</v>
      </c>
      <c r="P1328">
        <f t="shared" si="300"/>
        <v>154.68849190843036</v>
      </c>
      <c r="Q1328" s="145">
        <f t="shared" si="301"/>
        <v>107841.40813595972</v>
      </c>
      <c r="R1328" s="146">
        <f t="shared" si="302"/>
        <v>0</v>
      </c>
    </row>
    <row r="1329" spans="1:18" x14ac:dyDescent="0.35">
      <c r="A1329">
        <v>1151</v>
      </c>
      <c r="B1329">
        <f t="shared" si="294"/>
        <v>67.5628161938848</v>
      </c>
      <c r="C1329" s="145">
        <f t="shared" si="295"/>
        <v>12036.537757850383</v>
      </c>
      <c r="D1329" s="146">
        <f t="shared" si="296"/>
        <v>0</v>
      </c>
      <c r="H1329">
        <v>1151</v>
      </c>
      <c r="I1329">
        <f t="shared" si="297"/>
        <v>14.55443415439192</v>
      </c>
      <c r="J1329" s="145">
        <f t="shared" si="298"/>
        <v>101.10212600397659</v>
      </c>
      <c r="K1329" s="146">
        <f t="shared" si="299"/>
        <v>0</v>
      </c>
      <c r="O1329">
        <v>115.1</v>
      </c>
      <c r="P1329">
        <f t="shared" si="300"/>
        <v>154.82689325817523</v>
      </c>
      <c r="Q1329" s="145">
        <f t="shared" si="301"/>
        <v>108131.08723129342</v>
      </c>
      <c r="R1329" s="146">
        <f t="shared" si="302"/>
        <v>0</v>
      </c>
    </row>
    <row r="1330" spans="1:18" x14ac:dyDescent="0.35">
      <c r="A1330">
        <v>1152</v>
      </c>
      <c r="B1330">
        <f t="shared" si="294"/>
        <v>67.625064573668041</v>
      </c>
      <c r="C1330" s="145">
        <f t="shared" si="295"/>
        <v>12070.10774292621</v>
      </c>
      <c r="D1330" s="146">
        <f t="shared" si="296"/>
        <v>0</v>
      </c>
      <c r="H1330">
        <v>1152</v>
      </c>
      <c r="I1330">
        <f t="shared" si="297"/>
        <v>14.570965426722557</v>
      </c>
      <c r="J1330" s="145">
        <f t="shared" si="298"/>
        <v>101.41914040288248</v>
      </c>
      <c r="K1330" s="146">
        <f t="shared" si="299"/>
        <v>0</v>
      </c>
      <c r="O1330">
        <v>115.2</v>
      </c>
      <c r="P1330">
        <f t="shared" si="300"/>
        <v>154.96529460792013</v>
      </c>
      <c r="Q1330" s="145">
        <f t="shared" si="301"/>
        <v>108421.2848383282</v>
      </c>
      <c r="R1330" s="146">
        <f t="shared" si="302"/>
        <v>0</v>
      </c>
    </row>
    <row r="1331" spans="1:18" x14ac:dyDescent="0.35">
      <c r="A1331">
        <v>1153</v>
      </c>
      <c r="B1331">
        <f t="shared" ref="B1331:B1394" si="303">(A1331-$C$171)/$C$172</f>
        <v>67.687312953451283</v>
      </c>
      <c r="C1331" s="145">
        <f t="shared" ref="C1331:C1394" si="304">B1331-1/6*C$174*(B1331^2-1)-1/24*C$175*(B1331^3-3*B1331)+1/36*C$174^2*(4*B1331^3-7*B1331)</f>
        <v>12103.740190194127</v>
      </c>
      <c r="D1331" s="146">
        <f t="shared" ref="D1331:D1394" si="305">1-NORMSDIST(C1331)</f>
        <v>0</v>
      </c>
      <c r="H1331">
        <v>1153</v>
      </c>
      <c r="I1331">
        <f t="shared" ref="I1331:I1394" si="306">(H1331-$J$171)/$J$172</f>
        <v>14.587496699053196</v>
      </c>
      <c r="J1331" s="145">
        <f t="shared" ref="J1331:J1394" si="307">I1331-1/6*J$174*(I1331^2-1)-1/24*J$175*(I1331^3-3*I1331)+1/36*J$174^2*(4*I1331^3-7*I1331)</f>
        <v>101.73684608779851</v>
      </c>
      <c r="K1331" s="146">
        <f t="shared" ref="K1331:K1394" si="308">1-NORMSDIST(J1331)</f>
        <v>0</v>
      </c>
      <c r="O1331">
        <v>115.3</v>
      </c>
      <c r="P1331">
        <f t="shared" ref="P1331:P1394" si="309">(O1331-$Q$171)/$Q$172</f>
        <v>155.10369595766497</v>
      </c>
      <c r="Q1331" s="145">
        <f t="shared" ref="Q1331:Q1394" si="310">P1331-1/6*Q$174*(P1331^2-1)-1/24*Q$175*(P1331^3-3*P1331)+1/36*Q$174^2*(4*P1331^3-7*P1331)</f>
        <v>108712.00142090651</v>
      </c>
      <c r="R1331" s="146">
        <f t="shared" ref="R1331:R1394" si="311">1-NORMSDIST(Q1331)</f>
        <v>0</v>
      </c>
    </row>
    <row r="1332" spans="1:18" x14ac:dyDescent="0.35">
      <c r="A1332">
        <v>1154</v>
      </c>
      <c r="B1332">
        <f t="shared" si="303"/>
        <v>67.749561333234524</v>
      </c>
      <c r="C1332" s="145">
        <f t="shared" si="304"/>
        <v>12137.435157802232</v>
      </c>
      <c r="D1332" s="146">
        <f t="shared" si="305"/>
        <v>0</v>
      </c>
      <c r="H1332">
        <v>1154</v>
      </c>
      <c r="I1332">
        <f t="shared" si="306"/>
        <v>14.604027971383832</v>
      </c>
      <c r="J1332" s="145">
        <f t="shared" si="307"/>
        <v>102.05524384916399</v>
      </c>
      <c r="K1332" s="146">
        <f t="shared" si="308"/>
        <v>0</v>
      </c>
      <c r="O1332">
        <v>115.4</v>
      </c>
      <c r="P1332">
        <f t="shared" si="309"/>
        <v>155.24209730740986</v>
      </c>
      <c r="Q1332" s="145">
        <f t="shared" si="310"/>
        <v>109003.23744287113</v>
      </c>
      <c r="R1332" s="146">
        <f t="shared" si="311"/>
        <v>0</v>
      </c>
    </row>
    <row r="1333" spans="1:18" x14ac:dyDescent="0.35">
      <c r="A1333">
        <v>1155</v>
      </c>
      <c r="B1333">
        <f t="shared" si="303"/>
        <v>67.811809713017766</v>
      </c>
      <c r="C1333" s="145">
        <f t="shared" si="304"/>
        <v>12171.192703898627</v>
      </c>
      <c r="D1333" s="146">
        <f t="shared" si="305"/>
        <v>0</v>
      </c>
      <c r="H1333">
        <v>1155</v>
      </c>
      <c r="I1333">
        <f t="shared" si="306"/>
        <v>14.620559243714469</v>
      </c>
      <c r="J1333" s="145">
        <f t="shared" si="307"/>
        <v>102.37433447741822</v>
      </c>
      <c r="K1333" s="146">
        <f t="shared" si="308"/>
        <v>0</v>
      </c>
      <c r="O1333">
        <v>115.5</v>
      </c>
      <c r="P1333">
        <f t="shared" si="309"/>
        <v>155.38049865715473</v>
      </c>
      <c r="Q1333" s="145">
        <f t="shared" si="310"/>
        <v>109294.99336806459</v>
      </c>
      <c r="R1333" s="146">
        <f t="shared" si="311"/>
        <v>0</v>
      </c>
    </row>
    <row r="1334" spans="1:18" x14ac:dyDescent="0.35">
      <c r="A1334">
        <v>1156</v>
      </c>
      <c r="B1334">
        <f t="shared" si="303"/>
        <v>67.874058092801008</v>
      </c>
      <c r="C1334" s="145">
        <f t="shared" si="304"/>
        <v>12205.012886631412</v>
      </c>
      <c r="D1334" s="146">
        <f t="shared" si="305"/>
        <v>0</v>
      </c>
      <c r="H1334">
        <v>1156</v>
      </c>
      <c r="I1334">
        <f t="shared" si="306"/>
        <v>14.637090516045108</v>
      </c>
      <c r="J1334" s="145">
        <f t="shared" si="307"/>
        <v>102.69411876300053</v>
      </c>
      <c r="K1334" s="146">
        <f t="shared" si="308"/>
        <v>0</v>
      </c>
      <c r="O1334">
        <v>115.6</v>
      </c>
      <c r="P1334">
        <f t="shared" si="309"/>
        <v>155.5189000068996</v>
      </c>
      <c r="Q1334" s="145">
        <f t="shared" si="310"/>
        <v>109587.26966032955</v>
      </c>
      <c r="R1334" s="146">
        <f t="shared" si="311"/>
        <v>0</v>
      </c>
    </row>
    <row r="1335" spans="1:18" x14ac:dyDescent="0.35">
      <c r="A1335">
        <v>1157</v>
      </c>
      <c r="B1335">
        <f t="shared" si="303"/>
        <v>67.936306472584249</v>
      </c>
      <c r="C1335" s="145">
        <f t="shared" si="304"/>
        <v>12238.895764148689</v>
      </c>
      <c r="D1335" s="146">
        <f t="shared" si="305"/>
        <v>0</v>
      </c>
      <c r="H1335">
        <v>1157</v>
      </c>
      <c r="I1335">
        <f t="shared" si="306"/>
        <v>14.653621788375744</v>
      </c>
      <c r="J1335" s="145">
        <f t="shared" si="307"/>
        <v>103.01459749635016</v>
      </c>
      <c r="K1335" s="146">
        <f t="shared" si="308"/>
        <v>0</v>
      </c>
      <c r="O1335">
        <v>115.7</v>
      </c>
      <c r="P1335">
        <f t="shared" si="309"/>
        <v>155.65730135664447</v>
      </c>
      <c r="Q1335" s="145">
        <f t="shared" si="310"/>
        <v>109880.06678350866</v>
      </c>
      <c r="R1335" s="146">
        <f t="shared" si="311"/>
        <v>0</v>
      </c>
    </row>
    <row r="1336" spans="1:18" x14ac:dyDescent="0.35">
      <c r="A1336">
        <v>1158</v>
      </c>
      <c r="B1336">
        <f t="shared" si="303"/>
        <v>67.998554852367491</v>
      </c>
      <c r="C1336" s="145">
        <f t="shared" si="304"/>
        <v>12272.841394598558</v>
      </c>
      <c r="D1336" s="146">
        <f t="shared" si="305"/>
        <v>0</v>
      </c>
      <c r="H1336">
        <v>1158</v>
      </c>
      <c r="I1336">
        <f t="shared" si="306"/>
        <v>14.670153060706381</v>
      </c>
      <c r="J1336" s="145">
        <f t="shared" si="307"/>
        <v>103.33577146790643</v>
      </c>
      <c r="K1336" s="146">
        <f t="shared" si="308"/>
        <v>0</v>
      </c>
      <c r="O1336">
        <v>115.8</v>
      </c>
      <c r="P1336">
        <f t="shared" si="309"/>
        <v>155.79570270638933</v>
      </c>
      <c r="Q1336" s="145">
        <f t="shared" si="310"/>
        <v>110173.38520144453</v>
      </c>
      <c r="R1336" s="146">
        <f t="shared" si="311"/>
        <v>0</v>
      </c>
    </row>
    <row r="1337" spans="1:18" x14ac:dyDescent="0.35">
      <c r="A1337">
        <v>1159</v>
      </c>
      <c r="B1337">
        <f t="shared" si="303"/>
        <v>68.060803232150732</v>
      </c>
      <c r="C1337" s="145">
        <f t="shared" si="304"/>
        <v>12306.849836129119</v>
      </c>
      <c r="D1337" s="146">
        <f t="shared" si="305"/>
        <v>0</v>
      </c>
      <c r="H1337">
        <v>1159</v>
      </c>
      <c r="I1337">
        <f t="shared" si="306"/>
        <v>14.68668433303702</v>
      </c>
      <c r="J1337" s="145">
        <f t="shared" si="307"/>
        <v>103.65764146810869</v>
      </c>
      <c r="K1337" s="146">
        <f t="shared" si="308"/>
        <v>0</v>
      </c>
      <c r="O1337">
        <v>115.9</v>
      </c>
      <c r="P1337">
        <f t="shared" si="309"/>
        <v>155.93410405613423</v>
      </c>
      <c r="Q1337" s="145">
        <f t="shared" si="310"/>
        <v>110467.22537797986</v>
      </c>
      <c r="R1337" s="146">
        <f t="shared" si="311"/>
        <v>0</v>
      </c>
    </row>
    <row r="1338" spans="1:18" x14ac:dyDescent="0.35">
      <c r="A1338">
        <v>1160</v>
      </c>
      <c r="B1338">
        <f t="shared" si="303"/>
        <v>68.123051611933974</v>
      </c>
      <c r="C1338" s="145">
        <f t="shared" si="304"/>
        <v>12340.921146888475</v>
      </c>
      <c r="D1338" s="146">
        <f t="shared" si="305"/>
        <v>0</v>
      </c>
      <c r="H1338">
        <v>1160</v>
      </c>
      <c r="I1338">
        <f t="shared" si="306"/>
        <v>14.703215605367657</v>
      </c>
      <c r="J1338" s="145">
        <f t="shared" si="307"/>
        <v>103.9802082873962</v>
      </c>
      <c r="K1338" s="146">
        <f t="shared" si="308"/>
        <v>0</v>
      </c>
      <c r="O1338">
        <v>116</v>
      </c>
      <c r="P1338">
        <f t="shared" si="309"/>
        <v>156.07250540587907</v>
      </c>
      <c r="Q1338" s="145">
        <f t="shared" si="310"/>
        <v>110761.58777695709</v>
      </c>
      <c r="R1338" s="146">
        <f t="shared" si="311"/>
        <v>0</v>
      </c>
    </row>
    <row r="1339" spans="1:18" x14ac:dyDescent="0.35">
      <c r="A1339">
        <v>1161</v>
      </c>
      <c r="B1339">
        <f t="shared" si="303"/>
        <v>68.185299991717216</v>
      </c>
      <c r="C1339" s="145">
        <f t="shared" si="304"/>
        <v>12375.055385024727</v>
      </c>
      <c r="D1339" s="146">
        <f t="shared" si="305"/>
        <v>0</v>
      </c>
      <c r="H1339">
        <v>1161</v>
      </c>
      <c r="I1339">
        <f t="shared" si="306"/>
        <v>14.719746877698293</v>
      </c>
      <c r="J1339" s="145">
        <f t="shared" si="307"/>
        <v>104.30347271620823</v>
      </c>
      <c r="K1339" s="146">
        <f t="shared" si="308"/>
        <v>0</v>
      </c>
      <c r="O1339">
        <v>116.1</v>
      </c>
      <c r="P1339">
        <f t="shared" si="309"/>
        <v>156.21090675562394</v>
      </c>
      <c r="Q1339" s="145">
        <f t="shared" si="310"/>
        <v>111056.47286221906</v>
      </c>
      <c r="R1339" s="146">
        <f t="shared" si="311"/>
        <v>0</v>
      </c>
    </row>
    <row r="1340" spans="1:18" x14ac:dyDescent="0.35">
      <c r="A1340">
        <v>1162</v>
      </c>
      <c r="B1340">
        <f t="shared" si="303"/>
        <v>68.247548371500457</v>
      </c>
      <c r="C1340" s="145">
        <f t="shared" si="304"/>
        <v>12409.252608685976</v>
      </c>
      <c r="D1340" s="146">
        <f t="shared" si="305"/>
        <v>0</v>
      </c>
      <c r="H1340">
        <v>1162</v>
      </c>
      <c r="I1340">
        <f t="shared" si="306"/>
        <v>14.736278150028932</v>
      </c>
      <c r="J1340" s="145">
        <f t="shared" si="307"/>
        <v>104.62743554498419</v>
      </c>
      <c r="K1340" s="146">
        <f t="shared" si="308"/>
        <v>0</v>
      </c>
      <c r="O1340">
        <v>116.2</v>
      </c>
      <c r="P1340">
        <f t="shared" si="309"/>
        <v>156.34930810536883</v>
      </c>
      <c r="Q1340" s="145">
        <f t="shared" si="310"/>
        <v>111351.88109760838</v>
      </c>
      <c r="R1340" s="146">
        <f t="shared" si="311"/>
        <v>0</v>
      </c>
    </row>
    <row r="1341" spans="1:18" x14ac:dyDescent="0.35">
      <c r="A1341">
        <v>1163</v>
      </c>
      <c r="B1341">
        <f t="shared" si="303"/>
        <v>68.309796751283685</v>
      </c>
      <c r="C1341" s="145">
        <f t="shared" si="304"/>
        <v>12443.512876020315</v>
      </c>
      <c r="D1341" s="146">
        <f t="shared" si="305"/>
        <v>0</v>
      </c>
      <c r="H1341">
        <v>1163</v>
      </c>
      <c r="I1341">
        <f t="shared" si="306"/>
        <v>14.752809422359569</v>
      </c>
      <c r="J1341" s="145">
        <f t="shared" si="307"/>
        <v>104.95209756416325</v>
      </c>
      <c r="K1341" s="146">
        <f t="shared" si="308"/>
        <v>0</v>
      </c>
      <c r="O1341">
        <v>116.3</v>
      </c>
      <c r="P1341">
        <f t="shared" si="309"/>
        <v>156.4877094551137</v>
      </c>
      <c r="Q1341" s="145">
        <f t="shared" si="310"/>
        <v>111647.81294696758</v>
      </c>
      <c r="R1341" s="146">
        <f t="shared" si="311"/>
        <v>0</v>
      </c>
    </row>
    <row r="1342" spans="1:18" x14ac:dyDescent="0.35">
      <c r="A1342">
        <v>1164</v>
      </c>
      <c r="B1342">
        <f t="shared" si="303"/>
        <v>68.372045131066926</v>
      </c>
      <c r="C1342" s="145">
        <f t="shared" si="304"/>
        <v>12477.836245175857</v>
      </c>
      <c r="D1342" s="146">
        <f t="shared" si="305"/>
        <v>0</v>
      </c>
      <c r="H1342">
        <v>1164</v>
      </c>
      <c r="I1342">
        <f t="shared" si="306"/>
        <v>14.769340694690207</v>
      </c>
      <c r="J1342" s="145">
        <f t="shared" si="307"/>
        <v>105.27745956418484</v>
      </c>
      <c r="K1342" s="146">
        <f t="shared" si="308"/>
        <v>0</v>
      </c>
      <c r="O1342">
        <v>116.4</v>
      </c>
      <c r="P1342">
        <f t="shared" si="309"/>
        <v>156.62611080485857</v>
      </c>
      <c r="Q1342" s="145">
        <f t="shared" si="310"/>
        <v>111944.26887413931</v>
      </c>
      <c r="R1342" s="146">
        <f t="shared" si="311"/>
        <v>0</v>
      </c>
    </row>
    <row r="1343" spans="1:18" x14ac:dyDescent="0.35">
      <c r="A1343">
        <v>1165</v>
      </c>
      <c r="B1343">
        <f t="shared" si="303"/>
        <v>68.434293510850168</v>
      </c>
      <c r="C1343" s="145">
        <f t="shared" si="304"/>
        <v>12512.222774300697</v>
      </c>
      <c r="D1343" s="146">
        <f t="shared" si="305"/>
        <v>0</v>
      </c>
      <c r="H1343">
        <v>1165</v>
      </c>
      <c r="I1343">
        <f t="shared" si="306"/>
        <v>14.785871967020844</v>
      </c>
      <c r="J1343" s="145">
        <f t="shared" si="307"/>
        <v>105.60352233548815</v>
      </c>
      <c r="K1343" s="146">
        <f t="shared" si="308"/>
        <v>0</v>
      </c>
      <c r="O1343">
        <v>116.5</v>
      </c>
      <c r="P1343">
        <f t="shared" si="309"/>
        <v>156.76451215460344</v>
      </c>
      <c r="Q1343" s="145">
        <f t="shared" si="310"/>
        <v>112241.24934296621</v>
      </c>
      <c r="R1343" s="146">
        <f t="shared" si="311"/>
        <v>0</v>
      </c>
    </row>
    <row r="1344" spans="1:18" x14ac:dyDescent="0.35">
      <c r="A1344">
        <v>1166</v>
      </c>
      <c r="B1344">
        <f t="shared" si="303"/>
        <v>68.496541890633409</v>
      </c>
      <c r="C1344" s="145">
        <f t="shared" si="304"/>
        <v>12546.672521542936</v>
      </c>
      <c r="D1344" s="146">
        <f t="shared" si="305"/>
        <v>0</v>
      </c>
      <c r="H1344">
        <v>1166</v>
      </c>
      <c r="I1344">
        <f t="shared" si="306"/>
        <v>14.802403239351481</v>
      </c>
      <c r="J1344" s="145">
        <f t="shared" si="307"/>
        <v>105.93028666851255</v>
      </c>
      <c r="K1344" s="146">
        <f t="shared" si="308"/>
        <v>0</v>
      </c>
      <c r="O1344">
        <v>116.6</v>
      </c>
      <c r="P1344">
        <f t="shared" si="309"/>
        <v>156.90291350434831</v>
      </c>
      <c r="Q1344" s="145">
        <f t="shared" si="310"/>
        <v>112538.75481729099</v>
      </c>
      <c r="R1344" s="146">
        <f t="shared" si="311"/>
        <v>0</v>
      </c>
    </row>
    <row r="1345" spans="1:18" x14ac:dyDescent="0.35">
      <c r="A1345">
        <v>1167</v>
      </c>
      <c r="B1345">
        <f t="shared" si="303"/>
        <v>68.558790270416651</v>
      </c>
      <c r="C1345" s="145">
        <f t="shared" si="304"/>
        <v>12581.185545050677</v>
      </c>
      <c r="D1345" s="146">
        <f t="shared" si="305"/>
        <v>0</v>
      </c>
      <c r="H1345">
        <v>1167</v>
      </c>
      <c r="I1345">
        <f t="shared" si="306"/>
        <v>14.818934511682119</v>
      </c>
      <c r="J1345" s="145">
        <f t="shared" si="307"/>
        <v>106.25775335369732</v>
      </c>
      <c r="K1345" s="146">
        <f t="shared" si="308"/>
        <v>0</v>
      </c>
      <c r="O1345">
        <v>116.7</v>
      </c>
      <c r="P1345">
        <f t="shared" si="309"/>
        <v>157.04131485409317</v>
      </c>
      <c r="Q1345" s="145">
        <f t="shared" si="310"/>
        <v>112836.78576095616</v>
      </c>
      <c r="R1345" s="146">
        <f t="shared" si="311"/>
        <v>0</v>
      </c>
    </row>
    <row r="1346" spans="1:18" x14ac:dyDescent="0.35">
      <c r="A1346">
        <v>1168</v>
      </c>
      <c r="B1346">
        <f t="shared" si="303"/>
        <v>68.621038650199893</v>
      </c>
      <c r="C1346" s="145">
        <f t="shared" si="304"/>
        <v>12615.761902972019</v>
      </c>
      <c r="D1346" s="146">
        <f t="shared" si="305"/>
        <v>0</v>
      </c>
      <c r="H1346">
        <v>1168</v>
      </c>
      <c r="I1346">
        <f t="shared" si="306"/>
        <v>14.835465784012756</v>
      </c>
      <c r="J1346" s="145">
        <f t="shared" si="307"/>
        <v>106.58592318148177</v>
      </c>
      <c r="K1346" s="146">
        <f t="shared" si="308"/>
        <v>0</v>
      </c>
      <c r="O1346">
        <v>116.8</v>
      </c>
      <c r="P1346">
        <f t="shared" si="309"/>
        <v>157.17971620383804</v>
      </c>
      <c r="Q1346" s="145">
        <f t="shared" si="310"/>
        <v>113135.34263780442</v>
      </c>
      <c r="R1346" s="146">
        <f t="shared" si="311"/>
        <v>0</v>
      </c>
    </row>
    <row r="1347" spans="1:18" x14ac:dyDescent="0.35">
      <c r="A1347">
        <v>1169</v>
      </c>
      <c r="B1347">
        <f t="shared" si="303"/>
        <v>68.683287029983134</v>
      </c>
      <c r="C1347" s="145">
        <f t="shared" si="304"/>
        <v>12650.401653455066</v>
      </c>
      <c r="D1347" s="146">
        <f t="shared" si="305"/>
        <v>0</v>
      </c>
      <c r="H1347">
        <v>1169</v>
      </c>
      <c r="I1347">
        <f t="shared" si="306"/>
        <v>14.851997056343393</v>
      </c>
      <c r="J1347" s="145">
        <f t="shared" si="307"/>
        <v>106.91479694230516</v>
      </c>
      <c r="K1347" s="146">
        <f t="shared" si="308"/>
        <v>0</v>
      </c>
      <c r="O1347">
        <v>116.9</v>
      </c>
      <c r="P1347">
        <f t="shared" si="309"/>
        <v>157.31811755358294</v>
      </c>
      <c r="Q1347" s="145">
        <f t="shared" si="310"/>
        <v>113434.42591167848</v>
      </c>
      <c r="R1347" s="146">
        <f t="shared" si="311"/>
        <v>0</v>
      </c>
    </row>
    <row r="1348" spans="1:18" x14ac:dyDescent="0.35">
      <c r="A1348">
        <v>1170</v>
      </c>
      <c r="B1348">
        <f t="shared" si="303"/>
        <v>68.745535409766376</v>
      </c>
      <c r="C1348" s="145">
        <f t="shared" si="304"/>
        <v>12685.104854647911</v>
      </c>
      <c r="D1348" s="146">
        <f t="shared" si="305"/>
        <v>0</v>
      </c>
      <c r="H1348">
        <v>1170</v>
      </c>
      <c r="I1348">
        <f t="shared" si="306"/>
        <v>14.868528328674032</v>
      </c>
      <c r="J1348" s="145">
        <f t="shared" si="307"/>
        <v>107.24437542660687</v>
      </c>
      <c r="K1348" s="146">
        <f t="shared" si="308"/>
        <v>0</v>
      </c>
      <c r="O1348">
        <v>117</v>
      </c>
      <c r="P1348">
        <f t="shared" si="309"/>
        <v>157.4565189033278</v>
      </c>
      <c r="Q1348" s="145">
        <f t="shared" si="310"/>
        <v>113734.03604642079</v>
      </c>
      <c r="R1348" s="146">
        <f t="shared" si="311"/>
        <v>0</v>
      </c>
    </row>
    <row r="1349" spans="1:18" x14ac:dyDescent="0.35">
      <c r="A1349">
        <v>1171</v>
      </c>
      <c r="B1349">
        <f t="shared" si="303"/>
        <v>68.807783789549617</v>
      </c>
      <c r="C1349" s="145">
        <f t="shared" si="304"/>
        <v>12719.871564698664</v>
      </c>
      <c r="D1349" s="146">
        <f t="shared" si="305"/>
        <v>0</v>
      </c>
      <c r="H1349">
        <v>1171</v>
      </c>
      <c r="I1349">
        <f t="shared" si="306"/>
        <v>14.885059601004668</v>
      </c>
      <c r="J1349" s="145">
        <f t="shared" si="307"/>
        <v>107.57465942482612</v>
      </c>
      <c r="K1349" s="146">
        <f t="shared" si="308"/>
        <v>0</v>
      </c>
      <c r="O1349">
        <v>117.1</v>
      </c>
      <c r="P1349">
        <f t="shared" si="309"/>
        <v>157.59492025307267</v>
      </c>
      <c r="Q1349" s="145">
        <f t="shared" si="310"/>
        <v>114034.17350587409</v>
      </c>
      <c r="R1349" s="146">
        <f t="shared" si="311"/>
        <v>0</v>
      </c>
    </row>
    <row r="1350" spans="1:18" x14ac:dyDescent="0.35">
      <c r="A1350">
        <v>1172</v>
      </c>
      <c r="B1350">
        <f t="shared" si="303"/>
        <v>68.870032169332859</v>
      </c>
      <c r="C1350" s="145">
        <f t="shared" si="304"/>
        <v>12754.701841755423</v>
      </c>
      <c r="D1350" s="146">
        <f t="shared" si="305"/>
        <v>0</v>
      </c>
      <c r="H1350">
        <v>1172</v>
      </c>
      <c r="I1350">
        <f t="shared" si="306"/>
        <v>14.901590873335305</v>
      </c>
      <c r="J1350" s="145">
        <f t="shared" si="307"/>
        <v>107.90564972740228</v>
      </c>
      <c r="K1350" s="146">
        <f t="shared" si="308"/>
        <v>0</v>
      </c>
      <c r="O1350">
        <v>117.2</v>
      </c>
      <c r="P1350">
        <f t="shared" si="309"/>
        <v>157.73332160281754</v>
      </c>
      <c r="Q1350" s="145">
        <f t="shared" si="310"/>
        <v>114334.83875388102</v>
      </c>
      <c r="R1350" s="146">
        <f t="shared" si="311"/>
        <v>0</v>
      </c>
    </row>
    <row r="1351" spans="1:18" x14ac:dyDescent="0.35">
      <c r="A1351">
        <v>1173</v>
      </c>
      <c r="B1351">
        <f t="shared" si="303"/>
        <v>68.932280549116101</v>
      </c>
      <c r="C1351" s="145">
        <f t="shared" si="304"/>
        <v>12789.595743966283</v>
      </c>
      <c r="D1351" s="146">
        <f t="shared" si="305"/>
        <v>0</v>
      </c>
      <c r="H1351">
        <v>1173</v>
      </c>
      <c r="I1351">
        <f t="shared" si="306"/>
        <v>14.918122145665944</v>
      </c>
      <c r="J1351" s="145">
        <f t="shared" si="307"/>
        <v>108.23734712477463</v>
      </c>
      <c r="K1351" s="146">
        <f t="shared" si="308"/>
        <v>0</v>
      </c>
      <c r="O1351">
        <v>117.3</v>
      </c>
      <c r="P1351">
        <f t="shared" si="309"/>
        <v>157.87172295256241</v>
      </c>
      <c r="Q1351" s="145">
        <f t="shared" si="310"/>
        <v>114636.03225428412</v>
      </c>
      <c r="R1351" s="146">
        <f t="shared" si="311"/>
        <v>0</v>
      </c>
    </row>
    <row r="1352" spans="1:18" x14ac:dyDescent="0.35">
      <c r="A1352">
        <v>1174</v>
      </c>
      <c r="B1352">
        <f t="shared" si="303"/>
        <v>68.994528928899342</v>
      </c>
      <c r="C1352" s="145">
        <f t="shared" si="304"/>
        <v>12824.553329479353</v>
      </c>
      <c r="D1352" s="146">
        <f t="shared" si="305"/>
        <v>0</v>
      </c>
      <c r="H1352">
        <v>1174</v>
      </c>
      <c r="I1352">
        <f t="shared" si="306"/>
        <v>14.93465341799658</v>
      </c>
      <c r="J1352" s="145">
        <f t="shared" si="307"/>
        <v>108.56975240738245</v>
      </c>
      <c r="K1352" s="146">
        <f t="shared" si="308"/>
        <v>0</v>
      </c>
      <c r="O1352">
        <v>117.4</v>
      </c>
      <c r="P1352">
        <f t="shared" si="309"/>
        <v>158.0101243023073</v>
      </c>
      <c r="Q1352" s="145">
        <f t="shared" si="310"/>
        <v>114937.7544709262</v>
      </c>
      <c r="R1352" s="146">
        <f t="shared" si="311"/>
        <v>0</v>
      </c>
    </row>
    <row r="1353" spans="1:18" x14ac:dyDescent="0.35">
      <c r="A1353">
        <v>1175</v>
      </c>
      <c r="B1353">
        <f t="shared" si="303"/>
        <v>69.056777308682584</v>
      </c>
      <c r="C1353" s="145">
        <f t="shared" si="304"/>
        <v>12859.574656442732</v>
      </c>
      <c r="D1353" s="146">
        <f t="shared" si="305"/>
        <v>0</v>
      </c>
      <c r="H1353">
        <v>1175</v>
      </c>
      <c r="I1353">
        <f t="shared" si="306"/>
        <v>14.951184690327217</v>
      </c>
      <c r="J1353" s="145">
        <f t="shared" si="307"/>
        <v>108.90286636566505</v>
      </c>
      <c r="K1353" s="146">
        <f t="shared" si="308"/>
        <v>0</v>
      </c>
      <c r="O1353">
        <v>117.5</v>
      </c>
      <c r="P1353">
        <f t="shared" si="309"/>
        <v>158.14852565205214</v>
      </c>
      <c r="Q1353" s="145">
        <f t="shared" si="310"/>
        <v>115240.00586764966</v>
      </c>
      <c r="R1353" s="146">
        <f t="shared" si="311"/>
        <v>0</v>
      </c>
    </row>
    <row r="1354" spans="1:18" x14ac:dyDescent="0.35">
      <c r="A1354">
        <v>1176</v>
      </c>
      <c r="B1354">
        <f t="shared" si="303"/>
        <v>69.119025688465825</v>
      </c>
      <c r="C1354" s="145">
        <f t="shared" si="304"/>
        <v>12894.659783004516</v>
      </c>
      <c r="D1354" s="146">
        <f t="shared" si="305"/>
        <v>0</v>
      </c>
      <c r="H1354">
        <v>1176</v>
      </c>
      <c r="I1354">
        <f t="shared" si="306"/>
        <v>14.967715962657856</v>
      </c>
      <c r="J1354" s="145">
        <f t="shared" si="307"/>
        <v>109.23668979006176</v>
      </c>
      <c r="K1354" s="146">
        <f t="shared" si="308"/>
        <v>0</v>
      </c>
      <c r="O1354">
        <v>117.6</v>
      </c>
      <c r="P1354">
        <f t="shared" si="309"/>
        <v>158.28692700179701</v>
      </c>
      <c r="Q1354" s="145">
        <f t="shared" si="310"/>
        <v>115542.78690829726</v>
      </c>
      <c r="R1354" s="146">
        <f t="shared" si="311"/>
        <v>0</v>
      </c>
    </row>
    <row r="1355" spans="1:18" x14ac:dyDescent="0.35">
      <c r="A1355">
        <v>1177</v>
      </c>
      <c r="B1355">
        <f t="shared" si="303"/>
        <v>69.181274068249067</v>
      </c>
      <c r="C1355" s="145">
        <f t="shared" si="304"/>
        <v>12929.80876731281</v>
      </c>
      <c r="D1355" s="146">
        <f t="shared" si="305"/>
        <v>0</v>
      </c>
      <c r="H1355">
        <v>1177</v>
      </c>
      <c r="I1355">
        <f t="shared" si="306"/>
        <v>14.984247234988493</v>
      </c>
      <c r="J1355" s="145">
        <f t="shared" si="307"/>
        <v>109.57122347101183</v>
      </c>
      <c r="K1355" s="146">
        <f t="shared" si="308"/>
        <v>0</v>
      </c>
      <c r="O1355">
        <v>117.7</v>
      </c>
      <c r="P1355">
        <f t="shared" si="309"/>
        <v>158.42532835154191</v>
      </c>
      <c r="Q1355" s="145">
        <f t="shared" si="310"/>
        <v>115846.09805671171</v>
      </c>
      <c r="R1355" s="146">
        <f t="shared" si="311"/>
        <v>0</v>
      </c>
    </row>
    <row r="1356" spans="1:18" x14ac:dyDescent="0.35">
      <c r="A1356">
        <v>1178</v>
      </c>
      <c r="B1356">
        <f t="shared" si="303"/>
        <v>69.243522448032309</v>
      </c>
      <c r="C1356" s="145">
        <f t="shared" si="304"/>
        <v>12965.021667515715</v>
      </c>
      <c r="D1356" s="146">
        <f t="shared" si="305"/>
        <v>0</v>
      </c>
      <c r="H1356">
        <v>1178</v>
      </c>
      <c r="I1356">
        <f t="shared" si="306"/>
        <v>15.000778507319131</v>
      </c>
      <c r="J1356" s="145">
        <f t="shared" si="307"/>
        <v>109.90646819895463</v>
      </c>
      <c r="K1356" s="146">
        <f t="shared" si="308"/>
        <v>0</v>
      </c>
      <c r="O1356">
        <v>117.8</v>
      </c>
      <c r="P1356">
        <f t="shared" si="309"/>
        <v>158.56372970128677</v>
      </c>
      <c r="Q1356" s="145">
        <f t="shared" si="310"/>
        <v>116149.9397767355</v>
      </c>
      <c r="R1356" s="146">
        <f t="shared" si="311"/>
        <v>0</v>
      </c>
    </row>
    <row r="1357" spans="1:18" x14ac:dyDescent="0.35">
      <c r="A1357">
        <v>1179</v>
      </c>
      <c r="B1357">
        <f t="shared" si="303"/>
        <v>69.30577082781555</v>
      </c>
      <c r="C1357" s="145">
        <f t="shared" si="304"/>
        <v>13000.298541761331</v>
      </c>
      <c r="D1357" s="146">
        <f t="shared" si="305"/>
        <v>0</v>
      </c>
      <c r="H1357">
        <v>1179</v>
      </c>
      <c r="I1357">
        <f t="shared" si="306"/>
        <v>15.017309779649768</v>
      </c>
      <c r="J1357" s="145">
        <f t="shared" si="307"/>
        <v>110.2424247643294</v>
      </c>
      <c r="K1357" s="146">
        <f t="shared" si="308"/>
        <v>0</v>
      </c>
      <c r="O1357">
        <v>117.9</v>
      </c>
      <c r="P1357">
        <f t="shared" si="309"/>
        <v>158.70213105103164</v>
      </c>
      <c r="Q1357" s="145">
        <f t="shared" si="310"/>
        <v>116454.31253221129</v>
      </c>
      <c r="R1357" s="146">
        <f t="shared" si="311"/>
        <v>0</v>
      </c>
    </row>
    <row r="1358" spans="1:18" x14ac:dyDescent="0.35">
      <c r="A1358">
        <v>1180</v>
      </c>
      <c r="B1358">
        <f t="shared" si="303"/>
        <v>69.368019207598792</v>
      </c>
      <c r="C1358" s="145">
        <f t="shared" si="304"/>
        <v>13035.639448197757</v>
      </c>
      <c r="D1358" s="146">
        <f t="shared" si="305"/>
        <v>0</v>
      </c>
      <c r="H1358">
        <v>1180</v>
      </c>
      <c r="I1358">
        <f t="shared" si="306"/>
        <v>15.033841051980405</v>
      </c>
      <c r="J1358" s="145">
        <f t="shared" si="307"/>
        <v>110.57909395757544</v>
      </c>
      <c r="K1358" s="146">
        <f t="shared" si="308"/>
        <v>0</v>
      </c>
      <c r="O1358">
        <v>118</v>
      </c>
      <c r="P1358">
        <f t="shared" si="309"/>
        <v>158.84053240077651</v>
      </c>
      <c r="Q1358" s="145">
        <f t="shared" si="310"/>
        <v>116759.21678698173</v>
      </c>
      <c r="R1358" s="146">
        <f t="shared" si="311"/>
        <v>0</v>
      </c>
    </row>
    <row r="1359" spans="1:18" x14ac:dyDescent="0.35">
      <c r="A1359">
        <v>1181</v>
      </c>
      <c r="B1359">
        <f t="shared" si="303"/>
        <v>69.430267587382033</v>
      </c>
      <c r="C1359" s="145">
        <f t="shared" si="304"/>
        <v>13071.044444973099</v>
      </c>
      <c r="D1359" s="146">
        <f t="shared" si="305"/>
        <v>0</v>
      </c>
      <c r="H1359">
        <v>1181</v>
      </c>
      <c r="I1359">
        <f t="shared" si="306"/>
        <v>15.050372324311043</v>
      </c>
      <c r="J1359" s="145">
        <f t="shared" si="307"/>
        <v>110.91647656913213</v>
      </c>
      <c r="K1359" s="146">
        <f t="shared" si="308"/>
        <v>0</v>
      </c>
      <c r="O1359">
        <v>118.1</v>
      </c>
      <c r="P1359">
        <f t="shared" si="309"/>
        <v>158.97893375052138</v>
      </c>
      <c r="Q1359" s="145">
        <f t="shared" si="310"/>
        <v>117064.65300488948</v>
      </c>
      <c r="R1359" s="146">
        <f t="shared" si="311"/>
        <v>0</v>
      </c>
    </row>
    <row r="1360" spans="1:18" x14ac:dyDescent="0.35">
      <c r="A1360">
        <v>1182</v>
      </c>
      <c r="B1360">
        <f t="shared" si="303"/>
        <v>69.492515967165275</v>
      </c>
      <c r="C1360" s="145">
        <f t="shared" si="304"/>
        <v>13106.513590235452</v>
      </c>
      <c r="D1360" s="146">
        <f t="shared" si="305"/>
        <v>0</v>
      </c>
      <c r="H1360">
        <v>1182</v>
      </c>
      <c r="I1360">
        <f t="shared" si="306"/>
        <v>15.06690359664168</v>
      </c>
      <c r="J1360" s="145">
        <f t="shared" si="307"/>
        <v>111.25457338943869</v>
      </c>
      <c r="K1360" s="146">
        <f t="shared" si="308"/>
        <v>0</v>
      </c>
      <c r="O1360">
        <v>118.2</v>
      </c>
      <c r="P1360">
        <f t="shared" si="309"/>
        <v>159.11733510026625</v>
      </c>
      <c r="Q1360" s="145">
        <f t="shared" si="310"/>
        <v>117370.62164977714</v>
      </c>
      <c r="R1360" s="146">
        <f t="shared" si="311"/>
        <v>0</v>
      </c>
    </row>
    <row r="1361" spans="1:18" x14ac:dyDescent="0.35">
      <c r="A1361">
        <v>1183</v>
      </c>
      <c r="B1361">
        <f t="shared" si="303"/>
        <v>69.554764346948517</v>
      </c>
      <c r="C1361" s="145">
        <f t="shared" si="304"/>
        <v>13142.046942132918</v>
      </c>
      <c r="D1361" s="146">
        <f t="shared" si="305"/>
        <v>0</v>
      </c>
      <c r="H1361">
        <v>1183</v>
      </c>
      <c r="I1361">
        <f t="shared" si="306"/>
        <v>15.083434868972317</v>
      </c>
      <c r="J1361" s="145">
        <f t="shared" si="307"/>
        <v>111.59338520893448</v>
      </c>
      <c r="K1361" s="146">
        <f t="shared" si="308"/>
        <v>0</v>
      </c>
      <c r="O1361">
        <v>118.3</v>
      </c>
      <c r="P1361">
        <f t="shared" si="309"/>
        <v>159.25573645001111</v>
      </c>
      <c r="Q1361" s="145">
        <f t="shared" si="310"/>
        <v>117677.12318548732</v>
      </c>
      <c r="R1361" s="146">
        <f t="shared" si="311"/>
        <v>0</v>
      </c>
    </row>
    <row r="1362" spans="1:18" x14ac:dyDescent="0.35">
      <c r="A1362">
        <v>1184</v>
      </c>
      <c r="B1362">
        <f t="shared" si="303"/>
        <v>69.617012726731758</v>
      </c>
      <c r="C1362" s="145">
        <f t="shared" si="304"/>
        <v>13177.644558813603</v>
      </c>
      <c r="D1362" s="146">
        <f t="shared" si="305"/>
        <v>0</v>
      </c>
      <c r="H1362">
        <v>1184</v>
      </c>
      <c r="I1362">
        <f t="shared" si="306"/>
        <v>15.099966141302955</v>
      </c>
      <c r="J1362" s="145">
        <f t="shared" si="307"/>
        <v>111.93291281805877</v>
      </c>
      <c r="K1362" s="146">
        <f t="shared" si="308"/>
        <v>0</v>
      </c>
      <c r="O1362">
        <v>118.4</v>
      </c>
      <c r="P1362">
        <f t="shared" si="309"/>
        <v>159.39413779975601</v>
      </c>
      <c r="Q1362" s="145">
        <f t="shared" si="310"/>
        <v>117984.15807586275</v>
      </c>
      <c r="R1362" s="146">
        <f t="shared" si="311"/>
        <v>0</v>
      </c>
    </row>
    <row r="1363" spans="1:18" x14ac:dyDescent="0.35">
      <c r="A1363">
        <v>1185</v>
      </c>
      <c r="B1363">
        <f t="shared" si="303"/>
        <v>69.679261106515</v>
      </c>
      <c r="C1363" s="145">
        <f t="shared" si="304"/>
        <v>13213.306498425605</v>
      </c>
      <c r="D1363" s="146">
        <f t="shared" si="305"/>
        <v>0</v>
      </c>
      <c r="H1363">
        <v>1185</v>
      </c>
      <c r="I1363">
        <f t="shared" si="306"/>
        <v>15.116497413633592</v>
      </c>
      <c r="J1363" s="145">
        <f t="shared" si="307"/>
        <v>112.27315700725082</v>
      </c>
      <c r="K1363" s="146">
        <f t="shared" si="308"/>
        <v>0</v>
      </c>
      <c r="O1363">
        <v>118.5</v>
      </c>
      <c r="P1363">
        <f t="shared" si="309"/>
        <v>159.53253914950088</v>
      </c>
      <c r="Q1363" s="145">
        <f t="shared" si="310"/>
        <v>118291.72678474594</v>
      </c>
      <c r="R1363" s="146">
        <f t="shared" si="311"/>
        <v>0</v>
      </c>
    </row>
    <row r="1364" spans="1:18" x14ac:dyDescent="0.35">
      <c r="A1364">
        <v>1186</v>
      </c>
      <c r="B1364">
        <f t="shared" si="303"/>
        <v>69.741509486298241</v>
      </c>
      <c r="C1364" s="145">
        <f t="shared" si="304"/>
        <v>13249.032819117021</v>
      </c>
      <c r="D1364" s="146">
        <f t="shared" si="305"/>
        <v>0</v>
      </c>
      <c r="H1364">
        <v>1186</v>
      </c>
      <c r="I1364">
        <f t="shared" si="306"/>
        <v>15.133028685964229</v>
      </c>
      <c r="J1364" s="145">
        <f t="shared" si="307"/>
        <v>112.61411856694998</v>
      </c>
      <c r="K1364" s="146">
        <f t="shared" si="308"/>
        <v>0</v>
      </c>
      <c r="O1364">
        <v>118.6</v>
      </c>
      <c r="P1364">
        <f t="shared" si="309"/>
        <v>159.67094049924575</v>
      </c>
      <c r="Q1364" s="145">
        <f t="shared" si="310"/>
        <v>118599.82977597957</v>
      </c>
      <c r="R1364" s="146">
        <f t="shared" si="311"/>
        <v>0</v>
      </c>
    </row>
    <row r="1365" spans="1:18" x14ac:dyDescent="0.35">
      <c r="A1365">
        <v>1187</v>
      </c>
      <c r="B1365">
        <f t="shared" si="303"/>
        <v>69.803757866081483</v>
      </c>
      <c r="C1365" s="145">
        <f t="shared" si="304"/>
        <v>13284.823579035954</v>
      </c>
      <c r="D1365" s="146">
        <f t="shared" si="305"/>
        <v>0</v>
      </c>
      <c r="H1365">
        <v>1187</v>
      </c>
      <c r="I1365">
        <f t="shared" si="306"/>
        <v>15.149559958294867</v>
      </c>
      <c r="J1365" s="145">
        <f t="shared" si="307"/>
        <v>112.95579828759563</v>
      </c>
      <c r="K1365" s="146">
        <f t="shared" si="308"/>
        <v>0</v>
      </c>
      <c r="O1365">
        <v>118.7</v>
      </c>
      <c r="P1365">
        <f t="shared" si="309"/>
        <v>159.80934184899061</v>
      </c>
      <c r="Q1365" s="145">
        <f t="shared" si="310"/>
        <v>118908.46751340626</v>
      </c>
      <c r="R1365" s="146">
        <f t="shared" si="311"/>
        <v>0</v>
      </c>
    </row>
    <row r="1366" spans="1:18" x14ac:dyDescent="0.35">
      <c r="A1366">
        <v>1188</v>
      </c>
      <c r="B1366">
        <f t="shared" si="303"/>
        <v>69.86600624586471</v>
      </c>
      <c r="C1366" s="145">
        <f t="shared" si="304"/>
        <v>13320.678836330499</v>
      </c>
      <c r="D1366" s="146">
        <f t="shared" si="305"/>
        <v>0</v>
      </c>
      <c r="H1366">
        <v>1188</v>
      </c>
      <c r="I1366">
        <f t="shared" si="306"/>
        <v>15.166091230625504</v>
      </c>
      <c r="J1366" s="145">
        <f t="shared" si="307"/>
        <v>113.29819695962692</v>
      </c>
      <c r="K1366" s="146">
        <f t="shared" si="308"/>
        <v>0</v>
      </c>
      <c r="O1366">
        <v>118.8</v>
      </c>
      <c r="P1366">
        <f t="shared" si="309"/>
        <v>159.94774319873548</v>
      </c>
      <c r="Q1366" s="145">
        <f t="shared" si="310"/>
        <v>119217.64046086866</v>
      </c>
      <c r="R1366" s="146">
        <f t="shared" si="311"/>
        <v>0</v>
      </c>
    </row>
    <row r="1367" spans="1:18" x14ac:dyDescent="0.35">
      <c r="A1367">
        <v>1189</v>
      </c>
      <c r="B1367">
        <f t="shared" si="303"/>
        <v>69.928254625647952</v>
      </c>
      <c r="C1367" s="145">
        <f t="shared" si="304"/>
        <v>13356.598649148775</v>
      </c>
      <c r="D1367" s="146">
        <f t="shared" si="305"/>
        <v>0</v>
      </c>
      <c r="H1367">
        <v>1189</v>
      </c>
      <c r="I1367">
        <f t="shared" si="306"/>
        <v>15.182622502956143</v>
      </c>
      <c r="J1367" s="145">
        <f t="shared" si="307"/>
        <v>113.64131537348327</v>
      </c>
      <c r="K1367" s="146">
        <f t="shared" si="308"/>
        <v>0</v>
      </c>
      <c r="O1367">
        <v>118.9</v>
      </c>
      <c r="P1367">
        <f t="shared" si="309"/>
        <v>160.08614454848035</v>
      </c>
      <c r="Q1367" s="145">
        <f t="shared" si="310"/>
        <v>119527.34908220936</v>
      </c>
      <c r="R1367" s="146">
        <f t="shared" si="311"/>
        <v>0</v>
      </c>
    </row>
    <row r="1368" spans="1:18" x14ac:dyDescent="0.35">
      <c r="A1368">
        <v>1190</v>
      </c>
      <c r="B1368">
        <f t="shared" si="303"/>
        <v>69.990503005431194</v>
      </c>
      <c r="C1368" s="145">
        <f t="shared" si="304"/>
        <v>13392.583075638871</v>
      </c>
      <c r="D1368" s="146">
        <f t="shared" si="305"/>
        <v>0</v>
      </c>
      <c r="H1368">
        <v>1190</v>
      </c>
      <c r="I1368">
        <f t="shared" si="306"/>
        <v>15.19915377528678</v>
      </c>
      <c r="J1368" s="145">
        <f t="shared" si="307"/>
        <v>113.98515431960389</v>
      </c>
      <c r="K1368" s="146">
        <f t="shared" si="308"/>
        <v>0</v>
      </c>
      <c r="O1368">
        <v>119</v>
      </c>
      <c r="P1368">
        <f t="shared" si="309"/>
        <v>160.22454589822522</v>
      </c>
      <c r="Q1368" s="145">
        <f t="shared" si="310"/>
        <v>119837.59384127107</v>
      </c>
      <c r="R1368" s="146">
        <f t="shared" si="311"/>
        <v>0</v>
      </c>
    </row>
    <row r="1369" spans="1:18" x14ac:dyDescent="0.35">
      <c r="A1369">
        <v>1191</v>
      </c>
      <c r="B1369">
        <f t="shared" si="303"/>
        <v>70.052751385214435</v>
      </c>
      <c r="C1369" s="145">
        <f t="shared" si="304"/>
        <v>13428.632173948887</v>
      </c>
      <c r="D1369" s="146">
        <f t="shared" si="305"/>
        <v>0</v>
      </c>
      <c r="H1369">
        <v>1191</v>
      </c>
      <c r="I1369">
        <f t="shared" si="306"/>
        <v>15.215685047617416</v>
      </c>
      <c r="J1369" s="145">
        <f t="shared" si="307"/>
        <v>114.32971458842813</v>
      </c>
      <c r="K1369" s="146">
        <f t="shared" si="308"/>
        <v>0</v>
      </c>
      <c r="O1369">
        <v>119.1</v>
      </c>
      <c r="P1369">
        <f t="shared" si="309"/>
        <v>160.36294724797008</v>
      </c>
      <c r="Q1369" s="145">
        <f t="shared" si="310"/>
        <v>120148.37520189637</v>
      </c>
      <c r="R1369" s="146">
        <f t="shared" si="311"/>
        <v>0</v>
      </c>
    </row>
    <row r="1370" spans="1:18" x14ac:dyDescent="0.35">
      <c r="A1370">
        <v>1192</v>
      </c>
      <c r="B1370">
        <f t="shared" si="303"/>
        <v>70.114999764997677</v>
      </c>
      <c r="C1370" s="145">
        <f t="shared" si="304"/>
        <v>13464.746002226924</v>
      </c>
      <c r="D1370" s="146">
        <f t="shared" si="305"/>
        <v>0</v>
      </c>
      <c r="H1370">
        <v>1192</v>
      </c>
      <c r="I1370">
        <f t="shared" si="306"/>
        <v>15.232216319948055</v>
      </c>
      <c r="J1370" s="145">
        <f t="shared" si="307"/>
        <v>114.67499697039534</v>
      </c>
      <c r="K1370" s="146">
        <f t="shared" si="308"/>
        <v>0</v>
      </c>
      <c r="O1370">
        <v>119.2</v>
      </c>
      <c r="P1370">
        <f t="shared" si="309"/>
        <v>160.50134859771498</v>
      </c>
      <c r="Q1370" s="145">
        <f t="shared" si="310"/>
        <v>120459.69362792793</v>
      </c>
      <c r="R1370" s="146">
        <f t="shared" si="311"/>
        <v>0</v>
      </c>
    </row>
    <row r="1371" spans="1:18" x14ac:dyDescent="0.35">
      <c r="A1371">
        <v>1193</v>
      </c>
      <c r="B1371">
        <f t="shared" si="303"/>
        <v>70.177248144780918</v>
      </c>
      <c r="C1371" s="145">
        <f t="shared" si="304"/>
        <v>13500.924618621088</v>
      </c>
      <c r="D1371" s="146">
        <f t="shared" si="305"/>
        <v>0</v>
      </c>
      <c r="H1371">
        <v>1193</v>
      </c>
      <c r="I1371">
        <f t="shared" si="306"/>
        <v>15.248747592278692</v>
      </c>
      <c r="J1371" s="145">
        <f t="shared" si="307"/>
        <v>115.02100225594471</v>
      </c>
      <c r="K1371" s="146">
        <f t="shared" si="308"/>
        <v>0</v>
      </c>
      <c r="O1371">
        <v>119.3</v>
      </c>
      <c r="P1371">
        <f t="shared" si="309"/>
        <v>160.63974994745985</v>
      </c>
      <c r="Q1371" s="145">
        <f t="shared" si="310"/>
        <v>120771.54958320828</v>
      </c>
      <c r="R1371" s="146">
        <f t="shared" si="311"/>
        <v>0</v>
      </c>
    </row>
    <row r="1372" spans="1:18" x14ac:dyDescent="0.35">
      <c r="A1372">
        <v>1194</v>
      </c>
      <c r="B1372">
        <f t="shared" si="303"/>
        <v>70.23949652456416</v>
      </c>
      <c r="C1372" s="145">
        <f t="shared" si="304"/>
        <v>13537.168081279473</v>
      </c>
      <c r="D1372" s="146">
        <f t="shared" si="305"/>
        <v>0</v>
      </c>
      <c r="H1372">
        <v>1194</v>
      </c>
      <c r="I1372">
        <f t="shared" si="306"/>
        <v>15.265278864609328</v>
      </c>
      <c r="J1372" s="145">
        <f t="shared" si="307"/>
        <v>115.36773123551562</v>
      </c>
      <c r="K1372" s="146">
        <f t="shared" si="308"/>
        <v>0</v>
      </c>
      <c r="O1372">
        <v>119.4</v>
      </c>
      <c r="P1372">
        <f t="shared" si="309"/>
        <v>160.77815129720472</v>
      </c>
      <c r="Q1372" s="145">
        <f t="shared" si="310"/>
        <v>121083.94353158017</v>
      </c>
      <c r="R1372" s="146">
        <f t="shared" si="311"/>
        <v>0</v>
      </c>
    </row>
    <row r="1373" spans="1:18" x14ac:dyDescent="0.35">
      <c r="A1373">
        <v>1195</v>
      </c>
      <c r="B1373">
        <f t="shared" si="303"/>
        <v>70.301744904347402</v>
      </c>
      <c r="C1373" s="145">
        <f t="shared" si="304"/>
        <v>13573.476448350182</v>
      </c>
      <c r="D1373" s="146">
        <f t="shared" si="305"/>
        <v>0</v>
      </c>
      <c r="H1373">
        <v>1195</v>
      </c>
      <c r="I1373">
        <f t="shared" si="306"/>
        <v>15.281810136939967</v>
      </c>
      <c r="J1373" s="145">
        <f t="shared" si="307"/>
        <v>115.71518469954741</v>
      </c>
      <c r="K1373" s="146">
        <f t="shared" si="308"/>
        <v>0</v>
      </c>
      <c r="O1373">
        <v>119.5</v>
      </c>
      <c r="P1373">
        <f t="shared" si="309"/>
        <v>160.91655264694958</v>
      </c>
      <c r="Q1373" s="145">
        <f t="shared" si="310"/>
        <v>121396.87593688614</v>
      </c>
      <c r="R1373" s="146">
        <f t="shared" si="311"/>
        <v>0</v>
      </c>
    </row>
    <row r="1374" spans="1:18" x14ac:dyDescent="0.35">
      <c r="A1374">
        <v>1196</v>
      </c>
      <c r="B1374">
        <f t="shared" si="303"/>
        <v>70.363993284130643</v>
      </c>
      <c r="C1374" s="145">
        <f t="shared" si="304"/>
        <v>13609.849777981319</v>
      </c>
      <c r="D1374" s="146">
        <f t="shared" si="305"/>
        <v>0</v>
      </c>
      <c r="H1374">
        <v>1196</v>
      </c>
      <c r="I1374">
        <f t="shared" si="306"/>
        <v>15.298341409270604</v>
      </c>
      <c r="J1374" s="145">
        <f t="shared" si="307"/>
        <v>116.06336343847923</v>
      </c>
      <c r="K1374" s="146">
        <f t="shared" si="308"/>
        <v>0</v>
      </c>
      <c r="O1374">
        <v>119.6</v>
      </c>
      <c r="P1374">
        <f t="shared" si="309"/>
        <v>161.05495399669445</v>
      </c>
      <c r="Q1374" s="145">
        <f t="shared" si="310"/>
        <v>121710.34726296885</v>
      </c>
      <c r="R1374" s="146">
        <f t="shared" si="311"/>
        <v>0</v>
      </c>
    </row>
    <row r="1375" spans="1:18" x14ac:dyDescent="0.35">
      <c r="A1375">
        <v>1197</v>
      </c>
      <c r="B1375">
        <f t="shared" si="303"/>
        <v>70.426241663913885</v>
      </c>
      <c r="C1375" s="145">
        <f t="shared" si="304"/>
        <v>13646.288128320984</v>
      </c>
      <c r="D1375" s="146">
        <f t="shared" si="305"/>
        <v>0</v>
      </c>
      <c r="H1375">
        <v>1197</v>
      </c>
      <c r="I1375">
        <f t="shared" si="306"/>
        <v>15.314872681601241</v>
      </c>
      <c r="J1375" s="145">
        <f t="shared" si="307"/>
        <v>116.41226824275054</v>
      </c>
      <c r="K1375" s="146">
        <f t="shared" si="308"/>
        <v>0</v>
      </c>
      <c r="O1375">
        <v>119.7</v>
      </c>
      <c r="P1375">
        <f t="shared" si="309"/>
        <v>161.19335534643932</v>
      </c>
      <c r="Q1375" s="145">
        <f t="shared" si="310"/>
        <v>122024.35797367097</v>
      </c>
      <c r="R1375" s="146">
        <f t="shared" si="311"/>
        <v>0</v>
      </c>
    </row>
    <row r="1376" spans="1:18" x14ac:dyDescent="0.35">
      <c r="A1376">
        <v>1198</v>
      </c>
      <c r="B1376">
        <f t="shared" si="303"/>
        <v>70.488490043697126</v>
      </c>
      <c r="C1376" s="145">
        <f t="shared" si="304"/>
        <v>13682.791557517277</v>
      </c>
      <c r="D1376" s="146">
        <f t="shared" si="305"/>
        <v>0</v>
      </c>
      <c r="H1376">
        <v>1198</v>
      </c>
      <c r="I1376">
        <f t="shared" si="306"/>
        <v>15.331403953931879</v>
      </c>
      <c r="J1376" s="145">
        <f t="shared" si="307"/>
        <v>116.76189990280059</v>
      </c>
      <c r="K1376" s="146">
        <f t="shared" si="308"/>
        <v>0</v>
      </c>
      <c r="O1376">
        <v>119.8</v>
      </c>
      <c r="P1376">
        <f t="shared" si="309"/>
        <v>161.33175669618419</v>
      </c>
      <c r="Q1376" s="145">
        <f t="shared" si="310"/>
        <v>122338.90853283506</v>
      </c>
      <c r="R1376" s="146">
        <f t="shared" si="311"/>
        <v>0</v>
      </c>
    </row>
    <row r="1377" spans="1:18" x14ac:dyDescent="0.35">
      <c r="A1377">
        <v>1199</v>
      </c>
      <c r="B1377">
        <f t="shared" si="303"/>
        <v>70.550738423480368</v>
      </c>
      <c r="C1377" s="145">
        <f t="shared" si="304"/>
        <v>13719.360123718296</v>
      </c>
      <c r="D1377" s="146">
        <f t="shared" si="305"/>
        <v>0</v>
      </c>
      <c r="H1377">
        <v>1199</v>
      </c>
      <c r="I1377">
        <f t="shared" si="306"/>
        <v>15.347935226262516</v>
      </c>
      <c r="J1377" s="145">
        <f t="shared" si="307"/>
        <v>117.11225920906863</v>
      </c>
      <c r="K1377" s="146">
        <f t="shared" si="308"/>
        <v>0</v>
      </c>
      <c r="O1377">
        <v>119.9</v>
      </c>
      <c r="P1377">
        <f t="shared" si="309"/>
        <v>161.47015804592908</v>
      </c>
      <c r="Q1377" s="145">
        <f t="shared" si="310"/>
        <v>122653.99940430392</v>
      </c>
      <c r="R1377" s="146">
        <f t="shared" si="311"/>
        <v>0</v>
      </c>
    </row>
    <row r="1378" spans="1:18" x14ac:dyDescent="0.35">
      <c r="A1378">
        <v>1200</v>
      </c>
      <c r="B1378">
        <f t="shared" si="303"/>
        <v>70.61298680326361</v>
      </c>
      <c r="C1378" s="145">
        <f t="shared" si="304"/>
        <v>13755.993885072146</v>
      </c>
      <c r="D1378" s="146">
        <f t="shared" si="305"/>
        <v>0</v>
      </c>
      <c r="H1378">
        <v>1200</v>
      </c>
      <c r="I1378">
        <f t="shared" si="306"/>
        <v>15.364466498593153</v>
      </c>
      <c r="J1378" s="145">
        <f t="shared" si="307"/>
        <v>117.463346951994</v>
      </c>
      <c r="K1378" s="146">
        <f t="shared" si="308"/>
        <v>0</v>
      </c>
      <c r="O1378">
        <v>120</v>
      </c>
      <c r="P1378">
        <f t="shared" si="309"/>
        <v>161.60855939567395</v>
      </c>
      <c r="Q1378" s="145">
        <f t="shared" si="310"/>
        <v>122969.63105191993</v>
      </c>
      <c r="R1378" s="146">
        <f t="shared" si="311"/>
        <v>0</v>
      </c>
    </row>
    <row r="1379" spans="1:18" x14ac:dyDescent="0.35">
      <c r="A1379">
        <v>1201</v>
      </c>
      <c r="B1379">
        <f t="shared" si="303"/>
        <v>70.675235183046851</v>
      </c>
      <c r="C1379" s="145">
        <f t="shared" si="304"/>
        <v>13792.692899726926</v>
      </c>
      <c r="D1379" s="146">
        <f t="shared" si="305"/>
        <v>0</v>
      </c>
      <c r="H1379">
        <v>1201</v>
      </c>
      <c r="I1379">
        <f t="shared" si="306"/>
        <v>15.380997770923791</v>
      </c>
      <c r="J1379" s="145">
        <f t="shared" si="307"/>
        <v>117.81516392201607</v>
      </c>
      <c r="K1379" s="146">
        <f t="shared" si="308"/>
        <v>0</v>
      </c>
      <c r="O1379">
        <v>120.1</v>
      </c>
      <c r="P1379">
        <f t="shared" si="309"/>
        <v>161.74696074541879</v>
      </c>
      <c r="Q1379" s="145">
        <f t="shared" si="310"/>
        <v>123285.80393952581</v>
      </c>
      <c r="R1379" s="146">
        <f t="shared" si="311"/>
        <v>0</v>
      </c>
    </row>
    <row r="1380" spans="1:18" x14ac:dyDescent="0.35">
      <c r="A1380">
        <v>1202</v>
      </c>
      <c r="B1380">
        <f t="shared" si="303"/>
        <v>70.737483562830093</v>
      </c>
      <c r="C1380" s="145">
        <f t="shared" si="304"/>
        <v>13829.45722583074</v>
      </c>
      <c r="D1380" s="146">
        <f t="shared" si="305"/>
        <v>0</v>
      </c>
      <c r="H1380">
        <v>1202</v>
      </c>
      <c r="I1380">
        <f t="shared" si="306"/>
        <v>15.397529043254428</v>
      </c>
      <c r="J1380" s="145">
        <f t="shared" si="307"/>
        <v>118.16771090957403</v>
      </c>
      <c r="K1380" s="146">
        <f t="shared" si="308"/>
        <v>0</v>
      </c>
      <c r="O1380">
        <v>120.2</v>
      </c>
      <c r="P1380">
        <f t="shared" si="309"/>
        <v>161.88536209516369</v>
      </c>
      <c r="Q1380" s="145">
        <f t="shared" si="310"/>
        <v>123602.51853096436</v>
      </c>
      <c r="R1380" s="146">
        <f t="shared" si="311"/>
        <v>0</v>
      </c>
    </row>
    <row r="1381" spans="1:18" x14ac:dyDescent="0.35">
      <c r="A1381">
        <v>1203</v>
      </c>
      <c r="B1381">
        <f t="shared" si="303"/>
        <v>70.799731942613334</v>
      </c>
      <c r="C1381" s="145">
        <f t="shared" si="304"/>
        <v>13866.28692153168</v>
      </c>
      <c r="D1381" s="146">
        <f t="shared" si="305"/>
        <v>0</v>
      </c>
      <c r="H1381">
        <v>1203</v>
      </c>
      <c r="I1381">
        <f t="shared" si="306"/>
        <v>15.414060315585067</v>
      </c>
      <c r="J1381" s="145">
        <f t="shared" si="307"/>
        <v>118.52098870510727</v>
      </c>
      <c r="K1381" s="146">
        <f t="shared" si="308"/>
        <v>0</v>
      </c>
      <c r="O1381">
        <v>120.3</v>
      </c>
      <c r="P1381">
        <f t="shared" si="309"/>
        <v>162.02376344490855</v>
      </c>
      <c r="Q1381" s="145">
        <f t="shared" si="310"/>
        <v>123919.775290078</v>
      </c>
      <c r="R1381" s="146">
        <f t="shared" si="311"/>
        <v>0</v>
      </c>
    </row>
    <row r="1382" spans="1:18" x14ac:dyDescent="0.35">
      <c r="A1382">
        <v>1204</v>
      </c>
      <c r="B1382">
        <f t="shared" si="303"/>
        <v>70.861980322396576</v>
      </c>
      <c r="C1382" s="145">
        <f t="shared" si="304"/>
        <v>13903.182044977859</v>
      </c>
      <c r="D1382" s="146">
        <f t="shared" si="305"/>
        <v>0</v>
      </c>
      <c r="H1382">
        <v>1204</v>
      </c>
      <c r="I1382">
        <f t="shared" si="306"/>
        <v>15.430591587915703</v>
      </c>
      <c r="J1382" s="145">
        <f t="shared" si="307"/>
        <v>118.87499809905499</v>
      </c>
      <c r="K1382" s="146">
        <f t="shared" si="308"/>
        <v>0</v>
      </c>
      <c r="O1382">
        <v>120.4</v>
      </c>
      <c r="P1382">
        <f t="shared" si="309"/>
        <v>162.16216479465342</v>
      </c>
      <c r="Q1382" s="145">
        <f t="shared" si="310"/>
        <v>124237.57468070945</v>
      </c>
      <c r="R1382" s="146">
        <f t="shared" si="311"/>
        <v>0</v>
      </c>
    </row>
    <row r="1383" spans="1:18" x14ac:dyDescent="0.35">
      <c r="A1383">
        <v>1205</v>
      </c>
      <c r="B1383">
        <f t="shared" si="303"/>
        <v>70.924228702179818</v>
      </c>
      <c r="C1383" s="145">
        <f t="shared" si="304"/>
        <v>13940.142654317369</v>
      </c>
      <c r="D1383" s="146">
        <f t="shared" si="305"/>
        <v>0</v>
      </c>
      <c r="H1383">
        <v>1205</v>
      </c>
      <c r="I1383">
        <f t="shared" si="306"/>
        <v>15.44712286024634</v>
      </c>
      <c r="J1383" s="145">
        <f t="shared" si="307"/>
        <v>119.22973988185659</v>
      </c>
      <c r="K1383" s="146">
        <f t="shared" si="308"/>
        <v>0</v>
      </c>
      <c r="O1383">
        <v>120.5</v>
      </c>
      <c r="P1383">
        <f t="shared" si="309"/>
        <v>162.30056614439829</v>
      </c>
      <c r="Q1383" s="145">
        <f t="shared" si="310"/>
        <v>124555.91716670133</v>
      </c>
      <c r="R1383" s="146">
        <f t="shared" si="311"/>
        <v>0</v>
      </c>
    </row>
    <row r="1384" spans="1:18" x14ac:dyDescent="0.35">
      <c r="A1384">
        <v>1206</v>
      </c>
      <c r="B1384">
        <f t="shared" si="303"/>
        <v>70.986477081963059</v>
      </c>
      <c r="C1384" s="145">
        <f t="shared" si="304"/>
        <v>13977.168807698314</v>
      </c>
      <c r="D1384" s="146">
        <f t="shared" si="305"/>
        <v>0</v>
      </c>
      <c r="H1384">
        <v>1206</v>
      </c>
      <c r="I1384">
        <f t="shared" si="306"/>
        <v>15.463654132576979</v>
      </c>
      <c r="J1384" s="145">
        <f t="shared" si="307"/>
        <v>119.58521484395135</v>
      </c>
      <c r="K1384" s="146">
        <f t="shared" si="308"/>
        <v>0</v>
      </c>
      <c r="O1384">
        <v>120.6</v>
      </c>
      <c r="P1384">
        <f t="shared" si="309"/>
        <v>162.43896749414316</v>
      </c>
      <c r="Q1384" s="145">
        <f t="shared" si="310"/>
        <v>124874.80321189624</v>
      </c>
      <c r="R1384" s="146">
        <f t="shared" si="311"/>
        <v>0</v>
      </c>
    </row>
    <row r="1385" spans="1:18" x14ac:dyDescent="0.35">
      <c r="A1385">
        <v>1207</v>
      </c>
      <c r="B1385">
        <f t="shared" si="303"/>
        <v>71.048725461746301</v>
      </c>
      <c r="C1385" s="145">
        <f t="shared" si="304"/>
        <v>14014.260563268796</v>
      </c>
      <c r="D1385" s="146">
        <f t="shared" si="305"/>
        <v>0</v>
      </c>
      <c r="H1385">
        <v>1207</v>
      </c>
      <c r="I1385">
        <f t="shared" si="306"/>
        <v>15.480185404907616</v>
      </c>
      <c r="J1385" s="145">
        <f t="shared" si="307"/>
        <v>119.94142377577852</v>
      </c>
      <c r="K1385" s="146">
        <f t="shared" si="308"/>
        <v>0</v>
      </c>
      <c r="O1385">
        <v>120.7</v>
      </c>
      <c r="P1385">
        <f t="shared" si="309"/>
        <v>162.57736884388805</v>
      </c>
      <c r="Q1385" s="145">
        <f t="shared" si="310"/>
        <v>125194.23328013695</v>
      </c>
      <c r="R1385" s="146">
        <f t="shared" si="311"/>
        <v>0</v>
      </c>
    </row>
    <row r="1386" spans="1:18" x14ac:dyDescent="0.35">
      <c r="A1386">
        <v>1208</v>
      </c>
      <c r="B1386">
        <f t="shared" si="303"/>
        <v>71.110973841529542</v>
      </c>
      <c r="C1386" s="145">
        <f t="shared" si="304"/>
        <v>14051.417979176913</v>
      </c>
      <c r="D1386" s="146">
        <f t="shared" si="305"/>
        <v>0</v>
      </c>
      <c r="H1386">
        <v>1208</v>
      </c>
      <c r="I1386">
        <f t="shared" si="306"/>
        <v>15.496716677238252</v>
      </c>
      <c r="J1386" s="145">
        <f t="shared" si="307"/>
        <v>120.29836746777744</v>
      </c>
      <c r="K1386" s="146">
        <f t="shared" si="308"/>
        <v>0</v>
      </c>
      <c r="O1386">
        <v>120.8</v>
      </c>
      <c r="P1386">
        <f t="shared" si="309"/>
        <v>162.71577019363292</v>
      </c>
      <c r="Q1386" s="145">
        <f t="shared" si="310"/>
        <v>125514.2078352659</v>
      </c>
      <c r="R1386" s="146">
        <f t="shared" si="311"/>
        <v>0</v>
      </c>
    </row>
    <row r="1387" spans="1:18" x14ac:dyDescent="0.35">
      <c r="A1387">
        <v>1209</v>
      </c>
      <c r="B1387">
        <f t="shared" si="303"/>
        <v>71.173222221312784</v>
      </c>
      <c r="C1387" s="145">
        <f t="shared" si="304"/>
        <v>14088.641113570768</v>
      </c>
      <c r="D1387" s="146">
        <f t="shared" si="305"/>
        <v>0</v>
      </c>
      <c r="H1387">
        <v>1209</v>
      </c>
      <c r="I1387">
        <f t="shared" si="306"/>
        <v>15.513247949568891</v>
      </c>
      <c r="J1387" s="145">
        <f t="shared" si="307"/>
        <v>120.65604671038747</v>
      </c>
      <c r="K1387" s="146">
        <f t="shared" si="308"/>
        <v>0</v>
      </c>
      <c r="O1387">
        <v>120.9</v>
      </c>
      <c r="P1387">
        <f t="shared" si="309"/>
        <v>162.85417154337779</v>
      </c>
      <c r="Q1387" s="145">
        <f t="shared" si="310"/>
        <v>125834.72734112579</v>
      </c>
      <c r="R1387" s="146">
        <f t="shared" si="311"/>
        <v>0</v>
      </c>
    </row>
    <row r="1388" spans="1:18" x14ac:dyDescent="0.35">
      <c r="A1388">
        <v>1210</v>
      </c>
      <c r="B1388">
        <f t="shared" si="303"/>
        <v>71.235470601096026</v>
      </c>
      <c r="C1388" s="145">
        <f t="shared" si="304"/>
        <v>14125.930024598461</v>
      </c>
      <c r="D1388" s="146">
        <f t="shared" si="305"/>
        <v>0</v>
      </c>
      <c r="H1388">
        <v>1210</v>
      </c>
      <c r="I1388">
        <f t="shared" si="306"/>
        <v>15.529779221899528</v>
      </c>
      <c r="J1388" s="145">
        <f t="shared" si="307"/>
        <v>121.01446229404779</v>
      </c>
      <c r="K1388" s="146">
        <f t="shared" si="308"/>
        <v>0</v>
      </c>
      <c r="O1388">
        <v>121</v>
      </c>
      <c r="P1388">
        <f t="shared" si="309"/>
        <v>162.99257289312266</v>
      </c>
      <c r="Q1388" s="145">
        <f t="shared" si="310"/>
        <v>126155.79226155928</v>
      </c>
      <c r="R1388" s="146">
        <f t="shared" si="311"/>
        <v>0</v>
      </c>
    </row>
    <row r="1389" spans="1:18" x14ac:dyDescent="0.35">
      <c r="A1389">
        <v>1211</v>
      </c>
      <c r="B1389">
        <f t="shared" si="303"/>
        <v>71.297718980879267</v>
      </c>
      <c r="C1389" s="145">
        <f t="shared" si="304"/>
        <v>14163.284770408092</v>
      </c>
      <c r="D1389" s="146">
        <f t="shared" si="305"/>
        <v>0</v>
      </c>
      <c r="H1389">
        <v>1211</v>
      </c>
      <c r="I1389">
        <f t="shared" si="306"/>
        <v>15.546310494230164</v>
      </c>
      <c r="J1389" s="145">
        <f t="shared" si="307"/>
        <v>121.37361500919776</v>
      </c>
      <c r="K1389" s="146">
        <f t="shared" si="308"/>
        <v>0</v>
      </c>
      <c r="O1389">
        <v>121.1</v>
      </c>
      <c r="P1389">
        <f t="shared" si="309"/>
        <v>163.13097424286752</v>
      </c>
      <c r="Q1389" s="145">
        <f t="shared" si="310"/>
        <v>126477.40306040899</v>
      </c>
      <c r="R1389" s="146">
        <f t="shared" si="311"/>
        <v>0</v>
      </c>
    </row>
    <row r="1390" spans="1:18" x14ac:dyDescent="0.35">
      <c r="A1390">
        <v>1212</v>
      </c>
      <c r="B1390">
        <f t="shared" si="303"/>
        <v>71.359967360662509</v>
      </c>
      <c r="C1390" s="145">
        <f t="shared" si="304"/>
        <v>14200.705409147764</v>
      </c>
      <c r="D1390" s="146">
        <f t="shared" si="305"/>
        <v>0</v>
      </c>
      <c r="H1390">
        <v>1212</v>
      </c>
      <c r="I1390">
        <f t="shared" si="306"/>
        <v>15.562841766560803</v>
      </c>
      <c r="J1390" s="145">
        <f t="shared" si="307"/>
        <v>121.73350564627674</v>
      </c>
      <c r="K1390" s="146">
        <f t="shared" si="308"/>
        <v>0</v>
      </c>
      <c r="O1390">
        <v>121.2</v>
      </c>
      <c r="P1390">
        <f t="shared" si="309"/>
        <v>163.26937559261239</v>
      </c>
      <c r="Q1390" s="145">
        <f t="shared" si="310"/>
        <v>126799.56020151757</v>
      </c>
      <c r="R1390" s="146">
        <f t="shared" si="311"/>
        <v>0</v>
      </c>
    </row>
    <row r="1391" spans="1:18" x14ac:dyDescent="0.35">
      <c r="A1391">
        <v>1213</v>
      </c>
      <c r="B1391">
        <f t="shared" si="303"/>
        <v>71.422215740445736</v>
      </c>
      <c r="C1391" s="145">
        <f t="shared" si="304"/>
        <v>14238.191998965573</v>
      </c>
      <c r="D1391" s="146">
        <f t="shared" si="305"/>
        <v>0</v>
      </c>
      <c r="H1391">
        <v>1213</v>
      </c>
      <c r="I1391">
        <f t="shared" si="306"/>
        <v>15.57937303889144</v>
      </c>
      <c r="J1391" s="145">
        <f t="shared" si="307"/>
        <v>122.09413499572396</v>
      </c>
      <c r="K1391" s="146">
        <f t="shared" si="308"/>
        <v>0</v>
      </c>
      <c r="O1391">
        <v>121.3</v>
      </c>
      <c r="P1391">
        <f t="shared" si="309"/>
        <v>163.40777694235726</v>
      </c>
      <c r="Q1391" s="145">
        <f t="shared" si="310"/>
        <v>127122.26414872758</v>
      </c>
      <c r="R1391" s="146">
        <f t="shared" si="311"/>
        <v>0</v>
      </c>
    </row>
    <row r="1392" spans="1:18" x14ac:dyDescent="0.35">
      <c r="A1392">
        <v>1214</v>
      </c>
      <c r="B1392">
        <f t="shared" si="303"/>
        <v>71.484464120228978</v>
      </c>
      <c r="C1392" s="145">
        <f t="shared" si="304"/>
        <v>14275.744598009625</v>
      </c>
      <c r="D1392" s="146">
        <f t="shared" si="305"/>
        <v>0</v>
      </c>
      <c r="H1392">
        <v>1214</v>
      </c>
      <c r="I1392">
        <f t="shared" si="306"/>
        <v>15.595904311222078</v>
      </c>
      <c r="J1392" s="145">
        <f t="shared" si="307"/>
        <v>122.45550384797876</v>
      </c>
      <c r="K1392" s="146">
        <f t="shared" si="308"/>
        <v>0</v>
      </c>
      <c r="O1392">
        <v>121.4</v>
      </c>
      <c r="P1392">
        <f t="shared" si="309"/>
        <v>163.54617829210216</v>
      </c>
      <c r="Q1392" s="145">
        <f t="shared" si="310"/>
        <v>127445.51536588179</v>
      </c>
      <c r="R1392" s="146">
        <f t="shared" si="311"/>
        <v>0</v>
      </c>
    </row>
    <row r="1393" spans="1:18" x14ac:dyDescent="0.35">
      <c r="A1393">
        <v>1215</v>
      </c>
      <c r="B1393">
        <f t="shared" si="303"/>
        <v>71.546712500012219</v>
      </c>
      <c r="C1393" s="145">
        <f t="shared" si="304"/>
        <v>14313.363264428026</v>
      </c>
      <c r="D1393" s="146">
        <f t="shared" si="305"/>
        <v>0</v>
      </c>
      <c r="H1393">
        <v>1215</v>
      </c>
      <c r="I1393">
        <f t="shared" si="306"/>
        <v>15.612435583552715</v>
      </c>
      <c r="J1393" s="145">
        <f t="shared" si="307"/>
        <v>122.81761299348038</v>
      </c>
      <c r="K1393" s="146">
        <f t="shared" si="308"/>
        <v>0</v>
      </c>
      <c r="O1393">
        <v>121.5</v>
      </c>
      <c r="P1393">
        <f t="shared" si="309"/>
        <v>163.68457964184702</v>
      </c>
      <c r="Q1393" s="145">
        <f t="shared" si="310"/>
        <v>127769.31431682268</v>
      </c>
      <c r="R1393" s="146">
        <f t="shared" si="311"/>
        <v>0</v>
      </c>
    </row>
    <row r="1394" spans="1:18" x14ac:dyDescent="0.35">
      <c r="A1394">
        <v>1216</v>
      </c>
      <c r="B1394">
        <f t="shared" si="303"/>
        <v>71.608960879795461</v>
      </c>
      <c r="C1394" s="145">
        <f t="shared" si="304"/>
        <v>14351.048056368863</v>
      </c>
      <c r="D1394" s="146">
        <f t="shared" si="305"/>
        <v>0</v>
      </c>
      <c r="H1394">
        <v>1216</v>
      </c>
      <c r="I1394">
        <f t="shared" si="306"/>
        <v>15.628966855883352</v>
      </c>
      <c r="J1394" s="145">
        <f t="shared" si="307"/>
        <v>123.18046322266817</v>
      </c>
      <c r="K1394" s="146">
        <f t="shared" si="308"/>
        <v>0</v>
      </c>
      <c r="O1394">
        <v>121.6</v>
      </c>
      <c r="P1394">
        <f t="shared" si="309"/>
        <v>163.82298099159186</v>
      </c>
      <c r="Q1394" s="145">
        <f t="shared" si="310"/>
        <v>128093.66146539287</v>
      </c>
      <c r="R1394" s="146">
        <f t="shared" si="311"/>
        <v>0</v>
      </c>
    </row>
    <row r="1395" spans="1:18" x14ac:dyDescent="0.35">
      <c r="A1395">
        <v>1217</v>
      </c>
      <c r="B1395">
        <f t="shared" ref="B1395:B1428" si="312">(A1395-$C$171)/$C$172</f>
        <v>71.671209259578703</v>
      </c>
      <c r="C1395" s="145">
        <f t="shared" ref="C1395:C1428" si="313">B1395-1/6*C$174*(B1395^2-1)-1/24*C$175*(B1395^3-3*B1395)+1/36*C$174^2*(4*B1395^3-7*B1395)</f>
        <v>14388.79903198025</v>
      </c>
      <c r="D1395" s="146">
        <f t="shared" ref="D1395:D1428" si="314">1-NORMSDIST(C1395)</f>
        <v>0</v>
      </c>
      <c r="H1395">
        <v>1217</v>
      </c>
      <c r="I1395">
        <f t="shared" ref="I1395:I1428" si="315">(H1395-$J$171)/$J$172</f>
        <v>15.64549812821399</v>
      </c>
      <c r="J1395" s="145">
        <f t="shared" ref="J1395:J1428" si="316">I1395-1/6*J$174*(I1395^2-1)-1/24*J$175*(I1395^3-3*I1395)+1/36*J$174^2*(4*I1395^3-7*I1395)</f>
        <v>123.54405532598145</v>
      </c>
      <c r="K1395" s="146">
        <f t="shared" ref="K1395:K1428" si="317">1-NORMSDIST(J1395)</f>
        <v>0</v>
      </c>
      <c r="O1395">
        <v>121.7</v>
      </c>
      <c r="P1395">
        <f t="shared" ref="P1395:P1428" si="318">(O1395-$Q$171)/$Q$172</f>
        <v>163.96138234133676</v>
      </c>
      <c r="Q1395" s="145">
        <f t="shared" ref="Q1395:Q1428" si="319">P1395-1/6*Q$174*(P1395^2-1)-1/24*Q$175*(P1395^3-3*P1395)+1/36*Q$174^2*(4*P1395^3-7*P1395)</f>
        <v>128418.55727543517</v>
      </c>
      <c r="R1395" s="146">
        <f t="shared" ref="R1395:R1428" si="320">1-NORMSDIST(Q1395)</f>
        <v>0</v>
      </c>
    </row>
    <row r="1396" spans="1:18" x14ac:dyDescent="0.35">
      <c r="A1396">
        <v>1218</v>
      </c>
      <c r="B1396">
        <f t="shared" si="312"/>
        <v>71.733457639361944</v>
      </c>
      <c r="C1396" s="145">
        <f t="shared" si="313"/>
        <v>14426.616249410285</v>
      </c>
      <c r="D1396" s="146">
        <f t="shared" si="314"/>
        <v>0</v>
      </c>
      <c r="H1396">
        <v>1218</v>
      </c>
      <c r="I1396">
        <f t="shared" si="315"/>
        <v>15.662029400544627</v>
      </c>
      <c r="J1396" s="145">
        <f t="shared" si="316"/>
        <v>123.90839009385948</v>
      </c>
      <c r="K1396" s="146">
        <f t="shared" si="317"/>
        <v>0</v>
      </c>
      <c r="O1396">
        <v>121.8</v>
      </c>
      <c r="P1396">
        <f t="shared" si="318"/>
        <v>164.09978369108163</v>
      </c>
      <c r="Q1396" s="145">
        <f t="shared" si="319"/>
        <v>128744.00221079207</v>
      </c>
      <c r="R1396" s="146">
        <f t="shared" si="320"/>
        <v>0</v>
      </c>
    </row>
    <row r="1397" spans="1:18" x14ac:dyDescent="0.35">
      <c r="A1397">
        <v>1219</v>
      </c>
      <c r="B1397">
        <f t="shared" si="312"/>
        <v>71.795706019145186</v>
      </c>
      <c r="C1397" s="145">
        <f t="shared" si="313"/>
        <v>14464.499766807061</v>
      </c>
      <c r="D1397" s="146">
        <f t="shared" si="314"/>
        <v>0</v>
      </c>
      <c r="H1397">
        <v>1219</v>
      </c>
      <c r="I1397">
        <f t="shared" si="315"/>
        <v>15.678560672875264</v>
      </c>
      <c r="J1397" s="145">
        <f t="shared" si="316"/>
        <v>124.27346831674157</v>
      </c>
      <c r="K1397" s="146">
        <f t="shared" si="317"/>
        <v>0</v>
      </c>
      <c r="O1397">
        <v>121.9</v>
      </c>
      <c r="P1397">
        <f t="shared" si="318"/>
        <v>164.23818504082649</v>
      </c>
      <c r="Q1397" s="145">
        <f t="shared" si="319"/>
        <v>129069.99673530622</v>
      </c>
      <c r="R1397" s="146">
        <f t="shared" si="320"/>
        <v>0</v>
      </c>
    </row>
    <row r="1398" spans="1:18" x14ac:dyDescent="0.35">
      <c r="A1398">
        <v>1220</v>
      </c>
      <c r="B1398">
        <f t="shared" si="312"/>
        <v>71.857954398928428</v>
      </c>
      <c r="C1398" s="145">
        <f t="shared" si="313"/>
        <v>14502.449642318683</v>
      </c>
      <c r="D1398" s="146">
        <f t="shared" si="314"/>
        <v>0</v>
      </c>
      <c r="H1398">
        <v>1220</v>
      </c>
      <c r="I1398">
        <f t="shared" si="315"/>
        <v>15.695091945205903</v>
      </c>
      <c r="J1398" s="145">
        <f t="shared" si="316"/>
        <v>124.63929078506709</v>
      </c>
      <c r="K1398" s="146">
        <f t="shared" si="317"/>
        <v>0</v>
      </c>
      <c r="O1398">
        <v>122</v>
      </c>
      <c r="P1398">
        <f t="shared" si="318"/>
        <v>164.37658639057136</v>
      </c>
      <c r="Q1398" s="145">
        <f t="shared" si="319"/>
        <v>129396.54131282026</v>
      </c>
      <c r="R1398" s="146">
        <f t="shared" si="320"/>
        <v>0</v>
      </c>
    </row>
    <row r="1399" spans="1:18" x14ac:dyDescent="0.35">
      <c r="A1399">
        <v>1221</v>
      </c>
      <c r="B1399">
        <f t="shared" si="312"/>
        <v>71.920202778711669</v>
      </c>
      <c r="C1399" s="145">
        <f t="shared" si="313"/>
        <v>14540.465934093258</v>
      </c>
      <c r="D1399" s="146">
        <f t="shared" si="314"/>
        <v>0</v>
      </c>
      <c r="H1399">
        <v>1221</v>
      </c>
      <c r="I1399">
        <f t="shared" si="315"/>
        <v>15.711623217536539</v>
      </c>
      <c r="J1399" s="145">
        <f t="shared" si="316"/>
        <v>125.00585828927522</v>
      </c>
      <c r="K1399" s="146">
        <f t="shared" si="317"/>
        <v>0</v>
      </c>
      <c r="O1399">
        <v>122.1</v>
      </c>
      <c r="P1399">
        <f t="shared" si="318"/>
        <v>164.51498774031623</v>
      </c>
      <c r="Q1399" s="145">
        <f t="shared" si="319"/>
        <v>129723.63640717683</v>
      </c>
      <c r="R1399" s="146">
        <f t="shared" si="320"/>
        <v>0</v>
      </c>
    </row>
    <row r="1400" spans="1:18" x14ac:dyDescent="0.35">
      <c r="A1400">
        <v>1222</v>
      </c>
      <c r="B1400">
        <f t="shared" si="312"/>
        <v>71.982451158494911</v>
      </c>
      <c r="C1400" s="145">
        <f t="shared" si="313"/>
        <v>14578.548700278876</v>
      </c>
      <c r="D1400" s="146">
        <f t="shared" si="314"/>
        <v>0</v>
      </c>
      <c r="H1400">
        <v>1222</v>
      </c>
      <c r="I1400">
        <f t="shared" si="315"/>
        <v>15.728154489867176</v>
      </c>
      <c r="J1400" s="145">
        <f t="shared" si="316"/>
        <v>125.37317161980533</v>
      </c>
      <c r="K1400" s="146">
        <f t="shared" si="317"/>
        <v>0</v>
      </c>
      <c r="O1400">
        <v>122.2</v>
      </c>
      <c r="P1400">
        <f t="shared" si="318"/>
        <v>164.65338909006113</v>
      </c>
      <c r="Q1400" s="145">
        <f t="shared" si="319"/>
        <v>130051.28248221865</v>
      </c>
      <c r="R1400" s="146">
        <f t="shared" si="320"/>
        <v>0</v>
      </c>
    </row>
    <row r="1401" spans="1:18" x14ac:dyDescent="0.35">
      <c r="A1401">
        <v>1223</v>
      </c>
      <c r="B1401">
        <f t="shared" si="312"/>
        <v>72.044699538278152</v>
      </c>
      <c r="C1401" s="145">
        <f t="shared" si="313"/>
        <v>14616.69799902365</v>
      </c>
      <c r="D1401" s="146">
        <f t="shared" si="314"/>
        <v>0</v>
      </c>
      <c r="H1401">
        <v>1223</v>
      </c>
      <c r="I1401">
        <f t="shared" si="315"/>
        <v>15.744685762197815</v>
      </c>
      <c r="J1401" s="145">
        <f t="shared" si="316"/>
        <v>125.74123156709678</v>
      </c>
      <c r="K1401" s="146">
        <f t="shared" si="317"/>
        <v>0</v>
      </c>
      <c r="O1401">
        <v>122.3</v>
      </c>
      <c r="P1401">
        <f t="shared" si="318"/>
        <v>164.79179043980596</v>
      </c>
      <c r="Q1401" s="145">
        <f t="shared" si="319"/>
        <v>130379.48000178811</v>
      </c>
      <c r="R1401" s="146">
        <f t="shared" si="320"/>
        <v>0</v>
      </c>
    </row>
    <row r="1402" spans="1:18" x14ac:dyDescent="0.35">
      <c r="A1402">
        <v>1224</v>
      </c>
      <c r="B1402">
        <f t="shared" si="312"/>
        <v>72.106947918061394</v>
      </c>
      <c r="C1402" s="145">
        <f t="shared" si="313"/>
        <v>14654.913888475672</v>
      </c>
      <c r="D1402" s="146">
        <f t="shared" si="314"/>
        <v>0</v>
      </c>
      <c r="H1402">
        <v>1224</v>
      </c>
      <c r="I1402">
        <f t="shared" si="315"/>
        <v>15.761217034528451</v>
      </c>
      <c r="J1402" s="145">
        <f t="shared" si="316"/>
        <v>126.11003892158875</v>
      </c>
      <c r="K1402" s="146">
        <f t="shared" si="317"/>
        <v>0</v>
      </c>
      <c r="O1402">
        <v>122.4</v>
      </c>
      <c r="P1402">
        <f t="shared" si="318"/>
        <v>164.93019178955086</v>
      </c>
      <c r="Q1402" s="145">
        <f t="shared" si="319"/>
        <v>130708.22942972813</v>
      </c>
      <c r="R1402" s="146">
        <f t="shared" si="320"/>
        <v>0</v>
      </c>
    </row>
    <row r="1403" spans="1:18" x14ac:dyDescent="0.35">
      <c r="A1403">
        <v>1225</v>
      </c>
      <c r="B1403">
        <f t="shared" si="312"/>
        <v>72.169196297844636</v>
      </c>
      <c r="C1403" s="145">
        <f t="shared" si="313"/>
        <v>14693.196426783044</v>
      </c>
      <c r="D1403" s="146">
        <f t="shared" si="314"/>
        <v>0</v>
      </c>
      <c r="H1403">
        <v>1225</v>
      </c>
      <c r="I1403">
        <f t="shared" si="315"/>
        <v>15.77774830685909</v>
      </c>
      <c r="J1403" s="145">
        <f t="shared" si="316"/>
        <v>126.47959447372065</v>
      </c>
      <c r="K1403" s="146">
        <f t="shared" si="317"/>
        <v>0</v>
      </c>
      <c r="O1403">
        <v>122.5</v>
      </c>
      <c r="P1403">
        <f t="shared" si="318"/>
        <v>165.06859313929573</v>
      </c>
      <c r="Q1403" s="145">
        <f t="shared" si="319"/>
        <v>131037.53122988112</v>
      </c>
      <c r="R1403" s="146">
        <f t="shared" si="320"/>
        <v>0</v>
      </c>
    </row>
    <row r="1404" spans="1:18" x14ac:dyDescent="0.35">
      <c r="A1404">
        <v>1226</v>
      </c>
      <c r="B1404">
        <f t="shared" si="312"/>
        <v>72.231444677627877</v>
      </c>
      <c r="C1404" s="145">
        <f t="shared" si="313"/>
        <v>14731.545672093867</v>
      </c>
      <c r="D1404" s="146">
        <f t="shared" si="314"/>
        <v>0</v>
      </c>
      <c r="H1404">
        <v>1226</v>
      </c>
      <c r="I1404">
        <f t="shared" si="315"/>
        <v>15.794279579189727</v>
      </c>
      <c r="J1404" s="145">
        <f t="shared" si="316"/>
        <v>126.84989901393169</v>
      </c>
      <c r="K1404" s="146">
        <f t="shared" si="317"/>
        <v>0</v>
      </c>
      <c r="O1404">
        <v>122.6</v>
      </c>
      <c r="P1404">
        <f t="shared" si="318"/>
        <v>165.2069944890406</v>
      </c>
      <c r="Q1404" s="145">
        <f t="shared" si="319"/>
        <v>131367.38586608978</v>
      </c>
      <c r="R1404" s="146">
        <f t="shared" si="320"/>
        <v>0</v>
      </c>
    </row>
    <row r="1405" spans="1:18" x14ac:dyDescent="0.35">
      <c r="A1405">
        <v>1227</v>
      </c>
      <c r="B1405">
        <f t="shared" si="312"/>
        <v>72.293693057411119</v>
      </c>
      <c r="C1405" s="145">
        <f t="shared" si="313"/>
        <v>14769.961682556246</v>
      </c>
      <c r="D1405" s="146">
        <f t="shared" si="314"/>
        <v>0</v>
      </c>
      <c r="H1405">
        <v>1227</v>
      </c>
      <c r="I1405">
        <f t="shared" si="315"/>
        <v>15.810810851520364</v>
      </c>
      <c r="J1405" s="145">
        <f t="shared" si="316"/>
        <v>127.2209533326612</v>
      </c>
      <c r="K1405" s="146">
        <f t="shared" si="317"/>
        <v>0</v>
      </c>
      <c r="O1405">
        <v>122.7</v>
      </c>
      <c r="P1405">
        <f t="shared" si="318"/>
        <v>165.34539583878546</v>
      </c>
      <c r="Q1405" s="145">
        <f t="shared" si="319"/>
        <v>131697.7938021968</v>
      </c>
      <c r="R1405" s="146">
        <f t="shared" si="320"/>
        <v>0</v>
      </c>
    </row>
    <row r="1406" spans="1:18" x14ac:dyDescent="0.35">
      <c r="A1406">
        <v>1228</v>
      </c>
      <c r="B1406">
        <f t="shared" si="312"/>
        <v>72.35594143719436</v>
      </c>
      <c r="C1406" s="145">
        <f t="shared" si="313"/>
        <v>14808.444516318283</v>
      </c>
      <c r="D1406" s="146">
        <f t="shared" si="314"/>
        <v>0</v>
      </c>
      <c r="H1406">
        <v>1228</v>
      </c>
      <c r="I1406">
        <f t="shared" si="315"/>
        <v>15.827342123851002</v>
      </c>
      <c r="J1406" s="145">
        <f t="shared" si="316"/>
        <v>127.59275822034854</v>
      </c>
      <c r="K1406" s="146">
        <f t="shared" si="317"/>
        <v>0</v>
      </c>
      <c r="O1406">
        <v>122.8</v>
      </c>
      <c r="P1406">
        <f t="shared" si="318"/>
        <v>165.48379718853033</v>
      </c>
      <c r="Q1406" s="145">
        <f t="shared" si="319"/>
        <v>132028.75550204475</v>
      </c>
      <c r="R1406" s="146">
        <f t="shared" si="320"/>
        <v>0</v>
      </c>
    </row>
    <row r="1407" spans="1:18" x14ac:dyDescent="0.35">
      <c r="A1407">
        <v>1229</v>
      </c>
      <c r="B1407">
        <f t="shared" si="312"/>
        <v>72.418189816977602</v>
      </c>
      <c r="C1407" s="145">
        <f t="shared" si="313"/>
        <v>14846.994231528068</v>
      </c>
      <c r="D1407" s="146">
        <f t="shared" si="314"/>
        <v>0</v>
      </c>
      <c r="H1407">
        <v>1229</v>
      </c>
      <c r="I1407">
        <f t="shared" si="315"/>
        <v>15.843873396181639</v>
      </c>
      <c r="J1407" s="145">
        <f t="shared" si="316"/>
        <v>127.96531446743298</v>
      </c>
      <c r="K1407" s="146">
        <f t="shared" si="317"/>
        <v>0</v>
      </c>
      <c r="O1407">
        <v>122.9</v>
      </c>
      <c r="P1407">
        <f t="shared" si="318"/>
        <v>165.62219853827523</v>
      </c>
      <c r="Q1407" s="145">
        <f t="shared" si="319"/>
        <v>132360.27142947633</v>
      </c>
      <c r="R1407" s="146">
        <f t="shared" si="320"/>
        <v>0</v>
      </c>
    </row>
    <row r="1408" spans="1:18" x14ac:dyDescent="0.35">
      <c r="A1408">
        <v>1230</v>
      </c>
      <c r="B1408">
        <f t="shared" si="312"/>
        <v>72.480438196760844</v>
      </c>
      <c r="C1408" s="145">
        <f t="shared" si="313"/>
        <v>14885.610886333714</v>
      </c>
      <c r="D1408" s="146">
        <f t="shared" si="314"/>
        <v>0</v>
      </c>
      <c r="H1408">
        <v>1230</v>
      </c>
      <c r="I1408">
        <f t="shared" si="315"/>
        <v>15.860404668512276</v>
      </c>
      <c r="J1408" s="145">
        <f t="shared" si="316"/>
        <v>128.33862286435374</v>
      </c>
      <c r="K1408" s="146">
        <f t="shared" si="317"/>
        <v>0</v>
      </c>
      <c r="O1408">
        <v>123</v>
      </c>
      <c r="P1408">
        <f t="shared" si="318"/>
        <v>165.7605998880201</v>
      </c>
      <c r="Q1408" s="145">
        <f t="shared" si="319"/>
        <v>132692.34204833405</v>
      </c>
      <c r="R1408" s="146">
        <f t="shared" si="320"/>
        <v>0</v>
      </c>
    </row>
    <row r="1409" spans="1:18" x14ac:dyDescent="0.35">
      <c r="A1409">
        <v>1231</v>
      </c>
      <c r="B1409">
        <f t="shared" si="312"/>
        <v>72.542686576544085</v>
      </c>
      <c r="C1409" s="145">
        <f t="shared" si="313"/>
        <v>14924.294538883314</v>
      </c>
      <c r="D1409" s="146">
        <f t="shared" si="314"/>
        <v>0</v>
      </c>
      <c r="H1409">
        <v>1231</v>
      </c>
      <c r="I1409">
        <f t="shared" si="315"/>
        <v>15.876935940842914</v>
      </c>
      <c r="J1409" s="145">
        <f t="shared" si="316"/>
        <v>128.71268420155027</v>
      </c>
      <c r="K1409" s="146">
        <f t="shared" si="317"/>
        <v>0</v>
      </c>
      <c r="O1409">
        <v>123.1</v>
      </c>
      <c r="P1409">
        <f t="shared" si="318"/>
        <v>165.89900123776494</v>
      </c>
      <c r="Q1409" s="145">
        <f t="shared" si="319"/>
        <v>133024.96782246052</v>
      </c>
      <c r="R1409" s="146">
        <f t="shared" si="320"/>
        <v>0</v>
      </c>
    </row>
    <row r="1410" spans="1:18" x14ac:dyDescent="0.35">
      <c r="A1410">
        <v>1232</v>
      </c>
      <c r="B1410">
        <f t="shared" si="312"/>
        <v>72.604934956327327</v>
      </c>
      <c r="C1410" s="145">
        <f t="shared" si="313"/>
        <v>14963.045247324972</v>
      </c>
      <c r="D1410" s="146">
        <f t="shared" si="314"/>
        <v>0</v>
      </c>
      <c r="H1410">
        <v>1232</v>
      </c>
      <c r="I1410">
        <f t="shared" si="315"/>
        <v>15.893467213173551</v>
      </c>
      <c r="J1410" s="145">
        <f t="shared" si="316"/>
        <v>129.08749926946174</v>
      </c>
      <c r="K1410" s="146">
        <f t="shared" si="317"/>
        <v>0</v>
      </c>
      <c r="O1410">
        <v>123.2</v>
      </c>
      <c r="P1410">
        <f t="shared" si="318"/>
        <v>166.03740258750983</v>
      </c>
      <c r="Q1410" s="145">
        <f t="shared" si="319"/>
        <v>133358.14921569862</v>
      </c>
      <c r="R1410" s="146">
        <f t="shared" si="320"/>
        <v>0</v>
      </c>
    </row>
    <row r="1411" spans="1:18" x14ac:dyDescent="0.35">
      <c r="A1411">
        <v>1233</v>
      </c>
      <c r="B1411">
        <f t="shared" si="312"/>
        <v>72.667183336110568</v>
      </c>
      <c r="C1411" s="145">
        <f t="shared" si="313"/>
        <v>15001.86306980679</v>
      </c>
      <c r="D1411" s="146">
        <f t="shared" si="314"/>
        <v>0</v>
      </c>
      <c r="H1411">
        <v>1233</v>
      </c>
      <c r="I1411">
        <f t="shared" si="315"/>
        <v>15.909998485504188</v>
      </c>
      <c r="J1411" s="145">
        <f t="shared" si="316"/>
        <v>129.46306885852752</v>
      </c>
      <c r="K1411" s="146">
        <f t="shared" si="317"/>
        <v>0</v>
      </c>
      <c r="O1411">
        <v>123.3</v>
      </c>
      <c r="P1411">
        <f t="shared" si="318"/>
        <v>166.1758039372547</v>
      </c>
      <c r="Q1411" s="145">
        <f t="shared" si="319"/>
        <v>133691.88669189074</v>
      </c>
      <c r="R1411" s="146">
        <f t="shared" si="320"/>
        <v>0</v>
      </c>
    </row>
    <row r="1412" spans="1:18" x14ac:dyDescent="0.35">
      <c r="A1412">
        <v>1234</v>
      </c>
      <c r="B1412">
        <f t="shared" si="312"/>
        <v>72.72943171589381</v>
      </c>
      <c r="C1412" s="145">
        <f t="shared" si="313"/>
        <v>15040.748064476866</v>
      </c>
      <c r="D1412" s="146">
        <f t="shared" si="314"/>
        <v>0</v>
      </c>
      <c r="H1412">
        <v>1234</v>
      </c>
      <c r="I1412">
        <f t="shared" si="315"/>
        <v>15.926529757834826</v>
      </c>
      <c r="J1412" s="145">
        <f t="shared" si="316"/>
        <v>129.83939375918695</v>
      </c>
      <c r="K1412" s="146">
        <f t="shared" si="317"/>
        <v>0</v>
      </c>
      <c r="O1412">
        <v>123.4</v>
      </c>
      <c r="P1412">
        <f t="shared" si="318"/>
        <v>166.31420528699957</v>
      </c>
      <c r="Q1412" s="145">
        <f t="shared" si="319"/>
        <v>134026.18071487959</v>
      </c>
      <c r="R1412" s="146">
        <f t="shared" si="320"/>
        <v>0</v>
      </c>
    </row>
    <row r="1413" spans="1:18" x14ac:dyDescent="0.35">
      <c r="A1413">
        <v>1235</v>
      </c>
      <c r="B1413">
        <f t="shared" si="312"/>
        <v>72.791680095677052</v>
      </c>
      <c r="C1413" s="145">
        <f t="shared" si="313"/>
        <v>15079.700289483302</v>
      </c>
      <c r="D1413" s="146">
        <f t="shared" si="314"/>
        <v>0</v>
      </c>
      <c r="H1413">
        <v>1235</v>
      </c>
      <c r="I1413">
        <f t="shared" si="315"/>
        <v>15.943061030165463</v>
      </c>
      <c r="J1413" s="145">
        <f t="shared" si="316"/>
        <v>130.21647476187923</v>
      </c>
      <c r="K1413" s="146">
        <f t="shared" si="317"/>
        <v>0</v>
      </c>
      <c r="O1413">
        <v>123.5</v>
      </c>
      <c r="P1413">
        <f t="shared" si="318"/>
        <v>166.45260663674443</v>
      </c>
      <c r="Q1413" s="145">
        <f t="shared" si="319"/>
        <v>134361.03174850781</v>
      </c>
      <c r="R1413" s="146">
        <f t="shared" si="320"/>
        <v>0</v>
      </c>
    </row>
    <row r="1414" spans="1:18" x14ac:dyDescent="0.35">
      <c r="A1414">
        <v>1236</v>
      </c>
      <c r="B1414">
        <f t="shared" si="312"/>
        <v>72.853928475460293</v>
      </c>
      <c r="C1414" s="145">
        <f t="shared" si="313"/>
        <v>15118.719802974198</v>
      </c>
      <c r="D1414" s="146">
        <f t="shared" si="314"/>
        <v>0</v>
      </c>
      <c r="H1414">
        <v>1236</v>
      </c>
      <c r="I1414">
        <f t="shared" si="315"/>
        <v>15.9595923024961</v>
      </c>
      <c r="J1414" s="145">
        <f t="shared" si="316"/>
        <v>130.5943126570437</v>
      </c>
      <c r="K1414" s="146">
        <f t="shared" si="317"/>
        <v>0</v>
      </c>
      <c r="O1414">
        <v>123.6</v>
      </c>
      <c r="P1414">
        <f t="shared" si="318"/>
        <v>166.5910079864893</v>
      </c>
      <c r="Q1414" s="145">
        <f t="shared" si="319"/>
        <v>134696.44025661805</v>
      </c>
      <c r="R1414" s="146">
        <f t="shared" si="320"/>
        <v>0</v>
      </c>
    </row>
    <row r="1415" spans="1:18" x14ac:dyDescent="0.35">
      <c r="A1415">
        <v>1237</v>
      </c>
      <c r="B1415">
        <f t="shared" si="312"/>
        <v>72.916176855243535</v>
      </c>
      <c r="C1415" s="145">
        <f t="shared" si="313"/>
        <v>15157.806663097665</v>
      </c>
      <c r="D1415" s="146">
        <f t="shared" si="314"/>
        <v>0</v>
      </c>
      <c r="H1415">
        <v>1237</v>
      </c>
      <c r="I1415">
        <f t="shared" si="315"/>
        <v>15.976123574826739</v>
      </c>
      <c r="J1415" s="145">
        <f t="shared" si="316"/>
        <v>130.97290823511975</v>
      </c>
      <c r="K1415" s="146">
        <f t="shared" si="317"/>
        <v>0</v>
      </c>
      <c r="O1415">
        <v>123.7</v>
      </c>
      <c r="P1415">
        <f t="shared" si="318"/>
        <v>166.7294093362342</v>
      </c>
      <c r="Q1415" s="145">
        <f t="shared" si="319"/>
        <v>135032.40670305298</v>
      </c>
      <c r="R1415" s="146">
        <f t="shared" si="320"/>
        <v>0</v>
      </c>
    </row>
    <row r="1416" spans="1:18" x14ac:dyDescent="0.35">
      <c r="A1416">
        <v>1238</v>
      </c>
      <c r="B1416">
        <f t="shared" si="312"/>
        <v>72.978425235026762</v>
      </c>
      <c r="C1416" s="145">
        <f t="shared" si="313"/>
        <v>15196.960928001774</v>
      </c>
      <c r="D1416" s="146">
        <f t="shared" si="314"/>
        <v>0</v>
      </c>
      <c r="H1416">
        <v>1238</v>
      </c>
      <c r="I1416">
        <f t="shared" si="315"/>
        <v>15.992654847157375</v>
      </c>
      <c r="J1416" s="145">
        <f t="shared" si="316"/>
        <v>131.35226228654651</v>
      </c>
      <c r="K1416" s="146">
        <f t="shared" si="317"/>
        <v>0</v>
      </c>
      <c r="O1416">
        <v>123.8</v>
      </c>
      <c r="P1416">
        <f t="shared" si="318"/>
        <v>166.86781068597904</v>
      </c>
      <c r="Q1416" s="145">
        <f t="shared" si="319"/>
        <v>135368.93155165494</v>
      </c>
      <c r="R1416" s="146">
        <f t="shared" si="320"/>
        <v>0</v>
      </c>
    </row>
    <row r="1417" spans="1:18" x14ac:dyDescent="0.35">
      <c r="A1417">
        <v>1239</v>
      </c>
      <c r="B1417">
        <f t="shared" si="312"/>
        <v>73.040673614810004</v>
      </c>
      <c r="C1417" s="145">
        <f t="shared" si="313"/>
        <v>15236.182655834662</v>
      </c>
      <c r="D1417" s="146">
        <f t="shared" si="314"/>
        <v>0</v>
      </c>
      <c r="H1417">
        <v>1239</v>
      </c>
      <c r="I1417">
        <f t="shared" si="315"/>
        <v>16.009186119488014</v>
      </c>
      <c r="J1417" s="145">
        <f t="shared" si="316"/>
        <v>131.73237560176347</v>
      </c>
      <c r="K1417" s="146">
        <f t="shared" si="317"/>
        <v>0</v>
      </c>
      <c r="O1417">
        <v>123.9</v>
      </c>
      <c r="P1417">
        <f t="shared" si="318"/>
        <v>167.00621203572393</v>
      </c>
      <c r="Q1417" s="145">
        <f t="shared" si="319"/>
        <v>135706.015266267</v>
      </c>
      <c r="R1417" s="146">
        <f t="shared" si="320"/>
        <v>0</v>
      </c>
    </row>
    <row r="1418" spans="1:18" x14ac:dyDescent="0.35">
      <c r="A1418">
        <v>1240</v>
      </c>
      <c r="B1418">
        <f t="shared" si="312"/>
        <v>73.102921994593245</v>
      </c>
      <c r="C1418" s="145">
        <f t="shared" si="313"/>
        <v>15275.471904744412</v>
      </c>
      <c r="D1418" s="146">
        <f t="shared" si="314"/>
        <v>0</v>
      </c>
      <c r="H1418">
        <v>1240</v>
      </c>
      <c r="I1418">
        <f t="shared" si="315"/>
        <v>16.025717391818649</v>
      </c>
      <c r="J1418" s="145">
        <f t="shared" si="316"/>
        <v>132.11324897120971</v>
      </c>
      <c r="K1418" s="146">
        <f t="shared" si="317"/>
        <v>0</v>
      </c>
      <c r="O1418">
        <v>124</v>
      </c>
      <c r="P1418">
        <f t="shared" si="318"/>
        <v>167.1446133854688</v>
      </c>
      <c r="Q1418" s="145">
        <f t="shared" si="319"/>
        <v>136043.65831073152</v>
      </c>
      <c r="R1418" s="146">
        <f t="shared" si="320"/>
        <v>0</v>
      </c>
    </row>
    <row r="1419" spans="1:18" x14ac:dyDescent="0.35">
      <c r="A1419">
        <v>1241</v>
      </c>
      <c r="B1419">
        <f t="shared" si="312"/>
        <v>73.165170374376487</v>
      </c>
      <c r="C1419" s="145">
        <f t="shared" si="313"/>
        <v>15314.828732879128</v>
      </c>
      <c r="D1419" s="146">
        <f t="shared" si="314"/>
        <v>0</v>
      </c>
      <c r="H1419">
        <v>1241</v>
      </c>
      <c r="I1419">
        <f t="shared" si="315"/>
        <v>16.042248664149287</v>
      </c>
      <c r="J1419" s="145">
        <f t="shared" si="316"/>
        <v>132.49488318532477</v>
      </c>
      <c r="K1419" s="146">
        <f t="shared" si="317"/>
        <v>0</v>
      </c>
      <c r="O1419">
        <v>124.1</v>
      </c>
      <c r="P1419">
        <f t="shared" si="318"/>
        <v>167.28301473521367</v>
      </c>
      <c r="Q1419" s="145">
        <f t="shared" si="319"/>
        <v>136381.86114889116</v>
      </c>
      <c r="R1419" s="146">
        <f t="shared" si="320"/>
        <v>0</v>
      </c>
    </row>
    <row r="1420" spans="1:18" x14ac:dyDescent="0.35">
      <c r="A1420">
        <v>1242</v>
      </c>
      <c r="B1420">
        <f t="shared" si="312"/>
        <v>73.227418754159729</v>
      </c>
      <c r="C1420" s="145">
        <f t="shared" si="313"/>
        <v>15354.253198386916</v>
      </c>
      <c r="D1420" s="146">
        <f t="shared" si="314"/>
        <v>0</v>
      </c>
      <c r="H1420">
        <v>1242</v>
      </c>
      <c r="I1420">
        <f t="shared" si="315"/>
        <v>16.058779936479926</v>
      </c>
      <c r="J1420" s="145">
        <f t="shared" si="316"/>
        <v>132.87727903454785</v>
      </c>
      <c r="K1420" s="146">
        <f t="shared" si="317"/>
        <v>0</v>
      </c>
      <c r="O1420">
        <v>124.2</v>
      </c>
      <c r="P1420">
        <f t="shared" si="318"/>
        <v>167.42141608495854</v>
      </c>
      <c r="Q1420" s="145">
        <f t="shared" si="319"/>
        <v>136720.6242445886</v>
      </c>
      <c r="R1420" s="146">
        <f t="shared" si="320"/>
        <v>0</v>
      </c>
    </row>
    <row r="1421" spans="1:18" x14ac:dyDescent="0.35">
      <c r="A1421">
        <v>1243</v>
      </c>
      <c r="B1421">
        <f t="shared" si="312"/>
        <v>73.28966713394297</v>
      </c>
      <c r="C1421" s="145">
        <f t="shared" si="313"/>
        <v>15393.745359415865</v>
      </c>
      <c r="D1421" s="146">
        <f t="shared" si="314"/>
        <v>0</v>
      </c>
      <c r="H1421">
        <v>1243</v>
      </c>
      <c r="I1421">
        <f t="shared" si="315"/>
        <v>16.075311208810565</v>
      </c>
      <c r="J1421" s="145">
        <f t="shared" si="316"/>
        <v>133.26043730931823</v>
      </c>
      <c r="K1421" s="146">
        <f t="shared" si="317"/>
        <v>0</v>
      </c>
      <c r="O1421">
        <v>124.3</v>
      </c>
      <c r="P1421">
        <f t="shared" si="318"/>
        <v>167.5598174347034</v>
      </c>
      <c r="Q1421" s="145">
        <f t="shared" si="319"/>
        <v>137059.94806166642</v>
      </c>
      <c r="R1421" s="146">
        <f t="shared" si="320"/>
        <v>0</v>
      </c>
    </row>
    <row r="1422" spans="1:18" x14ac:dyDescent="0.35">
      <c r="A1422">
        <v>1244</v>
      </c>
      <c r="B1422">
        <f t="shared" si="312"/>
        <v>73.351915513726212</v>
      </c>
      <c r="C1422" s="145">
        <f t="shared" si="313"/>
        <v>15433.305274114082</v>
      </c>
      <c r="D1422" s="146">
        <f t="shared" si="314"/>
        <v>0</v>
      </c>
      <c r="H1422">
        <v>1244</v>
      </c>
      <c r="I1422">
        <f t="shared" si="315"/>
        <v>16.0918424811412</v>
      </c>
      <c r="J1422" s="145">
        <f t="shared" si="316"/>
        <v>133.64435880007517</v>
      </c>
      <c r="K1422" s="146">
        <f t="shared" si="317"/>
        <v>0</v>
      </c>
      <c r="O1422">
        <v>124.4</v>
      </c>
      <c r="P1422">
        <f t="shared" si="318"/>
        <v>167.6982187844483</v>
      </c>
      <c r="Q1422" s="145">
        <f t="shared" si="319"/>
        <v>137399.83306396738</v>
      </c>
      <c r="R1422" s="146">
        <f t="shared" si="320"/>
        <v>0</v>
      </c>
    </row>
    <row r="1423" spans="1:18" x14ac:dyDescent="0.35">
      <c r="A1423">
        <v>1245</v>
      </c>
      <c r="B1423">
        <f t="shared" si="312"/>
        <v>73.414163893509453</v>
      </c>
      <c r="C1423" s="145">
        <f t="shared" si="313"/>
        <v>15472.93300062967</v>
      </c>
      <c r="D1423" s="146">
        <f t="shared" si="314"/>
        <v>0</v>
      </c>
      <c r="H1423">
        <v>1245</v>
      </c>
      <c r="I1423">
        <f t="shared" si="315"/>
        <v>16.108373753471838</v>
      </c>
      <c r="J1423" s="145">
        <f t="shared" si="316"/>
        <v>134.02904429725811</v>
      </c>
      <c r="K1423" s="146">
        <f t="shared" si="317"/>
        <v>0</v>
      </c>
      <c r="O1423">
        <v>124.5</v>
      </c>
      <c r="P1423">
        <f t="shared" si="318"/>
        <v>167.83662013419314</v>
      </c>
      <c r="Q1423" s="145">
        <f t="shared" si="319"/>
        <v>137740.27971533386</v>
      </c>
      <c r="R1423" s="146">
        <f t="shared" si="320"/>
        <v>0</v>
      </c>
    </row>
    <row r="1424" spans="1:18" x14ac:dyDescent="0.35">
      <c r="A1424">
        <v>1246</v>
      </c>
      <c r="B1424">
        <f t="shared" si="312"/>
        <v>73.476412273292695</v>
      </c>
      <c r="C1424" s="145">
        <f t="shared" si="313"/>
        <v>15512.62859711073</v>
      </c>
      <c r="D1424" s="146">
        <f t="shared" si="314"/>
        <v>0</v>
      </c>
      <c r="H1424">
        <v>1246</v>
      </c>
      <c r="I1424">
        <f t="shared" si="315"/>
        <v>16.124905025802477</v>
      </c>
      <c r="J1424" s="145">
        <f t="shared" si="316"/>
        <v>134.41449459130627</v>
      </c>
      <c r="K1424" s="146">
        <f t="shared" si="317"/>
        <v>0</v>
      </c>
      <c r="O1424">
        <v>124.6</v>
      </c>
      <c r="P1424">
        <f t="shared" si="318"/>
        <v>167.97502148393801</v>
      </c>
      <c r="Q1424" s="145">
        <f t="shared" si="319"/>
        <v>138081.28847960875</v>
      </c>
      <c r="R1424" s="146">
        <f t="shared" si="320"/>
        <v>0</v>
      </c>
    </row>
    <row r="1425" spans="1:18" x14ac:dyDescent="0.35">
      <c r="A1425">
        <v>1247</v>
      </c>
      <c r="B1425">
        <f t="shared" si="312"/>
        <v>73.538660653075937</v>
      </c>
      <c r="C1425" s="145">
        <f t="shared" si="313"/>
        <v>15552.392121705358</v>
      </c>
      <c r="D1425" s="146">
        <f t="shared" si="314"/>
        <v>0</v>
      </c>
      <c r="H1425">
        <v>1247</v>
      </c>
      <c r="I1425">
        <f t="shared" si="315"/>
        <v>16.141436298133112</v>
      </c>
      <c r="J1425" s="145">
        <f t="shared" si="316"/>
        <v>134.80071047265886</v>
      </c>
      <c r="K1425" s="146">
        <f t="shared" si="317"/>
        <v>0</v>
      </c>
      <c r="O1425">
        <v>124.7</v>
      </c>
      <c r="P1425">
        <f t="shared" si="318"/>
        <v>168.1134228336829</v>
      </c>
      <c r="Q1425" s="145">
        <f t="shared" si="319"/>
        <v>138422.85982063459</v>
      </c>
      <c r="R1425" s="146">
        <f t="shared" si="320"/>
        <v>0</v>
      </c>
    </row>
    <row r="1426" spans="1:18" x14ac:dyDescent="0.35">
      <c r="A1426">
        <v>1248</v>
      </c>
      <c r="B1426">
        <f t="shared" si="312"/>
        <v>73.600909032859178</v>
      </c>
      <c r="C1426" s="145">
        <f t="shared" si="313"/>
        <v>15592.223632561656</v>
      </c>
      <c r="D1426" s="146">
        <f t="shared" si="314"/>
        <v>0</v>
      </c>
      <c r="H1426">
        <v>1248</v>
      </c>
      <c r="I1426">
        <f t="shared" si="315"/>
        <v>16.15796757046375</v>
      </c>
      <c r="J1426" s="145">
        <f t="shared" si="316"/>
        <v>135.18769273175536</v>
      </c>
      <c r="K1426" s="146">
        <f t="shared" si="317"/>
        <v>0</v>
      </c>
      <c r="O1426">
        <v>124.8</v>
      </c>
      <c r="P1426">
        <f t="shared" si="318"/>
        <v>168.25182418342777</v>
      </c>
      <c r="Q1426" s="145">
        <f t="shared" si="319"/>
        <v>138764.99420225396</v>
      </c>
      <c r="R1426" s="146">
        <f t="shared" si="320"/>
        <v>0</v>
      </c>
    </row>
    <row r="1427" spans="1:18" x14ac:dyDescent="0.35">
      <c r="A1427">
        <v>1249</v>
      </c>
      <c r="B1427">
        <f t="shared" si="312"/>
        <v>73.66315741264242</v>
      </c>
      <c r="C1427" s="145">
        <f t="shared" si="313"/>
        <v>15632.123187827732</v>
      </c>
      <c r="D1427" s="146">
        <f t="shared" si="314"/>
        <v>0</v>
      </c>
      <c r="H1427">
        <v>1249</v>
      </c>
      <c r="I1427">
        <f t="shared" si="315"/>
        <v>16.174498842794389</v>
      </c>
      <c r="J1427" s="145">
        <f t="shared" si="316"/>
        <v>135.57544215903496</v>
      </c>
      <c r="K1427" s="146">
        <f t="shared" si="317"/>
        <v>0</v>
      </c>
      <c r="O1427">
        <v>124.9</v>
      </c>
      <c r="P1427">
        <f t="shared" si="318"/>
        <v>168.39022553317264</v>
      </c>
      <c r="Q1427" s="145">
        <f t="shared" si="319"/>
        <v>139107.6920883095</v>
      </c>
      <c r="R1427" s="146">
        <f t="shared" si="320"/>
        <v>0</v>
      </c>
    </row>
    <row r="1428" spans="1:18" x14ac:dyDescent="0.35">
      <c r="A1428">
        <v>1250</v>
      </c>
      <c r="B1428">
        <f t="shared" si="312"/>
        <v>73.725405792425661</v>
      </c>
      <c r="C1428" s="145">
        <f t="shared" si="313"/>
        <v>15672.090845651677</v>
      </c>
      <c r="D1428" s="146">
        <f t="shared" si="314"/>
        <v>0</v>
      </c>
      <c r="H1428">
        <v>1250</v>
      </c>
      <c r="I1428">
        <f t="shared" si="315"/>
        <v>16.191030115125024</v>
      </c>
      <c r="J1428" s="145">
        <f t="shared" si="316"/>
        <v>135.96395954493696</v>
      </c>
      <c r="K1428" s="146">
        <f t="shared" si="317"/>
        <v>0</v>
      </c>
      <c r="O1428">
        <v>125</v>
      </c>
      <c r="P1428">
        <f t="shared" si="318"/>
        <v>168.52862688291751</v>
      </c>
      <c r="Q1428" s="145">
        <f t="shared" si="319"/>
        <v>139450.95394264386</v>
      </c>
      <c r="R1428" s="146">
        <f t="shared" si="320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L1212"/>
  <sheetViews>
    <sheetView topLeftCell="H11" workbookViewId="0">
      <selection activeCell="N19" sqref="N19"/>
    </sheetView>
  </sheetViews>
  <sheetFormatPr defaultRowHeight="14.5" x14ac:dyDescent="0.35"/>
  <sheetData>
    <row r="1" spans="2:38" x14ac:dyDescent="0.35">
      <c r="G1" t="s">
        <v>835</v>
      </c>
    </row>
    <row r="2" spans="2:38" x14ac:dyDescent="0.35">
      <c r="C2" s="42" t="s">
        <v>622</v>
      </c>
      <c r="F2" s="42" t="s">
        <v>623</v>
      </c>
      <c r="G2" t="s">
        <v>827</v>
      </c>
      <c r="H2" t="s">
        <v>828</v>
      </c>
    </row>
    <row r="3" spans="2:38" x14ac:dyDescent="0.35">
      <c r="B3">
        <v>1</v>
      </c>
      <c r="C3" s="42" t="s">
        <v>827</v>
      </c>
      <c r="E3">
        <v>1</v>
      </c>
      <c r="F3" s="42" t="s">
        <v>829</v>
      </c>
      <c r="G3">
        <v>0.34699999999999998</v>
      </c>
      <c r="H3">
        <v>0.42000000000000004</v>
      </c>
      <c r="I3" s="4">
        <f>IF($B$5=1,G3,H3)</f>
        <v>0.34699999999999998</v>
      </c>
    </row>
    <row r="4" spans="2:38" x14ac:dyDescent="0.35">
      <c r="B4">
        <v>2</v>
      </c>
      <c r="C4" s="42" t="s">
        <v>828</v>
      </c>
      <c r="E4">
        <v>2</v>
      </c>
      <c r="F4" s="42" t="s">
        <v>832</v>
      </c>
      <c r="G4">
        <v>0.35799999999999998</v>
      </c>
      <c r="H4">
        <v>0.43000000000000005</v>
      </c>
      <c r="I4" s="4">
        <f t="shared" ref="I4:I6" si="0">IF($B$5=1,G4,H4)</f>
        <v>0.35799999999999998</v>
      </c>
    </row>
    <row r="5" spans="2:38" x14ac:dyDescent="0.35">
      <c r="B5">
        <v>1</v>
      </c>
      <c r="E5">
        <v>3</v>
      </c>
      <c r="F5" s="42" t="s">
        <v>831</v>
      </c>
      <c r="G5">
        <v>0.375</v>
      </c>
      <c r="H5">
        <v>0.44799999999999995</v>
      </c>
      <c r="I5" s="4">
        <f t="shared" si="0"/>
        <v>0.375</v>
      </c>
    </row>
    <row r="6" spans="2:38" x14ac:dyDescent="0.35">
      <c r="E6">
        <v>4</v>
      </c>
      <c r="F6" s="42" t="s">
        <v>830</v>
      </c>
      <c r="G6">
        <v>0.4</v>
      </c>
      <c r="H6">
        <v>0.46399999999999997</v>
      </c>
      <c r="I6" s="4">
        <f t="shared" si="0"/>
        <v>0.4</v>
      </c>
    </row>
    <row r="7" spans="2:38" x14ac:dyDescent="0.35">
      <c r="E7">
        <v>4</v>
      </c>
    </row>
    <row r="9" spans="2:38" x14ac:dyDescent="0.35">
      <c r="B9" s="122"/>
      <c r="C9" s="122"/>
      <c r="D9" s="122" t="s">
        <v>836</v>
      </c>
      <c r="E9" s="122"/>
      <c r="F9" s="123" t="s">
        <v>832</v>
      </c>
      <c r="G9" s="122"/>
      <c r="H9" s="122" t="s">
        <v>831</v>
      </c>
      <c r="I9" s="122"/>
      <c r="J9" s="122" t="s">
        <v>837</v>
      </c>
      <c r="K9" s="122"/>
      <c r="O9" s="122"/>
      <c r="P9" s="122"/>
      <c r="Q9" s="122" t="s">
        <v>836</v>
      </c>
      <c r="R9" s="122"/>
      <c r="S9" s="122" t="s">
        <v>3695</v>
      </c>
      <c r="T9" s="122"/>
      <c r="U9" s="122" t="s">
        <v>831</v>
      </c>
      <c r="V9" s="122"/>
      <c r="W9" s="122" t="s">
        <v>830</v>
      </c>
      <c r="X9" s="122"/>
    </row>
    <row r="10" spans="2:38" x14ac:dyDescent="0.35">
      <c r="B10" s="122"/>
      <c r="C10" s="122" t="s">
        <v>838</v>
      </c>
      <c r="D10" s="122" t="s">
        <v>839</v>
      </c>
      <c r="E10" s="122" t="s">
        <v>834</v>
      </c>
      <c r="F10" s="122" t="s">
        <v>839</v>
      </c>
      <c r="G10" s="122" t="s">
        <v>834</v>
      </c>
      <c r="H10" s="122" t="s">
        <v>839</v>
      </c>
      <c r="I10" s="122" t="s">
        <v>834</v>
      </c>
      <c r="J10" s="122" t="s">
        <v>839</v>
      </c>
      <c r="K10" s="122" t="s">
        <v>834</v>
      </c>
      <c r="L10" s="125" t="s">
        <v>833</v>
      </c>
      <c r="M10" s="125" t="s">
        <v>834</v>
      </c>
      <c r="O10" s="122"/>
      <c r="P10" s="122" t="s">
        <v>849</v>
      </c>
      <c r="Q10" s="122" t="s">
        <v>839</v>
      </c>
      <c r="R10" s="122" t="s">
        <v>834</v>
      </c>
      <c r="S10" s="122" t="s">
        <v>833</v>
      </c>
      <c r="T10" s="122" t="s">
        <v>850</v>
      </c>
      <c r="U10" s="122" t="s">
        <v>833</v>
      </c>
      <c r="V10" s="122" t="s">
        <v>850</v>
      </c>
      <c r="W10" s="122" t="s">
        <v>833</v>
      </c>
      <c r="X10" s="122" t="s">
        <v>850</v>
      </c>
      <c r="Y10" s="125" t="s">
        <v>833</v>
      </c>
      <c r="Z10" s="125" t="s">
        <v>834</v>
      </c>
      <c r="AD10" t="s">
        <v>833</v>
      </c>
      <c r="AE10" t="s">
        <v>834</v>
      </c>
      <c r="AJ10" t="s">
        <v>833</v>
      </c>
      <c r="AK10" t="s">
        <v>834</v>
      </c>
      <c r="AL10" t="s">
        <v>861</v>
      </c>
    </row>
    <row r="11" spans="2:38" x14ac:dyDescent="0.35">
      <c r="B11" s="122">
        <v>1</v>
      </c>
      <c r="C11" t="s">
        <v>2459</v>
      </c>
      <c r="D11">
        <v>0.64192412616449002</v>
      </c>
      <c r="E11">
        <v>0.335146326567755</v>
      </c>
      <c r="F11">
        <v>0.62723216821932004</v>
      </c>
      <c r="G11">
        <v>0.34219510209033899</v>
      </c>
      <c r="H11">
        <v>0.59029559531540299</v>
      </c>
      <c r="I11">
        <v>0.337858489912297</v>
      </c>
      <c r="J11">
        <v>0.58523216821932</v>
      </c>
      <c r="K11">
        <v>0.38419510209033902</v>
      </c>
      <c r="L11" s="126">
        <f>IF($E$7=1,D11,IF($E$7=2,F11,IF($E$7=3,H11,IF($E$7=4,J11))))</f>
        <v>0.58523216821932</v>
      </c>
      <c r="M11" s="126">
        <f t="shared" ref="M11:M74" si="1">IF($E$7=1,E11,IF($E$7=2,G11,IF($E$7=3,I11,IF($E$7=4,K11))))</f>
        <v>0.38419510209033902</v>
      </c>
      <c r="O11" s="122">
        <v>1</v>
      </c>
      <c r="P11" t="s">
        <v>851</v>
      </c>
      <c r="Q11">
        <v>0.57110691170188999</v>
      </c>
      <c r="R11">
        <v>0.400440821601589</v>
      </c>
      <c r="S11">
        <v>0.56301631917014106</v>
      </c>
      <c r="T11">
        <v>0.41207819576539101</v>
      </c>
      <c r="U11">
        <v>0.54345877307185197</v>
      </c>
      <c r="V11">
        <v>0.42189537581269598</v>
      </c>
      <c r="W11">
        <v>0.52691611564205398</v>
      </c>
      <c r="X11">
        <v>0.447290343196248</v>
      </c>
      <c r="Y11" s="126">
        <f t="shared" ref="Y11:Y74" si="2">IF($E$7=1,Q11,IF($E$7=2,S11,IF($E$7=3,U11,IF($E$7=4,W11))))</f>
        <v>0.52691611564205398</v>
      </c>
      <c r="Z11" s="126">
        <f t="shared" ref="Z11:Z74" si="3">IF($E$7=1,R11,IF($E$7=2,T11,IF($E$7=3,V11,IF($E$7=4,X11))))</f>
        <v>0.447290343196248</v>
      </c>
      <c r="AB11">
        <v>1</v>
      </c>
      <c r="AC11" t="str">
        <f>IF($B$5=1,C11,P11)</f>
        <v>Abdulla Al Haji</v>
      </c>
      <c r="AD11" s="124">
        <f>IF($B$5=1,L11,Y11)</f>
        <v>0.58523216821932</v>
      </c>
      <c r="AE11" s="124">
        <f>IF($B$5=1,M11,Z11)</f>
        <v>0.38419510209033902</v>
      </c>
      <c r="AG11">
        <v>865</v>
      </c>
      <c r="AH11" t="s">
        <v>4</v>
      </c>
      <c r="AI11" t="str">
        <f>VLOOKUP($AG$11,$AB$11:$AE$1204,2,FALSE)</f>
        <v>Novak Djokovic</v>
      </c>
      <c r="AJ11" s="124">
        <f>VLOOKUP($AG$11,$AB$11:$AE$1204,3,FALSE)</f>
        <v>0.71432919037987697</v>
      </c>
      <c r="AK11" s="124">
        <f>VLOOKUP($AG$11,$AB$11:$AE$1204,4,FALSE)</f>
        <v>0.49495781998925198</v>
      </c>
      <c r="AL11" s="127">
        <f>AJ11-AK12+VLOOKUP($E$7,$E$3:$I$6,5,FALSE)</f>
        <v>0.59305680064017896</v>
      </c>
    </row>
    <row r="12" spans="2:38" x14ac:dyDescent="0.35">
      <c r="B12" s="122">
        <v>2</v>
      </c>
      <c r="C12" t="s">
        <v>3955</v>
      </c>
      <c r="D12">
        <v>0.65213200727422804</v>
      </c>
      <c r="E12">
        <v>0.34848104783761702</v>
      </c>
      <c r="F12">
        <v>0.64059564858734397</v>
      </c>
      <c r="G12">
        <v>0.36020546787885599</v>
      </c>
      <c r="H12">
        <v>0.62396007835164102</v>
      </c>
      <c r="I12">
        <v>0.37807160204270202</v>
      </c>
      <c r="J12">
        <v>0.59385271524411198</v>
      </c>
      <c r="K12">
        <v>0.40663562650990598</v>
      </c>
      <c r="L12" s="126">
        <f t="shared" ref="L11:L74" si="4">IF($E$7=1,D12,IF($E$7=2,F12,IF($E$7=3,H12,IF($E$7=4,J12))))</f>
        <v>0.59385271524411198</v>
      </c>
      <c r="M12" s="126">
        <f t="shared" si="1"/>
        <v>0.40663562650990598</v>
      </c>
      <c r="O12" s="122">
        <v>2</v>
      </c>
      <c r="P12" t="s">
        <v>3332</v>
      </c>
      <c r="Q12">
        <v>0.58035130128683199</v>
      </c>
      <c r="R12">
        <v>0.41887474453554302</v>
      </c>
      <c r="S12">
        <v>0.57046840171577595</v>
      </c>
      <c r="T12">
        <v>0.42849965938072399</v>
      </c>
      <c r="U12">
        <v>0.55305390386049502</v>
      </c>
      <c r="V12">
        <v>0.444624233606629</v>
      </c>
      <c r="W12">
        <v>0.53646840171577603</v>
      </c>
      <c r="X12">
        <v>0.46249965938072402</v>
      </c>
      <c r="Y12" s="126">
        <f t="shared" si="2"/>
        <v>0.53646840171577603</v>
      </c>
      <c r="Z12" s="126">
        <f t="shared" si="3"/>
        <v>0.46249965938072402</v>
      </c>
      <c r="AB12">
        <v>2</v>
      </c>
      <c r="AC12" t="str">
        <f t="shared" ref="AC12:AC20" si="5">IF($B$5=1,C12,P12)</f>
        <v>Abedallah Shelbayh</v>
      </c>
      <c r="AD12" s="124">
        <f t="shared" ref="AD12:AD20" si="6">IF($B$5=1,L12,Y12)</f>
        <v>0.59385271524411198</v>
      </c>
      <c r="AE12" s="124">
        <f t="shared" ref="AE12:AE20" si="7">IF($B$5=1,M12,Z12)</f>
        <v>0.40663562650990598</v>
      </c>
      <c r="AG12">
        <v>935</v>
      </c>
      <c r="AH12" t="s">
        <v>3</v>
      </c>
      <c r="AI12" t="str">
        <f>VLOOKUP($AG$12,$AB$11:$AE$1204,2,FALSE)</f>
        <v>Rafael Nadal</v>
      </c>
      <c r="AJ12" s="124">
        <f>VLOOKUP($AG$12,$AB$11:$AE$1204,3,FALSE)</f>
        <v>0.69142397721715498</v>
      </c>
      <c r="AK12" s="124">
        <f>VLOOKUP($AG$12,$AB$11:$AE$1204,4,FALSE)</f>
        <v>0.52127238973969803</v>
      </c>
      <c r="AL12" s="127">
        <f>AJ12-AK11++VLOOKUP($E$7,$E$3:$I$6,5,FALSE)</f>
        <v>0.59646615722790308</v>
      </c>
    </row>
    <row r="13" spans="2:38" x14ac:dyDescent="0.35">
      <c r="B13" s="122">
        <v>3</v>
      </c>
      <c r="C13" t="s">
        <v>3959</v>
      </c>
      <c r="D13">
        <v>0.65319338975751895</v>
      </c>
      <c r="E13">
        <v>0.34659770268970302</v>
      </c>
      <c r="F13">
        <v>0.64229008463627901</v>
      </c>
      <c r="G13">
        <v>0.357396554034555</v>
      </c>
      <c r="H13">
        <v>0.62538677951503896</v>
      </c>
      <c r="I13">
        <v>0.37419540537940599</v>
      </c>
      <c r="J13">
        <v>0.600908931860341</v>
      </c>
      <c r="K13">
        <v>0.39810920264160499</v>
      </c>
      <c r="L13" s="126">
        <f t="shared" si="4"/>
        <v>0.600908931860341</v>
      </c>
      <c r="M13" s="126">
        <f t="shared" si="1"/>
        <v>0.39810920264160499</v>
      </c>
      <c r="O13" s="122">
        <v>3</v>
      </c>
      <c r="P13" t="s">
        <v>3045</v>
      </c>
      <c r="Q13">
        <v>0.57976414277432298</v>
      </c>
      <c r="R13">
        <v>0.41940787826391102</v>
      </c>
      <c r="S13">
        <v>0.56968552369909697</v>
      </c>
      <c r="T13">
        <v>0.42921050435188102</v>
      </c>
      <c r="U13">
        <v>0.55129242832296799</v>
      </c>
      <c r="V13">
        <v>0.44622363479173299</v>
      </c>
      <c r="W13">
        <v>0.53568552369909705</v>
      </c>
      <c r="X13">
        <v>0.46321050435188099</v>
      </c>
      <c r="Y13" s="126">
        <f t="shared" si="2"/>
        <v>0.53568552369909705</v>
      </c>
      <c r="Z13" s="126">
        <f t="shared" si="3"/>
        <v>0.46321050435188099</v>
      </c>
      <c r="AB13">
        <v>3</v>
      </c>
      <c r="AC13" t="str">
        <f t="shared" si="5"/>
        <v>Adam Moundir</v>
      </c>
      <c r="AD13" s="124">
        <f t="shared" si="6"/>
        <v>0.600908931860341</v>
      </c>
      <c r="AE13" s="124">
        <f t="shared" si="7"/>
        <v>0.39810920264160499</v>
      </c>
    </row>
    <row r="14" spans="2:38" x14ac:dyDescent="0.35">
      <c r="B14" s="122">
        <v>4</v>
      </c>
      <c r="C14" t="s">
        <v>2825</v>
      </c>
      <c r="D14">
        <v>0.649618700465046</v>
      </c>
      <c r="E14">
        <v>0.34580196298466298</v>
      </c>
      <c r="F14">
        <v>0.63654231836064201</v>
      </c>
      <c r="G14">
        <v>0.35379738428531798</v>
      </c>
      <c r="H14">
        <v>0.61213621019141695</v>
      </c>
      <c r="I14">
        <v>0.36857578125514501</v>
      </c>
      <c r="J14">
        <v>0.60290645536642096</v>
      </c>
      <c r="K14">
        <v>0.388024839920044</v>
      </c>
      <c r="L14" s="126">
        <f t="shared" si="4"/>
        <v>0.60290645536642096</v>
      </c>
      <c r="M14" s="126">
        <f t="shared" si="1"/>
        <v>0.388024839920044</v>
      </c>
      <c r="O14" s="122">
        <v>4</v>
      </c>
      <c r="P14" t="s">
        <v>3348</v>
      </c>
      <c r="Q14">
        <v>0.57877194961557199</v>
      </c>
      <c r="R14">
        <v>0.41897067455975801</v>
      </c>
      <c r="S14">
        <v>0.568157924423358</v>
      </c>
      <c r="T14">
        <v>0.428456011839636</v>
      </c>
      <c r="U14">
        <v>0.549543899231144</v>
      </c>
      <c r="V14">
        <v>0.445941349119515</v>
      </c>
      <c r="W14">
        <v>0.53047377327007394</v>
      </c>
      <c r="X14">
        <v>0.45936803551890898</v>
      </c>
      <c r="Y14" s="126">
        <f t="shared" si="2"/>
        <v>0.53047377327007394</v>
      </c>
      <c r="Z14" s="126">
        <f t="shared" si="3"/>
        <v>0.45936803551890898</v>
      </c>
      <c r="AB14">
        <v>4</v>
      </c>
      <c r="AC14" t="str">
        <f t="shared" si="5"/>
        <v>Adam Pavlasek</v>
      </c>
      <c r="AD14" s="124">
        <f t="shared" si="6"/>
        <v>0.60290645536642096</v>
      </c>
      <c r="AE14" s="124">
        <f t="shared" si="7"/>
        <v>0.388024839920044</v>
      </c>
    </row>
    <row r="15" spans="2:38" x14ac:dyDescent="0.35">
      <c r="B15" s="122">
        <v>5</v>
      </c>
      <c r="C15" t="s">
        <v>2910</v>
      </c>
      <c r="D15">
        <v>0.64412245770717802</v>
      </c>
      <c r="E15">
        <v>0.34658540867767001</v>
      </c>
      <c r="F15">
        <v>0.62267998779011502</v>
      </c>
      <c r="G15">
        <v>0.354923840443572</v>
      </c>
      <c r="H15">
        <v>0.61288634034954503</v>
      </c>
      <c r="I15">
        <v>0.37899588988202998</v>
      </c>
      <c r="J15">
        <v>0.59245696744040599</v>
      </c>
      <c r="K15">
        <v>0.40089504746256999</v>
      </c>
      <c r="L15" s="126">
        <f t="shared" si="4"/>
        <v>0.59245696744040599</v>
      </c>
      <c r="M15" s="126">
        <f t="shared" si="1"/>
        <v>0.40089504746256999</v>
      </c>
      <c r="O15" s="122">
        <v>5</v>
      </c>
      <c r="P15" t="s">
        <v>852</v>
      </c>
      <c r="Q15">
        <v>0.58069075048743601</v>
      </c>
      <c r="R15">
        <v>0.41973997715</v>
      </c>
      <c r="S15">
        <v>0.57068971517584399</v>
      </c>
      <c r="T15">
        <v>0.42957847437991498</v>
      </c>
      <c r="U15">
        <v>0.55545996430673295</v>
      </c>
      <c r="V15">
        <v>0.44766890237051099</v>
      </c>
      <c r="W15">
        <v>0.53252657664256897</v>
      </c>
      <c r="X15">
        <v>0.46223156161838502</v>
      </c>
      <c r="Y15" s="126">
        <f t="shared" si="2"/>
        <v>0.53252657664256897</v>
      </c>
      <c r="Z15" s="126">
        <f t="shared" si="3"/>
        <v>0.46223156161838502</v>
      </c>
      <c r="AB15">
        <v>5</v>
      </c>
      <c r="AC15" t="str">
        <f t="shared" si="5"/>
        <v>Adrian Andreev</v>
      </c>
      <c r="AD15" s="124">
        <f t="shared" si="6"/>
        <v>0.59245696744040599</v>
      </c>
      <c r="AE15" s="124">
        <f t="shared" si="7"/>
        <v>0.40089504746256999</v>
      </c>
    </row>
    <row r="16" spans="2:38" x14ac:dyDescent="0.35">
      <c r="B16" s="122">
        <v>6</v>
      </c>
      <c r="C16" t="s">
        <v>840</v>
      </c>
      <c r="D16">
        <v>0.65300750842609101</v>
      </c>
      <c r="E16">
        <v>0.34461090150107299</v>
      </c>
      <c r="F16">
        <v>0.64201126263913599</v>
      </c>
      <c r="G16">
        <v>0.35441635225161</v>
      </c>
      <c r="H16">
        <v>0.62501501685218097</v>
      </c>
      <c r="I16">
        <v>0.37022180300214602</v>
      </c>
      <c r="J16">
        <v>0.60003528960262598</v>
      </c>
      <c r="K16">
        <v>0.38877123705504402</v>
      </c>
      <c r="L16" s="126">
        <f t="shared" si="4"/>
        <v>0.60003528960262598</v>
      </c>
      <c r="M16" s="126">
        <f t="shared" si="1"/>
        <v>0.38877123705504402</v>
      </c>
      <c r="O16" s="122">
        <v>6</v>
      </c>
      <c r="P16" t="s">
        <v>853</v>
      </c>
      <c r="Q16">
        <v>0.59628036395098205</v>
      </c>
      <c r="R16">
        <v>0.41990106913493103</v>
      </c>
      <c r="S16">
        <v>0.57762720739141005</v>
      </c>
      <c r="T16">
        <v>0.45259598958255298</v>
      </c>
      <c r="U16">
        <v>0.57066238007319303</v>
      </c>
      <c r="V16">
        <v>0.47870429851935498</v>
      </c>
      <c r="W16">
        <v>0.58207297310334105</v>
      </c>
      <c r="X16">
        <v>0.51113429299648006</v>
      </c>
      <c r="Y16" s="126">
        <f t="shared" si="2"/>
        <v>0.58207297310334105</v>
      </c>
      <c r="Z16" s="126">
        <f t="shared" si="3"/>
        <v>0.51113429299648006</v>
      </c>
      <c r="AB16">
        <v>6</v>
      </c>
      <c r="AC16" t="str">
        <f t="shared" si="5"/>
        <v>Adrian Cruciat</v>
      </c>
      <c r="AD16" s="124">
        <f t="shared" si="6"/>
        <v>0.60003528960262598</v>
      </c>
      <c r="AE16" s="124">
        <f t="shared" si="7"/>
        <v>0.38877123705504402</v>
      </c>
    </row>
    <row r="17" spans="2:31" x14ac:dyDescent="0.35">
      <c r="B17" s="122">
        <v>7</v>
      </c>
      <c r="C17" t="s">
        <v>841</v>
      </c>
      <c r="D17">
        <v>0.64667850627370405</v>
      </c>
      <c r="E17">
        <v>0.340065448218138</v>
      </c>
      <c r="F17">
        <v>0.63834709116163402</v>
      </c>
      <c r="G17">
        <v>0.35180191010463002</v>
      </c>
      <c r="H17">
        <v>0.61920714471634097</v>
      </c>
      <c r="I17">
        <v>0.36384463847009701</v>
      </c>
      <c r="J17">
        <v>0.59898046127647697</v>
      </c>
      <c r="K17">
        <v>0.39236269448699701</v>
      </c>
      <c r="L17" s="126">
        <f t="shared" si="4"/>
        <v>0.59898046127647697</v>
      </c>
      <c r="M17" s="126">
        <f t="shared" si="1"/>
        <v>0.39236269448699701</v>
      </c>
      <c r="O17" s="122">
        <v>7</v>
      </c>
      <c r="P17" t="s">
        <v>854</v>
      </c>
      <c r="Q17">
        <v>0.61036540000216699</v>
      </c>
      <c r="R17">
        <v>0.48480151986237702</v>
      </c>
      <c r="S17">
        <v>0.58622889371607401</v>
      </c>
      <c r="T17">
        <v>0.47847193643074498</v>
      </c>
      <c r="U17">
        <v>0.57753647900690397</v>
      </c>
      <c r="V17">
        <v>0.49816564114473899</v>
      </c>
      <c r="W17">
        <v>0.55934244209162798</v>
      </c>
      <c r="X17">
        <v>0.50302400440270001</v>
      </c>
      <c r="Y17" s="126">
        <f t="shared" si="2"/>
        <v>0.55934244209162798</v>
      </c>
      <c r="Z17" s="126">
        <f t="shared" si="3"/>
        <v>0.50302400440270001</v>
      </c>
      <c r="AB17">
        <v>7</v>
      </c>
      <c r="AC17" t="str">
        <f t="shared" si="5"/>
        <v>Adrian Garcia</v>
      </c>
      <c r="AD17" s="124">
        <f t="shared" si="6"/>
        <v>0.59898046127647697</v>
      </c>
      <c r="AE17" s="124">
        <f t="shared" si="7"/>
        <v>0.39236269448699701</v>
      </c>
    </row>
    <row r="18" spans="2:31" x14ac:dyDescent="0.35">
      <c r="B18" s="122">
        <v>8</v>
      </c>
      <c r="C18" t="s">
        <v>842</v>
      </c>
      <c r="D18">
        <v>0.66931986954678402</v>
      </c>
      <c r="E18">
        <v>0.37538330932193997</v>
      </c>
      <c r="F18">
        <v>0.66434534818583102</v>
      </c>
      <c r="G18">
        <v>0.378546963941017</v>
      </c>
      <c r="H18">
        <v>0.67063890657365</v>
      </c>
      <c r="I18">
        <v>0.40712206269986501</v>
      </c>
      <c r="J18">
        <v>0.59219216038928402</v>
      </c>
      <c r="K18">
        <v>0.370253493894455</v>
      </c>
      <c r="L18" s="126">
        <f t="shared" si="4"/>
        <v>0.59219216038928402</v>
      </c>
      <c r="M18" s="126">
        <f t="shared" si="1"/>
        <v>0.370253493894455</v>
      </c>
      <c r="O18" s="122">
        <v>8</v>
      </c>
      <c r="P18" t="s">
        <v>855</v>
      </c>
      <c r="Q18">
        <v>0.58317325723972901</v>
      </c>
      <c r="R18">
        <v>0.40984907645951801</v>
      </c>
      <c r="S18">
        <v>0.57529438724690796</v>
      </c>
      <c r="T18">
        <v>0.41646089328863201</v>
      </c>
      <c r="U18">
        <v>0.56305091826863896</v>
      </c>
      <c r="V18">
        <v>0.41977148301315598</v>
      </c>
      <c r="W18">
        <v>0.54483212115920499</v>
      </c>
      <c r="X18">
        <v>0.44604616189980201</v>
      </c>
      <c r="Y18" s="126">
        <f t="shared" si="2"/>
        <v>0.54483212115920499</v>
      </c>
      <c r="Z18" s="126">
        <f t="shared" si="3"/>
        <v>0.44604616189980201</v>
      </c>
      <c r="AB18">
        <v>8</v>
      </c>
      <c r="AC18" t="str">
        <f t="shared" si="5"/>
        <v>Adrian Mannarino</v>
      </c>
      <c r="AD18" s="124">
        <f t="shared" si="6"/>
        <v>0.59219216038928402</v>
      </c>
      <c r="AE18" s="124">
        <f t="shared" si="7"/>
        <v>0.370253493894455</v>
      </c>
    </row>
    <row r="19" spans="2:31" x14ac:dyDescent="0.35">
      <c r="B19" s="122">
        <v>9</v>
      </c>
      <c r="C19" t="s">
        <v>843</v>
      </c>
      <c r="D19">
        <v>0.63603807041714799</v>
      </c>
      <c r="E19">
        <v>0.33642895171920301</v>
      </c>
      <c r="F19">
        <v>0.61887738544508397</v>
      </c>
      <c r="G19">
        <v>0.34094477127269401</v>
      </c>
      <c r="H19">
        <v>0.616232822053286</v>
      </c>
      <c r="I19">
        <v>0.35402854496161101</v>
      </c>
      <c r="J19">
        <v>0.58758149160398199</v>
      </c>
      <c r="K19">
        <v>0.38223055337337702</v>
      </c>
      <c r="L19" s="126">
        <f t="shared" si="4"/>
        <v>0.58758149160398199</v>
      </c>
      <c r="M19" s="126">
        <f t="shared" si="1"/>
        <v>0.38223055337337702</v>
      </c>
      <c r="O19" s="122">
        <v>9</v>
      </c>
      <c r="P19" t="s">
        <v>856</v>
      </c>
      <c r="Q19">
        <v>0.58639055894535896</v>
      </c>
      <c r="R19">
        <v>0.42984521577517198</v>
      </c>
      <c r="S19">
        <v>0.55887974266681495</v>
      </c>
      <c r="T19">
        <v>0.44673186632835099</v>
      </c>
      <c r="U19">
        <v>0.55257927598353795</v>
      </c>
      <c r="V19">
        <v>0.47289121409315599</v>
      </c>
      <c r="W19">
        <v>0.53598701671869897</v>
      </c>
      <c r="X19">
        <v>0.45948994226575302</v>
      </c>
      <c r="Y19" s="126">
        <f t="shared" si="2"/>
        <v>0.53598701671869897</v>
      </c>
      <c r="Z19" s="126">
        <f t="shared" si="3"/>
        <v>0.45948994226575302</v>
      </c>
      <c r="AB19">
        <v>9</v>
      </c>
      <c r="AC19" t="str">
        <f t="shared" si="5"/>
        <v>Adrian Menendez-Maceiras</v>
      </c>
      <c r="AD19" s="124">
        <f t="shared" si="6"/>
        <v>0.58758149160398199</v>
      </c>
      <c r="AE19" s="124">
        <f t="shared" si="7"/>
        <v>0.38223055337337702</v>
      </c>
    </row>
    <row r="20" spans="2:31" x14ac:dyDescent="0.35">
      <c r="B20" s="122">
        <v>10</v>
      </c>
      <c r="C20" t="s">
        <v>844</v>
      </c>
      <c r="D20">
        <v>0.63561225183303705</v>
      </c>
      <c r="E20">
        <v>0.325814483504901</v>
      </c>
      <c r="F20">
        <v>0.62952346511748902</v>
      </c>
      <c r="G20">
        <v>0.340478878761375</v>
      </c>
      <c r="H20">
        <v>0.60021321551699303</v>
      </c>
      <c r="I20">
        <v>0.356105894717131</v>
      </c>
      <c r="J20">
        <v>0.57907744383870596</v>
      </c>
      <c r="K20">
        <v>0.38182348552957601</v>
      </c>
      <c r="L20" s="126">
        <f t="shared" si="4"/>
        <v>0.57907744383870596</v>
      </c>
      <c r="M20" s="126">
        <f t="shared" si="1"/>
        <v>0.38182348552957601</v>
      </c>
      <c r="O20" s="122">
        <v>10</v>
      </c>
      <c r="P20" t="s">
        <v>857</v>
      </c>
      <c r="Q20">
        <v>0.56355787881012498</v>
      </c>
      <c r="R20">
        <v>0.39501622917763102</v>
      </c>
      <c r="S20">
        <v>0.53899486083122605</v>
      </c>
      <c r="T20">
        <v>0.40503617152619698</v>
      </c>
      <c r="U20">
        <v>0.49750669342704701</v>
      </c>
      <c r="V20">
        <v>0.417675782361496</v>
      </c>
      <c r="W20">
        <v>0.49867357365138898</v>
      </c>
      <c r="X20">
        <v>0.43276053011082499</v>
      </c>
      <c r="Y20" s="126">
        <f t="shared" si="2"/>
        <v>0.49867357365138898</v>
      </c>
      <c r="Z20" s="126">
        <f t="shared" si="3"/>
        <v>0.43276053011082499</v>
      </c>
      <c r="AB20">
        <v>10</v>
      </c>
      <c r="AC20" t="str">
        <f t="shared" si="5"/>
        <v>Adrian Ungur</v>
      </c>
      <c r="AD20" s="124">
        <f t="shared" si="6"/>
        <v>0.57907744383870596</v>
      </c>
      <c r="AE20" s="124">
        <f t="shared" si="7"/>
        <v>0.38182348552957601</v>
      </c>
    </row>
    <row r="21" spans="2:31" x14ac:dyDescent="0.35">
      <c r="B21" s="122">
        <v>11</v>
      </c>
      <c r="C21" t="s">
        <v>2342</v>
      </c>
      <c r="D21">
        <v>0.64757796596734296</v>
      </c>
      <c r="E21">
        <v>0.34637967672688103</v>
      </c>
      <c r="F21">
        <v>0.63911360555725205</v>
      </c>
      <c r="G21">
        <v>0.35799885218134497</v>
      </c>
      <c r="H21">
        <v>0.62236357296226497</v>
      </c>
      <c r="I21">
        <v>0.37521316791298798</v>
      </c>
      <c r="J21">
        <v>0.59642772476444095</v>
      </c>
      <c r="K21">
        <v>0.40096561314103202</v>
      </c>
      <c r="L21" s="126">
        <f t="shared" si="4"/>
        <v>0.59642772476444095</v>
      </c>
      <c r="M21" s="126">
        <f t="shared" si="1"/>
        <v>0.40096561314103202</v>
      </c>
      <c r="O21" s="122">
        <v>11</v>
      </c>
      <c r="P21" t="s">
        <v>3160</v>
      </c>
      <c r="Q21">
        <v>0.613239897205064</v>
      </c>
      <c r="R21">
        <v>0.439562662075491</v>
      </c>
      <c r="S21">
        <v>0.59768492114753502</v>
      </c>
      <c r="T21">
        <v>0.45614984587609197</v>
      </c>
      <c r="U21">
        <v>0.59180973176228002</v>
      </c>
      <c r="V21">
        <v>0.49672736043754501</v>
      </c>
      <c r="W21">
        <v>0.58788503596106401</v>
      </c>
      <c r="X21">
        <v>0.48778332082759102</v>
      </c>
      <c r="Y21" s="126">
        <f t="shared" si="2"/>
        <v>0.58788503596106401</v>
      </c>
      <c r="Z21" s="126">
        <f t="shared" si="3"/>
        <v>0.48778332082759102</v>
      </c>
      <c r="AB21">
        <v>11</v>
      </c>
      <c r="AC21" t="str">
        <f t="shared" ref="AC21:AC84" si="8">IF($B$5=1,C21,P21)</f>
        <v>Adrian Voinea</v>
      </c>
      <c r="AD21" s="124">
        <f t="shared" ref="AD21:AD84" si="9">IF($B$5=1,L21,Y21)</f>
        <v>0.59642772476444095</v>
      </c>
      <c r="AE21" s="124">
        <f t="shared" ref="AE21:AE84" si="10">IF($B$5=1,M21,Z21)</f>
        <v>0.40096561314103202</v>
      </c>
    </row>
    <row r="22" spans="2:31" x14ac:dyDescent="0.35">
      <c r="B22" s="122">
        <v>12</v>
      </c>
      <c r="C22" t="s">
        <v>2684</v>
      </c>
      <c r="D22">
        <v>0.64476217242007505</v>
      </c>
      <c r="E22">
        <v>0.34061792260913398</v>
      </c>
      <c r="F22">
        <v>0.63849454145535101</v>
      </c>
      <c r="G22">
        <v>0.35528422238686602</v>
      </c>
      <c r="H22">
        <v>0.62237090609151302</v>
      </c>
      <c r="I22">
        <v>0.37296316679014901</v>
      </c>
      <c r="J22">
        <v>0.59824727072767603</v>
      </c>
      <c r="K22">
        <v>0.39864211119343301</v>
      </c>
      <c r="L22" s="126">
        <f t="shared" si="4"/>
        <v>0.59824727072767603</v>
      </c>
      <c r="M22" s="126">
        <f t="shared" si="1"/>
        <v>0.39864211119343301</v>
      </c>
      <c r="O22" s="122">
        <v>12</v>
      </c>
      <c r="P22" t="s">
        <v>858</v>
      </c>
      <c r="Q22">
        <v>0.59094969308809298</v>
      </c>
      <c r="R22">
        <v>0.37126116900029199</v>
      </c>
      <c r="S22">
        <v>0.58670562602307397</v>
      </c>
      <c r="T22">
        <v>0.38751450605364801</v>
      </c>
      <c r="U22">
        <v>0.57351859416112605</v>
      </c>
      <c r="V22">
        <v>0.37368364592277398</v>
      </c>
      <c r="W22">
        <v>0.55903924896464596</v>
      </c>
      <c r="X22">
        <v>0.39265586963766302</v>
      </c>
      <c r="Y22" s="126">
        <f t="shared" si="2"/>
        <v>0.55903924896464596</v>
      </c>
      <c r="Z22" s="126">
        <f t="shared" si="3"/>
        <v>0.39265586963766302</v>
      </c>
      <c r="AB22">
        <v>12</v>
      </c>
      <c r="AC22" t="str">
        <f t="shared" si="8"/>
        <v>Adrien Bossel</v>
      </c>
      <c r="AD22" s="124">
        <f t="shared" si="9"/>
        <v>0.59824727072767603</v>
      </c>
      <c r="AE22" s="124">
        <f t="shared" si="10"/>
        <v>0.39864211119343301</v>
      </c>
    </row>
    <row r="23" spans="2:31" x14ac:dyDescent="0.35">
      <c r="B23" s="122">
        <v>13</v>
      </c>
      <c r="C23" t="s">
        <v>845</v>
      </c>
      <c r="D23">
        <v>0.64894282550513505</v>
      </c>
      <c r="E23">
        <v>0.33284106955472698</v>
      </c>
      <c r="F23">
        <v>0.64334979768913603</v>
      </c>
      <c r="G23">
        <v>0.338212726895947</v>
      </c>
      <c r="H23">
        <v>0.63984509353822006</v>
      </c>
      <c r="I23">
        <v>0.36365921766767201</v>
      </c>
      <c r="J23">
        <v>0.62484455637439995</v>
      </c>
      <c r="K23">
        <v>0.378863755273044</v>
      </c>
      <c r="L23" s="126">
        <f t="shared" si="4"/>
        <v>0.62484455637439995</v>
      </c>
      <c r="M23" s="126">
        <f t="shared" si="1"/>
        <v>0.378863755273044</v>
      </c>
      <c r="O23" s="122">
        <v>13</v>
      </c>
      <c r="P23" t="s">
        <v>859</v>
      </c>
      <c r="Q23">
        <v>0.56320265018030802</v>
      </c>
      <c r="R23">
        <v>0.43388513832439002</v>
      </c>
      <c r="S23">
        <v>0.55622935457108902</v>
      </c>
      <c r="T23">
        <v>0.42883984119594998</v>
      </c>
      <c r="U23">
        <v>0.52274744005020102</v>
      </c>
      <c r="V23">
        <v>0.44714041574510399</v>
      </c>
      <c r="W23">
        <v>0.50978059159657096</v>
      </c>
      <c r="X23">
        <v>0.46452722772489002</v>
      </c>
      <c r="Y23" s="126">
        <f t="shared" si="2"/>
        <v>0.50978059159657096</v>
      </c>
      <c r="Z23" s="126">
        <f t="shared" si="3"/>
        <v>0.46452722772489002</v>
      </c>
      <c r="AB23">
        <v>13</v>
      </c>
      <c r="AC23" t="str">
        <f t="shared" si="8"/>
        <v>Agustin Calleri</v>
      </c>
      <c r="AD23" s="124">
        <f t="shared" si="9"/>
        <v>0.62484455637439995</v>
      </c>
      <c r="AE23" s="124">
        <f t="shared" si="10"/>
        <v>0.378863755273044</v>
      </c>
    </row>
    <row r="24" spans="2:31" x14ac:dyDescent="0.35">
      <c r="B24" s="122">
        <v>14</v>
      </c>
      <c r="C24" t="s">
        <v>2566</v>
      </c>
      <c r="D24">
        <v>0.65042487965956797</v>
      </c>
      <c r="E24">
        <v>0.34511315413872701</v>
      </c>
      <c r="F24">
        <v>0.63813731948935204</v>
      </c>
      <c r="G24">
        <v>0.35516973120809098</v>
      </c>
      <c r="H24">
        <v>0.619849759319136</v>
      </c>
      <c r="I24">
        <v>0.37122630827745401</v>
      </c>
      <c r="J24">
        <v>0.58789693439997004</v>
      </c>
      <c r="K24">
        <v>0.391131824452018</v>
      </c>
      <c r="L24" s="126">
        <f t="shared" si="4"/>
        <v>0.58789693439997004</v>
      </c>
      <c r="M24" s="126">
        <f t="shared" si="1"/>
        <v>0.391131824452018</v>
      </c>
      <c r="O24" s="122">
        <v>14</v>
      </c>
      <c r="P24" t="s">
        <v>860</v>
      </c>
      <c r="Q24">
        <v>0.57814920925022395</v>
      </c>
      <c r="R24">
        <v>0.42035811576488302</v>
      </c>
      <c r="S24">
        <v>0.56753227900029801</v>
      </c>
      <c r="T24">
        <v>0.43047748768651001</v>
      </c>
      <c r="U24">
        <v>0.54644762775067102</v>
      </c>
      <c r="V24">
        <v>0.44907434729464801</v>
      </c>
      <c r="W24">
        <v>0.53353227900029798</v>
      </c>
      <c r="X24">
        <v>0.46447748768650998</v>
      </c>
      <c r="Y24" s="126">
        <f t="shared" si="2"/>
        <v>0.53353227900029798</v>
      </c>
      <c r="Z24" s="126">
        <f t="shared" si="3"/>
        <v>0.46447748768650998</v>
      </c>
      <c r="AB24">
        <v>14</v>
      </c>
      <c r="AC24" t="str">
        <f t="shared" si="8"/>
        <v>Agustin Velotti</v>
      </c>
      <c r="AD24" s="124">
        <f t="shared" si="9"/>
        <v>0.58789693439997004</v>
      </c>
      <c r="AE24" s="124">
        <f t="shared" si="10"/>
        <v>0.391131824452018</v>
      </c>
    </row>
    <row r="25" spans="2:31" x14ac:dyDescent="0.35">
      <c r="B25" s="122">
        <v>15</v>
      </c>
      <c r="C25" t="s">
        <v>846</v>
      </c>
      <c r="D25">
        <v>0.65939479828707104</v>
      </c>
      <c r="E25">
        <v>0.33073504855029801</v>
      </c>
      <c r="F25">
        <v>0.64362332634875996</v>
      </c>
      <c r="G25">
        <v>0.346871254852816</v>
      </c>
      <c r="H25">
        <v>0.62562909144568501</v>
      </c>
      <c r="I25">
        <v>0.35516476925990997</v>
      </c>
      <c r="J25">
        <v>0.60069814947767797</v>
      </c>
      <c r="K25">
        <v>0.39078885167287503</v>
      </c>
      <c r="L25" s="126">
        <f t="shared" si="4"/>
        <v>0.60069814947767797</v>
      </c>
      <c r="M25" s="126">
        <f t="shared" si="1"/>
        <v>0.39078885167287503</v>
      </c>
      <c r="O25" s="122">
        <v>15</v>
      </c>
      <c r="P25" t="s">
        <v>1995</v>
      </c>
      <c r="Q25">
        <v>0.56010450920981603</v>
      </c>
      <c r="R25">
        <v>0.40524656340085402</v>
      </c>
      <c r="S25">
        <v>0.54673922795674901</v>
      </c>
      <c r="T25">
        <v>0.42531295300308702</v>
      </c>
      <c r="U25">
        <v>0.52425746571366005</v>
      </c>
      <c r="V25">
        <v>0.43763611254502</v>
      </c>
      <c r="W25">
        <v>0.52521076284312995</v>
      </c>
      <c r="X25">
        <v>0.45332428772329098</v>
      </c>
      <c r="Y25" s="126">
        <f t="shared" si="2"/>
        <v>0.52521076284312995</v>
      </c>
      <c r="Z25" s="126">
        <f t="shared" si="3"/>
        <v>0.45332428772329098</v>
      </c>
      <c r="AB25">
        <v>15</v>
      </c>
      <c r="AC25" t="str">
        <f t="shared" si="8"/>
        <v>Aisam Qureshi</v>
      </c>
      <c r="AD25" s="124">
        <f t="shared" si="9"/>
        <v>0.60069814947767797</v>
      </c>
      <c r="AE25" s="124">
        <f t="shared" si="10"/>
        <v>0.39078885167287503</v>
      </c>
    </row>
    <row r="26" spans="2:31" x14ac:dyDescent="0.35">
      <c r="B26" s="122">
        <v>16</v>
      </c>
      <c r="C26" t="s">
        <v>2428</v>
      </c>
      <c r="D26">
        <v>0.65195724998139704</v>
      </c>
      <c r="E26">
        <v>0.345815540803313</v>
      </c>
      <c r="F26">
        <v>0.64060966664186203</v>
      </c>
      <c r="G26">
        <v>0.35642072107108502</v>
      </c>
      <c r="H26">
        <v>0.62173271660837603</v>
      </c>
      <c r="I26">
        <v>0.37128869451704899</v>
      </c>
      <c r="J26">
        <v>0.59860966664186199</v>
      </c>
      <c r="K26">
        <v>0.398420721071085</v>
      </c>
      <c r="L26" s="126">
        <f t="shared" si="4"/>
        <v>0.59860966664186199</v>
      </c>
      <c r="M26" s="126">
        <f t="shared" si="1"/>
        <v>0.398420721071085</v>
      </c>
      <c r="O26" s="122">
        <v>16</v>
      </c>
      <c r="P26" t="s">
        <v>3796</v>
      </c>
      <c r="Q26">
        <v>0.57902924589474603</v>
      </c>
      <c r="R26">
        <v>0.42039675689343198</v>
      </c>
      <c r="S26">
        <v>0.56870566119299504</v>
      </c>
      <c r="T26">
        <v>0.43052900919124198</v>
      </c>
      <c r="U26">
        <v>0.54908773768423902</v>
      </c>
      <c r="V26">
        <v>0.44919027068029499</v>
      </c>
      <c r="W26">
        <v>0.53470566119299501</v>
      </c>
      <c r="X26">
        <v>0.46452900919124201</v>
      </c>
      <c r="Y26" s="126">
        <f t="shared" si="2"/>
        <v>0.53470566119299501</v>
      </c>
      <c r="Z26" s="126">
        <f t="shared" si="3"/>
        <v>0.46452900919124201</v>
      </c>
      <c r="AB26">
        <v>16</v>
      </c>
      <c r="AC26" t="str">
        <f t="shared" si="8"/>
        <v>Akash Wagh</v>
      </c>
      <c r="AD26" s="124">
        <f t="shared" si="9"/>
        <v>0.59860966664186199</v>
      </c>
      <c r="AE26" s="124">
        <f t="shared" si="10"/>
        <v>0.398420721071085</v>
      </c>
    </row>
    <row r="27" spans="2:31" x14ac:dyDescent="0.35">
      <c r="B27" s="122">
        <v>17</v>
      </c>
      <c r="C27" t="s">
        <v>2840</v>
      </c>
      <c r="D27">
        <v>0.65162877609237202</v>
      </c>
      <c r="E27">
        <v>0.35631419552053101</v>
      </c>
      <c r="F27">
        <v>0.64052853647681995</v>
      </c>
      <c r="G27">
        <v>0.360605258265005</v>
      </c>
      <c r="H27">
        <v>0.62277053518011605</v>
      </c>
      <c r="I27">
        <v>0.37759325100950702</v>
      </c>
      <c r="J27">
        <v>0.59677145387300401</v>
      </c>
      <c r="K27">
        <v>0.392965777891778</v>
      </c>
      <c r="L27" s="126">
        <f t="shared" si="4"/>
        <v>0.59677145387300401</v>
      </c>
      <c r="M27" s="126">
        <f t="shared" si="1"/>
        <v>0.392965777891778</v>
      </c>
      <c r="O27" s="122">
        <v>17</v>
      </c>
      <c r="P27" t="s">
        <v>3198</v>
      </c>
      <c r="Q27">
        <v>0.578274167417691</v>
      </c>
      <c r="R27">
        <v>0.41737683869992898</v>
      </c>
      <c r="S27">
        <v>0.56741125112653601</v>
      </c>
      <c r="T27">
        <v>0.42606525804989398</v>
      </c>
      <c r="U27">
        <v>0.54854833483538101</v>
      </c>
      <c r="V27">
        <v>0.44275367739985799</v>
      </c>
      <c r="W27">
        <v>0.52823375337960798</v>
      </c>
      <c r="X27">
        <v>0.45219577414968098</v>
      </c>
      <c r="Y27" s="126">
        <f t="shared" si="2"/>
        <v>0.52823375337960798</v>
      </c>
      <c r="Z27" s="126">
        <f t="shared" si="3"/>
        <v>0.45219577414968098</v>
      </c>
      <c r="AB27">
        <v>17</v>
      </c>
      <c r="AC27" t="str">
        <f t="shared" si="8"/>
        <v>Akira Santillan</v>
      </c>
      <c r="AD27" s="124">
        <f t="shared" si="9"/>
        <v>0.59677145387300401</v>
      </c>
      <c r="AE27" s="124">
        <f t="shared" si="10"/>
        <v>0.392965777891778</v>
      </c>
    </row>
    <row r="28" spans="2:31" x14ac:dyDescent="0.35">
      <c r="B28" s="122">
        <v>18</v>
      </c>
      <c r="C28" t="s">
        <v>2359</v>
      </c>
      <c r="D28">
        <v>0.63683216099679396</v>
      </c>
      <c r="E28">
        <v>0.34580458215680598</v>
      </c>
      <c r="F28">
        <v>0.63394793313994402</v>
      </c>
      <c r="G28">
        <v>0.35731995245826398</v>
      </c>
      <c r="H28">
        <v>0.61620643173703304</v>
      </c>
      <c r="I28">
        <v>0.37408727046381202</v>
      </c>
      <c r="J28">
        <v>0.59511317965812005</v>
      </c>
      <c r="K28">
        <v>0.39953413439166802</v>
      </c>
      <c r="L28" s="126">
        <f t="shared" si="4"/>
        <v>0.59511317965812005</v>
      </c>
      <c r="M28" s="126">
        <f t="shared" si="1"/>
        <v>0.39953413439166802</v>
      </c>
      <c r="O28" s="122">
        <v>18</v>
      </c>
      <c r="P28" t="s">
        <v>3251</v>
      </c>
      <c r="Q28">
        <v>0.59032094996258599</v>
      </c>
      <c r="R28">
        <v>0.41971224661610901</v>
      </c>
      <c r="S28">
        <v>0.58666216633212198</v>
      </c>
      <c r="T28">
        <v>0.432052741262832</v>
      </c>
      <c r="U28">
        <v>0.57411431672517299</v>
      </c>
      <c r="V28">
        <v>0.45082928882345302</v>
      </c>
      <c r="W28">
        <v>0.58673705251930997</v>
      </c>
      <c r="X28">
        <v>0.489356749796589</v>
      </c>
      <c r="Y28" s="126">
        <f t="shared" si="2"/>
        <v>0.58673705251930997</v>
      </c>
      <c r="Z28" s="126">
        <f t="shared" si="3"/>
        <v>0.489356749796589</v>
      </c>
      <c r="AB28">
        <v>18</v>
      </c>
      <c r="AC28" t="str">
        <f t="shared" si="8"/>
        <v>Alan Mackin</v>
      </c>
      <c r="AD28" s="124">
        <f t="shared" si="9"/>
        <v>0.59511317965812005</v>
      </c>
      <c r="AE28" s="124">
        <f t="shared" si="10"/>
        <v>0.39953413439166802</v>
      </c>
    </row>
    <row r="29" spans="2:31" x14ac:dyDescent="0.35">
      <c r="B29" s="122">
        <v>19</v>
      </c>
      <c r="C29" t="s">
        <v>2960</v>
      </c>
      <c r="D29">
        <v>0.64221667169295804</v>
      </c>
      <c r="E29">
        <v>0.35030559069134298</v>
      </c>
      <c r="F29">
        <v>0.63741134965657797</v>
      </c>
      <c r="G29">
        <v>0.35940663433674203</v>
      </c>
      <c r="H29">
        <v>0.62155851224243297</v>
      </c>
      <c r="I29">
        <v>0.37605497575255598</v>
      </c>
      <c r="J29">
        <v>0.59770567482828896</v>
      </c>
      <c r="K29">
        <v>0.40070331716837099</v>
      </c>
      <c r="L29" s="126">
        <f t="shared" si="4"/>
        <v>0.59770567482828896</v>
      </c>
      <c r="M29" s="126">
        <f t="shared" si="1"/>
        <v>0.40070331716837099</v>
      </c>
      <c r="O29" s="122">
        <v>19</v>
      </c>
      <c r="P29" t="s">
        <v>1996</v>
      </c>
      <c r="Q29">
        <v>0.57558647850764699</v>
      </c>
      <c r="R29">
        <v>0.44292211858292302</v>
      </c>
      <c r="S29">
        <v>0.571640205655357</v>
      </c>
      <c r="T29">
        <v>0.44630103423344802</v>
      </c>
      <c r="U29">
        <v>0.54002385645422502</v>
      </c>
      <c r="V29">
        <v>0.480914623542333</v>
      </c>
      <c r="W29">
        <v>0.534126400739665</v>
      </c>
      <c r="X29">
        <v>0.47670595098209101</v>
      </c>
      <c r="Y29" s="126">
        <f t="shared" si="2"/>
        <v>0.534126400739665</v>
      </c>
      <c r="Z29" s="126">
        <f t="shared" si="3"/>
        <v>0.47670595098209101</v>
      </c>
      <c r="AB29">
        <v>19</v>
      </c>
      <c r="AC29" t="str">
        <f t="shared" si="8"/>
        <v>Alastair Gray</v>
      </c>
      <c r="AD29" s="124">
        <f t="shared" si="9"/>
        <v>0.59770567482828896</v>
      </c>
      <c r="AE29" s="124">
        <f t="shared" si="10"/>
        <v>0.40070331716837099</v>
      </c>
    </row>
    <row r="30" spans="2:31" x14ac:dyDescent="0.35">
      <c r="B30" s="122">
        <v>20</v>
      </c>
      <c r="C30" t="s">
        <v>2629</v>
      </c>
      <c r="D30">
        <v>0.66014066071875499</v>
      </c>
      <c r="E30">
        <v>0.32167098325343402</v>
      </c>
      <c r="F30">
        <v>0.65986114984392596</v>
      </c>
      <c r="G30">
        <v>0.32331516783266201</v>
      </c>
      <c r="H30">
        <v>0.63058946071071498</v>
      </c>
      <c r="I30">
        <v>0.35064006750826998</v>
      </c>
      <c r="J30">
        <v>0.60447333127556002</v>
      </c>
      <c r="K30">
        <v>0.38067409309988898</v>
      </c>
      <c r="L30" s="126">
        <f t="shared" si="4"/>
        <v>0.60447333127556002</v>
      </c>
      <c r="M30" s="126">
        <f t="shared" si="1"/>
        <v>0.38067409309988898</v>
      </c>
      <c r="O30" s="122">
        <v>20</v>
      </c>
      <c r="P30" t="s">
        <v>3504</v>
      </c>
      <c r="Q30">
        <v>0.57825351738764097</v>
      </c>
      <c r="R30">
        <v>0.41962961667175003</v>
      </c>
      <c r="S30">
        <v>0.56767135651685396</v>
      </c>
      <c r="T30">
        <v>0.42950615556233301</v>
      </c>
      <c r="U30">
        <v>0.54676055216292196</v>
      </c>
      <c r="V30">
        <v>0.44688885001524897</v>
      </c>
      <c r="W30">
        <v>0.53367135651685405</v>
      </c>
      <c r="X30">
        <v>0.46350615556233299</v>
      </c>
      <c r="Y30" s="126">
        <f t="shared" si="2"/>
        <v>0.53367135651685405</v>
      </c>
      <c r="Z30" s="126">
        <f t="shared" si="3"/>
        <v>0.46350615556233299</v>
      </c>
      <c r="AB30">
        <v>20</v>
      </c>
      <c r="AC30" t="str">
        <f t="shared" si="8"/>
        <v>Albano Olivetti</v>
      </c>
      <c r="AD30" s="124">
        <f t="shared" si="9"/>
        <v>0.60447333127556002</v>
      </c>
      <c r="AE30" s="124">
        <f t="shared" si="10"/>
        <v>0.38067409309988898</v>
      </c>
    </row>
    <row r="31" spans="2:31" x14ac:dyDescent="0.35">
      <c r="B31" s="122">
        <v>21</v>
      </c>
      <c r="C31" t="s">
        <v>2341</v>
      </c>
      <c r="D31">
        <v>0.64462880939368095</v>
      </c>
      <c r="E31">
        <v>0.34237702415999399</v>
      </c>
      <c r="F31">
        <v>0.63648188748069301</v>
      </c>
      <c r="G31">
        <v>0.35401626293279798</v>
      </c>
      <c r="H31">
        <v>0.61103557893953098</v>
      </c>
      <c r="I31">
        <v>0.36574368599895501</v>
      </c>
      <c r="J31">
        <v>0.60582276192305695</v>
      </c>
      <c r="K31">
        <v>0.39945774037784998</v>
      </c>
      <c r="L31" s="126">
        <f t="shared" si="4"/>
        <v>0.60582276192305695</v>
      </c>
      <c r="M31" s="126">
        <f t="shared" si="1"/>
        <v>0.39945774037784998</v>
      </c>
      <c r="O31" s="122">
        <v>21</v>
      </c>
      <c r="P31" t="s">
        <v>3049</v>
      </c>
      <c r="Q31">
        <v>0.57829309574992305</v>
      </c>
      <c r="R31">
        <v>0.41779196448396599</v>
      </c>
      <c r="S31">
        <v>0.56772412766656399</v>
      </c>
      <c r="T31">
        <v>0.42705595264528801</v>
      </c>
      <c r="U31">
        <v>0.54687928724976997</v>
      </c>
      <c r="V31">
        <v>0.44137589345189698</v>
      </c>
      <c r="W31">
        <v>0.53372412766656396</v>
      </c>
      <c r="X31">
        <v>0.46105595264528798</v>
      </c>
      <c r="Y31" s="126">
        <f t="shared" si="2"/>
        <v>0.53372412766656396</v>
      </c>
      <c r="Z31" s="126">
        <f t="shared" si="3"/>
        <v>0.46105595264528798</v>
      </c>
      <c r="AB31">
        <v>21</v>
      </c>
      <c r="AC31" t="str">
        <f t="shared" si="8"/>
        <v>Albert Costa</v>
      </c>
      <c r="AD31" s="124">
        <f t="shared" si="9"/>
        <v>0.60582276192305695</v>
      </c>
      <c r="AE31" s="124">
        <f t="shared" si="10"/>
        <v>0.39945774037784998</v>
      </c>
    </row>
    <row r="32" spans="2:31" x14ac:dyDescent="0.35">
      <c r="B32" s="122">
        <v>22</v>
      </c>
      <c r="C32" t="s">
        <v>847</v>
      </c>
      <c r="D32">
        <v>0.64318866812039899</v>
      </c>
      <c r="E32">
        <v>0.31078986970057398</v>
      </c>
      <c r="F32">
        <v>0.62009162807100204</v>
      </c>
      <c r="G32">
        <v>0.30691692752359001</v>
      </c>
      <c r="H32">
        <v>0.60563262060276901</v>
      </c>
      <c r="I32">
        <v>0.32295239480344101</v>
      </c>
      <c r="J32">
        <v>0.62725174153739904</v>
      </c>
      <c r="K32">
        <v>0.393193943346139</v>
      </c>
      <c r="L32" s="126">
        <f t="shared" si="4"/>
        <v>0.62725174153739904</v>
      </c>
      <c r="M32" s="126">
        <f t="shared" si="1"/>
        <v>0.393193943346139</v>
      </c>
      <c r="O32" s="122">
        <v>22</v>
      </c>
      <c r="P32" t="s">
        <v>1997</v>
      </c>
      <c r="Q32">
        <v>0.58077884734007401</v>
      </c>
      <c r="R32">
        <v>0.39973015654784699</v>
      </c>
      <c r="S32">
        <v>0.57206992119821898</v>
      </c>
      <c r="T32">
        <v>0.39269838344615898</v>
      </c>
      <c r="U32">
        <v>0.55271163075685203</v>
      </c>
      <c r="V32">
        <v>0.40384383556374898</v>
      </c>
      <c r="W32">
        <v>0.534206583635501</v>
      </c>
      <c r="X32">
        <v>0.442978747985937</v>
      </c>
      <c r="Y32" s="126">
        <f t="shared" si="2"/>
        <v>0.534206583635501</v>
      </c>
      <c r="Z32" s="126">
        <f t="shared" si="3"/>
        <v>0.442978747985937</v>
      </c>
      <c r="AB32">
        <v>22</v>
      </c>
      <c r="AC32" t="str">
        <f t="shared" si="8"/>
        <v>Albert Montanes</v>
      </c>
      <c r="AD32" s="124">
        <f t="shared" si="9"/>
        <v>0.62725174153739904</v>
      </c>
      <c r="AE32" s="124">
        <f t="shared" si="10"/>
        <v>0.393193943346139</v>
      </c>
    </row>
    <row r="33" spans="2:31" x14ac:dyDescent="0.35">
      <c r="B33" s="122">
        <v>23</v>
      </c>
      <c r="C33" t="s">
        <v>848</v>
      </c>
      <c r="D33">
        <v>0.63692477849559803</v>
      </c>
      <c r="E33">
        <v>0.33421855132414402</v>
      </c>
      <c r="F33">
        <v>0.63141632261444003</v>
      </c>
      <c r="G33">
        <v>0.34716658301154901</v>
      </c>
      <c r="H33">
        <v>0.610443920458971</v>
      </c>
      <c r="I33">
        <v>0.35881822608693897</v>
      </c>
      <c r="J33">
        <v>0.58778665307880296</v>
      </c>
      <c r="K33">
        <v>0.38177036965558198</v>
      </c>
      <c r="L33" s="126">
        <f t="shared" si="4"/>
        <v>0.58778665307880296</v>
      </c>
      <c r="M33" s="126">
        <f t="shared" si="1"/>
        <v>0.38177036965558198</v>
      </c>
      <c r="O33" s="122">
        <v>23</v>
      </c>
      <c r="P33" t="s">
        <v>3558</v>
      </c>
      <c r="Q33">
        <v>0.57917253741054997</v>
      </c>
      <c r="R33">
        <v>0.420030610656078</v>
      </c>
      <c r="S33">
        <v>0.56889671654740004</v>
      </c>
      <c r="T33">
        <v>0.43004081420810403</v>
      </c>
      <c r="U33">
        <v>0.54951761223164997</v>
      </c>
      <c r="V33">
        <v>0.44809183196823299</v>
      </c>
      <c r="W33">
        <v>0.53489671654740001</v>
      </c>
      <c r="X33">
        <v>0.464040814208104</v>
      </c>
      <c r="Y33" s="126">
        <f t="shared" si="2"/>
        <v>0.53489671654740001</v>
      </c>
      <c r="Z33" s="126">
        <f t="shared" si="3"/>
        <v>0.464040814208104</v>
      </c>
      <c r="AB33">
        <v>23</v>
      </c>
      <c r="AC33" t="str">
        <f t="shared" si="8"/>
        <v>Albert Portas</v>
      </c>
      <c r="AD33" s="124">
        <f t="shared" si="9"/>
        <v>0.58778665307880296</v>
      </c>
      <c r="AE33" s="124">
        <f t="shared" si="10"/>
        <v>0.38177036965558198</v>
      </c>
    </row>
    <row r="34" spans="2:31" x14ac:dyDescent="0.35">
      <c r="B34" s="122">
        <v>24</v>
      </c>
      <c r="C34" t="s">
        <v>2552</v>
      </c>
      <c r="D34">
        <v>0.62777217946295005</v>
      </c>
      <c r="E34">
        <v>0.33857930816514897</v>
      </c>
      <c r="F34">
        <v>0.62248833473548804</v>
      </c>
      <c r="G34">
        <v>0.35003374457244302</v>
      </c>
      <c r="H34">
        <v>0.63263599554281402</v>
      </c>
      <c r="I34">
        <v>0.37427491696659398</v>
      </c>
      <c r="J34">
        <v>0.62559104249470798</v>
      </c>
      <c r="K34">
        <v>0.41252477447159902</v>
      </c>
      <c r="L34" s="126">
        <f t="shared" si="4"/>
        <v>0.62559104249470798</v>
      </c>
      <c r="M34" s="126">
        <f t="shared" si="1"/>
        <v>0.41252477447159902</v>
      </c>
      <c r="O34" s="122">
        <v>24</v>
      </c>
      <c r="P34" t="s">
        <v>3278</v>
      </c>
      <c r="Q34">
        <v>0.55876739111791995</v>
      </c>
      <c r="R34">
        <v>0.407657583080621</v>
      </c>
      <c r="S34">
        <v>0.53973975904931604</v>
      </c>
      <c r="T34">
        <v>0.42645072741488699</v>
      </c>
      <c r="U34">
        <v>0.51570678457254004</v>
      </c>
      <c r="V34">
        <v>0.43818683360604299</v>
      </c>
      <c r="W34">
        <v>0.49144101148608998</v>
      </c>
      <c r="X34">
        <v>0.45946125405641303</v>
      </c>
      <c r="Y34" s="126">
        <f t="shared" si="2"/>
        <v>0.49144101148608998</v>
      </c>
      <c r="Z34" s="126">
        <f t="shared" si="3"/>
        <v>0.45946125405641303</v>
      </c>
      <c r="AB34">
        <v>24</v>
      </c>
      <c r="AC34" t="str">
        <f t="shared" si="8"/>
        <v>Albert Ramos-Vinolas</v>
      </c>
      <c r="AD34" s="124">
        <f t="shared" si="9"/>
        <v>0.62559104249470798</v>
      </c>
      <c r="AE34" s="124">
        <f t="shared" si="10"/>
        <v>0.41252477447159902</v>
      </c>
    </row>
    <row r="35" spans="2:31" x14ac:dyDescent="0.35">
      <c r="B35" s="122">
        <v>25</v>
      </c>
      <c r="C35" t="s">
        <v>1645</v>
      </c>
      <c r="D35">
        <v>0.65248565174937201</v>
      </c>
      <c r="E35">
        <v>0.34679575383340799</v>
      </c>
      <c r="F35">
        <v>0.64122847762405799</v>
      </c>
      <c r="G35">
        <v>0.35769363075011201</v>
      </c>
      <c r="H35">
        <v>0.62397130349874397</v>
      </c>
      <c r="I35">
        <v>0.37459150766681598</v>
      </c>
      <c r="J35">
        <v>0.59758256322204695</v>
      </c>
      <c r="K35">
        <v>0.39904004301701701</v>
      </c>
      <c r="L35" s="126">
        <f t="shared" si="4"/>
        <v>0.59758256322204695</v>
      </c>
      <c r="M35" s="126">
        <f t="shared" si="1"/>
        <v>0.39904004301701701</v>
      </c>
      <c r="O35" s="122">
        <v>25</v>
      </c>
      <c r="P35" t="s">
        <v>1998</v>
      </c>
      <c r="Q35">
        <v>0.55559383705509102</v>
      </c>
      <c r="R35">
        <v>0.41013434869311799</v>
      </c>
      <c r="S35">
        <v>0.54732939731540697</v>
      </c>
      <c r="T35">
        <v>0.42630846728162503</v>
      </c>
      <c r="U35">
        <v>0.51630288912688405</v>
      </c>
      <c r="V35">
        <v>0.43549890239089201</v>
      </c>
      <c r="W35">
        <v>0.51814153990283596</v>
      </c>
      <c r="X35">
        <v>0.46940472032036701</v>
      </c>
      <c r="Y35" s="126">
        <f t="shared" si="2"/>
        <v>0.51814153990283596</v>
      </c>
      <c r="Z35" s="126">
        <f t="shared" si="3"/>
        <v>0.46940472032036701</v>
      </c>
      <c r="AB35">
        <v>25</v>
      </c>
      <c r="AC35" t="str">
        <f t="shared" si="8"/>
        <v>Alberto Brizzi</v>
      </c>
      <c r="AD35" s="124">
        <f t="shared" si="9"/>
        <v>0.59758256322204695</v>
      </c>
      <c r="AE35" s="124">
        <f t="shared" si="10"/>
        <v>0.39904004301701701</v>
      </c>
    </row>
    <row r="36" spans="2:31" x14ac:dyDescent="0.35">
      <c r="B36" s="122">
        <v>26</v>
      </c>
      <c r="C36" t="s">
        <v>1646</v>
      </c>
      <c r="D36">
        <v>0.63645636413835305</v>
      </c>
      <c r="E36">
        <v>0.329640502532623</v>
      </c>
      <c r="F36">
        <v>0.61813398090685001</v>
      </c>
      <c r="G36">
        <v>0.34317567668447702</v>
      </c>
      <c r="H36">
        <v>0.590930309742696</v>
      </c>
      <c r="I36">
        <v>0.35406425301943201</v>
      </c>
      <c r="J36">
        <v>0.584722758578614</v>
      </c>
      <c r="K36">
        <v>0.39156105689905502</v>
      </c>
      <c r="L36" s="126">
        <f t="shared" si="4"/>
        <v>0.584722758578614</v>
      </c>
      <c r="M36" s="126">
        <f t="shared" si="1"/>
        <v>0.39156105689905502</v>
      </c>
      <c r="O36" s="122">
        <v>26</v>
      </c>
      <c r="P36" t="s">
        <v>3789</v>
      </c>
      <c r="Q36">
        <v>0.57050046850761604</v>
      </c>
      <c r="R36">
        <v>0.41793114176544999</v>
      </c>
      <c r="S36">
        <v>0.55673097198076205</v>
      </c>
      <c r="T36">
        <v>0.42723702633779898</v>
      </c>
      <c r="U36">
        <v>0.52711932169920495</v>
      </c>
      <c r="V36">
        <v>0.44182040139315398</v>
      </c>
      <c r="W36">
        <v>0.51187722345169395</v>
      </c>
      <c r="X36">
        <v>0.461156098047386</v>
      </c>
      <c r="Y36" s="126">
        <f t="shared" si="2"/>
        <v>0.51187722345169395</v>
      </c>
      <c r="Z36" s="126">
        <f t="shared" si="3"/>
        <v>0.461156098047386</v>
      </c>
      <c r="AB36">
        <v>26</v>
      </c>
      <c r="AC36" t="str">
        <f t="shared" si="8"/>
        <v>Alberto Martin</v>
      </c>
      <c r="AD36" s="124">
        <f t="shared" si="9"/>
        <v>0.584722758578614</v>
      </c>
      <c r="AE36" s="124">
        <f t="shared" si="10"/>
        <v>0.39156105689905502</v>
      </c>
    </row>
    <row r="37" spans="2:31" x14ac:dyDescent="0.35">
      <c r="B37" s="122">
        <v>27</v>
      </c>
      <c r="C37" t="s">
        <v>2700</v>
      </c>
      <c r="D37">
        <v>0.64754834812520101</v>
      </c>
      <c r="E37">
        <v>0.34334049308686498</v>
      </c>
      <c r="F37">
        <v>0.63013523662909998</v>
      </c>
      <c r="G37">
        <v>0.35114962458578203</v>
      </c>
      <c r="H37">
        <v>0.61843467926064</v>
      </c>
      <c r="I37">
        <v>0.36928229799080903</v>
      </c>
      <c r="J37">
        <v>0.59151226907888499</v>
      </c>
      <c r="K37">
        <v>0.38912549918572598</v>
      </c>
      <c r="L37" s="126">
        <f t="shared" si="4"/>
        <v>0.59151226907888499</v>
      </c>
      <c r="M37" s="126">
        <f t="shared" si="1"/>
        <v>0.38912549918572598</v>
      </c>
      <c r="O37" s="122">
        <v>27</v>
      </c>
      <c r="P37" t="s">
        <v>3268</v>
      </c>
      <c r="Q37">
        <v>0.57983031345827196</v>
      </c>
      <c r="R37">
        <v>0.415211215421255</v>
      </c>
      <c r="S37">
        <v>0.56977375127769503</v>
      </c>
      <c r="T37">
        <v>0.42361495389500597</v>
      </c>
      <c r="U37">
        <v>0.55149094037481505</v>
      </c>
      <c r="V37">
        <v>0.43363364626376399</v>
      </c>
      <c r="W37">
        <v>0.535773751277695</v>
      </c>
      <c r="X37">
        <v>0.457614953895006</v>
      </c>
      <c r="Y37" s="126">
        <f t="shared" si="2"/>
        <v>0.535773751277695</v>
      </c>
      <c r="Z37" s="126">
        <f t="shared" si="3"/>
        <v>0.457614953895006</v>
      </c>
      <c r="AB37">
        <v>27</v>
      </c>
      <c r="AC37" t="str">
        <f t="shared" si="8"/>
        <v>Aldin Setkic</v>
      </c>
      <c r="AD37" s="124">
        <f t="shared" si="9"/>
        <v>0.59151226907888499</v>
      </c>
      <c r="AE37" s="124">
        <f t="shared" si="10"/>
        <v>0.38912549918572598</v>
      </c>
    </row>
    <row r="38" spans="2:31" x14ac:dyDescent="0.35">
      <c r="B38" s="122">
        <v>28</v>
      </c>
      <c r="C38" t="s">
        <v>2952</v>
      </c>
      <c r="D38">
        <v>0.64765097738975896</v>
      </c>
      <c r="E38">
        <v>0.37295884262143197</v>
      </c>
      <c r="F38">
        <v>0.63171895738235995</v>
      </c>
      <c r="G38">
        <v>0.401790874192967</v>
      </c>
      <c r="H38">
        <v>0.65805108514674004</v>
      </c>
      <c r="I38">
        <v>0.42425469681521299</v>
      </c>
      <c r="J38">
        <v>0.63513912849139997</v>
      </c>
      <c r="K38">
        <v>0.448873792771878</v>
      </c>
      <c r="L38" s="126">
        <f t="shared" si="4"/>
        <v>0.63513912849139997</v>
      </c>
      <c r="M38" s="126">
        <f t="shared" si="1"/>
        <v>0.448873792771878</v>
      </c>
      <c r="O38" s="122">
        <v>28</v>
      </c>
      <c r="P38" t="s">
        <v>1999</v>
      </c>
      <c r="Q38">
        <v>0.59491172350675803</v>
      </c>
      <c r="R38">
        <v>0.40012558330238701</v>
      </c>
      <c r="S38">
        <v>0.58408013526814495</v>
      </c>
      <c r="T38">
        <v>0.40923008039342101</v>
      </c>
      <c r="U38">
        <v>0.58412415924157801</v>
      </c>
      <c r="V38">
        <v>0.40766550238726701</v>
      </c>
      <c r="W38">
        <v>0.54929138204614603</v>
      </c>
      <c r="X38">
        <v>0.44075222698820099</v>
      </c>
      <c r="Y38" s="126">
        <f t="shared" si="2"/>
        <v>0.54929138204614603</v>
      </c>
      <c r="Z38" s="126">
        <f t="shared" si="3"/>
        <v>0.44075222698820099</v>
      </c>
      <c r="AB38">
        <v>28</v>
      </c>
      <c r="AC38" t="str">
        <f t="shared" si="8"/>
        <v>Alejandro Davidovich Fokina</v>
      </c>
      <c r="AD38" s="124">
        <f t="shared" si="9"/>
        <v>0.63513912849139997</v>
      </c>
      <c r="AE38" s="124">
        <f t="shared" si="10"/>
        <v>0.448873792771878</v>
      </c>
    </row>
    <row r="39" spans="2:31" x14ac:dyDescent="0.35">
      <c r="B39" s="122">
        <v>29</v>
      </c>
      <c r="C39" t="s">
        <v>1647</v>
      </c>
      <c r="D39">
        <v>0.62186775752614798</v>
      </c>
      <c r="E39">
        <v>0.37223988889079601</v>
      </c>
      <c r="F39">
        <v>0.58400145039615803</v>
      </c>
      <c r="G39">
        <v>0.39356699740643702</v>
      </c>
      <c r="H39">
        <v>0.59649483907853096</v>
      </c>
      <c r="I39">
        <v>0.38956425197245398</v>
      </c>
      <c r="J39">
        <v>0.581227583685753</v>
      </c>
      <c r="K39">
        <v>0.395432014081606</v>
      </c>
      <c r="L39" s="126">
        <f t="shared" si="4"/>
        <v>0.581227583685753</v>
      </c>
      <c r="M39" s="126">
        <f t="shared" si="1"/>
        <v>0.395432014081606</v>
      </c>
      <c r="O39" s="122">
        <v>29</v>
      </c>
      <c r="P39" t="s">
        <v>2000</v>
      </c>
      <c r="Q39">
        <v>0.57029677722958105</v>
      </c>
      <c r="R39">
        <v>0.40183575347565298</v>
      </c>
      <c r="S39">
        <v>0.55805928983484698</v>
      </c>
      <c r="T39">
        <v>0.41052169117572701</v>
      </c>
      <c r="U39">
        <v>0.53962115642575104</v>
      </c>
      <c r="V39">
        <v>0.40818627908037203</v>
      </c>
      <c r="W39">
        <v>0.52526202740592298</v>
      </c>
      <c r="X39">
        <v>0.43921905038990899</v>
      </c>
      <c r="Y39" s="126">
        <f t="shared" si="2"/>
        <v>0.52526202740592298</v>
      </c>
      <c r="Z39" s="126">
        <f t="shared" si="3"/>
        <v>0.43921905038990899</v>
      </c>
      <c r="AB39">
        <v>29</v>
      </c>
      <c r="AC39" t="str">
        <f t="shared" si="8"/>
        <v>Alejandro Falla</v>
      </c>
      <c r="AD39" s="124">
        <f t="shared" si="9"/>
        <v>0.581227583685753</v>
      </c>
      <c r="AE39" s="124">
        <f t="shared" si="10"/>
        <v>0.395432014081606</v>
      </c>
    </row>
    <row r="40" spans="2:31" x14ac:dyDescent="0.35">
      <c r="B40" s="122">
        <v>30</v>
      </c>
      <c r="C40" t="s">
        <v>2788</v>
      </c>
      <c r="D40">
        <v>0.65152763478251896</v>
      </c>
      <c r="E40">
        <v>0.34463867284696797</v>
      </c>
      <c r="F40">
        <v>0.640036846376691</v>
      </c>
      <c r="G40">
        <v>0.354851563795958</v>
      </c>
      <c r="H40">
        <v>0.62038658898522503</v>
      </c>
      <c r="I40">
        <v>0.36760117492050098</v>
      </c>
      <c r="J40">
        <v>0.59803684637669097</v>
      </c>
      <c r="K40">
        <v>0.39685156379595798</v>
      </c>
      <c r="L40" s="126">
        <f t="shared" si="4"/>
        <v>0.59803684637669097</v>
      </c>
      <c r="M40" s="126">
        <f t="shared" si="1"/>
        <v>0.39685156379595798</v>
      </c>
      <c r="O40" s="122">
        <v>30</v>
      </c>
      <c r="P40" t="s">
        <v>3132</v>
      </c>
      <c r="Q40">
        <v>0.57286063228857798</v>
      </c>
      <c r="R40">
        <v>0.41199507909685901</v>
      </c>
      <c r="S40">
        <v>0.56682694768381203</v>
      </c>
      <c r="T40">
        <v>0.42644225737638197</v>
      </c>
      <c r="U40">
        <v>0.54962021076286005</v>
      </c>
      <c r="V40">
        <v>0.44533169303228598</v>
      </c>
      <c r="W40">
        <v>0.53441347384190596</v>
      </c>
      <c r="X40">
        <v>0.46222112868819099</v>
      </c>
      <c r="Y40" s="126">
        <f t="shared" si="2"/>
        <v>0.53441347384190596</v>
      </c>
      <c r="Z40" s="126">
        <f t="shared" si="3"/>
        <v>0.46222112868819099</v>
      </c>
      <c r="AB40">
        <v>30</v>
      </c>
      <c r="AC40" t="str">
        <f t="shared" si="8"/>
        <v>Alejandro Gomez</v>
      </c>
      <c r="AD40" s="124">
        <f t="shared" si="9"/>
        <v>0.59803684637669097</v>
      </c>
      <c r="AE40" s="124">
        <f t="shared" si="10"/>
        <v>0.39685156379595798</v>
      </c>
    </row>
    <row r="41" spans="2:31" x14ac:dyDescent="0.35">
      <c r="B41" s="122">
        <v>31</v>
      </c>
      <c r="C41" t="s">
        <v>2691</v>
      </c>
      <c r="D41">
        <v>0.64253850175420002</v>
      </c>
      <c r="E41">
        <v>0.33854391524974697</v>
      </c>
      <c r="F41">
        <v>0.63197259708050801</v>
      </c>
      <c r="G41">
        <v>0.35194527511976598</v>
      </c>
      <c r="H41">
        <v>0.60689951677490495</v>
      </c>
      <c r="I41">
        <v>0.36801089551322502</v>
      </c>
      <c r="J41">
        <v>0.58605834403613899</v>
      </c>
      <c r="K41">
        <v>0.38879999599554299</v>
      </c>
      <c r="L41" s="126">
        <f t="shared" si="4"/>
        <v>0.58605834403613899</v>
      </c>
      <c r="M41" s="126">
        <f t="shared" si="1"/>
        <v>0.38879999599554299</v>
      </c>
      <c r="O41" s="122">
        <v>31</v>
      </c>
      <c r="P41" t="s">
        <v>3406</v>
      </c>
      <c r="Q41">
        <v>0.58556213804700397</v>
      </c>
      <c r="R41">
        <v>0.45069120944394597</v>
      </c>
      <c r="S41">
        <v>0.58697395687575205</v>
      </c>
      <c r="T41">
        <v>0.482776741860584</v>
      </c>
      <c r="U41">
        <v>0.58916906123476198</v>
      </c>
      <c r="V41">
        <v>0.48231745858248698</v>
      </c>
      <c r="W41">
        <v>0.55969513838737195</v>
      </c>
      <c r="X41">
        <v>0.49357594778443997</v>
      </c>
      <c r="Y41" s="126">
        <f t="shared" si="2"/>
        <v>0.55969513838737195</v>
      </c>
      <c r="Z41" s="126">
        <f t="shared" si="3"/>
        <v>0.49357594778443997</v>
      </c>
      <c r="AB41">
        <v>31</v>
      </c>
      <c r="AC41" t="str">
        <f t="shared" si="8"/>
        <v>Alejandro Gonzalez</v>
      </c>
      <c r="AD41" s="124">
        <f t="shared" si="9"/>
        <v>0.58605834403613899</v>
      </c>
      <c r="AE41" s="124">
        <f t="shared" si="10"/>
        <v>0.38879999599554299</v>
      </c>
    </row>
    <row r="42" spans="2:31" x14ac:dyDescent="0.35">
      <c r="B42" s="122">
        <v>32</v>
      </c>
      <c r="C42" t="s">
        <v>3651</v>
      </c>
      <c r="D42">
        <v>0.65242532342251802</v>
      </c>
      <c r="E42">
        <v>0.34675940597763699</v>
      </c>
      <c r="F42">
        <v>0.64619201334520304</v>
      </c>
      <c r="G42">
        <v>0.36833863533488698</v>
      </c>
      <c r="H42">
        <v>0.63479685224397897</v>
      </c>
      <c r="I42">
        <v>0.399142721294174</v>
      </c>
      <c r="J42">
        <v>0.61258223918985699</v>
      </c>
      <c r="K42">
        <v>0.42844553739697999</v>
      </c>
      <c r="L42" s="126">
        <f t="shared" si="4"/>
        <v>0.61258223918985699</v>
      </c>
      <c r="M42" s="126">
        <f t="shared" si="1"/>
        <v>0.42844553739697999</v>
      </c>
      <c r="O42" s="122">
        <v>32</v>
      </c>
      <c r="P42" t="s">
        <v>3352</v>
      </c>
      <c r="Q42">
        <v>0.57838893690460103</v>
      </c>
      <c r="R42">
        <v>0.41945666962379102</v>
      </c>
      <c r="S42">
        <v>0.56758340535690199</v>
      </c>
      <c r="T42">
        <v>0.42918500443568602</v>
      </c>
      <c r="U42">
        <v>0.54877787380920295</v>
      </c>
      <c r="V42">
        <v>0.44691333924758198</v>
      </c>
      <c r="W42">
        <v>0.52875021607070705</v>
      </c>
      <c r="X42">
        <v>0.461555013307059</v>
      </c>
      <c r="Y42" s="126">
        <f t="shared" si="2"/>
        <v>0.52875021607070705</v>
      </c>
      <c r="Z42" s="126">
        <f t="shared" si="3"/>
        <v>0.461555013307059</v>
      </c>
      <c r="AB42">
        <v>32</v>
      </c>
      <c r="AC42" t="str">
        <f t="shared" si="8"/>
        <v>Alejandro Tabilo</v>
      </c>
      <c r="AD42" s="124">
        <f t="shared" si="9"/>
        <v>0.61258223918985699</v>
      </c>
      <c r="AE42" s="124">
        <f t="shared" si="10"/>
        <v>0.42844553739697999</v>
      </c>
    </row>
    <row r="43" spans="2:31" x14ac:dyDescent="0.35">
      <c r="B43" s="122">
        <v>33</v>
      </c>
      <c r="C43" t="s">
        <v>3861</v>
      </c>
      <c r="D43">
        <v>0.65774700727851598</v>
      </c>
      <c r="E43">
        <v>0.342631464486088</v>
      </c>
      <c r="F43">
        <v>0.64838274793717299</v>
      </c>
      <c r="G43">
        <v>0.35196434884286698</v>
      </c>
      <c r="H43">
        <v>0.63951080282512396</v>
      </c>
      <c r="I43">
        <v>0.36274629459878199</v>
      </c>
      <c r="J43">
        <v>0.60740812200087302</v>
      </c>
      <c r="K43">
        <v>0.38991435578204903</v>
      </c>
      <c r="L43" s="126">
        <f t="shared" si="4"/>
        <v>0.60740812200087302</v>
      </c>
      <c r="M43" s="126">
        <f t="shared" si="1"/>
        <v>0.38991435578204903</v>
      </c>
      <c r="O43" s="122">
        <v>33</v>
      </c>
      <c r="P43" t="s">
        <v>2001</v>
      </c>
      <c r="Q43">
        <v>0.60038813085628495</v>
      </c>
      <c r="R43">
        <v>0.38145556703227201</v>
      </c>
      <c r="S43">
        <v>0.57598368879921902</v>
      </c>
      <c r="T43">
        <v>0.39491808751037</v>
      </c>
      <c r="U43">
        <v>0.57698476353816497</v>
      </c>
      <c r="V43">
        <v>0.41046904955311297</v>
      </c>
      <c r="W43">
        <v>0.53718179187620996</v>
      </c>
      <c r="X43">
        <v>0.39886157212700302</v>
      </c>
      <c r="Y43" s="126">
        <f t="shared" si="2"/>
        <v>0.53718179187620996</v>
      </c>
      <c r="Z43" s="126">
        <f t="shared" si="3"/>
        <v>0.39886157212700302</v>
      </c>
      <c r="AB43">
        <v>33</v>
      </c>
      <c r="AC43" t="str">
        <f t="shared" si="8"/>
        <v>Aleksandar Kovacevic</v>
      </c>
      <c r="AD43" s="124">
        <f t="shared" si="9"/>
        <v>0.60740812200087302</v>
      </c>
      <c r="AE43" s="124">
        <f t="shared" si="10"/>
        <v>0.38991435578204903</v>
      </c>
    </row>
    <row r="44" spans="2:31" x14ac:dyDescent="0.35">
      <c r="B44" s="122">
        <v>34</v>
      </c>
      <c r="C44" t="s">
        <v>2905</v>
      </c>
      <c r="D44">
        <v>0.66495324285617696</v>
      </c>
      <c r="E44">
        <v>0.33986843657266702</v>
      </c>
      <c r="F44">
        <v>0.65184755820803897</v>
      </c>
      <c r="G44">
        <v>0.35468787271844499</v>
      </c>
      <c r="H44">
        <v>0.65214948603390799</v>
      </c>
      <c r="I44">
        <v>0.36882074005266302</v>
      </c>
      <c r="J44">
        <v>0.61005561820301601</v>
      </c>
      <c r="K44">
        <v>0.393269211341785</v>
      </c>
      <c r="L44" s="126">
        <f t="shared" si="4"/>
        <v>0.61005561820301601</v>
      </c>
      <c r="M44" s="126">
        <f t="shared" si="1"/>
        <v>0.393269211341785</v>
      </c>
      <c r="O44" s="122">
        <v>34</v>
      </c>
      <c r="P44" t="s">
        <v>3223</v>
      </c>
      <c r="Q44">
        <v>0.57853504203518302</v>
      </c>
      <c r="R44">
        <v>0.41684659458867801</v>
      </c>
      <c r="S44">
        <v>0.56804672271357803</v>
      </c>
      <c r="T44">
        <v>0.42579545945157099</v>
      </c>
      <c r="U44">
        <v>0.54760512610555001</v>
      </c>
      <c r="V44">
        <v>0.43853978376603497</v>
      </c>
      <c r="W44">
        <v>0.534046722713578</v>
      </c>
      <c r="X44">
        <v>0.45979545945157102</v>
      </c>
      <c r="Y44" s="126">
        <f t="shared" si="2"/>
        <v>0.534046722713578</v>
      </c>
      <c r="Z44" s="126">
        <f t="shared" si="3"/>
        <v>0.45979545945157102</v>
      </c>
      <c r="AB44">
        <v>34</v>
      </c>
      <c r="AC44" t="str">
        <f t="shared" si="8"/>
        <v>Aleksandar Vukic</v>
      </c>
      <c r="AD44" s="124">
        <f t="shared" si="9"/>
        <v>0.61005561820301601</v>
      </c>
      <c r="AE44" s="124">
        <f t="shared" si="10"/>
        <v>0.393269211341785</v>
      </c>
    </row>
    <row r="45" spans="2:31" x14ac:dyDescent="0.35">
      <c r="B45" s="122">
        <v>35</v>
      </c>
      <c r="C45" t="s">
        <v>3811</v>
      </c>
      <c r="D45">
        <v>0.64382146623449099</v>
      </c>
      <c r="E45">
        <v>0.32757016917799597</v>
      </c>
      <c r="F45">
        <v>0.63159264667708204</v>
      </c>
      <c r="G45">
        <v>0.32866809569334499</v>
      </c>
      <c r="H45">
        <v>0.61794604233222905</v>
      </c>
      <c r="I45">
        <v>0.349206525234521</v>
      </c>
      <c r="J45">
        <v>0.60338929939263397</v>
      </c>
      <c r="K45">
        <v>0.37581941876389302</v>
      </c>
      <c r="L45" s="126">
        <f t="shared" si="4"/>
        <v>0.60338929939263397</v>
      </c>
      <c r="M45" s="126">
        <f t="shared" si="1"/>
        <v>0.37581941876389302</v>
      </c>
      <c r="O45" s="122">
        <v>35</v>
      </c>
      <c r="P45" t="s">
        <v>2002</v>
      </c>
      <c r="Q45">
        <v>0.56757812879474501</v>
      </c>
      <c r="R45">
        <v>0.39524805915576</v>
      </c>
      <c r="S45">
        <v>0.560476966865181</v>
      </c>
      <c r="T45">
        <v>0.40953128928180399</v>
      </c>
      <c r="U45">
        <v>0.53628205511776705</v>
      </c>
      <c r="V45">
        <v>0.41684774125358598</v>
      </c>
      <c r="W45">
        <v>0.52379451059520199</v>
      </c>
      <c r="X45">
        <v>0.43728557343861202</v>
      </c>
      <c r="Y45" s="126">
        <f t="shared" si="2"/>
        <v>0.52379451059520199</v>
      </c>
      <c r="Z45" s="126">
        <f t="shared" si="3"/>
        <v>0.43728557343861202</v>
      </c>
      <c r="AB45">
        <v>35</v>
      </c>
      <c r="AC45" t="str">
        <f t="shared" si="8"/>
        <v>Aleksandr Nedovyesov</v>
      </c>
      <c r="AD45" s="124">
        <f t="shared" si="9"/>
        <v>0.60338929939263397</v>
      </c>
      <c r="AE45" s="124">
        <f t="shared" si="10"/>
        <v>0.37581941876389302</v>
      </c>
    </row>
    <row r="46" spans="2:31" x14ac:dyDescent="0.35">
      <c r="B46" s="122">
        <v>36</v>
      </c>
      <c r="C46" t="s">
        <v>3820</v>
      </c>
      <c r="D46">
        <v>0.649921837910997</v>
      </c>
      <c r="E46">
        <v>0.34612197389502802</v>
      </c>
      <c r="F46">
        <v>0.63789578388132895</v>
      </c>
      <c r="G46">
        <v>0.35682929852670398</v>
      </c>
      <c r="H46">
        <v>0.61535509212112405</v>
      </c>
      <c r="I46">
        <v>0.372248851537754</v>
      </c>
      <c r="J46">
        <v>0.59589578388132902</v>
      </c>
      <c r="K46">
        <v>0.39882929852670401</v>
      </c>
      <c r="L46" s="126">
        <f t="shared" si="4"/>
        <v>0.59589578388132902</v>
      </c>
      <c r="M46" s="126">
        <f t="shared" si="1"/>
        <v>0.39882929852670401</v>
      </c>
      <c r="O46" s="122">
        <v>36</v>
      </c>
      <c r="P46" t="s">
        <v>3606</v>
      </c>
      <c r="Q46">
        <v>0.58161835709964205</v>
      </c>
      <c r="R46">
        <v>0.41429832221303697</v>
      </c>
      <c r="S46">
        <v>0.57225145845527603</v>
      </c>
      <c r="T46">
        <v>0.42240836547833499</v>
      </c>
      <c r="U46">
        <v>0.55986481622537698</v>
      </c>
      <c r="V46">
        <v>0.439629182113425</v>
      </c>
      <c r="W46">
        <v>0.54076219151303295</v>
      </c>
      <c r="X46">
        <v>0.45332943603426301</v>
      </c>
      <c r="Y46" s="126">
        <f t="shared" si="2"/>
        <v>0.54076219151303295</v>
      </c>
      <c r="Z46" s="126">
        <f t="shared" si="3"/>
        <v>0.45332943603426301</v>
      </c>
      <c r="AB46">
        <v>36</v>
      </c>
      <c r="AC46" t="str">
        <f t="shared" si="8"/>
        <v>Aleksandre Bakshi</v>
      </c>
      <c r="AD46" s="124">
        <f t="shared" si="9"/>
        <v>0.59589578388132902</v>
      </c>
      <c r="AE46" s="124">
        <f t="shared" si="10"/>
        <v>0.39882929852670401</v>
      </c>
    </row>
    <row r="47" spans="2:31" x14ac:dyDescent="0.35">
      <c r="B47" s="122">
        <v>37</v>
      </c>
      <c r="C47" t="s">
        <v>3642</v>
      </c>
      <c r="D47">
        <v>0.64834423517429196</v>
      </c>
      <c r="E47">
        <v>0.342515767050175</v>
      </c>
      <c r="F47">
        <v>0.63579231356572197</v>
      </c>
      <c r="G47">
        <v>0.352021022733566</v>
      </c>
      <c r="H47">
        <v>0.61041193687944595</v>
      </c>
      <c r="I47">
        <v>0.36094940342387999</v>
      </c>
      <c r="J47">
        <v>0.59379231356572204</v>
      </c>
      <c r="K47">
        <v>0.39402102273356598</v>
      </c>
      <c r="L47" s="126">
        <f t="shared" si="4"/>
        <v>0.59379231356572204</v>
      </c>
      <c r="M47" s="126">
        <f t="shared" si="1"/>
        <v>0.39402102273356598</v>
      </c>
      <c r="O47" s="122">
        <v>37</v>
      </c>
      <c r="P47" t="s">
        <v>2003</v>
      </c>
      <c r="Q47">
        <v>0.60339563040215005</v>
      </c>
      <c r="R47">
        <v>0.43900122865465202</v>
      </c>
      <c r="S47">
        <v>0.60015136787548395</v>
      </c>
      <c r="T47">
        <v>0.45832345840691202</v>
      </c>
      <c r="U47">
        <v>0.59042167937365897</v>
      </c>
      <c r="V47">
        <v>0.48079801365673502</v>
      </c>
      <c r="W47">
        <v>0.55736202685565095</v>
      </c>
      <c r="X47">
        <v>0.47623230879594602</v>
      </c>
      <c r="Y47" s="126">
        <f t="shared" si="2"/>
        <v>0.55736202685565095</v>
      </c>
      <c r="Z47" s="126">
        <f t="shared" si="3"/>
        <v>0.47623230879594602</v>
      </c>
      <c r="AB47">
        <v>37</v>
      </c>
      <c r="AC47" t="str">
        <f t="shared" si="8"/>
        <v>Aleksandre Metreveli</v>
      </c>
      <c r="AD47" s="124">
        <f t="shared" si="9"/>
        <v>0.59379231356572204</v>
      </c>
      <c r="AE47" s="124">
        <f t="shared" si="10"/>
        <v>0.39402102273356598</v>
      </c>
    </row>
    <row r="48" spans="2:31" x14ac:dyDescent="0.35">
      <c r="B48" s="122">
        <v>38</v>
      </c>
      <c r="C48" t="s">
        <v>3637</v>
      </c>
      <c r="D48">
        <v>0.65011722917061399</v>
      </c>
      <c r="E48">
        <v>0.35076828699865498</v>
      </c>
      <c r="F48">
        <v>0.63522548855094396</v>
      </c>
      <c r="G48">
        <v>0.36685547444683803</v>
      </c>
      <c r="H48">
        <v>0.62211722917061396</v>
      </c>
      <c r="I48">
        <v>0.378768286998655</v>
      </c>
      <c r="J48">
        <v>0.59783792187796103</v>
      </c>
      <c r="K48">
        <v>0.40282621524899098</v>
      </c>
      <c r="L48" s="126">
        <f t="shared" si="4"/>
        <v>0.59783792187796103</v>
      </c>
      <c r="M48" s="126">
        <f t="shared" si="1"/>
        <v>0.40282621524899098</v>
      </c>
      <c r="O48" s="122">
        <v>38</v>
      </c>
      <c r="P48" t="s">
        <v>3598</v>
      </c>
      <c r="Q48">
        <v>0.58003272346092605</v>
      </c>
      <c r="R48">
        <v>0.41774085237292502</v>
      </c>
      <c r="S48">
        <v>0.57004363128123503</v>
      </c>
      <c r="T48">
        <v>0.426987803163901</v>
      </c>
      <c r="U48">
        <v>0.55209817038277798</v>
      </c>
      <c r="V48">
        <v>0.441222557118776</v>
      </c>
      <c r="W48">
        <v>0.536043631281235</v>
      </c>
      <c r="X48">
        <v>0.46098780316389998</v>
      </c>
      <c r="Y48" s="126">
        <f t="shared" si="2"/>
        <v>0.536043631281235</v>
      </c>
      <c r="Z48" s="126">
        <f t="shared" si="3"/>
        <v>0.46098780316389998</v>
      </c>
      <c r="AB48">
        <v>38</v>
      </c>
      <c r="AC48" t="str">
        <f t="shared" si="8"/>
        <v>Alen Avidzba</v>
      </c>
      <c r="AD48" s="124">
        <f t="shared" si="9"/>
        <v>0.59783792187796103</v>
      </c>
      <c r="AE48" s="124">
        <f t="shared" si="10"/>
        <v>0.40282621524899098</v>
      </c>
    </row>
    <row r="49" spans="2:31" x14ac:dyDescent="0.35">
      <c r="B49" s="122">
        <v>39</v>
      </c>
      <c r="C49" t="s">
        <v>2888</v>
      </c>
      <c r="D49">
        <v>0.65294177574525003</v>
      </c>
      <c r="E49">
        <v>0.34752743089522098</v>
      </c>
      <c r="F49">
        <v>0.64192236766033395</v>
      </c>
      <c r="G49">
        <v>0.35870324119362801</v>
      </c>
      <c r="H49">
        <v>0.62481756400178501</v>
      </c>
      <c r="I49">
        <v>0.37665261680502699</v>
      </c>
      <c r="J49">
        <v>0.59992236766033402</v>
      </c>
      <c r="K49">
        <v>0.40070324119362799</v>
      </c>
      <c r="L49" s="126">
        <f t="shared" si="4"/>
        <v>0.59992236766033402</v>
      </c>
      <c r="M49" s="126">
        <f t="shared" si="1"/>
        <v>0.40070324119362799</v>
      </c>
      <c r="O49" s="122">
        <v>39</v>
      </c>
      <c r="P49" t="s">
        <v>3204</v>
      </c>
      <c r="Q49">
        <v>0.61929510378683605</v>
      </c>
      <c r="R49">
        <v>0.44632474957822998</v>
      </c>
      <c r="S49">
        <v>0.60049131218776697</v>
      </c>
      <c r="T49">
        <v>0.45211348889619801</v>
      </c>
      <c r="U49">
        <v>0.58550687270234603</v>
      </c>
      <c r="V49">
        <v>0.45757007896649798</v>
      </c>
      <c r="W49">
        <v>0.55567071367220799</v>
      </c>
      <c r="X49">
        <v>0.46089228709618502</v>
      </c>
      <c r="Y49" s="126">
        <f t="shared" si="2"/>
        <v>0.55567071367220799</v>
      </c>
      <c r="Z49" s="126">
        <f t="shared" si="3"/>
        <v>0.46089228709618502</v>
      </c>
      <c r="AB49">
        <v>39</v>
      </c>
      <c r="AC49" t="str">
        <f t="shared" si="8"/>
        <v>Alessandro Bega</v>
      </c>
      <c r="AD49" s="124">
        <f t="shared" si="9"/>
        <v>0.59992236766033402</v>
      </c>
      <c r="AE49" s="124">
        <f t="shared" si="10"/>
        <v>0.40070324119362799</v>
      </c>
    </row>
    <row r="50" spans="2:31" x14ac:dyDescent="0.35">
      <c r="B50" s="122">
        <v>40</v>
      </c>
      <c r="C50" t="s">
        <v>2614</v>
      </c>
      <c r="D50">
        <v>0.64987706136108703</v>
      </c>
      <c r="E50">
        <v>0.34144795516120202</v>
      </c>
      <c r="F50">
        <v>0.63355778623022097</v>
      </c>
      <c r="G50">
        <v>0.34775018592235601</v>
      </c>
      <c r="H50">
        <v>0.62401230871890701</v>
      </c>
      <c r="I50">
        <v>0.36531847978857301</v>
      </c>
      <c r="J50">
        <v>0.59908567233725196</v>
      </c>
      <c r="K50">
        <v>0.38653985331574903</v>
      </c>
      <c r="L50" s="126">
        <f t="shared" si="4"/>
        <v>0.59908567233725196</v>
      </c>
      <c r="M50" s="126">
        <f t="shared" si="1"/>
        <v>0.38653985331574903</v>
      </c>
      <c r="O50" s="122">
        <v>40</v>
      </c>
      <c r="P50" t="s">
        <v>3240</v>
      </c>
      <c r="Q50">
        <v>0.59741153153479098</v>
      </c>
      <c r="R50">
        <v>0.44666573388363701</v>
      </c>
      <c r="S50">
        <v>0.60416136077972105</v>
      </c>
      <c r="T50">
        <v>0.47961135268147198</v>
      </c>
      <c r="U50">
        <v>0.57831294166093405</v>
      </c>
      <c r="V50">
        <v>0.44633819351714898</v>
      </c>
      <c r="W50">
        <v>0.56371134356463104</v>
      </c>
      <c r="X50">
        <v>0.44811805659194198</v>
      </c>
      <c r="Y50" s="126">
        <f t="shared" si="2"/>
        <v>0.56371134356463104</v>
      </c>
      <c r="Z50" s="126">
        <f t="shared" si="3"/>
        <v>0.44811805659194198</v>
      </c>
      <c r="AB50">
        <v>40</v>
      </c>
      <c r="AC50" t="str">
        <f t="shared" si="8"/>
        <v>Alessandro Giannessi</v>
      </c>
      <c r="AD50" s="124">
        <f t="shared" si="9"/>
        <v>0.59908567233725196</v>
      </c>
      <c r="AE50" s="124">
        <f t="shared" si="10"/>
        <v>0.38653985331574903</v>
      </c>
    </row>
    <row r="51" spans="2:31" x14ac:dyDescent="0.35">
      <c r="B51" s="122">
        <v>41</v>
      </c>
      <c r="C51" t="s">
        <v>1648</v>
      </c>
      <c r="D51">
        <v>0.63453911440664701</v>
      </c>
      <c r="E51">
        <v>0.33485358478544902</v>
      </c>
      <c r="F51">
        <v>0.61556727919185295</v>
      </c>
      <c r="G51">
        <v>0.33821219205809799</v>
      </c>
      <c r="H51">
        <v>0.59587483395165897</v>
      </c>
      <c r="I51">
        <v>0.35117980396092302</v>
      </c>
      <c r="J51">
        <v>0.56661148684079399</v>
      </c>
      <c r="K51">
        <v>0.37170982814427</v>
      </c>
      <c r="L51" s="126">
        <f t="shared" si="4"/>
        <v>0.56661148684079399</v>
      </c>
      <c r="M51" s="126">
        <f t="shared" si="1"/>
        <v>0.37170982814427</v>
      </c>
      <c r="O51" s="122">
        <v>41</v>
      </c>
      <c r="P51" t="s">
        <v>2004</v>
      </c>
      <c r="Q51">
        <v>0.61164057223573198</v>
      </c>
      <c r="R51">
        <v>0.45691669049001299</v>
      </c>
      <c r="S51">
        <v>0.59047093448877896</v>
      </c>
      <c r="T51">
        <v>0.45863125081632899</v>
      </c>
      <c r="U51">
        <v>0.57950346210405002</v>
      </c>
      <c r="V51">
        <v>0.46078111056575399</v>
      </c>
      <c r="W51">
        <v>0.56123355635148897</v>
      </c>
      <c r="X51">
        <v>0.484934131667005</v>
      </c>
      <c r="Y51" s="126">
        <f t="shared" si="2"/>
        <v>0.56123355635148897</v>
      </c>
      <c r="Z51" s="126">
        <f t="shared" si="3"/>
        <v>0.484934131667005</v>
      </c>
      <c r="AB51">
        <v>41</v>
      </c>
      <c r="AC51" t="str">
        <f t="shared" si="8"/>
        <v>Alessio di Mauro</v>
      </c>
      <c r="AD51" s="124">
        <f t="shared" si="9"/>
        <v>0.56661148684079399</v>
      </c>
      <c r="AE51" s="124">
        <f t="shared" si="10"/>
        <v>0.37170982814427</v>
      </c>
    </row>
    <row r="52" spans="2:31" x14ac:dyDescent="0.35">
      <c r="B52" s="122">
        <v>42</v>
      </c>
      <c r="C52" t="s">
        <v>1649</v>
      </c>
      <c r="D52">
        <v>0.64118610509583995</v>
      </c>
      <c r="E52">
        <v>0.33493200056276201</v>
      </c>
      <c r="F52">
        <v>0.63233855987296195</v>
      </c>
      <c r="G52">
        <v>0.34583161255348399</v>
      </c>
      <c r="H52">
        <v>0.60768787038133398</v>
      </c>
      <c r="I52">
        <v>0.35306774539743901</v>
      </c>
      <c r="J52">
        <v>0.592052766874266</v>
      </c>
      <c r="K52">
        <v>0.39004543163303501</v>
      </c>
      <c r="L52" s="126">
        <f t="shared" si="4"/>
        <v>0.592052766874266</v>
      </c>
      <c r="M52" s="126">
        <f t="shared" si="1"/>
        <v>0.39004543163303501</v>
      </c>
      <c r="O52" s="122">
        <v>42</v>
      </c>
      <c r="P52" t="s">
        <v>3255</v>
      </c>
      <c r="Q52">
        <v>0.57033568673581603</v>
      </c>
      <c r="R52">
        <v>0.41721929383608197</v>
      </c>
      <c r="S52">
        <v>0.556153333909298</v>
      </c>
      <c r="T52">
        <v>0.42520324980996699</v>
      </c>
      <c r="U52">
        <v>0.52785438807653295</v>
      </c>
      <c r="V52">
        <v>0.44405523086330301</v>
      </c>
      <c r="W52">
        <v>0.50957884150558597</v>
      </c>
      <c r="X52">
        <v>0.45059156418864099</v>
      </c>
      <c r="Y52" s="126">
        <f t="shared" si="2"/>
        <v>0.50957884150558597</v>
      </c>
      <c r="Z52" s="126">
        <f t="shared" si="3"/>
        <v>0.45059156418864099</v>
      </c>
      <c r="AB52">
        <v>42</v>
      </c>
      <c r="AC52" t="str">
        <f t="shared" si="8"/>
        <v>Alex Bogdanovic</v>
      </c>
      <c r="AD52" s="124">
        <f t="shared" si="9"/>
        <v>0.592052766874266</v>
      </c>
      <c r="AE52" s="124">
        <f t="shared" si="10"/>
        <v>0.39004543163303501</v>
      </c>
    </row>
    <row r="53" spans="2:31" x14ac:dyDescent="0.35">
      <c r="B53" s="122">
        <v>43</v>
      </c>
      <c r="C53" t="s">
        <v>2770</v>
      </c>
      <c r="D53">
        <v>0.64046919817276504</v>
      </c>
      <c r="E53">
        <v>0.347429767948015</v>
      </c>
      <c r="F53">
        <v>0.63975265045629903</v>
      </c>
      <c r="G53">
        <v>0.35518653530413202</v>
      </c>
      <c r="H53">
        <v>0.630564018241762</v>
      </c>
      <c r="I53">
        <v>0.36584849149479498</v>
      </c>
      <c r="J53">
        <v>0.60114180347800505</v>
      </c>
      <c r="K53">
        <v>0.39639282703228401</v>
      </c>
      <c r="L53" s="126">
        <f t="shared" si="4"/>
        <v>0.60114180347800505</v>
      </c>
      <c r="M53" s="126">
        <f t="shared" si="1"/>
        <v>0.39639282703228401</v>
      </c>
      <c r="O53" s="122">
        <v>43</v>
      </c>
      <c r="P53" t="s">
        <v>2005</v>
      </c>
      <c r="Q53">
        <v>0.55744189532563304</v>
      </c>
      <c r="R53">
        <v>0.42911271928052802</v>
      </c>
      <c r="S53">
        <v>0.54728140104126699</v>
      </c>
      <c r="T53">
        <v>0.42004355634365098</v>
      </c>
      <c r="U53">
        <v>0.53523753138373997</v>
      </c>
      <c r="V53">
        <v>0.45736150477716803</v>
      </c>
      <c r="W53">
        <v>0.49961932993941199</v>
      </c>
      <c r="X53">
        <v>0.44622854650775401</v>
      </c>
      <c r="Y53" s="126">
        <f t="shared" si="2"/>
        <v>0.49961932993941199</v>
      </c>
      <c r="Z53" s="126">
        <f t="shared" si="3"/>
        <v>0.44622854650775401</v>
      </c>
      <c r="AB53">
        <v>43</v>
      </c>
      <c r="AC53" t="str">
        <f t="shared" si="8"/>
        <v>Alex Bolt</v>
      </c>
      <c r="AD53" s="124">
        <f t="shared" si="9"/>
        <v>0.60114180347800505</v>
      </c>
      <c r="AE53" s="124">
        <f t="shared" si="10"/>
        <v>0.39639282703228401</v>
      </c>
    </row>
    <row r="54" spans="2:31" x14ac:dyDescent="0.35">
      <c r="B54" s="122">
        <v>44</v>
      </c>
      <c r="C54" t="s">
        <v>2309</v>
      </c>
      <c r="D54">
        <v>0.65118094418698003</v>
      </c>
      <c r="E54">
        <v>0.33904394732848098</v>
      </c>
      <c r="F54">
        <v>0.64181545418646901</v>
      </c>
      <c r="G54">
        <v>0.35163725998770201</v>
      </c>
      <c r="H54">
        <v>0.62583838356361898</v>
      </c>
      <c r="I54">
        <v>0.36668686893986502</v>
      </c>
      <c r="J54">
        <v>0.60112338139251598</v>
      </c>
      <c r="K54">
        <v>0.38801285324391899</v>
      </c>
      <c r="L54" s="126">
        <f t="shared" si="4"/>
        <v>0.60112338139251598</v>
      </c>
      <c r="M54" s="126">
        <f t="shared" si="1"/>
        <v>0.38801285324391899</v>
      </c>
      <c r="O54" s="122">
        <v>44</v>
      </c>
      <c r="P54" t="s">
        <v>3338</v>
      </c>
      <c r="Q54">
        <v>0.57171192464832399</v>
      </c>
      <c r="R54">
        <v>0.418818532461812</v>
      </c>
      <c r="S54">
        <v>0.55901662937049901</v>
      </c>
      <c r="T54">
        <v>0.42860577190819299</v>
      </c>
      <c r="U54">
        <v>0.52673139490857501</v>
      </c>
      <c r="V54">
        <v>0.44336922563077402</v>
      </c>
      <c r="W54">
        <v>0.526229766479693</v>
      </c>
      <c r="X54">
        <v>0.46586488717218</v>
      </c>
      <c r="Y54" s="126">
        <f t="shared" si="2"/>
        <v>0.526229766479693</v>
      </c>
      <c r="Z54" s="126">
        <f t="shared" si="3"/>
        <v>0.46586488717218</v>
      </c>
      <c r="AB54">
        <v>44</v>
      </c>
      <c r="AC54" t="str">
        <f t="shared" si="8"/>
        <v>Alex Calatrava</v>
      </c>
      <c r="AD54" s="124">
        <f t="shared" si="9"/>
        <v>0.60112338139251598</v>
      </c>
      <c r="AE54" s="124">
        <f t="shared" si="10"/>
        <v>0.38801285324391899</v>
      </c>
    </row>
    <row r="55" spans="2:31" x14ac:dyDescent="0.35">
      <c r="B55" s="122">
        <v>45</v>
      </c>
      <c r="C55" t="s">
        <v>2333</v>
      </c>
      <c r="D55">
        <v>0.64942071067232499</v>
      </c>
      <c r="E55">
        <v>0.34661729360311899</v>
      </c>
      <c r="F55">
        <v>0.63711475430795605</v>
      </c>
      <c r="G55">
        <v>0.35781702123287301</v>
      </c>
      <c r="H55">
        <v>0.61455234090826005</v>
      </c>
      <c r="I55">
        <v>0.37157523757451599</v>
      </c>
      <c r="J55">
        <v>0.59294784380920096</v>
      </c>
      <c r="K55">
        <v>0.40610111266418603</v>
      </c>
      <c r="L55" s="126">
        <f t="shared" si="4"/>
        <v>0.59294784380920096</v>
      </c>
      <c r="M55" s="126">
        <f t="shared" si="1"/>
        <v>0.40610111266418603</v>
      </c>
      <c r="O55" s="122">
        <v>45</v>
      </c>
      <c r="P55" t="s">
        <v>2006</v>
      </c>
      <c r="Q55">
        <v>0.56361499974804596</v>
      </c>
      <c r="R55">
        <v>0.42380636491066898</v>
      </c>
      <c r="S55">
        <v>0.57037030427995805</v>
      </c>
      <c r="T55">
        <v>0.439696780661116</v>
      </c>
      <c r="U55">
        <v>0.56460595500962796</v>
      </c>
      <c r="V55">
        <v>0.45594935744419302</v>
      </c>
      <c r="W55">
        <v>0.55140899666694598</v>
      </c>
      <c r="X55">
        <v>0.485839073560621</v>
      </c>
      <c r="Y55" s="126">
        <f t="shared" si="2"/>
        <v>0.55140899666694598</v>
      </c>
      <c r="Z55" s="126">
        <f t="shared" si="3"/>
        <v>0.485839073560621</v>
      </c>
      <c r="AB55">
        <v>45</v>
      </c>
      <c r="AC55" t="str">
        <f t="shared" si="8"/>
        <v>Alex Corretja</v>
      </c>
      <c r="AD55" s="124">
        <f t="shared" si="9"/>
        <v>0.59294784380920096</v>
      </c>
      <c r="AE55" s="124">
        <f t="shared" si="10"/>
        <v>0.40610111266418603</v>
      </c>
    </row>
    <row r="56" spans="2:31" x14ac:dyDescent="0.35">
      <c r="B56" s="122">
        <v>46</v>
      </c>
      <c r="C56" t="s">
        <v>2853</v>
      </c>
      <c r="D56">
        <v>0.67186671693609401</v>
      </c>
      <c r="E56">
        <v>0.407616286653742</v>
      </c>
      <c r="F56">
        <v>0.666211013877546</v>
      </c>
      <c r="G56">
        <v>0.43674474765389598</v>
      </c>
      <c r="H56">
        <v>0.67614143711011498</v>
      </c>
      <c r="I56">
        <v>0.46094998421216998</v>
      </c>
      <c r="J56">
        <v>0.63061889478809097</v>
      </c>
      <c r="K56">
        <v>0.453265843437406</v>
      </c>
      <c r="L56" s="126">
        <f t="shared" si="4"/>
        <v>0.63061889478809097</v>
      </c>
      <c r="M56" s="126">
        <f t="shared" si="1"/>
        <v>0.453265843437406</v>
      </c>
      <c r="O56" s="122">
        <v>46</v>
      </c>
      <c r="P56" t="s">
        <v>3737</v>
      </c>
      <c r="Q56">
        <v>0.59370974913060603</v>
      </c>
      <c r="R56">
        <v>0.406233936966853</v>
      </c>
      <c r="S56">
        <v>0.59883939716983203</v>
      </c>
      <c r="T56">
        <v>0.4112979623736</v>
      </c>
      <c r="U56">
        <v>0.56056968612106595</v>
      </c>
      <c r="V56">
        <v>0.41555359842633799</v>
      </c>
      <c r="W56">
        <v>0.55490733553373295</v>
      </c>
      <c r="X56">
        <v>0.44093369293048801</v>
      </c>
      <c r="Y56" s="126">
        <f t="shared" si="2"/>
        <v>0.55490733553373295</v>
      </c>
      <c r="Z56" s="126">
        <f t="shared" si="3"/>
        <v>0.44093369293048801</v>
      </c>
      <c r="AB56">
        <v>46</v>
      </c>
      <c r="AC56" t="str">
        <f t="shared" si="8"/>
        <v>Alex De Minaur</v>
      </c>
      <c r="AD56" s="124">
        <f t="shared" si="9"/>
        <v>0.63061889478809097</v>
      </c>
      <c r="AE56" s="124">
        <f t="shared" si="10"/>
        <v>0.453265843437406</v>
      </c>
    </row>
    <row r="57" spans="2:31" x14ac:dyDescent="0.35">
      <c r="B57" s="122">
        <v>47</v>
      </c>
      <c r="C57" t="s">
        <v>1650</v>
      </c>
      <c r="D57">
        <v>0.623489684947102</v>
      </c>
      <c r="E57">
        <v>0.35534681860293899</v>
      </c>
      <c r="F57">
        <v>0.60413111746877901</v>
      </c>
      <c r="G57">
        <v>0.38708364603652101</v>
      </c>
      <c r="H57">
        <v>0.60934477248933805</v>
      </c>
      <c r="I57">
        <v>0.39024423072929298</v>
      </c>
      <c r="J57">
        <v>0.57369668078518299</v>
      </c>
      <c r="K57">
        <v>0.397854137120493</v>
      </c>
      <c r="L57" s="126">
        <f t="shared" si="4"/>
        <v>0.57369668078518299</v>
      </c>
      <c r="M57" s="126">
        <f t="shared" si="1"/>
        <v>0.397854137120493</v>
      </c>
      <c r="O57" s="122">
        <v>47</v>
      </c>
      <c r="P57" t="s">
        <v>3533</v>
      </c>
      <c r="Q57">
        <v>0.57695159923616302</v>
      </c>
      <c r="R57">
        <v>0.419227337921107</v>
      </c>
      <c r="S57">
        <v>0.56542739885424398</v>
      </c>
      <c r="T57">
        <v>0.42884100688165999</v>
      </c>
      <c r="U57">
        <v>0.54590319847232605</v>
      </c>
      <c r="V57">
        <v>0.44645467584221299</v>
      </c>
      <c r="W57">
        <v>0.522282196562734</v>
      </c>
      <c r="X57">
        <v>0.46052302064498002</v>
      </c>
      <c r="Y57" s="126">
        <f t="shared" si="2"/>
        <v>0.522282196562734</v>
      </c>
      <c r="Z57" s="126">
        <f t="shared" si="3"/>
        <v>0.46052302064498002</v>
      </c>
      <c r="AB57">
        <v>47</v>
      </c>
      <c r="AC57" t="str">
        <f t="shared" si="8"/>
        <v>Alex Jr. Bogomolov</v>
      </c>
      <c r="AD57" s="124">
        <f t="shared" si="9"/>
        <v>0.57369668078518299</v>
      </c>
      <c r="AE57" s="124">
        <f t="shared" si="10"/>
        <v>0.397854137120493</v>
      </c>
    </row>
    <row r="58" spans="2:31" x14ac:dyDescent="0.35">
      <c r="B58" s="122">
        <v>48</v>
      </c>
      <c r="C58" t="s">
        <v>2326</v>
      </c>
      <c r="D58">
        <v>0.65246597176823895</v>
      </c>
      <c r="E58">
        <v>0.34615576959531102</v>
      </c>
      <c r="F58">
        <v>0.64127522350414901</v>
      </c>
      <c r="G58">
        <v>0.35683269279374802</v>
      </c>
      <c r="H58">
        <v>0.62341333574430402</v>
      </c>
      <c r="I58">
        <v>0.37263807806530802</v>
      </c>
      <c r="J58">
        <v>0.59903063751688801</v>
      </c>
      <c r="K58">
        <v>0.39803269279374798</v>
      </c>
      <c r="L58" s="126">
        <f t="shared" si="4"/>
        <v>0.59903063751688801</v>
      </c>
      <c r="M58" s="126">
        <f t="shared" si="1"/>
        <v>0.39803269279374798</v>
      </c>
      <c r="O58" s="122">
        <v>48</v>
      </c>
      <c r="P58" t="s">
        <v>3532</v>
      </c>
      <c r="Q58">
        <v>0.61475857136019496</v>
      </c>
      <c r="R58">
        <v>0.44344816104219298</v>
      </c>
      <c r="S58">
        <v>0.60783809890561302</v>
      </c>
      <c r="T58">
        <v>0.45240605318412502</v>
      </c>
      <c r="U58">
        <v>0.621171480691323</v>
      </c>
      <c r="V58">
        <v>0.48227532649211002</v>
      </c>
      <c r="W58">
        <v>0.59535223191809294</v>
      </c>
      <c r="X58">
        <v>0.51737764252122398</v>
      </c>
      <c r="Y58" s="126">
        <f t="shared" si="2"/>
        <v>0.59535223191809294</v>
      </c>
      <c r="Z58" s="126">
        <f t="shared" si="3"/>
        <v>0.51737764252122398</v>
      </c>
      <c r="AB58">
        <v>48</v>
      </c>
      <c r="AC58" t="str">
        <f t="shared" si="8"/>
        <v>Alex Kim</v>
      </c>
      <c r="AD58" s="124">
        <f t="shared" si="9"/>
        <v>0.59903063751688801</v>
      </c>
      <c r="AE58" s="124">
        <f t="shared" si="10"/>
        <v>0.39803269279374798</v>
      </c>
    </row>
    <row r="59" spans="2:31" x14ac:dyDescent="0.35">
      <c r="B59" s="122">
        <v>49</v>
      </c>
      <c r="C59" t="s">
        <v>1651</v>
      </c>
      <c r="D59">
        <v>0.64705328636390502</v>
      </c>
      <c r="E59">
        <v>0.33965011013991198</v>
      </c>
      <c r="F59">
        <v>0.63617248487542599</v>
      </c>
      <c r="G59">
        <v>0.34489965287105601</v>
      </c>
      <c r="H59">
        <v>0.62281908114590401</v>
      </c>
      <c r="I59">
        <v>0.34042103153748798</v>
      </c>
      <c r="J59">
        <v>0.59637824168530795</v>
      </c>
      <c r="K59">
        <v>0.385286268624914</v>
      </c>
      <c r="L59" s="126">
        <f t="shared" si="4"/>
        <v>0.59637824168530795</v>
      </c>
      <c r="M59" s="126">
        <f t="shared" si="1"/>
        <v>0.385286268624914</v>
      </c>
      <c r="O59" s="122">
        <v>49</v>
      </c>
      <c r="P59" t="s">
        <v>3001</v>
      </c>
      <c r="Q59">
        <v>0.58492813600223204</v>
      </c>
      <c r="R59">
        <v>0.42299603281522702</v>
      </c>
      <c r="S59">
        <v>0.57122089053900105</v>
      </c>
      <c r="T59">
        <v>0.43351887215503199</v>
      </c>
      <c r="U59">
        <v>0.55145746244404004</v>
      </c>
      <c r="V59">
        <v>0.45606488744733797</v>
      </c>
      <c r="W59">
        <v>0.53445762881528402</v>
      </c>
      <c r="X59">
        <v>0.466405313432596</v>
      </c>
      <c r="Y59" s="126">
        <f t="shared" si="2"/>
        <v>0.53445762881528402</v>
      </c>
      <c r="Z59" s="126">
        <f t="shared" si="3"/>
        <v>0.466405313432596</v>
      </c>
      <c r="AB59">
        <v>49</v>
      </c>
      <c r="AC59" t="str">
        <f t="shared" si="8"/>
        <v>Alex Kuznetsov</v>
      </c>
      <c r="AD59" s="124">
        <f t="shared" si="9"/>
        <v>0.59637824168530795</v>
      </c>
      <c r="AE59" s="124">
        <f t="shared" si="10"/>
        <v>0.385286268624914</v>
      </c>
    </row>
    <row r="60" spans="2:31" x14ac:dyDescent="0.35">
      <c r="B60" s="122">
        <v>50</v>
      </c>
      <c r="C60" t="s">
        <v>3703</v>
      </c>
      <c r="D60">
        <v>0.65286407992915096</v>
      </c>
      <c r="E60">
        <v>0.34888798387380099</v>
      </c>
      <c r="F60">
        <v>0.63487677190735103</v>
      </c>
      <c r="G60">
        <v>0.35773987291287301</v>
      </c>
      <c r="H60">
        <v>0.63446116372551198</v>
      </c>
      <c r="I60">
        <v>0.37909593897525501</v>
      </c>
      <c r="J60">
        <v>0.63041510030913495</v>
      </c>
      <c r="K60">
        <v>0.43215242036110602</v>
      </c>
      <c r="L60" s="126">
        <f t="shared" si="4"/>
        <v>0.63041510030913495</v>
      </c>
      <c r="M60" s="126">
        <f t="shared" si="1"/>
        <v>0.43215242036110602</v>
      </c>
      <c r="O60" s="122">
        <v>50</v>
      </c>
      <c r="P60" t="s">
        <v>3128</v>
      </c>
      <c r="Q60">
        <v>0.58434883891043798</v>
      </c>
      <c r="R60">
        <v>0.414141529000215</v>
      </c>
      <c r="S60">
        <v>0.57193281729352796</v>
      </c>
      <c r="T60">
        <v>0.427396235111207</v>
      </c>
      <c r="U60">
        <v>0.55344961297014605</v>
      </c>
      <c r="V60">
        <v>0.44604717633340502</v>
      </c>
      <c r="W60">
        <v>0.53696640864676404</v>
      </c>
      <c r="X60">
        <v>0.46269811755560297</v>
      </c>
      <c r="Y60" s="126">
        <f t="shared" si="2"/>
        <v>0.53696640864676404</v>
      </c>
      <c r="Z60" s="126">
        <f t="shared" si="3"/>
        <v>0.46269811755560297</v>
      </c>
      <c r="AB60">
        <v>50</v>
      </c>
      <c r="AC60" t="str">
        <f t="shared" si="8"/>
        <v>Alex Molcan</v>
      </c>
      <c r="AD60" s="124">
        <f t="shared" si="9"/>
        <v>0.63041510030913495</v>
      </c>
      <c r="AE60" s="124">
        <f t="shared" si="10"/>
        <v>0.43215242036110602</v>
      </c>
    </row>
    <row r="61" spans="2:31" x14ac:dyDescent="0.35">
      <c r="B61" s="122">
        <v>51</v>
      </c>
      <c r="C61" t="s">
        <v>3950</v>
      </c>
      <c r="D61">
        <v>0.65249748115842698</v>
      </c>
      <c r="E61">
        <v>0.34625255640163299</v>
      </c>
      <c r="F61">
        <v>0.64081908072230398</v>
      </c>
      <c r="G61">
        <v>0.35624350754383699</v>
      </c>
      <c r="H61">
        <v>0.62449748115842696</v>
      </c>
      <c r="I61">
        <v>0.37425255640163302</v>
      </c>
      <c r="J61">
        <v>0.59962311086882003</v>
      </c>
      <c r="K61">
        <v>0.39943941730122501</v>
      </c>
      <c r="L61" s="126">
        <f t="shared" si="4"/>
        <v>0.59962311086882003</v>
      </c>
      <c r="M61" s="126">
        <f t="shared" si="1"/>
        <v>0.39943941730122501</v>
      </c>
      <c r="O61" s="122">
        <v>51</v>
      </c>
      <c r="P61" t="s">
        <v>3139</v>
      </c>
      <c r="Q61">
        <v>0.57920703563718301</v>
      </c>
      <c r="R61">
        <v>0.42026686312523598</v>
      </c>
      <c r="S61">
        <v>0.56894271418291098</v>
      </c>
      <c r="T61">
        <v>0.43035581750031399</v>
      </c>
      <c r="U61">
        <v>0.54962110691154897</v>
      </c>
      <c r="V61">
        <v>0.44880058937570699</v>
      </c>
      <c r="W61">
        <v>0.53494271418291095</v>
      </c>
      <c r="X61">
        <v>0.46435581750031402</v>
      </c>
      <c r="Y61" s="126">
        <f t="shared" si="2"/>
        <v>0.53494271418291095</v>
      </c>
      <c r="Z61" s="126">
        <f t="shared" si="3"/>
        <v>0.46435581750031402</v>
      </c>
      <c r="AB61">
        <v>51</v>
      </c>
      <c r="AC61" t="str">
        <f t="shared" si="8"/>
        <v>Alex Rybakov</v>
      </c>
      <c r="AD61" s="124">
        <f t="shared" si="9"/>
        <v>0.59962311086882003</v>
      </c>
      <c r="AE61" s="124">
        <f t="shared" si="10"/>
        <v>0.39943941730122501</v>
      </c>
    </row>
    <row r="62" spans="2:31" x14ac:dyDescent="0.35">
      <c r="B62" s="122">
        <v>52</v>
      </c>
      <c r="C62" t="s">
        <v>2857</v>
      </c>
      <c r="D62">
        <v>0.64158102853938104</v>
      </c>
      <c r="E62">
        <v>0.340280558476591</v>
      </c>
      <c r="F62">
        <v>0.62042763505662801</v>
      </c>
      <c r="G62">
        <v>0.34562970227078199</v>
      </c>
      <c r="H62">
        <v>0.60253899734917504</v>
      </c>
      <c r="I62">
        <v>0.36110334698640201</v>
      </c>
      <c r="J62">
        <v>0.58841646600096398</v>
      </c>
      <c r="K62">
        <v>0.39299790009059499</v>
      </c>
      <c r="L62" s="126">
        <f t="shared" si="4"/>
        <v>0.58841646600096398</v>
      </c>
      <c r="M62" s="126">
        <f t="shared" si="1"/>
        <v>0.39299790009059499</v>
      </c>
      <c r="O62" s="122">
        <v>52</v>
      </c>
      <c r="P62" t="s">
        <v>2007</v>
      </c>
      <c r="Q62">
        <v>0.58347166113709104</v>
      </c>
      <c r="R62">
        <v>0.41026202288631902</v>
      </c>
      <c r="S62">
        <v>0.57154296050537401</v>
      </c>
      <c r="T62">
        <v>0.42567201017169698</v>
      </c>
      <c r="U62">
        <v>0.55315722037903103</v>
      </c>
      <c r="V62">
        <v>0.44475400762877298</v>
      </c>
      <c r="W62">
        <v>0.53677148025268695</v>
      </c>
      <c r="X62">
        <v>0.46183600508584899</v>
      </c>
      <c r="Y62" s="126">
        <f t="shared" si="2"/>
        <v>0.53677148025268695</v>
      </c>
      <c r="Z62" s="126">
        <f t="shared" si="3"/>
        <v>0.46183600508584899</v>
      </c>
      <c r="AB62">
        <v>52</v>
      </c>
      <c r="AC62" t="str">
        <f t="shared" si="8"/>
        <v>Alexandar Lazarov</v>
      </c>
      <c r="AD62" s="124">
        <f t="shared" si="9"/>
        <v>0.58841646600096398</v>
      </c>
      <c r="AE62" s="124">
        <f t="shared" si="10"/>
        <v>0.39299790009059499</v>
      </c>
    </row>
    <row r="63" spans="2:31" x14ac:dyDescent="0.35">
      <c r="B63" s="122">
        <v>53</v>
      </c>
      <c r="C63" t="s">
        <v>2848</v>
      </c>
      <c r="D63">
        <v>0.69373018416330701</v>
      </c>
      <c r="E63">
        <v>0.38309085301691398</v>
      </c>
      <c r="F63">
        <v>0.68541056314618098</v>
      </c>
      <c r="G63">
        <v>0.36874161524801502</v>
      </c>
      <c r="H63">
        <v>0.66379480881584796</v>
      </c>
      <c r="I63">
        <v>0.37411399230596698</v>
      </c>
      <c r="J63">
        <v>0.63348297943363396</v>
      </c>
      <c r="K63">
        <v>0.38532886567733299</v>
      </c>
      <c r="L63" s="126">
        <f t="shared" si="4"/>
        <v>0.63348297943363396</v>
      </c>
      <c r="M63" s="126">
        <f t="shared" si="1"/>
        <v>0.38532886567733299</v>
      </c>
      <c r="O63" s="122">
        <v>53</v>
      </c>
      <c r="P63" t="s">
        <v>2976</v>
      </c>
      <c r="Q63">
        <v>0.57928285714285699</v>
      </c>
      <c r="R63">
        <v>0.42004750000000002</v>
      </c>
      <c r="S63">
        <v>0.56892428571428599</v>
      </c>
      <c r="T63">
        <v>0.43007125000000002</v>
      </c>
      <c r="U63">
        <v>0.55056571428571399</v>
      </c>
      <c r="V63">
        <v>0.44809500000000002</v>
      </c>
      <c r="W63">
        <v>0.53277285714285705</v>
      </c>
      <c r="X63">
        <v>0.46421374999999998</v>
      </c>
      <c r="Y63" s="126">
        <f t="shared" si="2"/>
        <v>0.53277285714285705</v>
      </c>
      <c r="Z63" s="126">
        <f t="shared" si="3"/>
        <v>0.46421374999999998</v>
      </c>
      <c r="AB63">
        <v>53</v>
      </c>
      <c r="AC63" t="str">
        <f t="shared" si="8"/>
        <v>Alexander Bublik</v>
      </c>
      <c r="AD63" s="124">
        <f t="shared" si="9"/>
        <v>0.63348297943363396</v>
      </c>
      <c r="AE63" s="124">
        <f t="shared" si="10"/>
        <v>0.38532886567733299</v>
      </c>
    </row>
    <row r="64" spans="2:31" x14ac:dyDescent="0.35">
      <c r="B64" s="122">
        <v>54</v>
      </c>
      <c r="C64" t="s">
        <v>3640</v>
      </c>
      <c r="D64">
        <v>0.64787473117928995</v>
      </c>
      <c r="E64">
        <v>0.34443889739033101</v>
      </c>
      <c r="F64">
        <v>0.63516630823905296</v>
      </c>
      <c r="G64">
        <v>0.35458519652044201</v>
      </c>
      <c r="H64">
        <v>0.60894082436177399</v>
      </c>
      <c r="I64">
        <v>0.36697521182303799</v>
      </c>
      <c r="J64">
        <v>0.59316630823905303</v>
      </c>
      <c r="K64">
        <v>0.396585196520442</v>
      </c>
      <c r="L64" s="126">
        <f t="shared" si="4"/>
        <v>0.59316630823905303</v>
      </c>
      <c r="M64" s="126">
        <f t="shared" si="1"/>
        <v>0.396585196520442</v>
      </c>
      <c r="O64" s="122">
        <v>54</v>
      </c>
      <c r="P64" t="s">
        <v>3390</v>
      </c>
      <c r="Q64">
        <v>0.57239455086208302</v>
      </c>
      <c r="R64">
        <v>0.40315727950292002</v>
      </c>
      <c r="S64">
        <v>0.56339105346752305</v>
      </c>
      <c r="T64">
        <v>0.41569705637608201</v>
      </c>
      <c r="U64">
        <v>0.54001972189373204</v>
      </c>
      <c r="V64">
        <v>0.42448033209667002</v>
      </c>
      <c r="W64">
        <v>0.52412119990227601</v>
      </c>
      <c r="X64">
        <v>0.43164757922113001</v>
      </c>
      <c r="Y64" s="126">
        <f t="shared" si="2"/>
        <v>0.52412119990227601</v>
      </c>
      <c r="Z64" s="126">
        <f t="shared" si="3"/>
        <v>0.43164757922113001</v>
      </c>
      <c r="AB64">
        <v>54</v>
      </c>
      <c r="AC64" t="str">
        <f t="shared" si="8"/>
        <v>Alexander Cozbinov</v>
      </c>
      <c r="AD64" s="124">
        <f t="shared" si="9"/>
        <v>0.59316630823905303</v>
      </c>
      <c r="AE64" s="124">
        <f t="shared" si="10"/>
        <v>0.396585196520442</v>
      </c>
    </row>
    <row r="65" spans="2:31" x14ac:dyDescent="0.35">
      <c r="B65" s="122">
        <v>55</v>
      </c>
      <c r="C65" t="s">
        <v>2911</v>
      </c>
      <c r="D65">
        <v>0.65165321411886701</v>
      </c>
      <c r="E65">
        <v>0.34477032760800702</v>
      </c>
      <c r="F65">
        <v>0.63883505317933797</v>
      </c>
      <c r="G65">
        <v>0.35276026987881698</v>
      </c>
      <c r="H65">
        <v>0.62365321411886698</v>
      </c>
      <c r="I65">
        <v>0.37277032760800699</v>
      </c>
      <c r="J65">
        <v>0.59898991058914997</v>
      </c>
      <c r="K65">
        <v>0.39832774570600499</v>
      </c>
      <c r="L65" s="126">
        <f t="shared" si="4"/>
        <v>0.59898991058914997</v>
      </c>
      <c r="M65" s="126">
        <f t="shared" si="1"/>
        <v>0.39832774570600499</v>
      </c>
      <c r="O65" s="122">
        <v>55</v>
      </c>
      <c r="P65" t="s">
        <v>2008</v>
      </c>
      <c r="Q65">
        <v>0.57662768122605301</v>
      </c>
      <c r="R65">
        <v>0.41457081727480699</v>
      </c>
      <c r="S65">
        <v>0.56545931626797397</v>
      </c>
      <c r="T65">
        <v>0.42450210266933402</v>
      </c>
      <c r="U65">
        <v>0.541979608114735</v>
      </c>
      <c r="V65">
        <v>0.42791387807258302</v>
      </c>
      <c r="W65">
        <v>0.53153173959540601</v>
      </c>
      <c r="X65">
        <v>0.45565317235545599</v>
      </c>
      <c r="Y65" s="126">
        <f t="shared" si="2"/>
        <v>0.53153173959540601</v>
      </c>
      <c r="Z65" s="126">
        <f t="shared" si="3"/>
        <v>0.45565317235545599</v>
      </c>
      <c r="AB65">
        <v>55</v>
      </c>
      <c r="AC65" t="str">
        <f t="shared" si="8"/>
        <v>Alexander Donski</v>
      </c>
      <c r="AD65" s="124">
        <f t="shared" si="9"/>
        <v>0.59898991058914997</v>
      </c>
      <c r="AE65" s="124">
        <f t="shared" si="10"/>
        <v>0.39832774570600499</v>
      </c>
    </row>
    <row r="66" spans="2:31" x14ac:dyDescent="0.35">
      <c r="B66" s="122">
        <v>56</v>
      </c>
      <c r="C66" t="s">
        <v>3760</v>
      </c>
      <c r="D66">
        <v>0.652634106594837</v>
      </c>
      <c r="E66">
        <v>0.34664849166926498</v>
      </c>
      <c r="F66">
        <v>0.64145115989225499</v>
      </c>
      <c r="G66">
        <v>0.35747273750389702</v>
      </c>
      <c r="H66">
        <v>0.62426821318967296</v>
      </c>
      <c r="I66">
        <v>0.37429698333852901</v>
      </c>
      <c r="J66">
        <v>0.59828030099573204</v>
      </c>
      <c r="K66">
        <v>0.398347910845544</v>
      </c>
      <c r="L66" s="126">
        <f t="shared" si="4"/>
        <v>0.59828030099573204</v>
      </c>
      <c r="M66" s="126">
        <f t="shared" si="1"/>
        <v>0.398347910845544</v>
      </c>
      <c r="O66" s="122">
        <v>56</v>
      </c>
      <c r="P66" t="s">
        <v>2009</v>
      </c>
      <c r="Q66">
        <v>0.65129224894194204</v>
      </c>
      <c r="R66">
        <v>0.47749494560587902</v>
      </c>
      <c r="S66">
        <v>0.61856789115419997</v>
      </c>
      <c r="T66">
        <v>0.48034198555380497</v>
      </c>
      <c r="U66">
        <v>0.59693325457193003</v>
      </c>
      <c r="V66">
        <v>0.48848699023255598</v>
      </c>
      <c r="W66">
        <v>0.58237824193594601</v>
      </c>
      <c r="X66">
        <v>0.48426093858415198</v>
      </c>
      <c r="Y66" s="126">
        <f t="shared" si="2"/>
        <v>0.58237824193594601</v>
      </c>
      <c r="Z66" s="126">
        <f t="shared" si="3"/>
        <v>0.48426093858415198</v>
      </c>
      <c r="AB66">
        <v>56</v>
      </c>
      <c r="AC66" t="str">
        <f t="shared" si="8"/>
        <v>Alexander Erler</v>
      </c>
      <c r="AD66" s="124">
        <f t="shared" si="9"/>
        <v>0.59828030099573204</v>
      </c>
      <c r="AE66" s="124">
        <f t="shared" si="10"/>
        <v>0.398347910845544</v>
      </c>
    </row>
    <row r="67" spans="2:31" x14ac:dyDescent="0.35">
      <c r="B67" s="122">
        <v>57</v>
      </c>
      <c r="C67" t="s">
        <v>1652</v>
      </c>
      <c r="D67">
        <v>0.65303681221629395</v>
      </c>
      <c r="E67">
        <v>0.34565257574784802</v>
      </c>
      <c r="F67">
        <v>0.64699419622696297</v>
      </c>
      <c r="G67">
        <v>0.35721233389078699</v>
      </c>
      <c r="H67">
        <v>0.638612223032335</v>
      </c>
      <c r="I67">
        <v>0.37328217227106703</v>
      </c>
      <c r="J67">
        <v>0.60186789244665195</v>
      </c>
      <c r="K67">
        <v>0.39531332208883802</v>
      </c>
      <c r="L67" s="126">
        <f t="shared" si="4"/>
        <v>0.60186789244665195</v>
      </c>
      <c r="M67" s="126">
        <f t="shared" si="1"/>
        <v>0.39531332208883802</v>
      </c>
      <c r="O67" s="122">
        <v>57</v>
      </c>
      <c r="P67" t="s">
        <v>3782</v>
      </c>
      <c r="Q67">
        <v>0.57931597842939098</v>
      </c>
      <c r="R67">
        <v>0.42013219505355498</v>
      </c>
      <c r="S67">
        <v>0.56897396764408703</v>
      </c>
      <c r="T67">
        <v>0.43019829258033299</v>
      </c>
      <c r="U67">
        <v>0.55063195685878297</v>
      </c>
      <c r="V67">
        <v>0.44826439010711</v>
      </c>
      <c r="W67">
        <v>0.53292190293226205</v>
      </c>
      <c r="X67">
        <v>0.464594877740998</v>
      </c>
      <c r="Y67" s="126">
        <f t="shared" si="2"/>
        <v>0.53292190293226205</v>
      </c>
      <c r="Z67" s="126">
        <f t="shared" si="3"/>
        <v>0.464594877740998</v>
      </c>
      <c r="AB67">
        <v>57</v>
      </c>
      <c r="AC67" t="str">
        <f t="shared" si="8"/>
        <v>Alexander Kudryavtsev</v>
      </c>
      <c r="AD67" s="124">
        <f t="shared" si="9"/>
        <v>0.60186789244665195</v>
      </c>
      <c r="AE67" s="124">
        <f t="shared" si="10"/>
        <v>0.39531332208883802</v>
      </c>
    </row>
    <row r="68" spans="2:31" x14ac:dyDescent="0.35">
      <c r="B68" s="122">
        <v>58</v>
      </c>
      <c r="C68" t="s">
        <v>2808</v>
      </c>
      <c r="D68">
        <v>0.64819256178970597</v>
      </c>
      <c r="E68">
        <v>0.34567495559527001</v>
      </c>
      <c r="F68">
        <v>0.63070252020580797</v>
      </c>
      <c r="G68">
        <v>0.35488614564888399</v>
      </c>
      <c r="H68">
        <v>0.62019256178970605</v>
      </c>
      <c r="I68">
        <v>0.37367495559526998</v>
      </c>
      <c r="J68">
        <v>0.59639442134227905</v>
      </c>
      <c r="K68">
        <v>0.39900621669645198</v>
      </c>
      <c r="L68" s="126">
        <f t="shared" si="4"/>
        <v>0.59639442134227905</v>
      </c>
      <c r="M68" s="126">
        <f t="shared" si="1"/>
        <v>0.39900621669645198</v>
      </c>
      <c r="O68" s="122">
        <v>58</v>
      </c>
      <c r="P68" t="s">
        <v>3187</v>
      </c>
      <c r="Q68">
        <v>0.58065922819666904</v>
      </c>
      <c r="R68">
        <v>0.41222568313777702</v>
      </c>
      <c r="S68">
        <v>0.56765685376075803</v>
      </c>
      <c r="T68">
        <v>0.413199131116259</v>
      </c>
      <c r="U68">
        <v>0.55694849557422399</v>
      </c>
      <c r="V68">
        <v>0.431455928383217</v>
      </c>
      <c r="W68">
        <v>0.55483843387070297</v>
      </c>
      <c r="X68">
        <v>0.43699503328253397</v>
      </c>
      <c r="Y68" s="126">
        <f t="shared" si="2"/>
        <v>0.55483843387070297</v>
      </c>
      <c r="Z68" s="126">
        <f t="shared" si="3"/>
        <v>0.43699503328253397</v>
      </c>
      <c r="AB68">
        <v>58</v>
      </c>
      <c r="AC68" t="str">
        <f t="shared" si="8"/>
        <v>Alexander Lazov</v>
      </c>
      <c r="AD68" s="124">
        <f t="shared" si="9"/>
        <v>0.59639442134227905</v>
      </c>
      <c r="AE68" s="124">
        <f t="shared" si="10"/>
        <v>0.39900621669645198</v>
      </c>
    </row>
    <row r="69" spans="2:31" x14ac:dyDescent="0.35">
      <c r="B69" s="122">
        <v>59</v>
      </c>
      <c r="C69" t="s">
        <v>1653</v>
      </c>
      <c r="D69">
        <v>0.63575231594173998</v>
      </c>
      <c r="E69">
        <v>0.34194134177437102</v>
      </c>
      <c r="F69">
        <v>0.62695225780595598</v>
      </c>
      <c r="G69">
        <v>0.35089838569735199</v>
      </c>
      <c r="H69">
        <v>0.61103926757058402</v>
      </c>
      <c r="I69">
        <v>0.36119071785398599</v>
      </c>
      <c r="J69">
        <v>0.59602665355810103</v>
      </c>
      <c r="K69">
        <v>0.37807086706480098</v>
      </c>
      <c r="L69" s="126">
        <f t="shared" si="4"/>
        <v>0.59602665355810103</v>
      </c>
      <c r="M69" s="126">
        <f t="shared" si="1"/>
        <v>0.37807086706480098</v>
      </c>
      <c r="O69" s="122">
        <v>59</v>
      </c>
      <c r="P69" t="s">
        <v>3020</v>
      </c>
      <c r="Q69">
        <v>0.58215239616350301</v>
      </c>
      <c r="R69">
        <v>0.42545698943215698</v>
      </c>
      <c r="S69">
        <v>0.56670859602789603</v>
      </c>
      <c r="T69">
        <v>0.435235661244122</v>
      </c>
      <c r="U69">
        <v>0.54463193404695098</v>
      </c>
      <c r="V69">
        <v>0.45748485846203601</v>
      </c>
      <c r="W69">
        <v>0.51968749554249405</v>
      </c>
      <c r="X69">
        <v>0.455484517951319</v>
      </c>
      <c r="Y69" s="126">
        <f t="shared" si="2"/>
        <v>0.51968749554249405</v>
      </c>
      <c r="Z69" s="126">
        <f t="shared" si="3"/>
        <v>0.455484517951319</v>
      </c>
      <c r="AB69">
        <v>59</v>
      </c>
      <c r="AC69" t="str">
        <f t="shared" si="8"/>
        <v>Alexander Peya</v>
      </c>
      <c r="AD69" s="124">
        <f t="shared" si="9"/>
        <v>0.59602665355810103</v>
      </c>
      <c r="AE69" s="124">
        <f t="shared" si="10"/>
        <v>0.37807086706480098</v>
      </c>
    </row>
    <row r="70" spans="2:31" x14ac:dyDescent="0.35">
      <c r="B70" s="122">
        <v>60</v>
      </c>
      <c r="C70" t="s">
        <v>2306</v>
      </c>
      <c r="D70">
        <v>0.65387586159863997</v>
      </c>
      <c r="E70">
        <v>0.34591212270635202</v>
      </c>
      <c r="F70">
        <v>0.634308486045144</v>
      </c>
      <c r="G70">
        <v>0.35316962888110698</v>
      </c>
      <c r="H70">
        <v>0.61643011899826905</v>
      </c>
      <c r="I70">
        <v>0.36374032933396</v>
      </c>
      <c r="J70">
        <v>0.59041295453877796</v>
      </c>
      <c r="K70">
        <v>0.38831903305182403</v>
      </c>
      <c r="L70" s="126">
        <f t="shared" si="4"/>
        <v>0.59041295453877796</v>
      </c>
      <c r="M70" s="126">
        <f t="shared" si="1"/>
        <v>0.38831903305182403</v>
      </c>
      <c r="O70" s="122">
        <v>60</v>
      </c>
      <c r="P70" t="s">
        <v>3397</v>
      </c>
      <c r="Q70">
        <v>0.59982924887048195</v>
      </c>
      <c r="R70">
        <v>0.42147540302951098</v>
      </c>
      <c r="S70">
        <v>0.57874601305194595</v>
      </c>
      <c r="T70">
        <v>0.44361386031079503</v>
      </c>
      <c r="U70">
        <v>0.59243147272326802</v>
      </c>
      <c r="V70">
        <v>0.46164635438978702</v>
      </c>
      <c r="W70">
        <v>0.57470782265045905</v>
      </c>
      <c r="X70">
        <v>0.50928651453691598</v>
      </c>
      <c r="Y70" s="126">
        <f t="shared" si="2"/>
        <v>0.57470782265045905</v>
      </c>
      <c r="Z70" s="126">
        <f t="shared" si="3"/>
        <v>0.50928651453691598</v>
      </c>
      <c r="AB70">
        <v>60</v>
      </c>
      <c r="AC70" t="str">
        <f t="shared" si="8"/>
        <v>Alexander Popp</v>
      </c>
      <c r="AD70" s="124">
        <f t="shared" si="9"/>
        <v>0.59041295453877796</v>
      </c>
      <c r="AE70" s="124">
        <f t="shared" si="10"/>
        <v>0.38831903305182403</v>
      </c>
    </row>
    <row r="71" spans="2:31" x14ac:dyDescent="0.35">
      <c r="B71" s="122">
        <v>61</v>
      </c>
      <c r="C71" t="s">
        <v>3841</v>
      </c>
      <c r="D71">
        <v>0.65250979312462398</v>
      </c>
      <c r="E71">
        <v>0.350263323440339</v>
      </c>
      <c r="F71">
        <v>0.64571554770599704</v>
      </c>
      <c r="G71">
        <v>0.35887965021934698</v>
      </c>
      <c r="H71">
        <v>0.62870954808400703</v>
      </c>
      <c r="I71">
        <v>0.37890342023569001</v>
      </c>
      <c r="J71">
        <v>0.60426349177995697</v>
      </c>
      <c r="K71">
        <v>0.404138642231121</v>
      </c>
      <c r="L71" s="126">
        <f t="shared" si="4"/>
        <v>0.60426349177995697</v>
      </c>
      <c r="M71" s="126">
        <f t="shared" si="1"/>
        <v>0.404138642231121</v>
      </c>
      <c r="O71" s="122">
        <v>61</v>
      </c>
      <c r="P71" t="s">
        <v>2010</v>
      </c>
      <c r="Q71">
        <v>0.62164137192659297</v>
      </c>
      <c r="R71">
        <v>0.45583173307098501</v>
      </c>
      <c r="S71">
        <v>0.62407438637575996</v>
      </c>
      <c r="T71">
        <v>0.48160631894195199</v>
      </c>
      <c r="U71">
        <v>0.58705121024578499</v>
      </c>
      <c r="V71">
        <v>0.49134006341318298</v>
      </c>
      <c r="W71">
        <v>0.59165390083113401</v>
      </c>
      <c r="X71">
        <v>0.50848358674008798</v>
      </c>
      <c r="Y71" s="126">
        <f t="shared" si="2"/>
        <v>0.59165390083113401</v>
      </c>
      <c r="Z71" s="126">
        <f t="shared" si="3"/>
        <v>0.50848358674008798</v>
      </c>
      <c r="AB71">
        <v>61</v>
      </c>
      <c r="AC71" t="str">
        <f t="shared" si="8"/>
        <v>Alexander Ritschard</v>
      </c>
      <c r="AD71" s="124">
        <f t="shared" si="9"/>
        <v>0.60426349177995697</v>
      </c>
      <c r="AE71" s="124">
        <f t="shared" si="10"/>
        <v>0.404138642231121</v>
      </c>
    </row>
    <row r="72" spans="2:31" x14ac:dyDescent="0.35">
      <c r="B72" s="122">
        <v>62</v>
      </c>
      <c r="C72" t="s">
        <v>2564</v>
      </c>
      <c r="D72">
        <v>0.654270194202899</v>
      </c>
      <c r="E72">
        <v>0.34753647855956299</v>
      </c>
      <c r="F72">
        <v>0.64390529130434904</v>
      </c>
      <c r="G72">
        <v>0.35880471783934398</v>
      </c>
      <c r="H72">
        <v>0.62754038840579895</v>
      </c>
      <c r="I72">
        <v>0.37607295711912597</v>
      </c>
      <c r="J72">
        <v>0.60596991275362799</v>
      </c>
      <c r="K72">
        <v>0.40252144922994598</v>
      </c>
      <c r="L72" s="126">
        <f t="shared" si="4"/>
        <v>0.60596991275362799</v>
      </c>
      <c r="M72" s="126">
        <f t="shared" si="1"/>
        <v>0.40252144922994598</v>
      </c>
      <c r="O72" s="122">
        <v>62</v>
      </c>
      <c r="P72" t="s">
        <v>3371</v>
      </c>
      <c r="Q72">
        <v>0.59238971188631595</v>
      </c>
      <c r="R72">
        <v>0.42802447176137398</v>
      </c>
      <c r="S72">
        <v>0.57679153025099905</v>
      </c>
      <c r="T72">
        <v>0.41110609101058598</v>
      </c>
      <c r="U72">
        <v>0.57176697384300201</v>
      </c>
      <c r="V72">
        <v>0.43650391191193399</v>
      </c>
      <c r="W72">
        <v>0.54985378100255899</v>
      </c>
      <c r="X72">
        <v>0.45183919980097198</v>
      </c>
      <c r="Y72" s="126">
        <f t="shared" si="2"/>
        <v>0.54985378100255899</v>
      </c>
      <c r="Z72" s="126">
        <f t="shared" si="3"/>
        <v>0.45183919980097198</v>
      </c>
      <c r="AB72">
        <v>62</v>
      </c>
      <c r="AC72" t="str">
        <f t="shared" si="8"/>
        <v>Alexander Sadecky</v>
      </c>
      <c r="AD72" s="124">
        <f t="shared" si="9"/>
        <v>0.60596991275362799</v>
      </c>
      <c r="AE72" s="124">
        <f t="shared" si="10"/>
        <v>0.40252144922994598</v>
      </c>
    </row>
    <row r="73" spans="2:31" x14ac:dyDescent="0.35">
      <c r="B73" s="122">
        <v>63</v>
      </c>
      <c r="C73" t="s">
        <v>2787</v>
      </c>
      <c r="D73">
        <v>0.65550048043884801</v>
      </c>
      <c r="E73">
        <v>0.34600479808659401</v>
      </c>
      <c r="F73">
        <v>0.64533397391846403</v>
      </c>
      <c r="G73">
        <v>0.35667306411545802</v>
      </c>
      <c r="H73">
        <v>0.63283483870839097</v>
      </c>
      <c r="I73">
        <v>0.37188170067132598</v>
      </c>
      <c r="J73">
        <v>0.60333397391846399</v>
      </c>
      <c r="K73">
        <v>0.398673064115458</v>
      </c>
      <c r="L73" s="126">
        <f t="shared" si="4"/>
        <v>0.60333397391846399</v>
      </c>
      <c r="M73" s="126">
        <f t="shared" si="1"/>
        <v>0.398673064115458</v>
      </c>
      <c r="O73" s="122">
        <v>63</v>
      </c>
      <c r="P73" t="s">
        <v>3341</v>
      </c>
      <c r="Q73">
        <v>0.56995139382287296</v>
      </c>
      <c r="R73">
        <v>0.41398190130095203</v>
      </c>
      <c r="S73">
        <v>0.55660185843049803</v>
      </c>
      <c r="T73">
        <v>0.42197586840126899</v>
      </c>
      <c r="U73">
        <v>0.52185418146861995</v>
      </c>
      <c r="V73">
        <v>0.42994570390285602</v>
      </c>
      <c r="W73">
        <v>0.522601858430498</v>
      </c>
      <c r="X73">
        <v>0.45597586840126902</v>
      </c>
      <c r="Y73" s="126">
        <f t="shared" si="2"/>
        <v>0.522601858430498</v>
      </c>
      <c r="Z73" s="126">
        <f t="shared" si="3"/>
        <v>0.45597586840126902</v>
      </c>
      <c r="AB73">
        <v>63</v>
      </c>
      <c r="AC73" t="str">
        <f t="shared" si="8"/>
        <v>Alexander Sarkissian</v>
      </c>
      <c r="AD73" s="124">
        <f t="shared" si="9"/>
        <v>0.60333397391846399</v>
      </c>
      <c r="AE73" s="124">
        <f t="shared" si="10"/>
        <v>0.398673064115458</v>
      </c>
    </row>
    <row r="74" spans="2:31" x14ac:dyDescent="0.35">
      <c r="B74" s="122">
        <v>64</v>
      </c>
      <c r="C74" t="s">
        <v>3847</v>
      </c>
      <c r="D74">
        <v>0.650811006286236</v>
      </c>
      <c r="E74">
        <v>0.34938642712144402</v>
      </c>
      <c r="F74">
        <v>0.63439753422438205</v>
      </c>
      <c r="G74">
        <v>0.36113789980823802</v>
      </c>
      <c r="H74">
        <v>0.62677817774955602</v>
      </c>
      <c r="I74">
        <v>0.38017634940428402</v>
      </c>
      <c r="J74">
        <v>0.60503239159677003</v>
      </c>
      <c r="K74">
        <v>0.41378242247463098</v>
      </c>
      <c r="L74" s="126">
        <f t="shared" si="4"/>
        <v>0.60503239159677003</v>
      </c>
      <c r="M74" s="126">
        <f t="shared" si="1"/>
        <v>0.41378242247463098</v>
      </c>
      <c r="O74" s="122">
        <v>64</v>
      </c>
      <c r="P74" t="s">
        <v>2011</v>
      </c>
      <c r="Q74">
        <v>0.57393910066720799</v>
      </c>
      <c r="R74">
        <v>0.41419109546204103</v>
      </c>
      <c r="S74">
        <v>0.55936819452062903</v>
      </c>
      <c r="T74">
        <v>0.41967380083796602</v>
      </c>
      <c r="U74">
        <v>0.54093400526339597</v>
      </c>
      <c r="V74">
        <v>0.43645293503838201</v>
      </c>
      <c r="W74">
        <v>0.52156151677556595</v>
      </c>
      <c r="X74">
        <v>0.45661980491607201</v>
      </c>
      <c r="Y74" s="126">
        <f t="shared" si="2"/>
        <v>0.52156151677556595</v>
      </c>
      <c r="Z74" s="126">
        <f t="shared" si="3"/>
        <v>0.45661980491607201</v>
      </c>
      <c r="AB74">
        <v>64</v>
      </c>
      <c r="AC74" t="str">
        <f t="shared" si="8"/>
        <v>Alexander Shevchenko</v>
      </c>
      <c r="AD74" s="124">
        <f t="shared" si="9"/>
        <v>0.60503239159677003</v>
      </c>
      <c r="AE74" s="124">
        <f t="shared" si="10"/>
        <v>0.41378242247463098</v>
      </c>
    </row>
    <row r="75" spans="2:31" x14ac:dyDescent="0.35">
      <c r="B75" s="122">
        <v>65</v>
      </c>
      <c r="C75" t="s">
        <v>1654</v>
      </c>
      <c r="D75">
        <v>0.65091519678978804</v>
      </c>
      <c r="E75">
        <v>0.33233805087563101</v>
      </c>
      <c r="F75">
        <v>0.64111284969778204</v>
      </c>
      <c r="G75">
        <v>0.35176087271303402</v>
      </c>
      <c r="H75">
        <v>0.62433463727333605</v>
      </c>
      <c r="I75">
        <v>0.37032065453477597</v>
      </c>
      <c r="J75">
        <v>0.59955642484889105</v>
      </c>
      <c r="K75">
        <v>0.39688043635651699</v>
      </c>
      <c r="L75" s="126">
        <f t="shared" ref="L75:L138" si="11">IF($E$7=1,D75,IF($E$7=2,F75,IF($E$7=3,H75,IF($E$7=4,J75))))</f>
        <v>0.59955642484889105</v>
      </c>
      <c r="M75" s="126">
        <f t="shared" ref="M75:M138" si="12">IF($E$7=1,E75,IF($E$7=2,G75,IF($E$7=3,I75,IF($E$7=4,K75))))</f>
        <v>0.39688043635651699</v>
      </c>
      <c r="O75" s="122">
        <v>65</v>
      </c>
      <c r="P75" t="s">
        <v>2012</v>
      </c>
      <c r="Q75">
        <v>0.58383582569360304</v>
      </c>
      <c r="R75">
        <v>0.42171342245598797</v>
      </c>
      <c r="S75">
        <v>0.57040866667740797</v>
      </c>
      <c r="T75">
        <v>0.43838551384334201</v>
      </c>
      <c r="U75">
        <v>0.543480600987852</v>
      </c>
      <c r="V75">
        <v>0.43279100802315101</v>
      </c>
      <c r="W75">
        <v>0.56054298138596204</v>
      </c>
      <c r="X75">
        <v>0.47063302058811801</v>
      </c>
      <c r="Y75" s="126">
        <f t="shared" ref="Y75:Y138" si="13">IF($E$7=1,Q75,IF($E$7=2,S75,IF($E$7=3,U75,IF($E$7=4,W75))))</f>
        <v>0.56054298138596204</v>
      </c>
      <c r="Z75" s="126">
        <f t="shared" ref="Z75:Z138" si="14">IF($E$7=1,R75,IF($E$7=2,T75,IF($E$7=3,V75,IF($E$7=4,X75))))</f>
        <v>0.47063302058811801</v>
      </c>
      <c r="AB75">
        <v>65</v>
      </c>
      <c r="AC75" t="str">
        <f t="shared" si="8"/>
        <v>Alexander Slabinsky</v>
      </c>
      <c r="AD75" s="124">
        <f t="shared" si="9"/>
        <v>0.59955642484889105</v>
      </c>
      <c r="AE75" s="124">
        <f t="shared" si="10"/>
        <v>0.39688043635651699</v>
      </c>
    </row>
    <row r="76" spans="2:31" x14ac:dyDescent="0.35">
      <c r="B76" s="122">
        <v>66</v>
      </c>
      <c r="C76" t="s">
        <v>2688</v>
      </c>
      <c r="D76">
        <v>0.64202839932189903</v>
      </c>
      <c r="E76">
        <v>0.33558470707964799</v>
      </c>
      <c r="F76">
        <v>0.63831736127358096</v>
      </c>
      <c r="G76">
        <v>0.35240212386807801</v>
      </c>
      <c r="H76">
        <v>0.62304108024712102</v>
      </c>
      <c r="I76">
        <v>0.37019872102345203</v>
      </c>
      <c r="J76">
        <v>0.60178391972610101</v>
      </c>
      <c r="K76">
        <v>0.39447952602941599</v>
      </c>
      <c r="L76" s="126">
        <f t="shared" si="11"/>
        <v>0.60178391972610101</v>
      </c>
      <c r="M76" s="126">
        <f t="shared" si="12"/>
        <v>0.39447952602941599</v>
      </c>
      <c r="O76" s="122">
        <v>66</v>
      </c>
      <c r="P76" t="s">
        <v>3098</v>
      </c>
      <c r="Q76">
        <v>0.57909124204518003</v>
      </c>
      <c r="R76">
        <v>0.41913690885038801</v>
      </c>
      <c r="S76">
        <v>0.56863686306777095</v>
      </c>
      <c r="T76">
        <v>0.42870536327558101</v>
      </c>
      <c r="U76">
        <v>0.55018248409036097</v>
      </c>
      <c r="V76">
        <v>0.44627381770077501</v>
      </c>
      <c r="W76">
        <v>0.53191058920331202</v>
      </c>
      <c r="X76">
        <v>0.46011608982674401</v>
      </c>
      <c r="Y76" s="126">
        <f t="shared" si="13"/>
        <v>0.53191058920331202</v>
      </c>
      <c r="Z76" s="126">
        <f t="shared" si="14"/>
        <v>0.46011608982674401</v>
      </c>
      <c r="AB76">
        <v>66</v>
      </c>
      <c r="AC76" t="str">
        <f t="shared" si="8"/>
        <v>Alexander Ward</v>
      </c>
      <c r="AD76" s="124">
        <f t="shared" si="9"/>
        <v>0.60178391972610101</v>
      </c>
      <c r="AE76" s="124">
        <f t="shared" si="10"/>
        <v>0.39447952602941599</v>
      </c>
    </row>
    <row r="77" spans="2:31" x14ac:dyDescent="0.35">
      <c r="B77" s="122">
        <v>67</v>
      </c>
      <c r="C77" t="s">
        <v>1655</v>
      </c>
      <c r="D77">
        <v>0.66097192190637299</v>
      </c>
      <c r="E77">
        <v>0.31902331853941601</v>
      </c>
      <c r="F77">
        <v>0.64897056995598301</v>
      </c>
      <c r="G77">
        <v>0.32155061332539697</v>
      </c>
      <c r="H77">
        <v>0.63192358646076596</v>
      </c>
      <c r="I77">
        <v>0.33039032210337899</v>
      </c>
      <c r="J77">
        <v>0.61507537647027499</v>
      </c>
      <c r="K77">
        <v>0.35809343499240698</v>
      </c>
      <c r="L77" s="126">
        <f t="shared" si="11"/>
        <v>0.61507537647027499</v>
      </c>
      <c r="M77" s="126">
        <f t="shared" si="12"/>
        <v>0.35809343499240698</v>
      </c>
      <c r="O77" s="122">
        <v>67</v>
      </c>
      <c r="P77" t="s">
        <v>3031</v>
      </c>
      <c r="Q77">
        <v>0.57786580645161301</v>
      </c>
      <c r="R77">
        <v>0.41838325581395402</v>
      </c>
      <c r="S77">
        <v>0.56679870967741897</v>
      </c>
      <c r="T77">
        <v>0.42757488372093</v>
      </c>
      <c r="U77">
        <v>0.54773161290322603</v>
      </c>
      <c r="V77">
        <v>0.44476651162790698</v>
      </c>
      <c r="W77">
        <v>0.52639612903225796</v>
      </c>
      <c r="X77">
        <v>0.45672465116279098</v>
      </c>
      <c r="Y77" s="126">
        <f t="shared" si="13"/>
        <v>0.52639612903225796</v>
      </c>
      <c r="Z77" s="126">
        <f t="shared" si="14"/>
        <v>0.45672465116279098</v>
      </c>
      <c r="AB77">
        <v>67</v>
      </c>
      <c r="AC77" t="str">
        <f t="shared" si="8"/>
        <v>Alexander Waske</v>
      </c>
      <c r="AD77" s="124">
        <f t="shared" si="9"/>
        <v>0.61507537647027499</v>
      </c>
      <c r="AE77" s="124">
        <f t="shared" si="10"/>
        <v>0.35809343499240698</v>
      </c>
    </row>
    <row r="78" spans="2:31" x14ac:dyDescent="0.35">
      <c r="B78" s="122">
        <v>68</v>
      </c>
      <c r="C78" t="s">
        <v>2690</v>
      </c>
      <c r="D78">
        <v>0.71479484335837595</v>
      </c>
      <c r="E78">
        <v>0.39058894695540503</v>
      </c>
      <c r="F78">
        <v>0.72891836532960397</v>
      </c>
      <c r="G78">
        <v>0.403631414424443</v>
      </c>
      <c r="H78">
        <v>0.71150656242409804</v>
      </c>
      <c r="I78">
        <v>0.40943855683512798</v>
      </c>
      <c r="J78">
        <v>0.68032851584147702</v>
      </c>
      <c r="K78">
        <v>0.451014577794695</v>
      </c>
      <c r="L78" s="126">
        <f t="shared" si="11"/>
        <v>0.68032851584147702</v>
      </c>
      <c r="M78" s="126">
        <f t="shared" si="12"/>
        <v>0.451014577794695</v>
      </c>
      <c r="O78" s="122">
        <v>68</v>
      </c>
      <c r="P78" t="s">
        <v>3706</v>
      </c>
      <c r="Q78">
        <v>0.57389140219241097</v>
      </c>
      <c r="R78">
        <v>0.43383278290257299</v>
      </c>
      <c r="S78">
        <v>0.56357339308662502</v>
      </c>
      <c r="T78">
        <v>0.45209226728410801</v>
      </c>
      <c r="U78">
        <v>0.55049003632197901</v>
      </c>
      <c r="V78">
        <v>0.46972356608145699</v>
      </c>
      <c r="W78">
        <v>0.52793311467256199</v>
      </c>
      <c r="X78">
        <v>0.46821068210448402</v>
      </c>
      <c r="Y78" s="126">
        <f t="shared" si="13"/>
        <v>0.52793311467256199</v>
      </c>
      <c r="Z78" s="126">
        <f t="shared" si="14"/>
        <v>0.46821068210448402</v>
      </c>
      <c r="AB78">
        <v>68</v>
      </c>
      <c r="AC78" t="str">
        <f t="shared" si="8"/>
        <v>Alexander Zverev</v>
      </c>
      <c r="AD78" s="124">
        <f t="shared" si="9"/>
        <v>0.68032851584147702</v>
      </c>
      <c r="AE78" s="124">
        <f t="shared" si="10"/>
        <v>0.451014577794695</v>
      </c>
    </row>
    <row r="79" spans="2:31" x14ac:dyDescent="0.35">
      <c r="B79" s="122">
        <v>69</v>
      </c>
      <c r="C79" t="s">
        <v>2441</v>
      </c>
      <c r="D79">
        <v>0.66788023391407403</v>
      </c>
      <c r="E79">
        <v>0.36129354802256097</v>
      </c>
      <c r="F79">
        <v>0.65153740955684303</v>
      </c>
      <c r="G79">
        <v>0.35436206391914798</v>
      </c>
      <c r="H79">
        <v>0.67416712445344495</v>
      </c>
      <c r="I79">
        <v>0.40745803468287201</v>
      </c>
      <c r="J79">
        <v>0.66212205220178499</v>
      </c>
      <c r="K79">
        <v>0.40912820361059199</v>
      </c>
      <c r="L79" s="126">
        <f t="shared" si="11"/>
        <v>0.66212205220178499</v>
      </c>
      <c r="M79" s="126">
        <f t="shared" si="12"/>
        <v>0.40912820361059199</v>
      </c>
      <c r="O79" s="122">
        <v>69</v>
      </c>
      <c r="P79" t="s">
        <v>3258</v>
      </c>
      <c r="Q79">
        <v>0.57812213770933896</v>
      </c>
      <c r="R79">
        <v>0.419768302185969</v>
      </c>
      <c r="S79">
        <v>0.567183206564008</v>
      </c>
      <c r="T79">
        <v>0.42965245327895402</v>
      </c>
      <c r="U79">
        <v>0.54824427541867704</v>
      </c>
      <c r="V79">
        <v>0.44753660437193898</v>
      </c>
      <c r="W79">
        <v>0.52754961969202396</v>
      </c>
      <c r="X79">
        <v>0.46295735983686198</v>
      </c>
      <c r="Y79" s="126">
        <f t="shared" si="13"/>
        <v>0.52754961969202396</v>
      </c>
      <c r="Z79" s="126">
        <f t="shared" si="14"/>
        <v>0.46295735983686198</v>
      </c>
      <c r="AB79">
        <v>69</v>
      </c>
      <c r="AC79" t="str">
        <f t="shared" si="8"/>
        <v>Alexandr Dolgopolov</v>
      </c>
      <c r="AD79" s="124">
        <f t="shared" si="9"/>
        <v>0.66212205220178499</v>
      </c>
      <c r="AE79" s="124">
        <f t="shared" si="10"/>
        <v>0.40912820361059199</v>
      </c>
    </row>
    <row r="80" spans="2:31" x14ac:dyDescent="0.35">
      <c r="B80" s="122">
        <v>70</v>
      </c>
      <c r="C80" t="s">
        <v>2874</v>
      </c>
      <c r="D80">
        <v>0.65489972278425801</v>
      </c>
      <c r="E80">
        <v>0.34872512421360102</v>
      </c>
      <c r="F80">
        <v>0.64491065427449601</v>
      </c>
      <c r="G80">
        <v>0.35921362379296901</v>
      </c>
      <c r="H80">
        <v>0.62875444376477196</v>
      </c>
      <c r="I80">
        <v>0.38248156593190402</v>
      </c>
      <c r="J80">
        <v>0.60852628689313604</v>
      </c>
      <c r="K80">
        <v>0.40382397435659201</v>
      </c>
      <c r="L80" s="126">
        <f t="shared" si="11"/>
        <v>0.60852628689313604</v>
      </c>
      <c r="M80" s="126">
        <f t="shared" si="12"/>
        <v>0.40382397435659201</v>
      </c>
      <c r="O80" s="122">
        <v>70</v>
      </c>
      <c r="P80" t="s">
        <v>2987</v>
      </c>
      <c r="Q80">
        <v>0.59013827024996701</v>
      </c>
      <c r="R80">
        <v>0.46878136468482101</v>
      </c>
      <c r="S80">
        <v>0.57458991065183196</v>
      </c>
      <c r="T80">
        <v>0.45681452283727397</v>
      </c>
      <c r="U80">
        <v>0.55554203912440603</v>
      </c>
      <c r="V80">
        <v>0.48480586468650799</v>
      </c>
      <c r="W80">
        <v>0.54672957400604605</v>
      </c>
      <c r="X80">
        <v>0.492635276028286</v>
      </c>
      <c r="Y80" s="126">
        <f t="shared" si="13"/>
        <v>0.54672957400604605</v>
      </c>
      <c r="Z80" s="126">
        <f t="shared" si="14"/>
        <v>0.492635276028286</v>
      </c>
      <c r="AB80">
        <v>70</v>
      </c>
      <c r="AC80" t="str">
        <f t="shared" si="8"/>
        <v>Alexandre Muller</v>
      </c>
      <c r="AD80" s="124">
        <f t="shared" si="9"/>
        <v>0.60852628689313604</v>
      </c>
      <c r="AE80" s="124">
        <f t="shared" si="10"/>
        <v>0.40382397435659201</v>
      </c>
    </row>
    <row r="81" spans="2:31" x14ac:dyDescent="0.35">
      <c r="B81" s="122">
        <v>71</v>
      </c>
      <c r="C81" t="s">
        <v>1656</v>
      </c>
      <c r="D81">
        <v>0.65045559109692597</v>
      </c>
      <c r="E81">
        <v>0.34465622779265598</v>
      </c>
      <c r="F81">
        <v>0.63572812309212301</v>
      </c>
      <c r="G81">
        <v>0.35536032167764298</v>
      </c>
      <c r="H81">
        <v>0.62279972755063595</v>
      </c>
      <c r="I81">
        <v>0.36928189089277202</v>
      </c>
      <c r="J81">
        <v>0.59945103231484897</v>
      </c>
      <c r="K81">
        <v>0.38491354008995099</v>
      </c>
      <c r="L81" s="126">
        <f t="shared" si="11"/>
        <v>0.59945103231484897</v>
      </c>
      <c r="M81" s="126">
        <f t="shared" si="12"/>
        <v>0.38491354008995099</v>
      </c>
      <c r="O81" s="122">
        <v>71</v>
      </c>
      <c r="P81" t="s">
        <v>2013</v>
      </c>
      <c r="Q81">
        <v>0.59379707230730205</v>
      </c>
      <c r="R81">
        <v>0.425360207994883</v>
      </c>
      <c r="S81">
        <v>0.59722439214544198</v>
      </c>
      <c r="T81">
        <v>0.47011628045581899</v>
      </c>
      <c r="U81">
        <v>0.60637522552908496</v>
      </c>
      <c r="V81">
        <v>0.49930343965277402</v>
      </c>
      <c r="W81">
        <v>0.58671632356678205</v>
      </c>
      <c r="X81">
        <v>0.50032796128044199</v>
      </c>
      <c r="Y81" s="126">
        <f t="shared" si="13"/>
        <v>0.58671632356678205</v>
      </c>
      <c r="Z81" s="126">
        <f t="shared" si="14"/>
        <v>0.50032796128044199</v>
      </c>
      <c r="AB81">
        <v>71</v>
      </c>
      <c r="AC81" t="str">
        <f t="shared" si="8"/>
        <v>Alexandre Sidorenko</v>
      </c>
      <c r="AD81" s="124">
        <f t="shared" si="9"/>
        <v>0.59945103231484897</v>
      </c>
      <c r="AE81" s="124">
        <f t="shared" si="10"/>
        <v>0.38491354008995099</v>
      </c>
    </row>
    <row r="82" spans="2:31" x14ac:dyDescent="0.35">
      <c r="B82" s="122">
        <v>72</v>
      </c>
      <c r="C82" t="s">
        <v>2904</v>
      </c>
      <c r="D82">
        <v>0.67794431510759601</v>
      </c>
      <c r="E82">
        <v>0.335713408973075</v>
      </c>
      <c r="F82">
        <v>0.68708626496899605</v>
      </c>
      <c r="G82">
        <v>0.346163483304334</v>
      </c>
      <c r="H82">
        <v>0.683609831946692</v>
      </c>
      <c r="I82">
        <v>0.35206422578804603</v>
      </c>
      <c r="J82">
        <v>0.64808186088786401</v>
      </c>
      <c r="K82">
        <v>0.38567405172726099</v>
      </c>
      <c r="L82" s="126">
        <f t="shared" si="11"/>
        <v>0.64808186088786401</v>
      </c>
      <c r="M82" s="126">
        <f t="shared" si="12"/>
        <v>0.38567405172726099</v>
      </c>
      <c r="O82" s="122">
        <v>72</v>
      </c>
      <c r="P82" t="s">
        <v>2014</v>
      </c>
      <c r="Q82">
        <v>0.56290545729263297</v>
      </c>
      <c r="R82">
        <v>0.40541515967533198</v>
      </c>
      <c r="S82">
        <v>0.54988420416878503</v>
      </c>
      <c r="T82">
        <v>0.41692748235836202</v>
      </c>
      <c r="U82">
        <v>0.52085150985556095</v>
      </c>
      <c r="V82">
        <v>0.43326535604149202</v>
      </c>
      <c r="W82">
        <v>0.51357110911018899</v>
      </c>
      <c r="X82">
        <v>0.45650411805412999</v>
      </c>
      <c r="Y82" s="126">
        <f t="shared" si="13"/>
        <v>0.51357110911018899</v>
      </c>
      <c r="Z82" s="126">
        <f t="shared" si="14"/>
        <v>0.45650411805412999</v>
      </c>
      <c r="AB82">
        <v>72</v>
      </c>
      <c r="AC82" t="str">
        <f t="shared" si="8"/>
        <v>Alexei Popyrin</v>
      </c>
      <c r="AD82" s="124">
        <f t="shared" si="9"/>
        <v>0.64808186088786401</v>
      </c>
      <c r="AE82" s="124">
        <f t="shared" si="10"/>
        <v>0.38567405172726099</v>
      </c>
    </row>
    <row r="83" spans="2:31" x14ac:dyDescent="0.35">
      <c r="B83" s="122">
        <v>73</v>
      </c>
      <c r="C83" t="s">
        <v>2918</v>
      </c>
      <c r="D83">
        <v>0.64515933660483804</v>
      </c>
      <c r="E83">
        <v>0.34938912384383602</v>
      </c>
      <c r="F83">
        <v>0.62558724908293595</v>
      </c>
      <c r="G83">
        <v>0.36105610618839801</v>
      </c>
      <c r="H83">
        <v>0.61479132712064299</v>
      </c>
      <c r="I83">
        <v>0.380398929543385</v>
      </c>
      <c r="J83">
        <v>0.58476586499105598</v>
      </c>
      <c r="K83">
        <v>0.41368057539609498</v>
      </c>
      <c r="L83" s="126">
        <f t="shared" si="11"/>
        <v>0.58476586499105598</v>
      </c>
      <c r="M83" s="126">
        <f t="shared" si="12"/>
        <v>0.41368057539609498</v>
      </c>
      <c r="O83" s="122">
        <v>73</v>
      </c>
      <c r="P83" t="s">
        <v>3540</v>
      </c>
      <c r="Q83">
        <v>0.58877462563918703</v>
      </c>
      <c r="R83">
        <v>0.45309049901937298</v>
      </c>
      <c r="S83">
        <v>0.589625895198023</v>
      </c>
      <c r="T83">
        <v>0.49048786102272002</v>
      </c>
      <c r="U83">
        <v>0.58907753127511897</v>
      </c>
      <c r="V83">
        <v>0.49801866682068302</v>
      </c>
      <c r="W83">
        <v>0.57362640638274598</v>
      </c>
      <c r="X83">
        <v>0.52301025695756598</v>
      </c>
      <c r="Y83" s="126">
        <f t="shared" si="13"/>
        <v>0.57362640638274598</v>
      </c>
      <c r="Z83" s="126">
        <f t="shared" si="14"/>
        <v>0.52301025695756598</v>
      </c>
      <c r="AB83">
        <v>73</v>
      </c>
      <c r="AC83" t="str">
        <f t="shared" si="8"/>
        <v>Alexey Vatutin</v>
      </c>
      <c r="AD83" s="124">
        <f t="shared" si="9"/>
        <v>0.58476586499105598</v>
      </c>
      <c r="AE83" s="124">
        <f t="shared" si="10"/>
        <v>0.41368057539609498</v>
      </c>
    </row>
    <row r="84" spans="2:31" x14ac:dyDescent="0.35">
      <c r="B84" s="122">
        <v>74</v>
      </c>
      <c r="C84" t="s">
        <v>2886</v>
      </c>
      <c r="D84">
        <v>0.65298987114392504</v>
      </c>
      <c r="E84">
        <v>0.34632858339239098</v>
      </c>
      <c r="F84">
        <v>0.64198649485856696</v>
      </c>
      <c r="G84">
        <v>0.357104777856522</v>
      </c>
      <c r="H84">
        <v>0.62496826291763197</v>
      </c>
      <c r="I84">
        <v>0.37289622796282601</v>
      </c>
      <c r="J84">
        <v>0.59998649485856703</v>
      </c>
      <c r="K84">
        <v>0.39910477785652199</v>
      </c>
      <c r="L84" s="126">
        <f t="shared" si="11"/>
        <v>0.59998649485856703</v>
      </c>
      <c r="M84" s="126">
        <f t="shared" si="12"/>
        <v>0.39910477785652199</v>
      </c>
      <c r="O84" s="122">
        <v>74</v>
      </c>
      <c r="P84" t="s">
        <v>2015</v>
      </c>
      <c r="Q84">
        <v>0.56034720442890196</v>
      </c>
      <c r="R84">
        <v>0.39612084072242398</v>
      </c>
      <c r="S84">
        <v>0.55095377472599805</v>
      </c>
      <c r="T84">
        <v>0.41015634225722702</v>
      </c>
      <c r="U84">
        <v>0.54780558470042795</v>
      </c>
      <c r="V84">
        <v>0.42695345811796998</v>
      </c>
      <c r="W84">
        <v>0.53966004846677695</v>
      </c>
      <c r="X84">
        <v>0.45901576929223598</v>
      </c>
      <c r="Y84" s="126">
        <f t="shared" si="13"/>
        <v>0.53966004846677695</v>
      </c>
      <c r="Z84" s="126">
        <f t="shared" si="14"/>
        <v>0.45901576929223598</v>
      </c>
      <c r="AB84">
        <v>74</v>
      </c>
      <c r="AC84" t="str">
        <f t="shared" si="8"/>
        <v>Alexios Halebian</v>
      </c>
      <c r="AD84" s="124">
        <f t="shared" si="9"/>
        <v>0.59998649485856703</v>
      </c>
      <c r="AE84" s="124">
        <f t="shared" si="10"/>
        <v>0.39910477785652199</v>
      </c>
    </row>
    <row r="85" spans="2:31" x14ac:dyDescent="0.35">
      <c r="B85" s="122">
        <v>75</v>
      </c>
      <c r="C85" t="s">
        <v>3855</v>
      </c>
      <c r="D85">
        <v>0.65369305789003795</v>
      </c>
      <c r="E85">
        <v>0.34618445241795998</v>
      </c>
      <c r="F85">
        <v>0.64292407718671696</v>
      </c>
      <c r="G85">
        <v>0.35691260322394602</v>
      </c>
      <c r="H85">
        <v>0.62717158138878504</v>
      </c>
      <c r="I85">
        <v>0.37244461757627301</v>
      </c>
      <c r="J85">
        <v>0.60092407718671703</v>
      </c>
      <c r="K85">
        <v>0.39891260322394601</v>
      </c>
      <c r="L85" s="126">
        <f t="shared" si="11"/>
        <v>0.60092407718671703</v>
      </c>
      <c r="M85" s="126">
        <f t="shared" si="12"/>
        <v>0.39891260322394601</v>
      </c>
      <c r="O85" s="122">
        <v>75</v>
      </c>
      <c r="P85" t="s">
        <v>3905</v>
      </c>
      <c r="Q85">
        <v>0.57781432765788998</v>
      </c>
      <c r="R85">
        <v>0.42094948297299001</v>
      </c>
      <c r="S85">
        <v>0.56902859007017303</v>
      </c>
      <c r="T85">
        <v>0.43042199243244</v>
      </c>
      <c r="U85">
        <v>0.55127144255263005</v>
      </c>
      <c r="V85">
        <v>0.44831649432433002</v>
      </c>
      <c r="W85">
        <v>0.53551429503508696</v>
      </c>
      <c r="X85">
        <v>0.46421099621621997</v>
      </c>
      <c r="Y85" s="126">
        <f t="shared" si="13"/>
        <v>0.53551429503508696</v>
      </c>
      <c r="Z85" s="126">
        <f t="shared" si="14"/>
        <v>0.46421099621621997</v>
      </c>
      <c r="AB85">
        <v>75</v>
      </c>
      <c r="AC85" t="str">
        <f t="shared" ref="AC85:AC148" si="15">IF($B$5=1,C85,P85)</f>
        <v>Alexis Galarneau</v>
      </c>
      <c r="AD85" s="124">
        <f t="shared" ref="AD85:AD148" si="16">IF($B$5=1,L85,Y85)</f>
        <v>0.60092407718671703</v>
      </c>
      <c r="AE85" s="124">
        <f t="shared" ref="AE85:AE148" si="17">IF($B$5=1,M85,Z85)</f>
        <v>0.39891260322394601</v>
      </c>
    </row>
    <row r="86" spans="2:31" x14ac:dyDescent="0.35">
      <c r="B86" s="122">
        <v>76</v>
      </c>
      <c r="C86" t="s">
        <v>3638</v>
      </c>
      <c r="D86">
        <v>0.64818827283415503</v>
      </c>
      <c r="E86">
        <v>0.34649744076792599</v>
      </c>
      <c r="F86">
        <v>0.63069244116026502</v>
      </c>
      <c r="G86">
        <v>0.35681898580462501</v>
      </c>
      <c r="H86">
        <v>0.62018827283415501</v>
      </c>
      <c r="I86">
        <v>0.37449744076792602</v>
      </c>
      <c r="J86">
        <v>0.59639120462561701</v>
      </c>
      <c r="K86">
        <v>0.39962308057594398</v>
      </c>
      <c r="L86" s="126">
        <f t="shared" si="11"/>
        <v>0.59639120462561701</v>
      </c>
      <c r="M86" s="126">
        <f t="shared" si="12"/>
        <v>0.39962308057594398</v>
      </c>
      <c r="O86" s="122">
        <v>76</v>
      </c>
      <c r="P86" t="s">
        <v>2016</v>
      </c>
      <c r="Q86">
        <v>0.55992732098202702</v>
      </c>
      <c r="R86">
        <v>0.40610706951235798</v>
      </c>
      <c r="S86">
        <v>0.54682497393121998</v>
      </c>
      <c r="T86">
        <v>0.41445671610818202</v>
      </c>
      <c r="U86">
        <v>0.51537579759785501</v>
      </c>
      <c r="V86">
        <v>0.43572794187401898</v>
      </c>
      <c r="W86">
        <v>0.48442902111590003</v>
      </c>
      <c r="X86">
        <v>0.45704043607769901</v>
      </c>
      <c r="Y86" s="126">
        <f t="shared" si="13"/>
        <v>0.48442902111590003</v>
      </c>
      <c r="Z86" s="126">
        <f t="shared" si="14"/>
        <v>0.45704043607769901</v>
      </c>
      <c r="AB86">
        <v>76</v>
      </c>
      <c r="AC86" t="str">
        <f t="shared" si="15"/>
        <v>Alibek Kachmazov</v>
      </c>
      <c r="AD86" s="124">
        <f t="shared" si="16"/>
        <v>0.59639120462561701</v>
      </c>
      <c r="AE86" s="124">
        <f t="shared" si="17"/>
        <v>0.39962308057594398</v>
      </c>
    </row>
    <row r="87" spans="2:31" x14ac:dyDescent="0.35">
      <c r="B87" s="122">
        <v>77</v>
      </c>
      <c r="C87" t="s">
        <v>2618</v>
      </c>
      <c r="D87">
        <v>0.68084767668525603</v>
      </c>
      <c r="E87">
        <v>0.34676847267074301</v>
      </c>
      <c r="F87">
        <v>0.67979976308182399</v>
      </c>
      <c r="G87">
        <v>0.34792640279123299</v>
      </c>
      <c r="H87">
        <v>0.64574739314530705</v>
      </c>
      <c r="I87">
        <v>0.35878364603775298</v>
      </c>
      <c r="J87">
        <v>0.62763309769074405</v>
      </c>
      <c r="K87">
        <v>0.38913565585502002</v>
      </c>
      <c r="L87" s="126">
        <f t="shared" si="11"/>
        <v>0.62763309769074405</v>
      </c>
      <c r="M87" s="126">
        <f t="shared" si="12"/>
        <v>0.38913565585502002</v>
      </c>
      <c r="O87" s="122">
        <v>77</v>
      </c>
      <c r="P87" t="s">
        <v>3783</v>
      </c>
      <c r="Q87">
        <v>0.57485115736137904</v>
      </c>
      <c r="R87">
        <v>0.41749649502214797</v>
      </c>
      <c r="S87">
        <v>0.55935014625392099</v>
      </c>
      <c r="T87">
        <v>0.42635108115428</v>
      </c>
      <c r="U87">
        <v>0.54585355068288699</v>
      </c>
      <c r="V87">
        <v>0.44107284808001901</v>
      </c>
      <c r="W87">
        <v>0.52618198781928605</v>
      </c>
      <c r="X87">
        <v>0.46134837119484501</v>
      </c>
      <c r="Y87" s="126">
        <f t="shared" si="13"/>
        <v>0.52618198781928605</v>
      </c>
      <c r="Z87" s="126">
        <f t="shared" si="14"/>
        <v>0.46134837119484501</v>
      </c>
      <c r="AB87">
        <v>77</v>
      </c>
      <c r="AC87" t="str">
        <f t="shared" si="15"/>
        <v>Aljaz Bedene</v>
      </c>
      <c r="AD87" s="124">
        <f t="shared" si="16"/>
        <v>0.62763309769074405</v>
      </c>
      <c r="AE87" s="124">
        <f t="shared" si="17"/>
        <v>0.38913565585502002</v>
      </c>
    </row>
    <row r="88" spans="2:31" x14ac:dyDescent="0.35">
      <c r="B88" s="122">
        <v>78</v>
      </c>
      <c r="C88" t="s">
        <v>2957</v>
      </c>
      <c r="D88">
        <v>0.64767634031526</v>
      </c>
      <c r="E88">
        <v>0.34332374119410902</v>
      </c>
      <c r="F88">
        <v>0.63733427450521196</v>
      </c>
      <c r="G88">
        <v>0.36338868096642502</v>
      </c>
      <c r="H88">
        <v>0.621317108999907</v>
      </c>
      <c r="I88">
        <v>0.37710226488239101</v>
      </c>
      <c r="J88">
        <v>0.59780256573581403</v>
      </c>
      <c r="K88">
        <v>0.40144253348424302</v>
      </c>
      <c r="L88" s="126">
        <f t="shared" si="11"/>
        <v>0.59780256573581403</v>
      </c>
      <c r="M88" s="126">
        <f t="shared" si="12"/>
        <v>0.40144253348424302</v>
      </c>
      <c r="O88" s="122">
        <v>78</v>
      </c>
      <c r="P88" t="s">
        <v>2017</v>
      </c>
      <c r="Q88">
        <v>0.59909607772058704</v>
      </c>
      <c r="R88">
        <v>0.45253538022037298</v>
      </c>
      <c r="S88">
        <v>0.59246308991145702</v>
      </c>
      <c r="T88">
        <v>0.444641839210554</v>
      </c>
      <c r="U88">
        <v>0.57307458471692396</v>
      </c>
      <c r="V88">
        <v>0.47268650907958898</v>
      </c>
      <c r="W88">
        <v>0.57514032285639705</v>
      </c>
      <c r="X88">
        <v>0.48209402550056402</v>
      </c>
      <c r="Y88" s="126">
        <f t="shared" si="13"/>
        <v>0.57514032285639705</v>
      </c>
      <c r="Z88" s="126">
        <f t="shared" si="14"/>
        <v>0.48209402550056402</v>
      </c>
      <c r="AB88">
        <v>78</v>
      </c>
      <c r="AC88" t="str">
        <f t="shared" si="15"/>
        <v>Altug Celikbilek</v>
      </c>
      <c r="AD88" s="124">
        <f t="shared" si="16"/>
        <v>0.59780256573581403</v>
      </c>
      <c r="AE88" s="124">
        <f t="shared" si="17"/>
        <v>0.40144253348424302</v>
      </c>
    </row>
    <row r="89" spans="2:31" x14ac:dyDescent="0.35">
      <c r="B89" s="122">
        <v>79</v>
      </c>
      <c r="C89" t="s">
        <v>1657</v>
      </c>
      <c r="D89">
        <v>0.64681935742351304</v>
      </c>
      <c r="E89">
        <v>0.34699764514365</v>
      </c>
      <c r="F89">
        <v>0.63375914323135096</v>
      </c>
      <c r="G89">
        <v>0.35799686019153298</v>
      </c>
      <c r="H89">
        <v>0.60563398659367396</v>
      </c>
      <c r="I89">
        <v>0.37499262145010298</v>
      </c>
      <c r="J89">
        <v>0.59175914323135104</v>
      </c>
      <c r="K89">
        <v>0.39999686019153302</v>
      </c>
      <c r="L89" s="126">
        <f t="shared" si="11"/>
        <v>0.59175914323135104</v>
      </c>
      <c r="M89" s="126">
        <f t="shared" si="12"/>
        <v>0.39999686019153302</v>
      </c>
      <c r="O89" s="122">
        <v>79</v>
      </c>
      <c r="P89" t="s">
        <v>3452</v>
      </c>
      <c r="Q89">
        <v>0.57737641417941798</v>
      </c>
      <c r="R89">
        <v>0.41671210124559499</v>
      </c>
      <c r="S89">
        <v>0.56532613187528702</v>
      </c>
      <c r="T89">
        <v>0.422393086296041</v>
      </c>
      <c r="U89">
        <v>0.54669452333229596</v>
      </c>
      <c r="V89">
        <v>0.44516840998715301</v>
      </c>
      <c r="W89">
        <v>0.53325009247082</v>
      </c>
      <c r="X89">
        <v>0.46166716598381702</v>
      </c>
      <c r="Y89" s="126">
        <f t="shared" si="13"/>
        <v>0.53325009247082</v>
      </c>
      <c r="Z89" s="126">
        <f t="shared" si="14"/>
        <v>0.46166716598381702</v>
      </c>
      <c r="AB89">
        <v>79</v>
      </c>
      <c r="AC89" t="str">
        <f t="shared" si="15"/>
        <v>Alun Jones</v>
      </c>
      <c r="AD89" s="124">
        <f t="shared" si="16"/>
        <v>0.59175914323135104</v>
      </c>
      <c r="AE89" s="124">
        <f t="shared" si="17"/>
        <v>0.39999686019153302</v>
      </c>
    </row>
    <row r="90" spans="2:31" x14ac:dyDescent="0.35">
      <c r="B90" s="122">
        <v>80</v>
      </c>
      <c r="C90" t="s">
        <v>1658</v>
      </c>
      <c r="D90">
        <v>0.66370103704190397</v>
      </c>
      <c r="E90">
        <v>0.32128904797281099</v>
      </c>
      <c r="F90">
        <v>0.65342736537058499</v>
      </c>
      <c r="G90">
        <v>0.32544200362644399</v>
      </c>
      <c r="H90">
        <v>0.65742533720156504</v>
      </c>
      <c r="I90">
        <v>0.34480563331227299</v>
      </c>
      <c r="J90">
        <v>0.61452571449799298</v>
      </c>
      <c r="K90">
        <v>0.36924425207056799</v>
      </c>
      <c r="L90" s="126">
        <f t="shared" si="11"/>
        <v>0.61452571449799298</v>
      </c>
      <c r="M90" s="126">
        <f t="shared" si="12"/>
        <v>0.36924425207056799</v>
      </c>
      <c r="O90" s="122">
        <v>80</v>
      </c>
      <c r="P90" t="s">
        <v>3472</v>
      </c>
      <c r="Q90">
        <v>0.57723390747996195</v>
      </c>
      <c r="R90">
        <v>0.42008787538446801</v>
      </c>
      <c r="S90">
        <v>0.56377629182991496</v>
      </c>
      <c r="T90">
        <v>0.43019771961505299</v>
      </c>
      <c r="U90">
        <v>0.54923390747996204</v>
      </c>
      <c r="V90">
        <v>0.44808787538446798</v>
      </c>
      <c r="W90">
        <v>0.533925430609972</v>
      </c>
      <c r="X90">
        <v>0.464065906538351</v>
      </c>
      <c r="Y90" s="126">
        <f t="shared" si="13"/>
        <v>0.533925430609972</v>
      </c>
      <c r="Z90" s="126">
        <f t="shared" si="14"/>
        <v>0.464065906538351</v>
      </c>
      <c r="AB90">
        <v>80</v>
      </c>
      <c r="AC90" t="str">
        <f t="shared" si="15"/>
        <v>Amer Delic</v>
      </c>
      <c r="AD90" s="124">
        <f t="shared" si="16"/>
        <v>0.61452571449799298</v>
      </c>
      <c r="AE90" s="124">
        <f t="shared" si="17"/>
        <v>0.36924425207056799</v>
      </c>
    </row>
    <row r="91" spans="2:31" x14ac:dyDescent="0.35">
      <c r="B91" s="122">
        <v>81</v>
      </c>
      <c r="C91" t="s">
        <v>2814</v>
      </c>
      <c r="D91">
        <v>0.65214044150958494</v>
      </c>
      <c r="E91">
        <v>0.34489517497537597</v>
      </c>
      <c r="F91">
        <v>0.64071066226437801</v>
      </c>
      <c r="G91">
        <v>0.35484276246306501</v>
      </c>
      <c r="H91">
        <v>0.62328088301917095</v>
      </c>
      <c r="I91">
        <v>0.370790349950753</v>
      </c>
      <c r="J91">
        <v>0.595960075095051</v>
      </c>
      <c r="K91">
        <v>0.39010732238426898</v>
      </c>
      <c r="L91" s="126">
        <f t="shared" si="11"/>
        <v>0.595960075095051</v>
      </c>
      <c r="M91" s="126">
        <f t="shared" si="12"/>
        <v>0.39010732238426898</v>
      </c>
      <c r="O91" s="122">
        <v>81</v>
      </c>
      <c r="P91" t="s">
        <v>3005</v>
      </c>
      <c r="Q91">
        <v>0.56795329052064703</v>
      </c>
      <c r="R91">
        <v>0.40851532959485098</v>
      </c>
      <c r="S91">
        <v>0.56207187603055897</v>
      </c>
      <c r="T91">
        <v>0.42271489532433898</v>
      </c>
      <c r="U91">
        <v>0.54341006523591495</v>
      </c>
      <c r="V91">
        <v>0.43797965362470398</v>
      </c>
      <c r="W91">
        <v>0.52389739641445998</v>
      </c>
      <c r="X91">
        <v>0.45803097860979702</v>
      </c>
      <c r="Y91" s="126">
        <f t="shared" si="13"/>
        <v>0.52389739641445998</v>
      </c>
      <c r="Z91" s="126">
        <f t="shared" si="14"/>
        <v>0.45803097860979702</v>
      </c>
      <c r="AB91">
        <v>81</v>
      </c>
      <c r="AC91" t="str">
        <f t="shared" si="15"/>
        <v>Amine Ahouda</v>
      </c>
      <c r="AD91" s="124">
        <f t="shared" si="16"/>
        <v>0.595960075095051</v>
      </c>
      <c r="AE91" s="124">
        <f t="shared" si="17"/>
        <v>0.39010732238426898</v>
      </c>
    </row>
    <row r="92" spans="2:31" x14ac:dyDescent="0.35">
      <c r="B92" s="122">
        <v>82</v>
      </c>
      <c r="C92" t="s">
        <v>2663</v>
      </c>
      <c r="D92">
        <v>0.64742152284151699</v>
      </c>
      <c r="E92">
        <v>0.33605031952898301</v>
      </c>
      <c r="F92">
        <v>0.63502828788584698</v>
      </c>
      <c r="G92">
        <v>0.34719275818350798</v>
      </c>
      <c r="H92">
        <v>0.60896616960460803</v>
      </c>
      <c r="I92">
        <v>0.35244723083988999</v>
      </c>
      <c r="J92">
        <v>0.59313756697111797</v>
      </c>
      <c r="K92">
        <v>0.39008158602996001</v>
      </c>
      <c r="L92" s="126">
        <f t="shared" si="11"/>
        <v>0.59313756697111797</v>
      </c>
      <c r="M92" s="126">
        <f t="shared" si="12"/>
        <v>0.39008158602996001</v>
      </c>
      <c r="O92" s="122">
        <v>82</v>
      </c>
      <c r="P92" t="s">
        <v>2018</v>
      </c>
      <c r="Q92">
        <v>0.58359601905004299</v>
      </c>
      <c r="R92">
        <v>0.41858940397645</v>
      </c>
      <c r="S92">
        <v>0.57513122429639196</v>
      </c>
      <c r="T92">
        <v>0.42806427905426597</v>
      </c>
      <c r="U92">
        <v>0.56076886377212898</v>
      </c>
      <c r="V92">
        <v>0.444097769415357</v>
      </c>
      <c r="W92">
        <v>0.54718880443039897</v>
      </c>
      <c r="X92">
        <v>0.46107560659624802</v>
      </c>
      <c r="Y92" s="126">
        <f t="shared" si="13"/>
        <v>0.54718880443039897</v>
      </c>
      <c r="Z92" s="126">
        <f t="shared" si="14"/>
        <v>0.46107560659624802</v>
      </c>
      <c r="AB92">
        <v>82</v>
      </c>
      <c r="AC92" t="str">
        <f t="shared" si="15"/>
        <v>Amir Weintraub</v>
      </c>
      <c r="AD92" s="124">
        <f t="shared" si="16"/>
        <v>0.59313756697111797</v>
      </c>
      <c r="AE92" s="124">
        <f t="shared" si="17"/>
        <v>0.39008158602996001</v>
      </c>
    </row>
    <row r="93" spans="2:31" x14ac:dyDescent="0.35">
      <c r="B93" s="122">
        <v>83</v>
      </c>
      <c r="C93" t="s">
        <v>2320</v>
      </c>
      <c r="D93">
        <v>0.67235369350820495</v>
      </c>
      <c r="E93">
        <v>0.35607436455079899</v>
      </c>
      <c r="F93">
        <v>0.66082311653722803</v>
      </c>
      <c r="G93">
        <v>0.367178484529399</v>
      </c>
      <c r="H93">
        <v>0.66758213779947495</v>
      </c>
      <c r="I93">
        <v>0.40080072202741701</v>
      </c>
      <c r="J93">
        <v>0.61977995471384995</v>
      </c>
      <c r="K93">
        <v>0.41526298682645701</v>
      </c>
      <c r="L93" s="126">
        <f t="shared" si="11"/>
        <v>0.61977995471384995</v>
      </c>
      <c r="M93" s="126">
        <f t="shared" si="12"/>
        <v>0.41526298682645701</v>
      </c>
      <c r="O93" s="122">
        <v>83</v>
      </c>
      <c r="P93" t="s">
        <v>3354</v>
      </c>
      <c r="Q93">
        <v>0.57907169022969296</v>
      </c>
      <c r="R93">
        <v>0.41978901803778501</v>
      </c>
      <c r="S93">
        <v>0.56860753534453901</v>
      </c>
      <c r="T93">
        <v>0.42968352705667701</v>
      </c>
      <c r="U93">
        <v>0.55014338045938604</v>
      </c>
      <c r="V93">
        <v>0.44757803607556901</v>
      </c>
      <c r="W93">
        <v>0.53182260603361797</v>
      </c>
      <c r="X93">
        <v>0.46305058117003001</v>
      </c>
      <c r="Y93" s="126">
        <f t="shared" si="13"/>
        <v>0.53182260603361797</v>
      </c>
      <c r="Z93" s="126">
        <f t="shared" si="14"/>
        <v>0.46305058117003001</v>
      </c>
      <c r="AB93">
        <v>83</v>
      </c>
      <c r="AC93" t="str">
        <f t="shared" si="15"/>
        <v>Andre Agassi</v>
      </c>
      <c r="AD93" s="124">
        <f t="shared" si="16"/>
        <v>0.61977995471384995</v>
      </c>
      <c r="AE93" s="124">
        <f t="shared" si="17"/>
        <v>0.41526298682645701</v>
      </c>
    </row>
    <row r="94" spans="2:31" x14ac:dyDescent="0.35">
      <c r="B94" s="122">
        <v>84</v>
      </c>
      <c r="C94" t="s">
        <v>1659</v>
      </c>
      <c r="D94">
        <v>0.65421117745018698</v>
      </c>
      <c r="E94">
        <v>0.346710194758173</v>
      </c>
      <c r="F94">
        <v>0.64381676617528105</v>
      </c>
      <c r="G94">
        <v>0.35756529213726002</v>
      </c>
      <c r="H94">
        <v>0.62742235490037401</v>
      </c>
      <c r="I94">
        <v>0.37442038951634699</v>
      </c>
      <c r="J94">
        <v>0.60569253401587897</v>
      </c>
      <c r="K94">
        <v>0.39863791536341397</v>
      </c>
      <c r="L94" s="126">
        <f t="shared" si="11"/>
        <v>0.60569253401587897</v>
      </c>
      <c r="M94" s="126">
        <f t="shared" si="12"/>
        <v>0.39863791536341397</v>
      </c>
      <c r="O94" s="122">
        <v>84</v>
      </c>
      <c r="P94" t="s">
        <v>2019</v>
      </c>
      <c r="Q94">
        <v>0.60204644422485198</v>
      </c>
      <c r="R94">
        <v>0.40274763404938702</v>
      </c>
      <c r="S94">
        <v>0.58699188485099696</v>
      </c>
      <c r="T94">
        <v>0.41244980664874598</v>
      </c>
      <c r="U94">
        <v>0.57636333607250001</v>
      </c>
      <c r="V94">
        <v>0.42551432359007602</v>
      </c>
      <c r="W94">
        <v>0.55941487671005896</v>
      </c>
      <c r="X94">
        <v>0.44172331382824198</v>
      </c>
      <c r="Y94" s="126">
        <f t="shared" si="13"/>
        <v>0.55941487671005896</v>
      </c>
      <c r="Z94" s="126">
        <f t="shared" si="14"/>
        <v>0.44172331382824198</v>
      </c>
      <c r="AB94">
        <v>84</v>
      </c>
      <c r="AC94" t="str">
        <f t="shared" si="15"/>
        <v>Andre Ghem</v>
      </c>
      <c r="AD94" s="124">
        <f t="shared" si="16"/>
        <v>0.60569253401587897</v>
      </c>
      <c r="AE94" s="124">
        <f t="shared" si="17"/>
        <v>0.39863791536341397</v>
      </c>
    </row>
    <row r="95" spans="2:31" x14ac:dyDescent="0.35">
      <c r="B95" s="122">
        <v>85</v>
      </c>
      <c r="C95" t="s">
        <v>2324</v>
      </c>
      <c r="D95">
        <v>0.640488515968342</v>
      </c>
      <c r="E95">
        <v>0.34452497027073198</v>
      </c>
      <c r="F95">
        <v>0.63428363867412996</v>
      </c>
      <c r="G95">
        <v>0.35589005747303498</v>
      </c>
      <c r="H95">
        <v>0.61600820578192605</v>
      </c>
      <c r="I95">
        <v>0.372902628948307</v>
      </c>
      <c r="J95">
        <v>0.58975381425990003</v>
      </c>
      <c r="K95">
        <v>0.39439804350121699</v>
      </c>
      <c r="L95" s="126">
        <f t="shared" si="11"/>
        <v>0.58975381425990003</v>
      </c>
      <c r="M95" s="126">
        <f t="shared" si="12"/>
        <v>0.39439804350121699</v>
      </c>
      <c r="O95" s="122">
        <v>85</v>
      </c>
      <c r="P95" t="s">
        <v>3120</v>
      </c>
      <c r="Q95">
        <v>0.57867808958162403</v>
      </c>
      <c r="R95">
        <v>0.41920225995301003</v>
      </c>
      <c r="S95">
        <v>0.56801713437243595</v>
      </c>
      <c r="T95">
        <v>0.428803389929515</v>
      </c>
      <c r="U95">
        <v>0.54935617916324797</v>
      </c>
      <c r="V95">
        <v>0.44640451990601898</v>
      </c>
      <c r="W95">
        <v>0.53005140311730703</v>
      </c>
      <c r="X95">
        <v>0.46041016978854399</v>
      </c>
      <c r="Y95" s="126">
        <f t="shared" si="13"/>
        <v>0.53005140311730703</v>
      </c>
      <c r="Z95" s="126">
        <f t="shared" si="14"/>
        <v>0.46041016978854399</v>
      </c>
      <c r="AB95">
        <v>85</v>
      </c>
      <c r="AC95" t="str">
        <f t="shared" si="15"/>
        <v>Andre Sa</v>
      </c>
      <c r="AD95" s="124">
        <f t="shared" si="16"/>
        <v>0.58975381425990003</v>
      </c>
      <c r="AE95" s="124">
        <f t="shared" si="17"/>
        <v>0.39439804350121699</v>
      </c>
    </row>
    <row r="96" spans="2:31" x14ac:dyDescent="0.35">
      <c r="B96" s="122">
        <v>86</v>
      </c>
      <c r="C96" t="s">
        <v>2734</v>
      </c>
      <c r="D96">
        <v>0.64991474385782</v>
      </c>
      <c r="E96">
        <v>0.34253108419190398</v>
      </c>
      <c r="F96">
        <v>0.63762371746395996</v>
      </c>
      <c r="G96">
        <v>0.354620273563656</v>
      </c>
      <c r="H96">
        <v>0.61799289391430401</v>
      </c>
      <c r="I96">
        <v>0.37156550666322602</v>
      </c>
      <c r="J96">
        <v>0.58890674087113604</v>
      </c>
      <c r="K96">
        <v>0.39229411657834101</v>
      </c>
      <c r="L96" s="126">
        <f t="shared" si="11"/>
        <v>0.58890674087113604</v>
      </c>
      <c r="M96" s="126">
        <f t="shared" si="12"/>
        <v>0.39229411657834101</v>
      </c>
      <c r="O96" s="122">
        <v>86</v>
      </c>
      <c r="P96" t="s">
        <v>3749</v>
      </c>
      <c r="Q96">
        <v>0.57901534074572303</v>
      </c>
      <c r="R96">
        <v>0.41837874774596701</v>
      </c>
      <c r="S96">
        <v>0.56852301111858505</v>
      </c>
      <c r="T96">
        <v>0.42756812161895003</v>
      </c>
      <c r="U96">
        <v>0.55003068149144696</v>
      </c>
      <c r="V96">
        <v>0.444757495491933</v>
      </c>
      <c r="W96">
        <v>0.53156903335575501</v>
      </c>
      <c r="X96">
        <v>0.45670436485685001</v>
      </c>
      <c r="Y96" s="126">
        <f t="shared" si="13"/>
        <v>0.53156903335575501</v>
      </c>
      <c r="Z96" s="126">
        <f t="shared" si="14"/>
        <v>0.45670436485685001</v>
      </c>
      <c r="AB96">
        <v>86</v>
      </c>
      <c r="AC96" t="str">
        <f t="shared" si="15"/>
        <v>Andrea Arnaboldi</v>
      </c>
      <c r="AD96" s="124">
        <f t="shared" si="16"/>
        <v>0.58890674087113604</v>
      </c>
      <c r="AE96" s="124">
        <f t="shared" si="17"/>
        <v>0.39229411657834101</v>
      </c>
    </row>
    <row r="97" spans="2:31" x14ac:dyDescent="0.35">
      <c r="B97" s="122">
        <v>87</v>
      </c>
      <c r="C97" t="s">
        <v>2955</v>
      </c>
      <c r="D97">
        <v>0.65234825288586296</v>
      </c>
      <c r="E97">
        <v>0.34732093900328698</v>
      </c>
      <c r="F97">
        <v>0.64102237932879502</v>
      </c>
      <c r="G97">
        <v>0.35848140850493099</v>
      </c>
      <c r="H97">
        <v>0.62369650577172697</v>
      </c>
      <c r="I97">
        <v>0.375641878006574</v>
      </c>
      <c r="J97">
        <v>0.59693678856355803</v>
      </c>
      <c r="K97">
        <v>0.40150841331545001</v>
      </c>
      <c r="L97" s="126">
        <f t="shared" si="11"/>
        <v>0.59693678856355803</v>
      </c>
      <c r="M97" s="126">
        <f t="shared" si="12"/>
        <v>0.40150841331545001</v>
      </c>
      <c r="O97" s="122">
        <v>87</v>
      </c>
      <c r="P97" t="s">
        <v>2020</v>
      </c>
      <c r="Q97">
        <v>0.58866768779168399</v>
      </c>
      <c r="R97">
        <v>0.429437909941289</v>
      </c>
      <c r="S97">
        <v>0.58734593950936098</v>
      </c>
      <c r="T97">
        <v>0.45414908345855998</v>
      </c>
      <c r="U97">
        <v>0.57863646555743498</v>
      </c>
      <c r="V97">
        <v>0.46636003347231098</v>
      </c>
      <c r="W97">
        <v>0.56792054287933802</v>
      </c>
      <c r="X97">
        <v>0.47077216738121402</v>
      </c>
      <c r="Y97" s="126">
        <f t="shared" si="13"/>
        <v>0.56792054287933802</v>
      </c>
      <c r="Z97" s="126">
        <f t="shared" si="14"/>
        <v>0.47077216738121402</v>
      </c>
      <c r="AB97">
        <v>87</v>
      </c>
      <c r="AC97" t="str">
        <f t="shared" si="15"/>
        <v>Andrea Basso</v>
      </c>
      <c r="AD97" s="124">
        <f t="shared" si="16"/>
        <v>0.59693678856355803</v>
      </c>
      <c r="AE97" s="124">
        <f t="shared" si="17"/>
        <v>0.40150841331545001</v>
      </c>
    </row>
    <row r="98" spans="2:31" x14ac:dyDescent="0.35">
      <c r="B98" s="122">
        <v>88</v>
      </c>
      <c r="C98" t="s">
        <v>3757</v>
      </c>
      <c r="D98">
        <v>0.65168085106383</v>
      </c>
      <c r="E98">
        <v>0.34691304347826102</v>
      </c>
      <c r="F98">
        <v>0.64002127659574504</v>
      </c>
      <c r="G98">
        <v>0.35786956521739099</v>
      </c>
      <c r="H98">
        <v>0.62236170212765995</v>
      </c>
      <c r="I98">
        <v>0.37482608695652198</v>
      </c>
      <c r="J98">
        <v>0.59379999999999999</v>
      </c>
      <c r="K98">
        <v>0.39959130434782603</v>
      </c>
      <c r="L98" s="126">
        <f t="shared" si="11"/>
        <v>0.59379999999999999</v>
      </c>
      <c r="M98" s="126">
        <f t="shared" si="12"/>
        <v>0.39959130434782603</v>
      </c>
      <c r="O98" s="122">
        <v>88</v>
      </c>
      <c r="P98" t="s">
        <v>3394</v>
      </c>
      <c r="Q98">
        <v>0.56763427857053905</v>
      </c>
      <c r="R98">
        <v>0.39459020854933602</v>
      </c>
      <c r="S98">
        <v>0.56372506720500304</v>
      </c>
      <c r="T98">
        <v>0.40844791187187302</v>
      </c>
      <c r="U98">
        <v>0.54421955412857903</v>
      </c>
      <c r="V98">
        <v>0.42514947401014902</v>
      </c>
      <c r="W98">
        <v>0.53027740386406297</v>
      </c>
      <c r="X98">
        <v>0.438574770750292</v>
      </c>
      <c r="Y98" s="126">
        <f t="shared" si="13"/>
        <v>0.53027740386406297</v>
      </c>
      <c r="Z98" s="126">
        <f t="shared" si="14"/>
        <v>0.438574770750292</v>
      </c>
      <c r="AB98">
        <v>88</v>
      </c>
      <c r="AC98" t="str">
        <f t="shared" si="15"/>
        <v>Andrea Collarini</v>
      </c>
      <c r="AD98" s="124">
        <f t="shared" si="16"/>
        <v>0.59379999999999999</v>
      </c>
      <c r="AE98" s="124">
        <f t="shared" si="17"/>
        <v>0.39959130434782603</v>
      </c>
    </row>
    <row r="99" spans="2:31" x14ac:dyDescent="0.35">
      <c r="B99" s="122">
        <v>89</v>
      </c>
      <c r="C99" t="s">
        <v>3687</v>
      </c>
      <c r="D99">
        <v>0.65124303013034102</v>
      </c>
      <c r="E99">
        <v>0.34682127845154898</v>
      </c>
      <c r="F99">
        <v>0.639364545195512</v>
      </c>
      <c r="G99">
        <v>0.35773191767732299</v>
      </c>
      <c r="H99">
        <v>0.62148606026068198</v>
      </c>
      <c r="I99">
        <v>0.374642556903097</v>
      </c>
      <c r="J99">
        <v>0.59174224161260403</v>
      </c>
      <c r="K99">
        <v>0.39916000872227803</v>
      </c>
      <c r="L99" s="126">
        <f t="shared" si="11"/>
        <v>0.59174224161260403</v>
      </c>
      <c r="M99" s="126">
        <f t="shared" si="12"/>
        <v>0.39916000872227803</v>
      </c>
      <c r="O99" s="122">
        <v>89</v>
      </c>
      <c r="P99" t="s">
        <v>3808</v>
      </c>
      <c r="Q99">
        <v>0.57694077232557595</v>
      </c>
      <c r="R99">
        <v>0.42060629515772702</v>
      </c>
      <c r="S99">
        <v>0.563116737732546</v>
      </c>
      <c r="T99">
        <v>0.43136416410488598</v>
      </c>
      <c r="U99">
        <v>0.54894077232557603</v>
      </c>
      <c r="V99">
        <v>0.44860629515772699</v>
      </c>
      <c r="W99">
        <v>0.53370557924418205</v>
      </c>
      <c r="X99">
        <v>0.46445472136829502</v>
      </c>
      <c r="Y99" s="126">
        <f t="shared" si="13"/>
        <v>0.53370557924418205</v>
      </c>
      <c r="Z99" s="126">
        <f t="shared" si="14"/>
        <v>0.46445472136829502</v>
      </c>
      <c r="AB99">
        <v>89</v>
      </c>
      <c r="AC99" t="str">
        <f t="shared" si="15"/>
        <v>Andrea Pellegrino</v>
      </c>
      <c r="AD99" s="124">
        <f t="shared" si="16"/>
        <v>0.59174224161260403</v>
      </c>
      <c r="AE99" s="124">
        <f t="shared" si="17"/>
        <v>0.39916000872227803</v>
      </c>
    </row>
    <row r="100" spans="2:31" x14ac:dyDescent="0.35">
      <c r="B100" s="122">
        <v>90</v>
      </c>
      <c r="C100" t="s">
        <v>1660</v>
      </c>
      <c r="D100">
        <v>0.65108346679798901</v>
      </c>
      <c r="E100">
        <v>0.344956750844928</v>
      </c>
      <c r="F100">
        <v>0.64128297431932801</v>
      </c>
      <c r="G100">
        <v>0.35368795708585499</v>
      </c>
      <c r="H100">
        <v>0.61663956216042703</v>
      </c>
      <c r="I100">
        <v>0.37183877191938303</v>
      </c>
      <c r="J100">
        <v>0.58975238485458603</v>
      </c>
      <c r="K100">
        <v>0.398587121112492</v>
      </c>
      <c r="L100" s="126">
        <f t="shared" si="11"/>
        <v>0.58975238485458603</v>
      </c>
      <c r="M100" s="126">
        <f t="shared" si="12"/>
        <v>0.398587121112492</v>
      </c>
      <c r="O100" s="122">
        <v>90</v>
      </c>
      <c r="P100" t="s">
        <v>3581</v>
      </c>
      <c r="Q100">
        <v>0.579375772656337</v>
      </c>
      <c r="R100">
        <v>0.42001006398763902</v>
      </c>
      <c r="S100">
        <v>0.56906365898450595</v>
      </c>
      <c r="T100">
        <v>0.43001509598145898</v>
      </c>
      <c r="U100">
        <v>0.55075154531267501</v>
      </c>
      <c r="V100">
        <v>0.44802012797527802</v>
      </c>
      <c r="W100">
        <v>0.53319097695351902</v>
      </c>
      <c r="X100">
        <v>0.46404528794437599</v>
      </c>
      <c r="Y100" s="126">
        <f t="shared" si="13"/>
        <v>0.53319097695351902</v>
      </c>
      <c r="Z100" s="126">
        <f t="shared" si="14"/>
        <v>0.46404528794437599</v>
      </c>
      <c r="AB100">
        <v>90</v>
      </c>
      <c r="AC100" t="str">
        <f t="shared" si="15"/>
        <v>Andrea Stoppini</v>
      </c>
      <c r="AD100" s="124">
        <f t="shared" si="16"/>
        <v>0.58975238485458603</v>
      </c>
      <c r="AE100" s="124">
        <f t="shared" si="17"/>
        <v>0.398587121112492</v>
      </c>
    </row>
    <row r="101" spans="2:31" x14ac:dyDescent="0.35">
      <c r="B101" s="122">
        <v>91</v>
      </c>
      <c r="C101" t="s">
        <v>3769</v>
      </c>
      <c r="D101">
        <v>0.65368042995284803</v>
      </c>
      <c r="E101">
        <v>0.34009831055060602</v>
      </c>
      <c r="F101">
        <v>0.64495022053075601</v>
      </c>
      <c r="G101">
        <v>0.35449879383220601</v>
      </c>
      <c r="H101">
        <v>0.628962239552596</v>
      </c>
      <c r="I101">
        <v>0.37159352637885801</v>
      </c>
      <c r="J101">
        <v>0.60991344751341903</v>
      </c>
      <c r="K101">
        <v>0.39514142275843001</v>
      </c>
      <c r="L101" s="126">
        <f t="shared" si="11"/>
        <v>0.60991344751341903</v>
      </c>
      <c r="M101" s="126">
        <f t="shared" si="12"/>
        <v>0.39514142275843001</v>
      </c>
      <c r="O101" s="122">
        <v>91</v>
      </c>
      <c r="P101" t="s">
        <v>2021</v>
      </c>
      <c r="Q101">
        <v>0.57913966915132897</v>
      </c>
      <c r="R101">
        <v>0.41195340583634399</v>
      </c>
      <c r="S101">
        <v>0.56726843928317505</v>
      </c>
      <c r="T101">
        <v>0.42416991559996498</v>
      </c>
      <c r="U101">
        <v>0.54417921003482705</v>
      </c>
      <c r="V101">
        <v>0.43676019174943698</v>
      </c>
      <c r="W101">
        <v>0.53383169119517404</v>
      </c>
      <c r="X101">
        <v>0.462936997949012</v>
      </c>
      <c r="Y101" s="126">
        <f t="shared" si="13"/>
        <v>0.53383169119517404</v>
      </c>
      <c r="Z101" s="126">
        <f t="shared" si="14"/>
        <v>0.462936997949012</v>
      </c>
      <c r="AB101">
        <v>91</v>
      </c>
      <c r="AC101" t="str">
        <f t="shared" si="15"/>
        <v>Andrea Vavassori</v>
      </c>
      <c r="AD101" s="124">
        <f t="shared" si="16"/>
        <v>0.60991344751341903</v>
      </c>
      <c r="AE101" s="124">
        <f t="shared" si="17"/>
        <v>0.39514142275843001</v>
      </c>
    </row>
    <row r="102" spans="2:31" x14ac:dyDescent="0.35">
      <c r="B102" s="122">
        <v>92</v>
      </c>
      <c r="C102" t="s">
        <v>1661</v>
      </c>
      <c r="D102">
        <v>0.65499797568477502</v>
      </c>
      <c r="E102">
        <v>0.34041043058055098</v>
      </c>
      <c r="F102">
        <v>0.64070271347665997</v>
      </c>
      <c r="G102">
        <v>0.33139057419471302</v>
      </c>
      <c r="H102">
        <v>0.61507070211367498</v>
      </c>
      <c r="I102">
        <v>0.36467787207768798</v>
      </c>
      <c r="J102">
        <v>0.60160055532812695</v>
      </c>
      <c r="K102">
        <v>0.34729412278041299</v>
      </c>
      <c r="L102" s="126">
        <f t="shared" si="11"/>
        <v>0.60160055532812695</v>
      </c>
      <c r="M102" s="126">
        <f t="shared" si="12"/>
        <v>0.34729412278041299</v>
      </c>
      <c r="O102" s="122">
        <v>92</v>
      </c>
      <c r="P102" t="s">
        <v>3339</v>
      </c>
      <c r="Q102">
        <v>0.62540051139001496</v>
      </c>
      <c r="R102">
        <v>0.44373365162918799</v>
      </c>
      <c r="S102">
        <v>0.63341156208260796</v>
      </c>
      <c r="T102">
        <v>0.47046060542597501</v>
      </c>
      <c r="U102">
        <v>0.62942739830205496</v>
      </c>
      <c r="V102">
        <v>0.476111552428444</v>
      </c>
      <c r="W102">
        <v>0.61141429083734</v>
      </c>
      <c r="X102">
        <v>0.48115781354882697</v>
      </c>
      <c r="Y102" s="126">
        <f t="shared" si="13"/>
        <v>0.61141429083734</v>
      </c>
      <c r="Z102" s="126">
        <f t="shared" si="14"/>
        <v>0.48115781354882697</v>
      </c>
      <c r="AB102">
        <v>92</v>
      </c>
      <c r="AC102" t="str">
        <f t="shared" si="15"/>
        <v>Andreas Beck</v>
      </c>
      <c r="AD102" s="124">
        <f t="shared" si="16"/>
        <v>0.60160055532812695</v>
      </c>
      <c r="AE102" s="124">
        <f t="shared" si="17"/>
        <v>0.34729412278041299</v>
      </c>
    </row>
    <row r="103" spans="2:31" x14ac:dyDescent="0.35">
      <c r="B103" s="122">
        <v>93</v>
      </c>
      <c r="C103" t="s">
        <v>1662</v>
      </c>
      <c r="D103">
        <v>0.63472568445665101</v>
      </c>
      <c r="E103">
        <v>0.31942058110853699</v>
      </c>
      <c r="F103">
        <v>0.63289530457504195</v>
      </c>
      <c r="G103">
        <v>0.32207774133792699</v>
      </c>
      <c r="H103">
        <v>0.60625951179041504</v>
      </c>
      <c r="I103">
        <v>0.33465458097672401</v>
      </c>
      <c r="J103">
        <v>0.58360467445373798</v>
      </c>
      <c r="K103">
        <v>0.37162170294399299</v>
      </c>
      <c r="L103" s="126">
        <f t="shared" si="11"/>
        <v>0.58360467445373798</v>
      </c>
      <c r="M103" s="126">
        <f t="shared" si="12"/>
        <v>0.37162170294399299</v>
      </c>
      <c r="O103" s="122">
        <v>93</v>
      </c>
      <c r="P103" t="s">
        <v>2022</v>
      </c>
      <c r="Q103">
        <v>0.58525762696377104</v>
      </c>
      <c r="R103">
        <v>0.40868096427530098</v>
      </c>
      <c r="S103">
        <v>0.57589873989659102</v>
      </c>
      <c r="T103">
        <v>0.41379473964171898</v>
      </c>
      <c r="U103">
        <v>0.56444200674697398</v>
      </c>
      <c r="V103">
        <v>0.41609301258856601</v>
      </c>
      <c r="W103">
        <v>0.54095323306365495</v>
      </c>
      <c r="X103">
        <v>0.440725876760517</v>
      </c>
      <c r="Y103" s="126">
        <f t="shared" si="13"/>
        <v>0.54095323306365495</v>
      </c>
      <c r="Z103" s="126">
        <f t="shared" si="14"/>
        <v>0.440725876760517</v>
      </c>
      <c r="AB103">
        <v>93</v>
      </c>
      <c r="AC103" t="str">
        <f t="shared" si="15"/>
        <v>Andreas Haider-Maurer</v>
      </c>
      <c r="AD103" s="124">
        <f t="shared" si="16"/>
        <v>0.58360467445373798</v>
      </c>
      <c r="AE103" s="124">
        <f t="shared" si="17"/>
        <v>0.37162170294399299</v>
      </c>
    </row>
    <row r="104" spans="2:31" x14ac:dyDescent="0.35">
      <c r="B104" s="122">
        <v>94</v>
      </c>
      <c r="C104" t="s">
        <v>1663</v>
      </c>
      <c r="D104">
        <v>0.65797783681547195</v>
      </c>
      <c r="E104">
        <v>0.377445833283237</v>
      </c>
      <c r="F104">
        <v>0.62434657492977397</v>
      </c>
      <c r="G104">
        <v>0.37291616192697602</v>
      </c>
      <c r="H104">
        <v>0.62689602607751105</v>
      </c>
      <c r="I104">
        <v>0.37503594869894702</v>
      </c>
      <c r="J104">
        <v>0.59893302827115802</v>
      </c>
      <c r="K104">
        <v>0.37813155865764803</v>
      </c>
      <c r="L104" s="126">
        <f t="shared" si="11"/>
        <v>0.59893302827115802</v>
      </c>
      <c r="M104" s="126">
        <f t="shared" si="12"/>
        <v>0.37813155865764803</v>
      </c>
      <c r="O104" s="122">
        <v>94</v>
      </c>
      <c r="P104" t="s">
        <v>2023</v>
      </c>
      <c r="Q104">
        <v>0.57376487105602603</v>
      </c>
      <c r="R104">
        <v>0.41407174682279901</v>
      </c>
      <c r="S104">
        <v>0.561473109892481</v>
      </c>
      <c r="T104">
        <v>0.4218592993102</v>
      </c>
      <c r="U104">
        <v>0.53457492226140302</v>
      </c>
      <c r="V104">
        <v>0.43163341918959203</v>
      </c>
      <c r="W104">
        <v>0.52363218261251299</v>
      </c>
      <c r="X104">
        <v>0.45160476314661901</v>
      </c>
      <c r="Y104" s="126">
        <f t="shared" si="13"/>
        <v>0.52363218261251299</v>
      </c>
      <c r="Z104" s="126">
        <f t="shared" si="14"/>
        <v>0.45160476314661901</v>
      </c>
      <c r="AB104">
        <v>94</v>
      </c>
      <c r="AC104" t="str">
        <f t="shared" si="15"/>
        <v>Andreas Seppi</v>
      </c>
      <c r="AD104" s="124">
        <f t="shared" si="16"/>
        <v>0.59893302827115802</v>
      </c>
      <c r="AE104" s="124">
        <f t="shared" si="17"/>
        <v>0.37813155865764803</v>
      </c>
    </row>
    <row r="105" spans="2:31" x14ac:dyDescent="0.35">
      <c r="B105" s="122">
        <v>95</v>
      </c>
      <c r="C105" t="s">
        <v>2303</v>
      </c>
      <c r="D105">
        <v>0.65018222528944902</v>
      </c>
      <c r="E105">
        <v>0.343068401875471</v>
      </c>
      <c r="F105">
        <v>0.64242785818955805</v>
      </c>
      <c r="G105">
        <v>0.35128430912261099</v>
      </c>
      <c r="H105">
        <v>0.62746924859905695</v>
      </c>
      <c r="I105">
        <v>0.363975121631754</v>
      </c>
      <c r="J105">
        <v>0.61237516702629702</v>
      </c>
      <c r="K105">
        <v>0.38099642138971401</v>
      </c>
      <c r="L105" s="126">
        <f t="shared" si="11"/>
        <v>0.61237516702629702</v>
      </c>
      <c r="M105" s="126">
        <f t="shared" si="12"/>
        <v>0.38099642138971401</v>
      </c>
      <c r="O105" s="122">
        <v>95</v>
      </c>
      <c r="P105" t="s">
        <v>2024</v>
      </c>
      <c r="Q105">
        <v>0.56639242383700805</v>
      </c>
      <c r="R105">
        <v>0.41639406396220602</v>
      </c>
      <c r="S105">
        <v>0.56169543143190004</v>
      </c>
      <c r="T105">
        <v>0.42813909887799301</v>
      </c>
      <c r="U105">
        <v>0.54142247659203702</v>
      </c>
      <c r="V105">
        <v>0.446662868643524</v>
      </c>
      <c r="W105">
        <v>0.52871817480344596</v>
      </c>
      <c r="X105">
        <v>0.46161434799913298</v>
      </c>
      <c r="Y105" s="126">
        <f t="shared" si="13"/>
        <v>0.52871817480344596</v>
      </c>
      <c r="Z105" s="126">
        <f t="shared" si="14"/>
        <v>0.46161434799913298</v>
      </c>
      <c r="AB105">
        <v>95</v>
      </c>
      <c r="AC105" t="str">
        <f t="shared" si="15"/>
        <v>Andreas Vinciguerra</v>
      </c>
      <c r="AD105" s="124">
        <f t="shared" si="16"/>
        <v>0.61237516702629702</v>
      </c>
      <c r="AE105" s="124">
        <f t="shared" si="17"/>
        <v>0.38099642138971401</v>
      </c>
    </row>
    <row r="106" spans="2:31" x14ac:dyDescent="0.35">
      <c r="B106" s="122">
        <v>96</v>
      </c>
      <c r="C106" t="s">
        <v>1664</v>
      </c>
      <c r="D106">
        <v>0.62902348860984802</v>
      </c>
      <c r="E106">
        <v>0.34278788322477499</v>
      </c>
      <c r="F106">
        <v>0.62824601148670001</v>
      </c>
      <c r="G106">
        <v>0.34268514662670801</v>
      </c>
      <c r="H106">
        <v>0.60905839062854905</v>
      </c>
      <c r="I106">
        <v>0.364747872439246</v>
      </c>
      <c r="J106">
        <v>0.59136248981647799</v>
      </c>
      <c r="K106">
        <v>0.381791476852748</v>
      </c>
      <c r="L106" s="126">
        <f t="shared" si="11"/>
        <v>0.59136248981647799</v>
      </c>
      <c r="M106" s="126">
        <f t="shared" si="12"/>
        <v>0.381791476852748</v>
      </c>
      <c r="O106" s="122">
        <v>96</v>
      </c>
      <c r="P106" t="s">
        <v>3899</v>
      </c>
      <c r="Q106">
        <v>0.57963835163449495</v>
      </c>
      <c r="R106">
        <v>0.41969914266564501</v>
      </c>
      <c r="S106">
        <v>0.56945752745174205</v>
      </c>
      <c r="T106">
        <v>0.429548713998467</v>
      </c>
      <c r="U106">
        <v>0.55127670326899003</v>
      </c>
      <c r="V106">
        <v>0.447398285331289</v>
      </c>
      <c r="W106">
        <v>0.534372582355227</v>
      </c>
      <c r="X106">
        <v>0.46264614199540099</v>
      </c>
      <c r="Y106" s="126">
        <f t="shared" si="13"/>
        <v>0.534372582355227</v>
      </c>
      <c r="Z106" s="126">
        <f t="shared" si="14"/>
        <v>0.46264614199540099</v>
      </c>
      <c r="AB106">
        <v>96</v>
      </c>
      <c r="AC106" t="str">
        <f t="shared" si="15"/>
        <v>Andrei Pavel</v>
      </c>
      <c r="AD106" s="124">
        <f t="shared" si="16"/>
        <v>0.59136248981647799</v>
      </c>
      <c r="AE106" s="124">
        <f t="shared" si="17"/>
        <v>0.381791476852748</v>
      </c>
    </row>
    <row r="107" spans="2:31" x14ac:dyDescent="0.35">
      <c r="B107" s="122">
        <v>97</v>
      </c>
      <c r="C107" t="s">
        <v>2652</v>
      </c>
      <c r="D107">
        <v>0.652067481485337</v>
      </c>
      <c r="E107">
        <v>0.34671213004262602</v>
      </c>
      <c r="F107">
        <v>0.63980858149054198</v>
      </c>
      <c r="G107">
        <v>0.35732350560017001</v>
      </c>
      <c r="H107">
        <v>0.62406748148533697</v>
      </c>
      <c r="I107">
        <v>0.37471213004262599</v>
      </c>
      <c r="J107">
        <v>0.59930061111400301</v>
      </c>
      <c r="K107">
        <v>0.39978409753196897</v>
      </c>
      <c r="L107" s="126">
        <f t="shared" si="11"/>
        <v>0.59930061111400301</v>
      </c>
      <c r="M107" s="126">
        <f t="shared" si="12"/>
        <v>0.39978409753196897</v>
      </c>
      <c r="O107" s="122">
        <v>97</v>
      </c>
      <c r="P107" t="s">
        <v>2025</v>
      </c>
      <c r="Q107">
        <v>0.64272652867926405</v>
      </c>
      <c r="R107">
        <v>0.49528771190461301</v>
      </c>
      <c r="S107">
        <v>0.61081281796017195</v>
      </c>
      <c r="T107">
        <v>0.48401310065269398</v>
      </c>
      <c r="U107">
        <v>0.59374874597105198</v>
      </c>
      <c r="V107">
        <v>0.50220252934388299</v>
      </c>
      <c r="W107">
        <v>0.57750267956630896</v>
      </c>
      <c r="X107">
        <v>0.49011903596863199</v>
      </c>
      <c r="Y107" s="126">
        <f t="shared" si="13"/>
        <v>0.57750267956630896</v>
      </c>
      <c r="Z107" s="126">
        <f t="shared" si="14"/>
        <v>0.49011903596863199</v>
      </c>
      <c r="AB107">
        <v>97</v>
      </c>
      <c r="AC107" t="str">
        <f t="shared" si="15"/>
        <v>Andrei Vasilevski</v>
      </c>
      <c r="AD107" s="124">
        <f t="shared" si="16"/>
        <v>0.59930061111400301</v>
      </c>
      <c r="AE107" s="124">
        <f t="shared" si="17"/>
        <v>0.39978409753196897</v>
      </c>
    </row>
    <row r="108" spans="2:31" x14ac:dyDescent="0.35">
      <c r="B108" s="122">
        <v>98</v>
      </c>
      <c r="C108" t="s">
        <v>2576</v>
      </c>
      <c r="D108">
        <v>0.64390854946165699</v>
      </c>
      <c r="E108">
        <v>0.35377141391019601</v>
      </c>
      <c r="F108">
        <v>0.62733953118192898</v>
      </c>
      <c r="G108">
        <v>0.36550241294955699</v>
      </c>
      <c r="H108">
        <v>0.60362208681816198</v>
      </c>
      <c r="I108">
        <v>0.395228421867584</v>
      </c>
      <c r="J108">
        <v>0.58146156839813601</v>
      </c>
      <c r="K108">
        <v>0.42842204877497803</v>
      </c>
      <c r="L108" s="126">
        <f t="shared" si="11"/>
        <v>0.58146156839813601</v>
      </c>
      <c r="M108" s="126">
        <f t="shared" si="12"/>
        <v>0.42842204877497803</v>
      </c>
      <c r="O108" s="122">
        <v>98</v>
      </c>
      <c r="P108" t="s">
        <v>2978</v>
      </c>
      <c r="Q108">
        <v>0.57892413542652699</v>
      </c>
      <c r="R108">
        <v>0.42035965785824903</v>
      </c>
      <c r="S108">
        <v>0.56615889848908096</v>
      </c>
      <c r="T108">
        <v>0.42818565011614101</v>
      </c>
      <c r="U108">
        <v>0.54249953678490004</v>
      </c>
      <c r="V108">
        <v>0.44173793765146402</v>
      </c>
      <c r="W108">
        <v>0.52968959605703003</v>
      </c>
      <c r="X108">
        <v>0.462518126513215</v>
      </c>
      <c r="Y108" s="126">
        <f t="shared" si="13"/>
        <v>0.52968959605703003</v>
      </c>
      <c r="Z108" s="126">
        <f t="shared" si="14"/>
        <v>0.462518126513215</v>
      </c>
      <c r="AB108">
        <v>98</v>
      </c>
      <c r="AC108" t="str">
        <f t="shared" si="15"/>
        <v>Andrej Martin</v>
      </c>
      <c r="AD108" s="124">
        <f t="shared" si="16"/>
        <v>0.58146156839813601</v>
      </c>
      <c r="AE108" s="124">
        <f t="shared" si="17"/>
        <v>0.42842204877497803</v>
      </c>
    </row>
    <row r="109" spans="2:31" x14ac:dyDescent="0.35">
      <c r="B109" s="122">
        <v>99</v>
      </c>
      <c r="C109" t="s">
        <v>2722</v>
      </c>
      <c r="D109">
        <v>0.65301419879107703</v>
      </c>
      <c r="E109">
        <v>0.34518087664357699</v>
      </c>
      <c r="F109">
        <v>0.64203336715903103</v>
      </c>
      <c r="G109">
        <v>0.35372506011240701</v>
      </c>
      <c r="H109">
        <v>0.625014198791077</v>
      </c>
      <c r="I109">
        <v>0.37318087664357702</v>
      </c>
      <c r="J109">
        <v>0.60001064909330803</v>
      </c>
      <c r="K109">
        <v>0.39863565748268298</v>
      </c>
      <c r="L109" s="126">
        <f t="shared" si="11"/>
        <v>0.60001064909330803</v>
      </c>
      <c r="M109" s="126">
        <f t="shared" si="12"/>
        <v>0.39863565748268298</v>
      </c>
      <c r="O109" s="122">
        <v>99</v>
      </c>
      <c r="P109" t="s">
        <v>3450</v>
      </c>
      <c r="Q109">
        <v>0.59462262373353902</v>
      </c>
      <c r="R109">
        <v>0.447724689404013</v>
      </c>
      <c r="S109">
        <v>0.58503689966741401</v>
      </c>
      <c r="T109">
        <v>0.47148278239053598</v>
      </c>
      <c r="U109">
        <v>0.56833707881721895</v>
      </c>
      <c r="V109">
        <v>0.48408136402458801</v>
      </c>
      <c r="W109">
        <v>0.57203363759057502</v>
      </c>
      <c r="X109">
        <v>0.48867497202935101</v>
      </c>
      <c r="Y109" s="126">
        <f t="shared" si="13"/>
        <v>0.57203363759057502</v>
      </c>
      <c r="Z109" s="126">
        <f t="shared" si="14"/>
        <v>0.48867497202935101</v>
      </c>
      <c r="AB109">
        <v>99</v>
      </c>
      <c r="AC109" t="str">
        <f t="shared" si="15"/>
        <v>Andres Artunedo Martinavarr</v>
      </c>
      <c r="AD109" s="124">
        <f t="shared" si="16"/>
        <v>0.60001064909330803</v>
      </c>
      <c r="AE109" s="124">
        <f t="shared" si="17"/>
        <v>0.39863565748268298</v>
      </c>
    </row>
    <row r="110" spans="2:31" x14ac:dyDescent="0.35">
      <c r="B110" s="122">
        <v>100</v>
      </c>
      <c r="C110" t="s">
        <v>3843</v>
      </c>
      <c r="D110">
        <v>0.65498822176521199</v>
      </c>
      <c r="E110">
        <v>0.34720976921037899</v>
      </c>
      <c r="F110">
        <v>0.64465096235361696</v>
      </c>
      <c r="G110">
        <v>0.35827969228050599</v>
      </c>
      <c r="H110">
        <v>0.63122976153099897</v>
      </c>
      <c r="I110">
        <v>0.37565727685918898</v>
      </c>
      <c r="J110">
        <v>0.60265096235361604</v>
      </c>
      <c r="K110">
        <v>0.40027969228050603</v>
      </c>
      <c r="L110" s="126">
        <f t="shared" si="11"/>
        <v>0.60265096235361604</v>
      </c>
      <c r="M110" s="126">
        <f t="shared" si="12"/>
        <v>0.40027969228050603</v>
      </c>
      <c r="O110" s="122">
        <v>100</v>
      </c>
      <c r="P110" t="s">
        <v>3259</v>
      </c>
      <c r="Q110">
        <v>0.580092716582713</v>
      </c>
      <c r="R110">
        <v>0.41967125738966099</v>
      </c>
      <c r="S110">
        <v>0.57013907487407001</v>
      </c>
      <c r="T110">
        <v>0.429506886084491</v>
      </c>
      <c r="U110">
        <v>0.55218543316542601</v>
      </c>
      <c r="V110">
        <v>0.44734251477932102</v>
      </c>
      <c r="W110">
        <v>0.53641722462220898</v>
      </c>
      <c r="X110">
        <v>0.46252065825347299</v>
      </c>
      <c r="Y110" s="126">
        <f t="shared" si="13"/>
        <v>0.53641722462220898</v>
      </c>
      <c r="Z110" s="126">
        <f t="shared" si="14"/>
        <v>0.46252065825347299</v>
      </c>
      <c r="AB110">
        <v>100</v>
      </c>
      <c r="AC110" t="str">
        <f t="shared" si="15"/>
        <v>Andres Martin</v>
      </c>
      <c r="AD110" s="124">
        <f t="shared" si="16"/>
        <v>0.60265096235361604</v>
      </c>
      <c r="AE110" s="124">
        <f t="shared" si="17"/>
        <v>0.40027969228050603</v>
      </c>
    </row>
    <row r="111" spans="2:31" x14ac:dyDescent="0.35">
      <c r="B111" s="122">
        <v>101</v>
      </c>
      <c r="C111" t="s">
        <v>2630</v>
      </c>
      <c r="D111">
        <v>0.64965468962454598</v>
      </c>
      <c r="E111">
        <v>0.34521165598682102</v>
      </c>
      <c r="F111">
        <v>0.636982034436819</v>
      </c>
      <c r="G111">
        <v>0.355317483980232</v>
      </c>
      <c r="H111">
        <v>0.61830937924909202</v>
      </c>
      <c r="I111">
        <v>0.37142331197364198</v>
      </c>
      <c r="J111">
        <v>0.58427704123536595</v>
      </c>
      <c r="K111">
        <v>0.39159478313805901</v>
      </c>
      <c r="L111" s="126">
        <f t="shared" si="11"/>
        <v>0.58427704123536595</v>
      </c>
      <c r="M111" s="126">
        <f t="shared" si="12"/>
        <v>0.39159478313805901</v>
      </c>
      <c r="O111" s="122">
        <v>101</v>
      </c>
      <c r="P111" t="s">
        <v>3039</v>
      </c>
      <c r="Q111">
        <v>0.57205835877505995</v>
      </c>
      <c r="R111">
        <v>0.43344674830348701</v>
      </c>
      <c r="S111">
        <v>0.56415051668627103</v>
      </c>
      <c r="T111">
        <v>0.43666989724112398</v>
      </c>
      <c r="U111">
        <v>0.54289865051772601</v>
      </c>
      <c r="V111">
        <v>0.45604100094328098</v>
      </c>
      <c r="W111">
        <v>0.53033848166581998</v>
      </c>
      <c r="X111">
        <v>0.464940064223545</v>
      </c>
      <c r="Y111" s="126">
        <f t="shared" si="13"/>
        <v>0.53033848166581998</v>
      </c>
      <c r="Z111" s="126">
        <f t="shared" si="14"/>
        <v>0.464940064223545</v>
      </c>
      <c r="AB111">
        <v>101</v>
      </c>
      <c r="AC111" t="str">
        <f t="shared" si="15"/>
        <v>Andres Molteni</v>
      </c>
      <c r="AD111" s="124">
        <f t="shared" si="16"/>
        <v>0.58427704123536595</v>
      </c>
      <c r="AE111" s="124">
        <f t="shared" si="17"/>
        <v>0.39159478313805901</v>
      </c>
    </row>
    <row r="112" spans="2:31" x14ac:dyDescent="0.35">
      <c r="B112" s="122">
        <v>102</v>
      </c>
      <c r="C112" t="s">
        <v>2504</v>
      </c>
      <c r="D112">
        <v>0.651855965706719</v>
      </c>
      <c r="E112">
        <v>0.34807415052820501</v>
      </c>
      <c r="F112">
        <v>0.64047462094229202</v>
      </c>
      <c r="G112">
        <v>0.35943220070427301</v>
      </c>
      <c r="H112">
        <v>0.62141535921438595</v>
      </c>
      <c r="I112">
        <v>0.37836567165504098</v>
      </c>
      <c r="J112">
        <v>0.59847462094229198</v>
      </c>
      <c r="K112">
        <v>0.40143220070427299</v>
      </c>
      <c r="L112" s="126">
        <f t="shared" si="11"/>
        <v>0.59847462094229198</v>
      </c>
      <c r="M112" s="126">
        <f t="shared" si="12"/>
        <v>0.40143220070427299</v>
      </c>
      <c r="O112" s="122">
        <v>102</v>
      </c>
      <c r="P112" t="s">
        <v>3585</v>
      </c>
      <c r="Q112">
        <v>0.56706910922929099</v>
      </c>
      <c r="R112">
        <v>0.40689986007034901</v>
      </c>
      <c r="S112">
        <v>0.55157895830175296</v>
      </c>
      <c r="T112">
        <v>0.41467794659716201</v>
      </c>
      <c r="U112">
        <v>0.52112800800837</v>
      </c>
      <c r="V112">
        <v>0.43406684304486598</v>
      </c>
      <c r="W112">
        <v>0.51587768129436196</v>
      </c>
      <c r="X112">
        <v>0.45434546669861198</v>
      </c>
      <c r="Y112" s="126">
        <f t="shared" si="13"/>
        <v>0.51587768129436196</v>
      </c>
      <c r="Z112" s="126">
        <f t="shared" si="14"/>
        <v>0.45434546669861198</v>
      </c>
      <c r="AB112">
        <v>102</v>
      </c>
      <c r="AC112" t="str">
        <f t="shared" si="15"/>
        <v>Andrew Anderson</v>
      </c>
      <c r="AD112" s="124">
        <f t="shared" si="16"/>
        <v>0.59847462094229198</v>
      </c>
      <c r="AE112" s="124">
        <f t="shared" si="17"/>
        <v>0.40143220070427299</v>
      </c>
    </row>
    <row r="113" spans="2:31" x14ac:dyDescent="0.35">
      <c r="B113" s="122">
        <v>103</v>
      </c>
      <c r="C113" t="s">
        <v>3650</v>
      </c>
      <c r="D113">
        <v>0.65223464920674001</v>
      </c>
      <c r="E113">
        <v>0.34665611840321597</v>
      </c>
      <c r="F113">
        <v>0.64097953227565396</v>
      </c>
      <c r="G113">
        <v>0.35754149120428802</v>
      </c>
      <c r="H113">
        <v>0.62260190084778599</v>
      </c>
      <c r="I113">
        <v>0.37392250433007701</v>
      </c>
      <c r="J113">
        <v>0.59897953227565404</v>
      </c>
      <c r="K113">
        <v>0.399541491204288</v>
      </c>
      <c r="L113" s="126">
        <f t="shared" si="11"/>
        <v>0.59897953227565404</v>
      </c>
      <c r="M113" s="126">
        <f t="shared" si="12"/>
        <v>0.399541491204288</v>
      </c>
      <c r="O113" s="122">
        <v>103</v>
      </c>
      <c r="P113" t="s">
        <v>3649</v>
      </c>
      <c r="Q113">
        <v>0.57468369224022398</v>
      </c>
      <c r="R113">
        <v>0.41411832618116901</v>
      </c>
      <c r="S113">
        <v>0.57505669925768299</v>
      </c>
      <c r="T113">
        <v>0.43584447207260602</v>
      </c>
      <c r="U113">
        <v>0.56897856241127898</v>
      </c>
      <c r="V113">
        <v>0.45957732215052399</v>
      </c>
      <c r="W113">
        <v>0.54788759141104204</v>
      </c>
      <c r="X113">
        <v>0.476117716727461</v>
      </c>
      <c r="Y113" s="126">
        <f t="shared" si="13"/>
        <v>0.54788759141104204</v>
      </c>
      <c r="Z113" s="126">
        <f t="shared" si="14"/>
        <v>0.476117716727461</v>
      </c>
      <c r="AB113">
        <v>103</v>
      </c>
      <c r="AC113" t="str">
        <f t="shared" si="15"/>
        <v>Andrew Harris</v>
      </c>
      <c r="AD113" s="124">
        <f t="shared" si="16"/>
        <v>0.59897953227565404</v>
      </c>
      <c r="AE113" s="124">
        <f t="shared" si="17"/>
        <v>0.399541491204288</v>
      </c>
    </row>
    <row r="114" spans="2:31" x14ac:dyDescent="0.35">
      <c r="B114" s="122">
        <v>104</v>
      </c>
      <c r="C114" t="s">
        <v>2850</v>
      </c>
      <c r="D114">
        <v>0.65302548904273106</v>
      </c>
      <c r="E114">
        <v>0.34407705875608202</v>
      </c>
      <c r="F114">
        <v>0.64015085681930295</v>
      </c>
      <c r="G114">
        <v>0.35614462165136002</v>
      </c>
      <c r="H114">
        <v>0.619242167097107</v>
      </c>
      <c r="I114">
        <v>0.37217126836313602</v>
      </c>
      <c r="J114">
        <v>0.59770949856047295</v>
      </c>
      <c r="K114">
        <v>0.39862318648962197</v>
      </c>
      <c r="L114" s="126">
        <f t="shared" si="11"/>
        <v>0.59770949856047295</v>
      </c>
      <c r="M114" s="126">
        <f t="shared" si="12"/>
        <v>0.39862318648962197</v>
      </c>
      <c r="O114" s="122">
        <v>104</v>
      </c>
      <c r="P114" t="s">
        <v>3482</v>
      </c>
      <c r="Q114">
        <v>0.57787400268864597</v>
      </c>
      <c r="R114">
        <v>0.42600627462608198</v>
      </c>
      <c r="S114">
        <v>0.58352019210807005</v>
      </c>
      <c r="T114">
        <v>0.434223216120671</v>
      </c>
      <c r="U114">
        <v>0.56310410683409695</v>
      </c>
      <c r="V114">
        <v>0.44191235090514802</v>
      </c>
      <c r="W114">
        <v>0.53344323236979996</v>
      </c>
      <c r="X114">
        <v>0.44037547818356698</v>
      </c>
      <c r="Y114" s="126">
        <f t="shared" si="13"/>
        <v>0.53344323236979996</v>
      </c>
      <c r="Z114" s="126">
        <f t="shared" si="14"/>
        <v>0.44037547818356698</v>
      </c>
      <c r="AB114">
        <v>104</v>
      </c>
      <c r="AC114" t="str">
        <f t="shared" si="15"/>
        <v>Andrew Whittington</v>
      </c>
      <c r="AD114" s="124">
        <f t="shared" si="16"/>
        <v>0.59770949856047295</v>
      </c>
      <c r="AE114" s="124">
        <f t="shared" si="17"/>
        <v>0.39862318648962197</v>
      </c>
    </row>
    <row r="115" spans="2:31" x14ac:dyDescent="0.35">
      <c r="B115" s="122">
        <v>105</v>
      </c>
      <c r="C115" t="s">
        <v>1665</v>
      </c>
      <c r="D115">
        <v>0.64141509016076803</v>
      </c>
      <c r="E115">
        <v>0.32702853175410501</v>
      </c>
      <c r="F115">
        <v>0.66255664584904606</v>
      </c>
      <c r="G115">
        <v>0.34630636425504202</v>
      </c>
      <c r="H115">
        <v>0.63540059288328998</v>
      </c>
      <c r="I115">
        <v>0.367683140616193</v>
      </c>
      <c r="J115">
        <v>0.61170699082993896</v>
      </c>
      <c r="K115">
        <v>0.39935786298799097</v>
      </c>
      <c r="L115" s="126">
        <f t="shared" si="11"/>
        <v>0.61170699082993896</v>
      </c>
      <c r="M115" s="126">
        <f t="shared" si="12"/>
        <v>0.39935786298799097</v>
      </c>
      <c r="O115" s="122">
        <v>105</v>
      </c>
      <c r="P115" t="s">
        <v>3602</v>
      </c>
      <c r="Q115">
        <v>0.591856373277731</v>
      </c>
      <c r="R115">
        <v>0.40432694927868101</v>
      </c>
      <c r="S115">
        <v>0.59271952354322099</v>
      </c>
      <c r="T115">
        <v>0.41288110612096801</v>
      </c>
      <c r="U115">
        <v>0.56699720163869005</v>
      </c>
      <c r="V115">
        <v>0.41946537739914702</v>
      </c>
      <c r="W115">
        <v>0.58133335577526302</v>
      </c>
      <c r="X115">
        <v>0.43976245919187801</v>
      </c>
      <c r="Y115" s="126">
        <f t="shared" si="13"/>
        <v>0.58133335577526302</v>
      </c>
      <c r="Z115" s="126">
        <f t="shared" si="14"/>
        <v>0.43976245919187801</v>
      </c>
      <c r="AB115">
        <v>105</v>
      </c>
      <c r="AC115" t="str">
        <f t="shared" si="15"/>
        <v>Andrey Golubev</v>
      </c>
      <c r="AD115" s="124">
        <f t="shared" si="16"/>
        <v>0.61170699082993896</v>
      </c>
      <c r="AE115" s="124">
        <f t="shared" si="17"/>
        <v>0.39935786298799097</v>
      </c>
    </row>
    <row r="116" spans="2:31" x14ac:dyDescent="0.35">
      <c r="B116" s="122">
        <v>106</v>
      </c>
      <c r="C116" t="s">
        <v>2588</v>
      </c>
      <c r="D116">
        <v>0.64653062125794303</v>
      </c>
      <c r="E116">
        <v>0.34499466276854301</v>
      </c>
      <c r="F116">
        <v>0.62679695995616602</v>
      </c>
      <c r="G116">
        <v>0.35328745750607499</v>
      </c>
      <c r="H116">
        <v>0.618530621257943</v>
      </c>
      <c r="I116">
        <v>0.37299466276854298</v>
      </c>
      <c r="J116">
        <v>0.59514796594345698</v>
      </c>
      <c r="K116">
        <v>0.39849599707640698</v>
      </c>
      <c r="L116" s="126">
        <f t="shared" si="11"/>
        <v>0.59514796594345698</v>
      </c>
      <c r="M116" s="126">
        <f t="shared" si="12"/>
        <v>0.39849599707640698</v>
      </c>
      <c r="O116" s="122">
        <v>106</v>
      </c>
      <c r="P116" t="s">
        <v>3213</v>
      </c>
      <c r="Q116">
        <v>0.57707478293583903</v>
      </c>
      <c r="R116">
        <v>0.41884152640261302</v>
      </c>
      <c r="S116">
        <v>0.56561217440375799</v>
      </c>
      <c r="T116">
        <v>0.42826228960391999</v>
      </c>
      <c r="U116">
        <v>0.54614956587167696</v>
      </c>
      <c r="V116">
        <v>0.44568305280522602</v>
      </c>
      <c r="W116">
        <v>0.52283652321127405</v>
      </c>
      <c r="X116">
        <v>0.45878686881175901</v>
      </c>
      <c r="Y116" s="126">
        <f t="shared" si="13"/>
        <v>0.52283652321127405</v>
      </c>
      <c r="Z116" s="126">
        <f t="shared" si="14"/>
        <v>0.45878686881175901</v>
      </c>
      <c r="AB116">
        <v>106</v>
      </c>
      <c r="AC116" t="str">
        <f t="shared" si="15"/>
        <v>Andrey Kumantsov</v>
      </c>
      <c r="AD116" s="124">
        <f t="shared" si="16"/>
        <v>0.59514796594345698</v>
      </c>
      <c r="AE116" s="124">
        <f t="shared" si="17"/>
        <v>0.39849599707640698</v>
      </c>
    </row>
    <row r="117" spans="2:31" x14ac:dyDescent="0.35">
      <c r="B117" s="122">
        <v>107</v>
      </c>
      <c r="C117" t="s">
        <v>2536</v>
      </c>
      <c r="D117">
        <v>0.66813304409802898</v>
      </c>
      <c r="E117">
        <v>0.36203206687386202</v>
      </c>
      <c r="F117">
        <v>0.66139109436145305</v>
      </c>
      <c r="G117">
        <v>0.36814654916130402</v>
      </c>
      <c r="H117">
        <v>0.64759641744162999</v>
      </c>
      <c r="I117">
        <v>0.40302092441120502</v>
      </c>
      <c r="J117">
        <v>0.64222163906188301</v>
      </c>
      <c r="K117">
        <v>0.41355196501427499</v>
      </c>
      <c r="L117" s="126">
        <f t="shared" si="11"/>
        <v>0.64222163906188301</v>
      </c>
      <c r="M117" s="126">
        <f t="shared" si="12"/>
        <v>0.41355196501427499</v>
      </c>
      <c r="O117" s="122">
        <v>107</v>
      </c>
      <c r="P117" t="s">
        <v>2026</v>
      </c>
      <c r="Q117">
        <v>0.58999568836541605</v>
      </c>
      <c r="R117">
        <v>0.42841385284217598</v>
      </c>
      <c r="S117">
        <v>0.576156672965351</v>
      </c>
      <c r="T117">
        <v>0.43651845331991301</v>
      </c>
      <c r="U117">
        <v>0.563116685007365</v>
      </c>
      <c r="V117">
        <v>0.47639311827915898</v>
      </c>
      <c r="W117">
        <v>0.54213789521578903</v>
      </c>
      <c r="X117">
        <v>0.46914548368261599</v>
      </c>
      <c r="Y117" s="126">
        <f t="shared" si="13"/>
        <v>0.54213789521578903</v>
      </c>
      <c r="Z117" s="126">
        <f t="shared" si="14"/>
        <v>0.46914548368261599</v>
      </c>
      <c r="AB117">
        <v>107</v>
      </c>
      <c r="AC117" t="str">
        <f t="shared" si="15"/>
        <v>Andrey Kuznetsov</v>
      </c>
      <c r="AD117" s="124">
        <f t="shared" si="16"/>
        <v>0.64222163906188301</v>
      </c>
      <c r="AE117" s="124">
        <f t="shared" si="17"/>
        <v>0.41355196501427499</v>
      </c>
    </row>
    <row r="118" spans="2:31" x14ac:dyDescent="0.35">
      <c r="B118" s="122">
        <v>108</v>
      </c>
      <c r="C118" t="s">
        <v>2760</v>
      </c>
      <c r="D118">
        <v>0.69471802314813202</v>
      </c>
      <c r="E118">
        <v>0.37936587851949999</v>
      </c>
      <c r="F118">
        <v>0.72451296490788997</v>
      </c>
      <c r="G118">
        <v>0.41130925652038902</v>
      </c>
      <c r="H118">
        <v>0.70389237917525904</v>
      </c>
      <c r="I118">
        <v>0.43056845325482701</v>
      </c>
      <c r="J118">
        <v>0.67864836983982602</v>
      </c>
      <c r="K118">
        <v>0.45341103400419802</v>
      </c>
      <c r="L118" s="126">
        <f t="shared" si="11"/>
        <v>0.67864836983982602</v>
      </c>
      <c r="M118" s="126">
        <f t="shared" si="12"/>
        <v>0.45341103400419802</v>
      </c>
      <c r="O118" s="122">
        <v>108</v>
      </c>
      <c r="P118" t="s">
        <v>3633</v>
      </c>
      <c r="Q118">
        <v>0.57615882691440101</v>
      </c>
      <c r="R118">
        <v>0.41187241508022598</v>
      </c>
      <c r="S118">
        <v>0.56499837714343104</v>
      </c>
      <c r="T118">
        <v>0.427696257237138</v>
      </c>
      <c r="U118">
        <v>0.55216159135916898</v>
      </c>
      <c r="V118">
        <v>0.44203494684343603</v>
      </c>
      <c r="W118">
        <v>0.53477681237721097</v>
      </c>
      <c r="X118">
        <v>0.46100493083820698</v>
      </c>
      <c r="Y118" s="126">
        <f t="shared" si="13"/>
        <v>0.53477681237721097</v>
      </c>
      <c r="Z118" s="126">
        <f t="shared" si="14"/>
        <v>0.46100493083820698</v>
      </c>
      <c r="AB118">
        <v>108</v>
      </c>
      <c r="AC118" t="str">
        <f t="shared" si="15"/>
        <v>Andrey Rublev</v>
      </c>
      <c r="AD118" s="124">
        <f t="shared" si="16"/>
        <v>0.67864836983982602</v>
      </c>
      <c r="AE118" s="124">
        <f t="shared" si="17"/>
        <v>0.45341103400419802</v>
      </c>
    </row>
    <row r="119" spans="2:31" x14ac:dyDescent="0.35">
      <c r="B119" s="122">
        <v>109</v>
      </c>
      <c r="C119" t="s">
        <v>1666</v>
      </c>
      <c r="D119">
        <v>0.68170500106835696</v>
      </c>
      <c r="E119">
        <v>0.41635885700809899</v>
      </c>
      <c r="F119">
        <v>0.66559291986745295</v>
      </c>
      <c r="G119">
        <v>0.40596458357457499</v>
      </c>
      <c r="H119">
        <v>0.66555708432752303</v>
      </c>
      <c r="I119">
        <v>0.40539816509278698</v>
      </c>
      <c r="J119">
        <v>0.65897772712425695</v>
      </c>
      <c r="K119">
        <v>0.43041699498527902</v>
      </c>
      <c r="L119" s="126">
        <f t="shared" si="11"/>
        <v>0.65897772712425695</v>
      </c>
      <c r="M119" s="126">
        <f t="shared" si="12"/>
        <v>0.43041699498527902</v>
      </c>
      <c r="O119" s="122">
        <v>109</v>
      </c>
      <c r="P119" t="s">
        <v>2027</v>
      </c>
      <c r="Q119">
        <v>0.58388339914227305</v>
      </c>
      <c r="R119">
        <v>0.41320779969381199</v>
      </c>
      <c r="S119">
        <v>0.57172595517434299</v>
      </c>
      <c r="T119">
        <v>0.42698124430836099</v>
      </c>
      <c r="U119">
        <v>0.55329446638075797</v>
      </c>
      <c r="V119">
        <v>0.44573593323127098</v>
      </c>
      <c r="W119">
        <v>0.53686297758717205</v>
      </c>
      <c r="X119">
        <v>0.46249062215418002</v>
      </c>
      <c r="Y119" s="126">
        <f t="shared" si="13"/>
        <v>0.53686297758717205</v>
      </c>
      <c r="Z119" s="126">
        <f t="shared" si="14"/>
        <v>0.46249062215418002</v>
      </c>
      <c r="AB119">
        <v>109</v>
      </c>
      <c r="AC119" t="str">
        <f t="shared" si="15"/>
        <v>Andy Murray</v>
      </c>
      <c r="AD119" s="124">
        <f t="shared" si="16"/>
        <v>0.65897772712425695</v>
      </c>
      <c r="AE119" s="124">
        <f t="shared" si="17"/>
        <v>0.43041699498527902</v>
      </c>
    </row>
    <row r="120" spans="2:31" x14ac:dyDescent="0.35">
      <c r="B120" s="122">
        <v>110</v>
      </c>
      <c r="C120" t="s">
        <v>1667</v>
      </c>
      <c r="D120">
        <v>0.73694466977984996</v>
      </c>
      <c r="E120">
        <v>0.37121129755455601</v>
      </c>
      <c r="F120">
        <v>0.71130373114631795</v>
      </c>
      <c r="G120">
        <v>0.372514269571181</v>
      </c>
      <c r="H120">
        <v>0.72274075395491699</v>
      </c>
      <c r="I120">
        <v>0.38211482274740199</v>
      </c>
      <c r="J120">
        <v>0.64223626045591298</v>
      </c>
      <c r="K120">
        <v>0.37007082378676998</v>
      </c>
      <c r="L120" s="126">
        <f t="shared" si="11"/>
        <v>0.64223626045591298</v>
      </c>
      <c r="M120" s="126">
        <f t="shared" si="12"/>
        <v>0.37007082378676998</v>
      </c>
      <c r="O120" s="122">
        <v>110</v>
      </c>
      <c r="P120" t="s">
        <v>3206</v>
      </c>
      <c r="Q120">
        <v>0.57940935289825102</v>
      </c>
      <c r="R120">
        <v>0.41933841931943699</v>
      </c>
      <c r="S120">
        <v>0.56911402934737598</v>
      </c>
      <c r="T120">
        <v>0.42900762897915601</v>
      </c>
      <c r="U120">
        <v>0.55081870579650105</v>
      </c>
      <c r="V120">
        <v>0.44667683863887497</v>
      </c>
      <c r="W120">
        <v>0.53334208804212802</v>
      </c>
      <c r="X120">
        <v>0.46102288693746801</v>
      </c>
      <c r="Y120" s="126">
        <f t="shared" si="13"/>
        <v>0.53334208804212802</v>
      </c>
      <c r="Z120" s="126">
        <f t="shared" si="14"/>
        <v>0.46102288693746801</v>
      </c>
      <c r="AB120">
        <v>110</v>
      </c>
      <c r="AC120" t="str">
        <f t="shared" si="15"/>
        <v>Andy Roddick</v>
      </c>
      <c r="AD120" s="124">
        <f t="shared" si="16"/>
        <v>0.64223626045591298</v>
      </c>
      <c r="AE120" s="124">
        <f t="shared" si="17"/>
        <v>0.37007082378676998</v>
      </c>
    </row>
    <row r="121" spans="2:31" x14ac:dyDescent="0.35">
      <c r="B121" s="122">
        <v>111</v>
      </c>
      <c r="C121" t="s">
        <v>2854</v>
      </c>
      <c r="D121">
        <v>0.65221423743691997</v>
      </c>
      <c r="E121">
        <v>0.34387871908861001</v>
      </c>
      <c r="F121">
        <v>0.64095231658256002</v>
      </c>
      <c r="G121">
        <v>0.35383829211814699</v>
      </c>
      <c r="H121">
        <v>0.62253794396901696</v>
      </c>
      <c r="I121">
        <v>0.36521998647764498</v>
      </c>
      <c r="J121">
        <v>0.59895231658255998</v>
      </c>
      <c r="K121">
        <v>0.39583829211814697</v>
      </c>
      <c r="L121" s="126">
        <f t="shared" si="11"/>
        <v>0.59895231658255998</v>
      </c>
      <c r="M121" s="126">
        <f t="shared" si="12"/>
        <v>0.39583829211814697</v>
      </c>
      <c r="O121" s="122">
        <v>111</v>
      </c>
      <c r="P121" t="s">
        <v>3194</v>
      </c>
      <c r="Q121">
        <v>0.58169047068411295</v>
      </c>
      <c r="R121">
        <v>0.41611927998014198</v>
      </c>
      <c r="S121">
        <v>0.57225396091215097</v>
      </c>
      <c r="T121">
        <v>0.42482570664018998</v>
      </c>
      <c r="U121">
        <v>0.55707141205234001</v>
      </c>
      <c r="V121">
        <v>0.43635783994042698</v>
      </c>
      <c r="W121">
        <v>0.53825396091215105</v>
      </c>
      <c r="X121">
        <v>0.45882570664019001</v>
      </c>
      <c r="Y121" s="126">
        <f t="shared" si="13"/>
        <v>0.53825396091215105</v>
      </c>
      <c r="Z121" s="126">
        <f t="shared" si="14"/>
        <v>0.45882570664019001</v>
      </c>
      <c r="AB121">
        <v>111</v>
      </c>
      <c r="AC121" t="str">
        <f t="shared" si="15"/>
        <v>Anil Yuksel</v>
      </c>
      <c r="AD121" s="124">
        <f t="shared" si="16"/>
        <v>0.59895231658255998</v>
      </c>
      <c r="AE121" s="124">
        <f t="shared" si="17"/>
        <v>0.39583829211814697</v>
      </c>
    </row>
    <row r="122" spans="2:31" x14ac:dyDescent="0.35">
      <c r="B122" s="122">
        <v>112</v>
      </c>
      <c r="C122" t="s">
        <v>2685</v>
      </c>
      <c r="D122">
        <v>0.65088260764647199</v>
      </c>
      <c r="E122">
        <v>0.33730589419861801</v>
      </c>
      <c r="F122">
        <v>0.64332912009288001</v>
      </c>
      <c r="G122">
        <v>0.34486749532565403</v>
      </c>
      <c r="H122">
        <v>0.63127645957748102</v>
      </c>
      <c r="I122">
        <v>0.36547615563022401</v>
      </c>
      <c r="J122">
        <v>0.60036366399550201</v>
      </c>
      <c r="K122">
        <v>0.38657255779537403</v>
      </c>
      <c r="L122" s="126">
        <f t="shared" si="11"/>
        <v>0.60036366399550201</v>
      </c>
      <c r="M122" s="126">
        <f t="shared" si="12"/>
        <v>0.38657255779537403</v>
      </c>
      <c r="O122" s="122">
        <v>112</v>
      </c>
      <c r="P122" t="s">
        <v>3521</v>
      </c>
      <c r="Q122">
        <v>0.58807167974684305</v>
      </c>
      <c r="R122">
        <v>0.42154159204709801</v>
      </c>
      <c r="S122">
        <v>0.57691743329315504</v>
      </c>
      <c r="T122">
        <v>0.43782507207292698</v>
      </c>
      <c r="U122">
        <v>0.60681942894276597</v>
      </c>
      <c r="V122">
        <v>0.48414331250869702</v>
      </c>
      <c r="W122">
        <v>0.54912136402174405</v>
      </c>
      <c r="X122">
        <v>0.469460275879234</v>
      </c>
      <c r="Y122" s="126">
        <f t="shared" si="13"/>
        <v>0.54912136402174405</v>
      </c>
      <c r="Z122" s="126">
        <f t="shared" si="14"/>
        <v>0.469460275879234</v>
      </c>
      <c r="AB122">
        <v>112</v>
      </c>
      <c r="AC122" t="str">
        <f t="shared" si="15"/>
        <v>Ante Pavic</v>
      </c>
      <c r="AD122" s="124">
        <f t="shared" si="16"/>
        <v>0.60036366399550201</v>
      </c>
      <c r="AE122" s="124">
        <f t="shared" si="17"/>
        <v>0.38657255779537403</v>
      </c>
    </row>
    <row r="123" spans="2:31" x14ac:dyDescent="0.35">
      <c r="B123" s="122">
        <v>113</v>
      </c>
      <c r="C123" t="s">
        <v>2839</v>
      </c>
      <c r="D123">
        <v>0.65376817935576603</v>
      </c>
      <c r="E123">
        <v>0.34357149712399498</v>
      </c>
      <c r="F123">
        <v>0.64000761017389396</v>
      </c>
      <c r="G123">
        <v>0.35433977673947797</v>
      </c>
      <c r="H123">
        <v>0.62383896754192103</v>
      </c>
      <c r="I123">
        <v>0.36969004390180799</v>
      </c>
      <c r="J123">
        <v>0.59763060712072702</v>
      </c>
      <c r="K123">
        <v>0.38759170218466199</v>
      </c>
      <c r="L123" s="126">
        <f t="shared" si="11"/>
        <v>0.59763060712072702</v>
      </c>
      <c r="M123" s="126">
        <f t="shared" si="12"/>
        <v>0.38759170218466199</v>
      </c>
      <c r="O123" s="122">
        <v>113</v>
      </c>
      <c r="P123" t="s">
        <v>2028</v>
      </c>
      <c r="Q123">
        <v>0.56975867715730799</v>
      </c>
      <c r="R123">
        <v>0.41890048974139699</v>
      </c>
      <c r="S123">
        <v>0.55364884390878999</v>
      </c>
      <c r="T123">
        <v>0.43509489379272298</v>
      </c>
      <c r="U123">
        <v>0.53260100717384895</v>
      </c>
      <c r="V123">
        <v>0.44729939573819699</v>
      </c>
      <c r="W123">
        <v>0.52149314361098498</v>
      </c>
      <c r="X123">
        <v>0.47115467658354399</v>
      </c>
      <c r="Y123" s="126">
        <f t="shared" si="13"/>
        <v>0.52149314361098498</v>
      </c>
      <c r="Z123" s="126">
        <f t="shared" si="14"/>
        <v>0.47115467658354399</v>
      </c>
      <c r="AB123">
        <v>113</v>
      </c>
      <c r="AC123" t="str">
        <f t="shared" si="15"/>
        <v>Antoine Bellier</v>
      </c>
      <c r="AD123" s="124">
        <f t="shared" si="16"/>
        <v>0.59763060712072702</v>
      </c>
      <c r="AE123" s="124">
        <f t="shared" si="17"/>
        <v>0.38759170218466199</v>
      </c>
    </row>
    <row r="124" spans="2:31" x14ac:dyDescent="0.35">
      <c r="B124" s="122">
        <v>114</v>
      </c>
      <c r="C124" t="s">
        <v>2945</v>
      </c>
      <c r="D124">
        <v>0.64332923319176905</v>
      </c>
      <c r="E124">
        <v>0.34847910633342399</v>
      </c>
      <c r="F124">
        <v>0.62574000356121295</v>
      </c>
      <c r="G124">
        <v>0.36214508517585497</v>
      </c>
      <c r="H124">
        <v>0.61165153989010401</v>
      </c>
      <c r="I124">
        <v>0.36883295935604099</v>
      </c>
      <c r="J124">
        <v>0.59004172569367297</v>
      </c>
      <c r="K124">
        <v>0.39602995965966997</v>
      </c>
      <c r="L124" s="126">
        <f t="shared" si="11"/>
        <v>0.59004172569367297</v>
      </c>
      <c r="M124" s="126">
        <f t="shared" si="12"/>
        <v>0.39602995965966997</v>
      </c>
      <c r="O124" s="122">
        <v>114</v>
      </c>
      <c r="P124" t="s">
        <v>3121</v>
      </c>
      <c r="Q124">
        <v>0.58033086684431601</v>
      </c>
      <c r="R124">
        <v>0.41954735200487497</v>
      </c>
      <c r="S124">
        <v>0.57049630026647302</v>
      </c>
      <c r="T124">
        <v>0.42932102800731198</v>
      </c>
      <c r="U124">
        <v>0.55266173368863103</v>
      </c>
      <c r="V124">
        <v>0.44709470400974899</v>
      </c>
      <c r="W124">
        <v>0.53748890079942002</v>
      </c>
      <c r="X124">
        <v>0.46196308402193598</v>
      </c>
      <c r="Y124" s="126">
        <f t="shared" si="13"/>
        <v>0.53748890079942002</v>
      </c>
      <c r="Z124" s="126">
        <f t="shared" si="14"/>
        <v>0.46196308402193598</v>
      </c>
      <c r="AB124">
        <v>114</v>
      </c>
      <c r="AC124" t="str">
        <f t="shared" si="15"/>
        <v>Antoine Hoang</v>
      </c>
      <c r="AD124" s="124">
        <f t="shared" si="16"/>
        <v>0.59004172569367297</v>
      </c>
      <c r="AE124" s="124">
        <f t="shared" si="17"/>
        <v>0.39602995965966997</v>
      </c>
    </row>
    <row r="125" spans="2:31" x14ac:dyDescent="0.35">
      <c r="B125" s="122">
        <v>115</v>
      </c>
      <c r="C125" t="s">
        <v>1668</v>
      </c>
      <c r="D125">
        <v>0.64400322672578003</v>
      </c>
      <c r="E125">
        <v>0.34827267390247402</v>
      </c>
      <c r="F125">
        <v>0.62720592819560905</v>
      </c>
      <c r="G125">
        <v>0.36053802465645501</v>
      </c>
      <c r="H125">
        <v>0.60620826908886005</v>
      </c>
      <c r="I125">
        <v>0.37612795026858298</v>
      </c>
      <c r="J125">
        <v>0.57402990356675199</v>
      </c>
      <c r="K125">
        <v>0.40605145152801198</v>
      </c>
      <c r="L125" s="126">
        <f t="shared" si="11"/>
        <v>0.57402990356675199</v>
      </c>
      <c r="M125" s="126">
        <f t="shared" si="12"/>
        <v>0.40605145152801198</v>
      </c>
      <c r="O125" s="122">
        <v>115</v>
      </c>
      <c r="P125" t="s">
        <v>3342</v>
      </c>
      <c r="Q125">
        <v>0.55952526675634895</v>
      </c>
      <c r="R125">
        <v>0.41833128195337399</v>
      </c>
      <c r="S125">
        <v>0.56045994656749698</v>
      </c>
      <c r="T125">
        <v>0.44914919900373201</v>
      </c>
      <c r="U125">
        <v>0.55049787735565303</v>
      </c>
      <c r="V125">
        <v>0.43563396318506498</v>
      </c>
      <c r="W125">
        <v>0.53473485430510703</v>
      </c>
      <c r="X125">
        <v>0.46192179387522703</v>
      </c>
      <c r="Y125" s="126">
        <f t="shared" si="13"/>
        <v>0.53473485430510703</v>
      </c>
      <c r="Z125" s="126">
        <f t="shared" si="14"/>
        <v>0.46192179387522703</v>
      </c>
      <c r="AB125">
        <v>115</v>
      </c>
      <c r="AC125" t="str">
        <f t="shared" si="15"/>
        <v>Antonio Veic</v>
      </c>
      <c r="AD125" s="124">
        <f t="shared" si="16"/>
        <v>0.57402990356675199</v>
      </c>
      <c r="AE125" s="124">
        <f t="shared" si="17"/>
        <v>0.40605145152801198</v>
      </c>
    </row>
    <row r="126" spans="2:31" x14ac:dyDescent="0.35">
      <c r="B126" s="122">
        <v>116</v>
      </c>
      <c r="C126" t="s">
        <v>2327</v>
      </c>
      <c r="D126">
        <v>0.67148481019039397</v>
      </c>
      <c r="E126">
        <v>0.33939625455146699</v>
      </c>
      <c r="F126">
        <v>0.65291044797347497</v>
      </c>
      <c r="G126">
        <v>0.34845086132750702</v>
      </c>
      <c r="H126">
        <v>0.63125045301757499</v>
      </c>
      <c r="I126">
        <v>0.361360070797003</v>
      </c>
      <c r="J126">
        <v>0.60065983995269401</v>
      </c>
      <c r="K126">
        <v>0.39083390861595901</v>
      </c>
      <c r="L126" s="126">
        <f t="shared" si="11"/>
        <v>0.60065983995269401</v>
      </c>
      <c r="M126" s="126">
        <f t="shared" si="12"/>
        <v>0.39083390861595901</v>
      </c>
      <c r="O126" s="122">
        <v>116</v>
      </c>
      <c r="P126" t="s">
        <v>2972</v>
      </c>
      <c r="Q126">
        <v>0.54374871608304198</v>
      </c>
      <c r="R126">
        <v>0.40988059351974399</v>
      </c>
      <c r="S126">
        <v>0.54965667949941799</v>
      </c>
      <c r="T126">
        <v>0.433029118831327</v>
      </c>
      <c r="U126">
        <v>0.51682171770957297</v>
      </c>
      <c r="V126">
        <v>0.45638371197894401</v>
      </c>
      <c r="W126">
        <v>0.51163536709055002</v>
      </c>
      <c r="X126">
        <v>0.47753216632196899</v>
      </c>
      <c r="Y126" s="126">
        <f t="shared" si="13"/>
        <v>0.51163536709055002</v>
      </c>
      <c r="Z126" s="126">
        <f t="shared" si="14"/>
        <v>0.47753216632196899</v>
      </c>
      <c r="AB126">
        <v>116</v>
      </c>
      <c r="AC126" t="str">
        <f t="shared" si="15"/>
        <v>Antony Dupuis</v>
      </c>
      <c r="AD126" s="124">
        <f t="shared" si="16"/>
        <v>0.60065983995269401</v>
      </c>
      <c r="AE126" s="124">
        <f t="shared" si="17"/>
        <v>0.39083390861595901</v>
      </c>
    </row>
    <row r="127" spans="2:31" x14ac:dyDescent="0.35">
      <c r="B127" s="122">
        <v>117</v>
      </c>
      <c r="C127" t="s">
        <v>2655</v>
      </c>
      <c r="D127">
        <v>0.64760417285034899</v>
      </c>
      <c r="E127">
        <v>0.34572696290351601</v>
      </c>
      <c r="F127">
        <v>0.62931980619831895</v>
      </c>
      <c r="G127">
        <v>0.35500836282326298</v>
      </c>
      <c r="H127">
        <v>0.61960417285034897</v>
      </c>
      <c r="I127">
        <v>0.37372696290351598</v>
      </c>
      <c r="J127">
        <v>0.59595312963776104</v>
      </c>
      <c r="K127">
        <v>0.39904522217763699</v>
      </c>
      <c r="L127" s="126">
        <f t="shared" si="11"/>
        <v>0.59595312963776104</v>
      </c>
      <c r="M127" s="126">
        <f t="shared" si="12"/>
        <v>0.39904522217763699</v>
      </c>
      <c r="O127" s="122">
        <v>117</v>
      </c>
      <c r="P127" t="s">
        <v>2029</v>
      </c>
      <c r="Q127">
        <v>0.56355353579995904</v>
      </c>
      <c r="R127">
        <v>0.41595860637417198</v>
      </c>
      <c r="S127">
        <v>0.54005204642605098</v>
      </c>
      <c r="T127">
        <v>0.41424675859428001</v>
      </c>
      <c r="U127">
        <v>0.52692358360149805</v>
      </c>
      <c r="V127">
        <v>0.44229269623946699</v>
      </c>
      <c r="W127">
        <v>0.51171705284464197</v>
      </c>
      <c r="X127">
        <v>0.451891038345968</v>
      </c>
      <c r="Y127" s="126">
        <f t="shared" si="13"/>
        <v>0.51171705284464197</v>
      </c>
      <c r="Z127" s="126">
        <f t="shared" si="14"/>
        <v>0.451891038345968</v>
      </c>
      <c r="AB127">
        <v>117</v>
      </c>
      <c r="AC127" t="str">
        <f t="shared" si="15"/>
        <v>Ariez Elyaas Deen Heshaam</v>
      </c>
      <c r="AD127" s="124">
        <f t="shared" si="16"/>
        <v>0.59595312963776104</v>
      </c>
      <c r="AE127" s="124">
        <f t="shared" si="17"/>
        <v>0.39904522217763699</v>
      </c>
    </row>
    <row r="128" spans="2:31" x14ac:dyDescent="0.35">
      <c r="B128" s="122">
        <v>118</v>
      </c>
      <c r="C128" t="s">
        <v>3819</v>
      </c>
      <c r="D128">
        <v>0.651073811613884</v>
      </c>
      <c r="E128">
        <v>0.34596323346061902</v>
      </c>
      <c r="F128">
        <v>0.63943174881851195</v>
      </c>
      <c r="G128">
        <v>0.35661764461415801</v>
      </c>
      <c r="H128">
        <v>0.61896460972350198</v>
      </c>
      <c r="I128">
        <v>0.37175146484327198</v>
      </c>
      <c r="J128">
        <v>0.59743174881851202</v>
      </c>
      <c r="K128">
        <v>0.398617644614158</v>
      </c>
      <c r="L128" s="126">
        <f t="shared" si="11"/>
        <v>0.59743174881851202</v>
      </c>
      <c r="M128" s="126">
        <f t="shared" si="12"/>
        <v>0.398617644614158</v>
      </c>
      <c r="O128" s="122">
        <v>118</v>
      </c>
      <c r="P128" t="s">
        <v>3537</v>
      </c>
      <c r="Q128">
        <v>0.57738294970681503</v>
      </c>
      <c r="R128">
        <v>0.411720943552006</v>
      </c>
      <c r="S128">
        <v>0.57159049042938803</v>
      </c>
      <c r="T128">
        <v>0.41984974714568601</v>
      </c>
      <c r="U128">
        <v>0.55569125051365598</v>
      </c>
      <c r="V128">
        <v>0.432654545532832</v>
      </c>
      <c r="W128">
        <v>0.54615230329574604</v>
      </c>
      <c r="X128">
        <v>0.440608992109424</v>
      </c>
      <c r="Y128" s="126">
        <f t="shared" si="13"/>
        <v>0.54615230329574604</v>
      </c>
      <c r="Z128" s="126">
        <f t="shared" si="14"/>
        <v>0.440608992109424</v>
      </c>
      <c r="AB128">
        <v>118</v>
      </c>
      <c r="AC128" t="str">
        <f t="shared" si="15"/>
        <v>Aristotelis Thanos</v>
      </c>
      <c r="AD128" s="124">
        <f t="shared" si="16"/>
        <v>0.59743174881851202</v>
      </c>
      <c r="AE128" s="124">
        <f t="shared" si="17"/>
        <v>0.398617644614158</v>
      </c>
    </row>
    <row r="129" spans="2:31" x14ac:dyDescent="0.35">
      <c r="B129" s="122">
        <v>119</v>
      </c>
      <c r="C129" t="s">
        <v>2902</v>
      </c>
      <c r="D129">
        <v>0.64915086793335597</v>
      </c>
      <c r="E129">
        <v>0.34169184815113801</v>
      </c>
      <c r="F129">
        <v>0.63686782391114105</v>
      </c>
      <c r="G129">
        <v>0.35092246420151801</v>
      </c>
      <c r="H129">
        <v>0.61293938619118005</v>
      </c>
      <c r="I129">
        <v>0.35836779087356602</v>
      </c>
      <c r="J129">
        <v>0.59486782391114101</v>
      </c>
      <c r="K129">
        <v>0.392922464201518</v>
      </c>
      <c r="L129" s="126">
        <f t="shared" si="11"/>
        <v>0.59486782391114101</v>
      </c>
      <c r="M129" s="126">
        <f t="shared" si="12"/>
        <v>0.392922464201518</v>
      </c>
      <c r="O129" s="122">
        <v>119</v>
      </c>
      <c r="P129" t="s">
        <v>3253</v>
      </c>
      <c r="Q129">
        <v>0.57997369723220604</v>
      </c>
      <c r="R129">
        <v>0.41910429973492602</v>
      </c>
      <c r="S129">
        <v>0.56996054584830802</v>
      </c>
      <c r="T129">
        <v>0.42865644960239002</v>
      </c>
      <c r="U129">
        <v>0.55194739446441099</v>
      </c>
      <c r="V129">
        <v>0.44620859946985297</v>
      </c>
      <c r="W129">
        <v>0.53588163754492502</v>
      </c>
      <c r="X129">
        <v>0.459969348807169</v>
      </c>
      <c r="Y129" s="126">
        <f t="shared" si="13"/>
        <v>0.53588163754492502</v>
      </c>
      <c r="Z129" s="126">
        <f t="shared" si="14"/>
        <v>0.459969348807169</v>
      </c>
      <c r="AB129">
        <v>119</v>
      </c>
      <c r="AC129" t="str">
        <f t="shared" si="15"/>
        <v>Arjun Kadhe</v>
      </c>
      <c r="AD129" s="124">
        <f t="shared" si="16"/>
        <v>0.59486782391114101</v>
      </c>
      <c r="AE129" s="124">
        <f t="shared" si="17"/>
        <v>0.392922464201518</v>
      </c>
    </row>
    <row r="130" spans="2:31" x14ac:dyDescent="0.35">
      <c r="B130" s="122">
        <v>120</v>
      </c>
      <c r="C130" t="s">
        <v>1669</v>
      </c>
      <c r="D130">
        <v>0.65228301886792495</v>
      </c>
      <c r="E130">
        <v>0.34569230769230802</v>
      </c>
      <c r="F130">
        <v>0.64092452830188695</v>
      </c>
      <c r="G130">
        <v>0.35603846153846203</v>
      </c>
      <c r="H130">
        <v>0.62356603773584895</v>
      </c>
      <c r="I130">
        <v>0.37238461538461498</v>
      </c>
      <c r="J130">
        <v>0.596630188679245</v>
      </c>
      <c r="K130">
        <v>0.393853846153846</v>
      </c>
      <c r="L130" s="126">
        <f t="shared" si="11"/>
        <v>0.596630188679245</v>
      </c>
      <c r="M130" s="126">
        <f t="shared" si="12"/>
        <v>0.393853846153846</v>
      </c>
      <c r="O130" s="122">
        <v>120</v>
      </c>
      <c r="P130" t="s">
        <v>3370</v>
      </c>
      <c r="Q130">
        <v>0.61380888440446502</v>
      </c>
      <c r="R130">
        <v>0.41472644395278802</v>
      </c>
      <c r="S130">
        <v>0.60268829634506604</v>
      </c>
      <c r="T130">
        <v>0.42743122224453101</v>
      </c>
      <c r="U130">
        <v>0.574701291152244</v>
      </c>
      <c r="V130">
        <v>0.425187672624738</v>
      </c>
      <c r="W130">
        <v>0.57861611991922202</v>
      </c>
      <c r="X130">
        <v>0.43417809118619299</v>
      </c>
      <c r="Y130" s="126">
        <f t="shared" si="13"/>
        <v>0.57861611991922202</v>
      </c>
      <c r="Z130" s="126">
        <f t="shared" si="14"/>
        <v>0.43417809118619299</v>
      </c>
      <c r="AB130">
        <v>120</v>
      </c>
      <c r="AC130" t="str">
        <f t="shared" si="15"/>
        <v>Armin Sandbichler</v>
      </c>
      <c r="AD130" s="124">
        <f t="shared" si="16"/>
        <v>0.596630188679245</v>
      </c>
      <c r="AE130" s="124">
        <f t="shared" si="17"/>
        <v>0.393853846153846</v>
      </c>
    </row>
    <row r="131" spans="2:31" x14ac:dyDescent="0.35">
      <c r="B131" s="122">
        <v>121</v>
      </c>
      <c r="C131" t="s">
        <v>2635</v>
      </c>
      <c r="D131">
        <v>0.65354613977984999</v>
      </c>
      <c r="E131">
        <v>0.34315052901264798</v>
      </c>
      <c r="F131">
        <v>0.64336993471932002</v>
      </c>
      <c r="G131">
        <v>0.35213869059686598</v>
      </c>
      <c r="H131">
        <v>0.62517646280303896</v>
      </c>
      <c r="I131">
        <v>0.36578737088958402</v>
      </c>
      <c r="J131">
        <v>0.60119131911363799</v>
      </c>
      <c r="K131">
        <v>0.38945312146834998</v>
      </c>
      <c r="L131" s="126">
        <f t="shared" si="11"/>
        <v>0.60119131911363799</v>
      </c>
      <c r="M131" s="126">
        <f t="shared" si="12"/>
        <v>0.38945312146834998</v>
      </c>
      <c r="O131" s="122">
        <v>121</v>
      </c>
      <c r="P131" t="s">
        <v>2030</v>
      </c>
      <c r="Q131">
        <v>0.575422875155987</v>
      </c>
      <c r="R131">
        <v>0.38880154899066899</v>
      </c>
      <c r="S131">
        <v>0.56869152290670499</v>
      </c>
      <c r="T131">
        <v>0.403001706887338</v>
      </c>
      <c r="U131">
        <v>0.56659445448415902</v>
      </c>
      <c r="V131">
        <v>0.41679496193275001</v>
      </c>
      <c r="W131">
        <v>0.56565158683042505</v>
      </c>
      <c r="X131">
        <v>0.44317802261806699</v>
      </c>
      <c r="Y131" s="126">
        <f t="shared" si="13"/>
        <v>0.56565158683042505</v>
      </c>
      <c r="Z131" s="126">
        <f t="shared" si="14"/>
        <v>0.44317802261806699</v>
      </c>
      <c r="AB131">
        <v>121</v>
      </c>
      <c r="AC131" t="str">
        <f t="shared" si="15"/>
        <v>Arnau Brugues-Davi</v>
      </c>
      <c r="AD131" s="124">
        <f t="shared" si="16"/>
        <v>0.60119131911363799</v>
      </c>
      <c r="AE131" s="124">
        <f t="shared" si="17"/>
        <v>0.38945312146834998</v>
      </c>
    </row>
    <row r="132" spans="2:31" x14ac:dyDescent="0.35">
      <c r="B132" s="122">
        <v>122</v>
      </c>
      <c r="C132" t="s">
        <v>1670</v>
      </c>
      <c r="D132">
        <v>0.64971213542010797</v>
      </c>
      <c r="E132">
        <v>0.36210848174698301</v>
      </c>
      <c r="F132">
        <v>0.63094812728105498</v>
      </c>
      <c r="G132">
        <v>0.37455293071433798</v>
      </c>
      <c r="H132">
        <v>0.628782162936672</v>
      </c>
      <c r="I132">
        <v>0.39184753866300898</v>
      </c>
      <c r="J132">
        <v>0.59486765852482404</v>
      </c>
      <c r="K132">
        <v>0.39796618324083599</v>
      </c>
      <c r="L132" s="126">
        <f t="shared" si="11"/>
        <v>0.59486765852482404</v>
      </c>
      <c r="M132" s="126">
        <f t="shared" si="12"/>
        <v>0.39796618324083599</v>
      </c>
      <c r="O132" s="122">
        <v>122</v>
      </c>
      <c r="P132" t="s">
        <v>3290</v>
      </c>
      <c r="Q132">
        <v>0.57962264363732796</v>
      </c>
      <c r="R132">
        <v>0.41918911701711598</v>
      </c>
      <c r="S132">
        <v>0.56943396545599201</v>
      </c>
      <c r="T132">
        <v>0.42878367552567398</v>
      </c>
      <c r="U132">
        <v>0.55124528727465605</v>
      </c>
      <c r="V132">
        <v>0.44637823403423099</v>
      </c>
      <c r="W132">
        <v>0.53430189636797498</v>
      </c>
      <c r="X132">
        <v>0.46035102657701998</v>
      </c>
      <c r="Y132" s="126">
        <f t="shared" si="13"/>
        <v>0.53430189636797498</v>
      </c>
      <c r="Z132" s="126">
        <f t="shared" si="14"/>
        <v>0.46035102657701998</v>
      </c>
      <c r="AB132">
        <v>122</v>
      </c>
      <c r="AC132" t="str">
        <f t="shared" si="15"/>
        <v>Arnaud Clement</v>
      </c>
      <c r="AD132" s="124">
        <f t="shared" si="16"/>
        <v>0.59486765852482404</v>
      </c>
      <c r="AE132" s="124">
        <f t="shared" si="17"/>
        <v>0.39796618324083599</v>
      </c>
    </row>
    <row r="133" spans="2:31" x14ac:dyDescent="0.35">
      <c r="B133" s="122">
        <v>123</v>
      </c>
      <c r="C133" t="s">
        <v>2379</v>
      </c>
      <c r="D133">
        <v>0.65224654348609201</v>
      </c>
      <c r="E133">
        <v>0.34523692423200802</v>
      </c>
      <c r="F133">
        <v>0.64080001576249102</v>
      </c>
      <c r="G133">
        <v>0.35570465214659702</v>
      </c>
      <c r="H133">
        <v>0.62396772334537598</v>
      </c>
      <c r="I133">
        <v>0.36909884103363</v>
      </c>
      <c r="J133">
        <v>0.59504880515838199</v>
      </c>
      <c r="K133">
        <v>0.398768713021875</v>
      </c>
      <c r="L133" s="126">
        <f t="shared" si="11"/>
        <v>0.59504880515838199</v>
      </c>
      <c r="M133" s="126">
        <f t="shared" si="12"/>
        <v>0.398768713021875</v>
      </c>
      <c r="O133" s="122">
        <v>123</v>
      </c>
      <c r="P133" t="s">
        <v>2031</v>
      </c>
      <c r="Q133">
        <v>0.53910941521377698</v>
      </c>
      <c r="R133">
        <v>0.40346479489932302</v>
      </c>
      <c r="S133">
        <v>0.56924555814128097</v>
      </c>
      <c r="T133">
        <v>0.44930498223468901</v>
      </c>
      <c r="U133">
        <v>0.52614580401399003</v>
      </c>
      <c r="V133">
        <v>0.43788509151900901</v>
      </c>
      <c r="W133">
        <v>0.52518773296278698</v>
      </c>
      <c r="X133">
        <v>0.45008650021812702</v>
      </c>
      <c r="Y133" s="126">
        <f t="shared" si="13"/>
        <v>0.52518773296278698</v>
      </c>
      <c r="Z133" s="126">
        <f t="shared" si="14"/>
        <v>0.45008650021812702</v>
      </c>
      <c r="AB133">
        <v>123</v>
      </c>
      <c r="AC133" t="str">
        <f t="shared" si="15"/>
        <v>Arnaud Di Pasquale</v>
      </c>
      <c r="AD133" s="124">
        <f t="shared" si="16"/>
        <v>0.59504880515838199</v>
      </c>
      <c r="AE133" s="124">
        <f t="shared" si="17"/>
        <v>0.398768713021875</v>
      </c>
    </row>
    <row r="134" spans="2:31" x14ac:dyDescent="0.35">
      <c r="B134" s="122">
        <v>124</v>
      </c>
      <c r="C134" t="s">
        <v>3636</v>
      </c>
      <c r="D134">
        <v>0.64970120987000302</v>
      </c>
      <c r="E134">
        <v>0.347209341640067</v>
      </c>
      <c r="F134">
        <v>0.634247843194508</v>
      </c>
      <c r="G134">
        <v>0.35849195285415603</v>
      </c>
      <c r="H134">
        <v>0.62170120987000299</v>
      </c>
      <c r="I134">
        <v>0.37520934164006697</v>
      </c>
      <c r="J134">
        <v>0.597525907402502</v>
      </c>
      <c r="K134">
        <v>0.40015700623005002</v>
      </c>
      <c r="L134" s="126">
        <f t="shared" si="11"/>
        <v>0.597525907402502</v>
      </c>
      <c r="M134" s="126">
        <f t="shared" si="12"/>
        <v>0.40015700623005002</v>
      </c>
      <c r="O134" s="122">
        <v>124</v>
      </c>
      <c r="P134" t="s">
        <v>2032</v>
      </c>
      <c r="Q134">
        <v>0.54176066072300999</v>
      </c>
      <c r="R134">
        <v>0.41270021010556801</v>
      </c>
      <c r="S134">
        <v>0.52456796954378704</v>
      </c>
      <c r="T134">
        <v>0.41305916665603098</v>
      </c>
      <c r="U134">
        <v>0.50976313727105904</v>
      </c>
      <c r="V134">
        <v>0.42723810611706597</v>
      </c>
      <c r="W134">
        <v>0.48396011207735501</v>
      </c>
      <c r="X134">
        <v>0.435919573189674</v>
      </c>
      <c r="Y134" s="126">
        <f t="shared" si="13"/>
        <v>0.48396011207735501</v>
      </c>
      <c r="Z134" s="126">
        <f t="shared" si="14"/>
        <v>0.435919573189674</v>
      </c>
      <c r="AB134">
        <v>124</v>
      </c>
      <c r="AC134" t="str">
        <f t="shared" si="15"/>
        <v>Artem Dubrivnyy</v>
      </c>
      <c r="AD134" s="124">
        <f t="shared" si="16"/>
        <v>0.597525907402502</v>
      </c>
      <c r="AE134" s="124">
        <f t="shared" si="17"/>
        <v>0.40015700623005002</v>
      </c>
    </row>
    <row r="135" spans="2:31" x14ac:dyDescent="0.35">
      <c r="B135" s="122">
        <v>125</v>
      </c>
      <c r="C135" t="s">
        <v>2608</v>
      </c>
      <c r="D135">
        <v>0.65056229993195502</v>
      </c>
      <c r="E135">
        <v>0.34059408117491902</v>
      </c>
      <c r="F135">
        <v>0.63874973324260698</v>
      </c>
      <c r="G135">
        <v>0.34945877489989202</v>
      </c>
      <c r="H135">
        <v>0.61736187312012603</v>
      </c>
      <c r="I135">
        <v>0.35492812101474602</v>
      </c>
      <c r="J135">
        <v>0.59674973324260705</v>
      </c>
      <c r="K135">
        <v>0.391458774899892</v>
      </c>
      <c r="L135" s="126">
        <f t="shared" si="11"/>
        <v>0.59674973324260705</v>
      </c>
      <c r="M135" s="126">
        <f t="shared" si="12"/>
        <v>0.391458774899892</v>
      </c>
      <c r="O135" s="122">
        <v>125</v>
      </c>
      <c r="P135" t="s">
        <v>3475</v>
      </c>
      <c r="Q135">
        <v>0.57891784539004498</v>
      </c>
      <c r="R135">
        <v>0.41890461511824301</v>
      </c>
      <c r="S135">
        <v>0.56837676808506798</v>
      </c>
      <c r="T135">
        <v>0.42835692267736403</v>
      </c>
      <c r="U135">
        <v>0.54983569078008998</v>
      </c>
      <c r="V135">
        <v>0.445809230236485</v>
      </c>
      <c r="W135">
        <v>0.53113030425520302</v>
      </c>
      <c r="X135">
        <v>0.45907076803209201</v>
      </c>
      <c r="Y135" s="126">
        <f t="shared" si="13"/>
        <v>0.53113030425520302</v>
      </c>
      <c r="Z135" s="126">
        <f t="shared" si="14"/>
        <v>0.45907076803209201</v>
      </c>
      <c r="AB135">
        <v>125</v>
      </c>
      <c r="AC135" t="str">
        <f t="shared" si="15"/>
        <v>Artem Sitak</v>
      </c>
      <c r="AD135" s="124">
        <f t="shared" si="16"/>
        <v>0.59674973324260705</v>
      </c>
      <c r="AE135" s="124">
        <f t="shared" si="17"/>
        <v>0.391458774899892</v>
      </c>
    </row>
    <row r="136" spans="2:31" x14ac:dyDescent="0.35">
      <c r="B136" s="122">
        <v>126</v>
      </c>
      <c r="C136" t="s">
        <v>3730</v>
      </c>
      <c r="D136">
        <v>0.65340045583112405</v>
      </c>
      <c r="E136">
        <v>0.34517386834854202</v>
      </c>
      <c r="F136">
        <v>0.642600683746687</v>
      </c>
      <c r="G136">
        <v>0.355260802522813</v>
      </c>
      <c r="H136">
        <v>0.62580091166224905</v>
      </c>
      <c r="I136">
        <v>0.37134773669708299</v>
      </c>
      <c r="J136">
        <v>0.60188214240628501</v>
      </c>
      <c r="K136">
        <v>0.39141718123814601</v>
      </c>
      <c r="L136" s="126">
        <f t="shared" si="11"/>
        <v>0.60188214240628501</v>
      </c>
      <c r="M136" s="126">
        <f t="shared" si="12"/>
        <v>0.39141718123814601</v>
      </c>
      <c r="O136" s="122">
        <v>126</v>
      </c>
      <c r="P136" t="s">
        <v>3293</v>
      </c>
      <c r="Q136">
        <v>0.54363806114614299</v>
      </c>
      <c r="R136">
        <v>0.448856510616647</v>
      </c>
      <c r="S136">
        <v>0.53677395297150798</v>
      </c>
      <c r="T136">
        <v>0.48030648572389001</v>
      </c>
      <c r="U136">
        <v>0.495708917897554</v>
      </c>
      <c r="V136">
        <v>0.464494278389116</v>
      </c>
      <c r="W136">
        <v>0.50918247956604901</v>
      </c>
      <c r="X136">
        <v>0.49067484550438301</v>
      </c>
      <c r="Y136" s="126">
        <f t="shared" si="13"/>
        <v>0.50918247956604901</v>
      </c>
      <c r="Z136" s="126">
        <f t="shared" si="14"/>
        <v>0.49067484550438301</v>
      </c>
      <c r="AB136">
        <v>126</v>
      </c>
      <c r="AC136" t="str">
        <f t="shared" si="15"/>
        <v>Arthur Cazaux</v>
      </c>
      <c r="AD136" s="124">
        <f t="shared" si="16"/>
        <v>0.60188214240628501</v>
      </c>
      <c r="AE136" s="124">
        <f t="shared" si="17"/>
        <v>0.39141718123814601</v>
      </c>
    </row>
    <row r="137" spans="2:31" x14ac:dyDescent="0.35">
      <c r="B137" s="122">
        <v>127</v>
      </c>
      <c r="C137" t="s">
        <v>2771</v>
      </c>
      <c r="D137">
        <v>0.65218815907537897</v>
      </c>
      <c r="E137">
        <v>0.34497285197806499</v>
      </c>
      <c r="F137">
        <v>0.640838991596136</v>
      </c>
      <c r="G137">
        <v>0.35497858002291199</v>
      </c>
      <c r="H137">
        <v>0.62299039786590404</v>
      </c>
      <c r="I137">
        <v>0.37081444997659602</v>
      </c>
      <c r="J137">
        <v>0.597330757912233</v>
      </c>
      <c r="K137">
        <v>0.390862305824348</v>
      </c>
      <c r="L137" s="126">
        <f t="shared" si="11"/>
        <v>0.597330757912233</v>
      </c>
      <c r="M137" s="126">
        <f t="shared" si="12"/>
        <v>0.390862305824348</v>
      </c>
      <c r="O137" s="122">
        <v>127</v>
      </c>
      <c r="P137" t="s">
        <v>3023</v>
      </c>
      <c r="Q137">
        <v>0.564306388638805</v>
      </c>
      <c r="R137">
        <v>0.40505713872377702</v>
      </c>
      <c r="S137">
        <v>0.56156932602821097</v>
      </c>
      <c r="T137">
        <v>0.41821223524562001</v>
      </c>
      <c r="U137">
        <v>0.54369158944582696</v>
      </c>
      <c r="V137">
        <v>0.42898401145752701</v>
      </c>
      <c r="W137">
        <v>0.52814869465566205</v>
      </c>
      <c r="X137">
        <v>0.45147637127255602</v>
      </c>
      <c r="Y137" s="126">
        <f t="shared" si="13"/>
        <v>0.52814869465566205</v>
      </c>
      <c r="Z137" s="126">
        <f t="shared" si="14"/>
        <v>0.45147637127255602</v>
      </c>
      <c r="AB137">
        <v>127</v>
      </c>
      <c r="AC137" t="str">
        <f t="shared" si="15"/>
        <v>Arthur De Greef</v>
      </c>
      <c r="AD137" s="124">
        <f t="shared" si="16"/>
        <v>0.597330757912233</v>
      </c>
      <c r="AE137" s="124">
        <f t="shared" si="17"/>
        <v>0.390862305824348</v>
      </c>
    </row>
    <row r="138" spans="2:31" x14ac:dyDescent="0.35">
      <c r="B138" s="122">
        <v>128</v>
      </c>
      <c r="C138" t="s">
        <v>3873</v>
      </c>
      <c r="D138">
        <v>0.66224977555991305</v>
      </c>
      <c r="E138">
        <v>0.35042576410128301</v>
      </c>
      <c r="F138">
        <v>0.663736972565797</v>
      </c>
      <c r="G138">
        <v>0.36605054563801498</v>
      </c>
      <c r="H138">
        <v>0.63424977555991302</v>
      </c>
      <c r="I138">
        <v>0.37842576410128298</v>
      </c>
      <c r="J138">
        <v>0.60693733166993502</v>
      </c>
      <c r="K138">
        <v>0.40256932307596199</v>
      </c>
      <c r="L138" s="126">
        <f t="shared" si="11"/>
        <v>0.60693733166993502</v>
      </c>
      <c r="M138" s="126">
        <f t="shared" si="12"/>
        <v>0.40256932307596199</v>
      </c>
      <c r="O138" s="122">
        <v>128</v>
      </c>
      <c r="P138" t="s">
        <v>3239</v>
      </c>
      <c r="Q138">
        <v>0.58520580000228195</v>
      </c>
      <c r="R138">
        <v>0.40956425568647298</v>
      </c>
      <c r="S138">
        <v>0.577882392450211</v>
      </c>
      <c r="T138">
        <v>0.41698896634563198</v>
      </c>
      <c r="U138">
        <v>0.55623130389645803</v>
      </c>
      <c r="V138">
        <v>0.43054153692692798</v>
      </c>
      <c r="W138">
        <v>0.53981131601871502</v>
      </c>
      <c r="X138">
        <v>0.45045394007572398</v>
      </c>
      <c r="Y138" s="126">
        <f t="shared" si="13"/>
        <v>0.53981131601871502</v>
      </c>
      <c r="Z138" s="126">
        <f t="shared" si="14"/>
        <v>0.45045394007572398</v>
      </c>
      <c r="AB138">
        <v>128</v>
      </c>
      <c r="AC138" t="str">
        <f t="shared" si="15"/>
        <v>Arthur Fils</v>
      </c>
      <c r="AD138" s="124">
        <f t="shared" si="16"/>
        <v>0.60693733166993502</v>
      </c>
      <c r="AE138" s="124">
        <f t="shared" si="17"/>
        <v>0.40256932307596199</v>
      </c>
    </row>
    <row r="139" spans="2:31" x14ac:dyDescent="0.35">
      <c r="B139" s="122">
        <v>129</v>
      </c>
      <c r="C139" t="s">
        <v>3685</v>
      </c>
      <c r="D139">
        <v>0.66829838889728099</v>
      </c>
      <c r="E139">
        <v>0.32974253368112699</v>
      </c>
      <c r="F139">
        <v>0.67811249241332305</v>
      </c>
      <c r="G139">
        <v>0.346341612186783</v>
      </c>
      <c r="H139">
        <v>0.65725802671293498</v>
      </c>
      <c r="I139">
        <v>0.34794419097740098</v>
      </c>
      <c r="J139">
        <v>0.64782118747719897</v>
      </c>
      <c r="K139">
        <v>0.3847891797704</v>
      </c>
      <c r="L139" s="126">
        <f t="shared" ref="L139:L202" si="18">IF($E$7=1,D139,IF($E$7=2,F139,IF($E$7=3,H139,IF($E$7=4,J139))))</f>
        <v>0.64782118747719897</v>
      </c>
      <c r="M139" s="126">
        <f t="shared" ref="M139:M202" si="19">IF($E$7=1,E139,IF($E$7=2,G139,IF($E$7=3,I139,IF($E$7=4,K139))))</f>
        <v>0.3847891797704</v>
      </c>
      <c r="O139" s="122">
        <v>129</v>
      </c>
      <c r="P139" t="s">
        <v>2033</v>
      </c>
      <c r="Q139">
        <v>0.55575794591441496</v>
      </c>
      <c r="R139">
        <v>0.42447705592036999</v>
      </c>
      <c r="S139">
        <v>0.544556346416318</v>
      </c>
      <c r="T139">
        <v>0.43109882004431399</v>
      </c>
      <c r="U139">
        <v>0.51404106748950396</v>
      </c>
      <c r="V139">
        <v>0.44994376718502399</v>
      </c>
      <c r="W139">
        <v>0.49846289293333002</v>
      </c>
      <c r="X139">
        <v>0.45531539220130501</v>
      </c>
      <c r="Y139" s="126">
        <f t="shared" ref="Y139:Y202" si="20">IF($E$7=1,Q139,IF($E$7=2,S139,IF($E$7=3,U139,IF($E$7=4,W139))))</f>
        <v>0.49846289293333002</v>
      </c>
      <c r="Z139" s="126">
        <f t="shared" ref="Z139:Z202" si="21">IF($E$7=1,R139,IF($E$7=2,T139,IF($E$7=3,V139,IF($E$7=4,X139))))</f>
        <v>0.45531539220130501</v>
      </c>
      <c r="AB139">
        <v>129</v>
      </c>
      <c r="AC139" t="str">
        <f t="shared" si="15"/>
        <v>Arthur Rinderknech</v>
      </c>
      <c r="AD139" s="124">
        <f t="shared" si="16"/>
        <v>0.64782118747719897</v>
      </c>
      <c r="AE139" s="124">
        <f t="shared" si="17"/>
        <v>0.3847891797704</v>
      </c>
    </row>
    <row r="140" spans="2:31" x14ac:dyDescent="0.35">
      <c r="B140" s="122">
        <v>130</v>
      </c>
      <c r="C140" t="s">
        <v>2361</v>
      </c>
      <c r="D140">
        <v>0.64763241070847799</v>
      </c>
      <c r="E140">
        <v>0.34215127291472103</v>
      </c>
      <c r="F140">
        <v>0.63971591945041595</v>
      </c>
      <c r="G140">
        <v>0.35593671187860498</v>
      </c>
      <c r="H140">
        <v>0.62328693958781201</v>
      </c>
      <c r="I140">
        <v>0.373452533908954</v>
      </c>
      <c r="J140">
        <v>0.59885795972520794</v>
      </c>
      <c r="K140">
        <v>0.39896835593930202</v>
      </c>
      <c r="L140" s="126">
        <f t="shared" si="18"/>
        <v>0.59885795972520794</v>
      </c>
      <c r="M140" s="126">
        <f t="shared" si="19"/>
        <v>0.39896835593930202</v>
      </c>
      <c r="O140" s="122">
        <v>130</v>
      </c>
      <c r="P140" t="s">
        <v>3387</v>
      </c>
      <c r="Q140">
        <v>0.58456769619301696</v>
      </c>
      <c r="R140">
        <v>0.41742527599137402</v>
      </c>
      <c r="S140">
        <v>0.56791968199698895</v>
      </c>
      <c r="T140">
        <v>0.41421789678750798</v>
      </c>
      <c r="U140">
        <v>0.54689025321961604</v>
      </c>
      <c r="V140">
        <v>0.42664043028186899</v>
      </c>
      <c r="W140">
        <v>0.53490406670933099</v>
      </c>
      <c r="X140">
        <v>0.43925039894272999</v>
      </c>
      <c r="Y140" s="126">
        <f t="shared" si="20"/>
        <v>0.53490406670933099</v>
      </c>
      <c r="Z140" s="126">
        <f t="shared" si="21"/>
        <v>0.43925039894272999</v>
      </c>
      <c r="AB140">
        <v>130</v>
      </c>
      <c r="AC140" t="str">
        <f t="shared" si="15"/>
        <v>Arvind Parmar</v>
      </c>
      <c r="AD140" s="124">
        <f t="shared" si="16"/>
        <v>0.59885795972520794</v>
      </c>
      <c r="AE140" s="124">
        <f t="shared" si="17"/>
        <v>0.39896835593930202</v>
      </c>
    </row>
    <row r="141" spans="2:31" x14ac:dyDescent="0.35">
      <c r="B141" s="122">
        <v>131</v>
      </c>
      <c r="C141" t="s">
        <v>2708</v>
      </c>
      <c r="D141">
        <v>0.65948114475225705</v>
      </c>
      <c r="E141">
        <v>0.343546280669491</v>
      </c>
      <c r="F141">
        <v>0.64639741249390303</v>
      </c>
      <c r="G141">
        <v>0.35900966963561698</v>
      </c>
      <c r="H141">
        <v>0.66378090050081195</v>
      </c>
      <c r="I141">
        <v>0.38876584316714402</v>
      </c>
      <c r="J141">
        <v>0.65191911789198398</v>
      </c>
      <c r="K141">
        <v>0.40062432838644602</v>
      </c>
      <c r="L141" s="126">
        <f t="shared" si="18"/>
        <v>0.65191911789198398</v>
      </c>
      <c r="M141" s="126">
        <f t="shared" si="19"/>
        <v>0.40062432838644602</v>
      </c>
      <c r="O141" s="122">
        <v>131</v>
      </c>
      <c r="P141" t="s">
        <v>3974</v>
      </c>
      <c r="Q141">
        <v>0.57722496015453995</v>
      </c>
      <c r="R141">
        <v>0.41914203199623201</v>
      </c>
      <c r="S141">
        <v>0.56583744023181004</v>
      </c>
      <c r="T141">
        <v>0.42871304799434901</v>
      </c>
      <c r="U141">
        <v>0.54644992030908002</v>
      </c>
      <c r="V141">
        <v>0.44628406399246501</v>
      </c>
      <c r="W141">
        <v>0.52351232069543097</v>
      </c>
      <c r="X141">
        <v>0.46013914398304601</v>
      </c>
      <c r="Y141" s="126">
        <f t="shared" si="20"/>
        <v>0.52351232069543097</v>
      </c>
      <c r="Z141" s="126">
        <f t="shared" si="21"/>
        <v>0.46013914398304601</v>
      </c>
      <c r="AB141">
        <v>131</v>
      </c>
      <c r="AC141" t="str">
        <f t="shared" si="15"/>
        <v>Aslan Karatsev</v>
      </c>
      <c r="AD141" s="124">
        <f t="shared" si="16"/>
        <v>0.65191911789198398</v>
      </c>
      <c r="AE141" s="124">
        <f t="shared" si="17"/>
        <v>0.40062432838644602</v>
      </c>
    </row>
    <row r="142" spans="2:31" x14ac:dyDescent="0.35">
      <c r="B142" s="122">
        <v>132</v>
      </c>
      <c r="C142" t="s">
        <v>2636</v>
      </c>
      <c r="D142">
        <v>0.64716503419085603</v>
      </c>
      <c r="E142">
        <v>0.33946162180772899</v>
      </c>
      <c r="F142">
        <v>0.63885126398861203</v>
      </c>
      <c r="G142">
        <v>0.349875741300325</v>
      </c>
      <c r="H142">
        <v>0.62692586057501898</v>
      </c>
      <c r="I142">
        <v>0.36007059870306801</v>
      </c>
      <c r="J142">
        <v>0.59711741325019096</v>
      </c>
      <c r="K142">
        <v>0.39115469836411998</v>
      </c>
      <c r="L142" s="126">
        <f t="shared" si="18"/>
        <v>0.59711741325019096</v>
      </c>
      <c r="M142" s="126">
        <f t="shared" si="19"/>
        <v>0.39115469836411998</v>
      </c>
      <c r="O142" s="122">
        <v>132</v>
      </c>
      <c r="P142" t="s">
        <v>2034</v>
      </c>
      <c r="Q142">
        <v>0.57962310807103101</v>
      </c>
      <c r="R142">
        <v>0.391229340100536</v>
      </c>
      <c r="S142">
        <v>0.56633766312910805</v>
      </c>
      <c r="T142">
        <v>0.399750949217546</v>
      </c>
      <c r="U142">
        <v>0.55239945354380304</v>
      </c>
      <c r="V142">
        <v>0.41208546238624499</v>
      </c>
      <c r="W142">
        <v>0.55311449171515004</v>
      </c>
      <c r="X142">
        <v>0.444049677628234</v>
      </c>
      <c r="Y142" s="126">
        <f t="shared" si="20"/>
        <v>0.55311449171515004</v>
      </c>
      <c r="Z142" s="126">
        <f t="shared" si="21"/>
        <v>0.444049677628234</v>
      </c>
      <c r="AB142">
        <v>132</v>
      </c>
      <c r="AC142" t="str">
        <f t="shared" si="15"/>
        <v>Attila Balazs</v>
      </c>
      <c r="AD142" s="124">
        <f t="shared" si="16"/>
        <v>0.59711741325019096</v>
      </c>
      <c r="AE142" s="124">
        <f t="shared" si="17"/>
        <v>0.39115469836411998</v>
      </c>
    </row>
    <row r="143" spans="2:31" x14ac:dyDescent="0.35">
      <c r="B143" s="122">
        <v>133</v>
      </c>
      <c r="C143" t="s">
        <v>2302</v>
      </c>
      <c r="D143">
        <v>0.65219181818991701</v>
      </c>
      <c r="E143">
        <v>0.34588136800214198</v>
      </c>
      <c r="F143">
        <v>0.64078772728487499</v>
      </c>
      <c r="G143">
        <v>0.35632205200321299</v>
      </c>
      <c r="H143">
        <v>0.62338363637983396</v>
      </c>
      <c r="I143">
        <v>0.372762736004284</v>
      </c>
      <c r="J143">
        <v>0.59620154549260995</v>
      </c>
      <c r="K143">
        <v>0.394742429610068</v>
      </c>
      <c r="L143" s="126">
        <f t="shared" si="18"/>
        <v>0.59620154549260995</v>
      </c>
      <c r="M143" s="126">
        <f t="shared" si="19"/>
        <v>0.394742429610068</v>
      </c>
      <c r="O143" s="122">
        <v>133</v>
      </c>
      <c r="P143" t="s">
        <v>2035</v>
      </c>
      <c r="Q143">
        <v>0.58404732139886195</v>
      </c>
      <c r="R143">
        <v>0.404669886195549</v>
      </c>
      <c r="S143">
        <v>0.58121357103223603</v>
      </c>
      <c r="T143">
        <v>0.42783151413551901</v>
      </c>
      <c r="U143">
        <v>0.58402929536582404</v>
      </c>
      <c r="V143">
        <v>0.44025792033376798</v>
      </c>
      <c r="W143">
        <v>0.56570669084762903</v>
      </c>
      <c r="X143">
        <v>0.47515221666040403</v>
      </c>
      <c r="Y143" s="126">
        <f t="shared" si="20"/>
        <v>0.56570669084762903</v>
      </c>
      <c r="Z143" s="126">
        <f t="shared" si="21"/>
        <v>0.47515221666040403</v>
      </c>
      <c r="AB143">
        <v>133</v>
      </c>
      <c r="AC143" t="str">
        <f t="shared" si="15"/>
        <v>Attila Savolt</v>
      </c>
      <c r="AD143" s="124">
        <f t="shared" si="16"/>
        <v>0.59620154549260995</v>
      </c>
      <c r="AE143" s="124">
        <f t="shared" si="17"/>
        <v>0.394742429610068</v>
      </c>
    </row>
    <row r="144" spans="2:31" x14ac:dyDescent="0.35">
      <c r="B144" s="122">
        <v>134</v>
      </c>
      <c r="C144" t="s">
        <v>3766</v>
      </c>
      <c r="D144">
        <v>0.65001606606036899</v>
      </c>
      <c r="E144">
        <v>0.34466181741974899</v>
      </c>
      <c r="F144">
        <v>0.63802142141382601</v>
      </c>
      <c r="G144">
        <v>0.35488242322633201</v>
      </c>
      <c r="H144">
        <v>0.615650340322491</v>
      </c>
      <c r="I144">
        <v>0.36767369458188098</v>
      </c>
      <c r="J144">
        <v>0.59602142141382597</v>
      </c>
      <c r="K144">
        <v>0.39688242322633199</v>
      </c>
      <c r="L144" s="126">
        <f t="shared" si="18"/>
        <v>0.59602142141382597</v>
      </c>
      <c r="M144" s="126">
        <f t="shared" si="19"/>
        <v>0.39688242322633199</v>
      </c>
      <c r="O144" s="122">
        <v>134</v>
      </c>
      <c r="P144" t="s">
        <v>2036</v>
      </c>
      <c r="Q144">
        <v>0.59505031052065704</v>
      </c>
      <c r="R144">
        <v>0.38732326932665601</v>
      </c>
      <c r="S144">
        <v>0.57850854207409397</v>
      </c>
      <c r="T144">
        <v>0.40167895186902502</v>
      </c>
      <c r="U144">
        <v>0.56638834449529496</v>
      </c>
      <c r="V144">
        <v>0.42081583993458699</v>
      </c>
      <c r="W144">
        <v>0.557941753488985</v>
      </c>
      <c r="X144">
        <v>0.46421026278417599</v>
      </c>
      <c r="Y144" s="126">
        <f t="shared" si="20"/>
        <v>0.557941753488985</v>
      </c>
      <c r="Z144" s="126">
        <f t="shared" si="21"/>
        <v>0.46421026278417599</v>
      </c>
      <c r="AB144">
        <v>134</v>
      </c>
      <c r="AC144" t="str">
        <f t="shared" si="15"/>
        <v>August Holmgren</v>
      </c>
      <c r="AD144" s="124">
        <f t="shared" si="16"/>
        <v>0.59602142141382597</v>
      </c>
      <c r="AE144" s="124">
        <f t="shared" si="17"/>
        <v>0.39688242322633199</v>
      </c>
    </row>
    <row r="145" spans="2:31" x14ac:dyDescent="0.35">
      <c r="B145" s="122">
        <v>135</v>
      </c>
      <c r="C145" t="s">
        <v>1671</v>
      </c>
      <c r="D145">
        <v>0.65245745093631402</v>
      </c>
      <c r="E145">
        <v>0.34465441371732902</v>
      </c>
      <c r="F145">
        <v>0.64133127409231205</v>
      </c>
      <c r="G145">
        <v>0.35459906850171902</v>
      </c>
      <c r="H145">
        <v>0.62292823759530402</v>
      </c>
      <c r="I145">
        <v>0.36951018153972498</v>
      </c>
      <c r="J145">
        <v>0.60038099269507506</v>
      </c>
      <c r="K145">
        <v>0.39134819257110098</v>
      </c>
      <c r="L145" s="126">
        <f t="shared" si="18"/>
        <v>0.60038099269507506</v>
      </c>
      <c r="M145" s="126">
        <f t="shared" si="19"/>
        <v>0.39134819257110098</v>
      </c>
      <c r="O145" s="122">
        <v>135</v>
      </c>
      <c r="P145" t="s">
        <v>3803</v>
      </c>
      <c r="Q145">
        <v>0.57137600651468601</v>
      </c>
      <c r="R145">
        <v>0.41944740132251002</v>
      </c>
      <c r="S145">
        <v>0.56239840391298601</v>
      </c>
      <c r="T145">
        <v>0.43045292605984498</v>
      </c>
      <c r="U145">
        <v>0.53751341758248505</v>
      </c>
      <c r="V145">
        <v>0.45105621678385899</v>
      </c>
      <c r="W145">
        <v>0.52413130659918805</v>
      </c>
      <c r="X145">
        <v>0.46391765296138099</v>
      </c>
      <c r="Y145" s="126">
        <f t="shared" si="20"/>
        <v>0.52413130659918805</v>
      </c>
      <c r="Z145" s="126">
        <f t="shared" si="21"/>
        <v>0.46391765296138099</v>
      </c>
      <c r="AB145">
        <v>135</v>
      </c>
      <c r="AC145" t="str">
        <f t="shared" si="15"/>
        <v>Augustin Gensse</v>
      </c>
      <c r="AD145" s="124">
        <f t="shared" si="16"/>
        <v>0.60038099269507506</v>
      </c>
      <c r="AE145" s="124">
        <f t="shared" si="17"/>
        <v>0.39134819257110098</v>
      </c>
    </row>
    <row r="146" spans="2:31" x14ac:dyDescent="0.35">
      <c r="B146" s="122">
        <v>136</v>
      </c>
      <c r="C146" t="s">
        <v>2494</v>
      </c>
      <c r="D146">
        <v>0.65864278921536301</v>
      </c>
      <c r="E146">
        <v>0.33818639384381599</v>
      </c>
      <c r="F146">
        <v>0.65059124885948705</v>
      </c>
      <c r="G146">
        <v>0.35164309303629798</v>
      </c>
      <c r="H146">
        <v>0.62360298090822697</v>
      </c>
      <c r="I146">
        <v>0.35683117708156398</v>
      </c>
      <c r="J146">
        <v>0.59989177589720799</v>
      </c>
      <c r="K146">
        <v>0.38163236512898302</v>
      </c>
      <c r="L146" s="126">
        <f t="shared" si="18"/>
        <v>0.59989177589720799</v>
      </c>
      <c r="M146" s="126">
        <f t="shared" si="19"/>
        <v>0.38163236512898302</v>
      </c>
      <c r="O146" s="122">
        <v>136</v>
      </c>
      <c r="P146" t="s">
        <v>3367</v>
      </c>
      <c r="Q146">
        <v>0.57730982466792002</v>
      </c>
      <c r="R146">
        <v>0.41853959029516102</v>
      </c>
      <c r="S146">
        <v>0.56641309955722696</v>
      </c>
      <c r="T146">
        <v>0.42805278706021399</v>
      </c>
      <c r="U146">
        <v>0.54392947400376002</v>
      </c>
      <c r="V146">
        <v>0.44361877088548202</v>
      </c>
      <c r="W146">
        <v>0.53241309955722704</v>
      </c>
      <c r="X146">
        <v>0.46205278706021402</v>
      </c>
      <c r="Y146" s="126">
        <f t="shared" si="20"/>
        <v>0.53241309955722704</v>
      </c>
      <c r="Z146" s="126">
        <f t="shared" si="21"/>
        <v>0.46205278706021402</v>
      </c>
      <c r="AB146">
        <v>136</v>
      </c>
      <c r="AC146" t="str">
        <f t="shared" si="15"/>
        <v>Austin Krajicek</v>
      </c>
      <c r="AD146" s="124">
        <f t="shared" si="16"/>
        <v>0.59989177589720799</v>
      </c>
      <c r="AE146" s="124">
        <f t="shared" si="17"/>
        <v>0.38163236512898302</v>
      </c>
    </row>
    <row r="147" spans="2:31" x14ac:dyDescent="0.35">
      <c r="B147" s="122">
        <v>137</v>
      </c>
      <c r="C147" t="s">
        <v>2844</v>
      </c>
      <c r="D147">
        <v>0.65156077229778098</v>
      </c>
      <c r="E147">
        <v>0.34609491238644402</v>
      </c>
      <c r="F147">
        <v>0.64008102973037495</v>
      </c>
      <c r="G147">
        <v>0.35679321651525903</v>
      </c>
      <c r="H147">
        <v>0.62049041986638098</v>
      </c>
      <c r="I147">
        <v>0.37216405881085901</v>
      </c>
      <c r="J147">
        <v>0.59808102973037502</v>
      </c>
      <c r="K147">
        <v>0.39879321651525901</v>
      </c>
      <c r="L147" s="126">
        <f t="shared" si="18"/>
        <v>0.59808102973037502</v>
      </c>
      <c r="M147" s="126">
        <f t="shared" si="19"/>
        <v>0.39879321651525901</v>
      </c>
      <c r="O147" s="122">
        <v>137</v>
      </c>
      <c r="P147" t="s">
        <v>2037</v>
      </c>
      <c r="Q147">
        <v>0.56096372134833905</v>
      </c>
      <c r="R147">
        <v>0.41454577282780602</v>
      </c>
      <c r="S147">
        <v>0.54658901114258096</v>
      </c>
      <c r="T147">
        <v>0.420501434593895</v>
      </c>
      <c r="U147">
        <v>0.51662098580485705</v>
      </c>
      <c r="V147">
        <v>0.43499687057383002</v>
      </c>
      <c r="W147">
        <v>0.51830903647722704</v>
      </c>
      <c r="X147">
        <v>0.460083282009146</v>
      </c>
      <c r="Y147" s="126">
        <f t="shared" si="20"/>
        <v>0.51830903647722704</v>
      </c>
      <c r="Z147" s="126">
        <f t="shared" si="21"/>
        <v>0.460083282009146</v>
      </c>
      <c r="AB147">
        <v>137</v>
      </c>
      <c r="AC147" t="str">
        <f t="shared" si="15"/>
        <v>Austin Smith</v>
      </c>
      <c r="AD147" s="124">
        <f t="shared" si="16"/>
        <v>0.59808102973037502</v>
      </c>
      <c r="AE147" s="124">
        <f t="shared" si="17"/>
        <v>0.39879321651525901</v>
      </c>
    </row>
    <row r="148" spans="2:31" x14ac:dyDescent="0.35">
      <c r="B148" s="122">
        <v>138</v>
      </c>
      <c r="C148" t="s">
        <v>2733</v>
      </c>
      <c r="D148">
        <v>0.65108640700975395</v>
      </c>
      <c r="E148">
        <v>0.34875073247255001</v>
      </c>
      <c r="F148">
        <v>0.63912961051463102</v>
      </c>
      <c r="G148">
        <v>0.360626098708825</v>
      </c>
      <c r="H148">
        <v>0.62117281401950797</v>
      </c>
      <c r="I148">
        <v>0.37850146494510001</v>
      </c>
      <c r="J148">
        <v>0.59100611294584304</v>
      </c>
      <c r="K148">
        <v>0.40822844262098501</v>
      </c>
      <c r="L148" s="126">
        <f t="shared" si="18"/>
        <v>0.59100611294584304</v>
      </c>
      <c r="M148" s="126">
        <f t="shared" si="19"/>
        <v>0.40822844262098501</v>
      </c>
      <c r="O148" s="122">
        <v>138</v>
      </c>
      <c r="P148" t="s">
        <v>3528</v>
      </c>
      <c r="Q148">
        <v>0.64999307240037896</v>
      </c>
      <c r="R148">
        <v>0.47317439426054902</v>
      </c>
      <c r="S148">
        <v>0.65556717613375104</v>
      </c>
      <c r="T148">
        <v>0.48609167901962202</v>
      </c>
      <c r="U148">
        <v>0.68843931234251898</v>
      </c>
      <c r="V148">
        <v>0.53760055686837405</v>
      </c>
      <c r="W148">
        <v>0.64921650156551503</v>
      </c>
      <c r="X148">
        <v>0.53094591571321703</v>
      </c>
      <c r="Y148" s="126">
        <f t="shared" si="20"/>
        <v>0.64921650156551503</v>
      </c>
      <c r="Z148" s="126">
        <f t="shared" si="21"/>
        <v>0.53094591571321703</v>
      </c>
      <c r="AB148">
        <v>138</v>
      </c>
      <c r="AC148" t="str">
        <f t="shared" si="15"/>
        <v>Axel Michon</v>
      </c>
      <c r="AD148" s="124">
        <f t="shared" si="16"/>
        <v>0.59100611294584304</v>
      </c>
      <c r="AE148" s="124">
        <f t="shared" si="17"/>
        <v>0.40822844262098501</v>
      </c>
    </row>
    <row r="149" spans="2:31" x14ac:dyDescent="0.35">
      <c r="B149" s="122">
        <v>139</v>
      </c>
      <c r="C149" t="s">
        <v>1672</v>
      </c>
      <c r="D149">
        <v>0.64843753348854205</v>
      </c>
      <c r="E149">
        <v>0.34342980094585102</v>
      </c>
      <c r="F149">
        <v>0.63525664440442897</v>
      </c>
      <c r="G149">
        <v>0.352747341119028</v>
      </c>
      <c r="H149">
        <v>0.61519272661009705</v>
      </c>
      <c r="I149">
        <v>0.36716165192998501</v>
      </c>
      <c r="J149">
        <v>0.58058335966278796</v>
      </c>
      <c r="K149">
        <v>0.38529338639059502</v>
      </c>
      <c r="L149" s="126">
        <f t="shared" si="18"/>
        <v>0.58058335966278796</v>
      </c>
      <c r="M149" s="126">
        <f t="shared" si="19"/>
        <v>0.38529338639059502</v>
      </c>
      <c r="O149" s="122">
        <v>139</v>
      </c>
      <c r="P149" t="s">
        <v>3058</v>
      </c>
      <c r="Q149">
        <v>0.57973110543015205</v>
      </c>
      <c r="R149">
        <v>0.41952968336718899</v>
      </c>
      <c r="S149">
        <v>0.56964147390686903</v>
      </c>
      <c r="T149">
        <v>0.42937291115625298</v>
      </c>
      <c r="U149">
        <v>0.55119331629045598</v>
      </c>
      <c r="V149">
        <v>0.44658905010156802</v>
      </c>
      <c r="W149">
        <v>0.53564147390687</v>
      </c>
      <c r="X149">
        <v>0.46337291115625301</v>
      </c>
      <c r="Y149" s="126">
        <f t="shared" si="20"/>
        <v>0.53564147390687</v>
      </c>
      <c r="Z149" s="126">
        <f t="shared" si="21"/>
        <v>0.46337291115625301</v>
      </c>
      <c r="AB149">
        <v>139</v>
      </c>
      <c r="AC149" t="str">
        <f t="shared" ref="AC149:AC212" si="22">IF($B$5=1,C149,P149)</f>
        <v>Bartolome Salva-Vidal</v>
      </c>
      <c r="AD149" s="124">
        <f t="shared" ref="AD149:AD212" si="23">IF($B$5=1,L149,Y149)</f>
        <v>0.58058335966278796</v>
      </c>
      <c r="AE149" s="124">
        <f t="shared" ref="AE149:AE212" si="24">IF($B$5=1,M149,Z149)</f>
        <v>0.38529338639059502</v>
      </c>
    </row>
    <row r="150" spans="2:31" x14ac:dyDescent="0.35">
      <c r="B150" s="122">
        <v>140</v>
      </c>
      <c r="C150" t="s">
        <v>1673</v>
      </c>
      <c r="D150">
        <v>0.64867168440315803</v>
      </c>
      <c r="E150">
        <v>0.34402057606132902</v>
      </c>
      <c r="F150">
        <v>0.63981713535623697</v>
      </c>
      <c r="G150">
        <v>0.35722046545061498</v>
      </c>
      <c r="H150">
        <v>0.62308513299182999</v>
      </c>
      <c r="I150">
        <v>0.37481300375297699</v>
      </c>
      <c r="J150">
        <v>0.59765486690655101</v>
      </c>
      <c r="K150">
        <v>0.40140535949880501</v>
      </c>
      <c r="L150" s="126">
        <f t="shared" si="18"/>
        <v>0.59765486690655101</v>
      </c>
      <c r="M150" s="126">
        <f t="shared" si="19"/>
        <v>0.40140535949880501</v>
      </c>
      <c r="O150" s="122">
        <v>140</v>
      </c>
      <c r="P150" t="s">
        <v>3280</v>
      </c>
      <c r="Q150">
        <v>0.69374093640926404</v>
      </c>
      <c r="R150">
        <v>0.49110122402955497</v>
      </c>
      <c r="S150">
        <v>0.67940884745689101</v>
      </c>
      <c r="T150">
        <v>0.48539089148015502</v>
      </c>
      <c r="U150">
        <v>0.71988147980281303</v>
      </c>
      <c r="V150">
        <v>0.53655019162214801</v>
      </c>
      <c r="W150">
        <v>0.67271968060190102</v>
      </c>
      <c r="X150">
        <v>0.50536071794289095</v>
      </c>
      <c r="Y150" s="126">
        <f t="shared" si="20"/>
        <v>0.67271968060190102</v>
      </c>
      <c r="Z150" s="126">
        <f t="shared" si="21"/>
        <v>0.50536071794289095</v>
      </c>
      <c r="AB150">
        <v>140</v>
      </c>
      <c r="AC150" t="str">
        <f t="shared" si="22"/>
        <v>Bastian Knittel</v>
      </c>
      <c r="AD150" s="124">
        <f t="shared" si="23"/>
        <v>0.59765486690655101</v>
      </c>
      <c r="AE150" s="124">
        <f t="shared" si="24"/>
        <v>0.40140535949880501</v>
      </c>
    </row>
    <row r="151" spans="2:31" x14ac:dyDescent="0.35">
      <c r="B151" s="122">
        <v>141</v>
      </c>
      <c r="C151" t="s">
        <v>2775</v>
      </c>
      <c r="D151">
        <v>0.65270492801470903</v>
      </c>
      <c r="E151">
        <v>0.34441567670154799</v>
      </c>
      <c r="F151">
        <v>0.64155739202206297</v>
      </c>
      <c r="G151">
        <v>0.35412351505232198</v>
      </c>
      <c r="H151">
        <v>0.62440985602941801</v>
      </c>
      <c r="I151">
        <v>0.36983135340309597</v>
      </c>
      <c r="J151">
        <v>0.59861316166913203</v>
      </c>
      <c r="K151">
        <v>0.38785368049727498</v>
      </c>
      <c r="L151" s="126">
        <f t="shared" si="18"/>
        <v>0.59861316166913203</v>
      </c>
      <c r="M151" s="126">
        <f t="shared" si="19"/>
        <v>0.38785368049727498</v>
      </c>
      <c r="O151" s="122">
        <v>141</v>
      </c>
      <c r="P151" t="s">
        <v>2038</v>
      </c>
      <c r="Q151">
        <v>0.56078226118232599</v>
      </c>
      <c r="R151">
        <v>0.41090542154965498</v>
      </c>
      <c r="S151">
        <v>0.55280949972388305</v>
      </c>
      <c r="T151">
        <v>0.42233028027845099</v>
      </c>
      <c r="U151">
        <v>0.52541078646373995</v>
      </c>
      <c r="V151">
        <v>0.459528782659332</v>
      </c>
      <c r="W151">
        <v>0.504828679479704</v>
      </c>
      <c r="X151">
        <v>0.4541682332393</v>
      </c>
      <c r="Y151" s="126">
        <f t="shared" si="20"/>
        <v>0.504828679479704</v>
      </c>
      <c r="Z151" s="126">
        <f t="shared" si="21"/>
        <v>0.4541682332393</v>
      </c>
      <c r="AB151">
        <v>141</v>
      </c>
      <c r="AC151" t="str">
        <f t="shared" si="22"/>
        <v>Bastian Trinker</v>
      </c>
      <c r="AD151" s="124">
        <f t="shared" si="23"/>
        <v>0.59861316166913203</v>
      </c>
      <c r="AE151" s="124">
        <f t="shared" si="24"/>
        <v>0.38785368049727498</v>
      </c>
    </row>
    <row r="152" spans="2:31" x14ac:dyDescent="0.35">
      <c r="B152" s="122">
        <v>142</v>
      </c>
      <c r="C152" t="s">
        <v>3864</v>
      </c>
      <c r="D152">
        <v>0.64924691969972304</v>
      </c>
      <c r="E152">
        <v>0.34641515720780702</v>
      </c>
      <c r="F152">
        <v>0.63318026129434901</v>
      </c>
      <c r="G152">
        <v>0.35662561943834697</v>
      </c>
      <c r="H152">
        <v>0.62124691969972301</v>
      </c>
      <c r="I152">
        <v>0.37441515720780699</v>
      </c>
      <c r="J152">
        <v>0.59718518977479196</v>
      </c>
      <c r="K152">
        <v>0.399561367905856</v>
      </c>
      <c r="L152" s="126">
        <f t="shared" si="18"/>
        <v>0.59718518977479196</v>
      </c>
      <c r="M152" s="126">
        <f t="shared" si="19"/>
        <v>0.399561367905856</v>
      </c>
      <c r="O152" s="122">
        <v>142</v>
      </c>
      <c r="P152" t="s">
        <v>3554</v>
      </c>
      <c r="Q152">
        <v>0.57554498247657904</v>
      </c>
      <c r="R152">
        <v>0.41703143544502003</v>
      </c>
      <c r="S152">
        <v>0.56405997663543905</v>
      </c>
      <c r="T152">
        <v>0.42604191392669299</v>
      </c>
      <c r="U152">
        <v>0.53863494742973805</v>
      </c>
      <c r="V152">
        <v>0.43909430633506003</v>
      </c>
      <c r="W152">
        <v>0.53005997663543902</v>
      </c>
      <c r="X152">
        <v>0.46004191392669302</v>
      </c>
      <c r="Y152" s="126">
        <f t="shared" si="20"/>
        <v>0.53005997663543902</v>
      </c>
      <c r="Z152" s="126">
        <f t="shared" si="21"/>
        <v>0.46004191392669302</v>
      </c>
      <c r="AB152">
        <v>142</v>
      </c>
      <c r="AC152" t="str">
        <f t="shared" si="22"/>
        <v>Beibit Zhukayev</v>
      </c>
      <c r="AD152" s="124">
        <f t="shared" si="23"/>
        <v>0.59718518977479196</v>
      </c>
      <c r="AE152" s="124">
        <f t="shared" si="24"/>
        <v>0.399561367905856</v>
      </c>
    </row>
    <row r="153" spans="2:31" x14ac:dyDescent="0.35">
      <c r="B153" s="122">
        <v>143</v>
      </c>
      <c r="C153" t="s">
        <v>3844</v>
      </c>
      <c r="D153">
        <v>0.66790429713236898</v>
      </c>
      <c r="E153">
        <v>0.33915334487596899</v>
      </c>
      <c r="F153">
        <v>0.66187850337781395</v>
      </c>
      <c r="G153">
        <v>0.34729772448030899</v>
      </c>
      <c r="H153">
        <v>0.67165860204576799</v>
      </c>
      <c r="I153">
        <v>0.352046281020715</v>
      </c>
      <c r="J153">
        <v>0.61999576164319203</v>
      </c>
      <c r="K153">
        <v>0.384688405677449</v>
      </c>
      <c r="L153" s="126">
        <f t="shared" si="18"/>
        <v>0.61999576164319203</v>
      </c>
      <c r="M153" s="126">
        <f t="shared" si="19"/>
        <v>0.384688405677449</v>
      </c>
      <c r="O153" s="122">
        <v>143</v>
      </c>
      <c r="P153" t="s">
        <v>3110</v>
      </c>
      <c r="Q153">
        <v>0.57228348885442104</v>
      </c>
      <c r="R153">
        <v>0.41800315858626702</v>
      </c>
      <c r="S153">
        <v>0.55694499430146505</v>
      </c>
      <c r="T153">
        <v>0.42774442343289498</v>
      </c>
      <c r="U153">
        <v>0.53488608293656703</v>
      </c>
      <c r="V153">
        <v>0.44112174051980702</v>
      </c>
      <c r="W153">
        <v>0.52747170658144205</v>
      </c>
      <c r="X153">
        <v>0.46107862200364902</v>
      </c>
      <c r="Y153" s="126">
        <f t="shared" si="20"/>
        <v>0.52747170658144205</v>
      </c>
      <c r="Z153" s="126">
        <f t="shared" si="21"/>
        <v>0.46107862200364902</v>
      </c>
      <c r="AB153">
        <v>143</v>
      </c>
      <c r="AC153" t="str">
        <f t="shared" si="22"/>
        <v>Ben Shelton</v>
      </c>
      <c r="AD153" s="124">
        <f t="shared" si="23"/>
        <v>0.61999576164319203</v>
      </c>
      <c r="AE153" s="124">
        <f t="shared" si="24"/>
        <v>0.384688405677449</v>
      </c>
    </row>
    <row r="154" spans="2:31" x14ac:dyDescent="0.35">
      <c r="B154" s="122">
        <v>144</v>
      </c>
      <c r="C154" t="s">
        <v>1674</v>
      </c>
      <c r="D154">
        <v>0.64522998384478403</v>
      </c>
      <c r="E154">
        <v>0.34247083836346698</v>
      </c>
      <c r="F154">
        <v>0.63692315672553701</v>
      </c>
      <c r="G154">
        <v>0.35135890447298601</v>
      </c>
      <c r="H154">
        <v>0.618257502585562</v>
      </c>
      <c r="I154">
        <v>0.37192072810006899</v>
      </c>
      <c r="J154">
        <v>0.59658773699516598</v>
      </c>
      <c r="K154">
        <v>0.39773223254372703</v>
      </c>
      <c r="L154" s="126">
        <f t="shared" si="18"/>
        <v>0.59658773699516598</v>
      </c>
      <c r="M154" s="126">
        <f t="shared" si="19"/>
        <v>0.39773223254372703</v>
      </c>
      <c r="O154" s="122">
        <v>144</v>
      </c>
      <c r="P154" t="s">
        <v>3798</v>
      </c>
      <c r="Q154">
        <v>0.57844869056265102</v>
      </c>
      <c r="R154">
        <v>0.41508935948659997</v>
      </c>
      <c r="S154">
        <v>0.567931587416868</v>
      </c>
      <c r="T154">
        <v>0.42345247931546598</v>
      </c>
      <c r="U154">
        <v>0.54734607168795202</v>
      </c>
      <c r="V154">
        <v>0.43326807845979898</v>
      </c>
      <c r="W154">
        <v>0.53393158741686797</v>
      </c>
      <c r="X154">
        <v>0.45745247931546601</v>
      </c>
      <c r="Y154" s="126">
        <f t="shared" si="20"/>
        <v>0.53393158741686797</v>
      </c>
      <c r="Z154" s="126">
        <f t="shared" si="21"/>
        <v>0.45745247931546601</v>
      </c>
      <c r="AB154">
        <v>144</v>
      </c>
      <c r="AC154" t="str">
        <f t="shared" si="22"/>
        <v>Benedikt Dorsch</v>
      </c>
      <c r="AD154" s="124">
        <f t="shared" si="23"/>
        <v>0.59658773699516598</v>
      </c>
      <c r="AE154" s="124">
        <f t="shared" si="24"/>
        <v>0.39773223254372703</v>
      </c>
    </row>
    <row r="155" spans="2:31" x14ac:dyDescent="0.35">
      <c r="B155" s="122">
        <v>145</v>
      </c>
      <c r="C155" t="s">
        <v>1675</v>
      </c>
      <c r="D155">
        <v>0.64932500622612099</v>
      </c>
      <c r="E155">
        <v>0.34474299911976602</v>
      </c>
      <c r="F155">
        <v>0.63620288748366005</v>
      </c>
      <c r="G155">
        <v>0.35522311369047499</v>
      </c>
      <c r="H155">
        <v>0.61679731387731296</v>
      </c>
      <c r="I155">
        <v>0.36943970006902799</v>
      </c>
      <c r="J155">
        <v>0.589297256966404</v>
      </c>
      <c r="K155">
        <v>0.38802314083184197</v>
      </c>
      <c r="L155" s="126">
        <f t="shared" si="18"/>
        <v>0.589297256966404</v>
      </c>
      <c r="M155" s="126">
        <f t="shared" si="19"/>
        <v>0.38802314083184197</v>
      </c>
      <c r="O155" s="122">
        <v>145</v>
      </c>
      <c r="P155" t="s">
        <v>3108</v>
      </c>
      <c r="Q155">
        <v>0.58514205733052804</v>
      </c>
      <c r="R155">
        <v>0.40736899399862297</v>
      </c>
      <c r="S155">
        <v>0.57537467143375398</v>
      </c>
      <c r="T155">
        <v>0.41755916451393699</v>
      </c>
      <c r="U155">
        <v>0.55222608197190903</v>
      </c>
      <c r="V155">
        <v>0.42733614291503402</v>
      </c>
      <c r="W155">
        <v>0.53544453154336202</v>
      </c>
      <c r="X155">
        <v>0.44878995758115597</v>
      </c>
      <c r="Y155" s="126">
        <f t="shared" si="20"/>
        <v>0.53544453154336202</v>
      </c>
      <c r="Z155" s="126">
        <f t="shared" si="21"/>
        <v>0.44878995758115597</v>
      </c>
      <c r="AB155">
        <v>145</v>
      </c>
      <c r="AC155" t="str">
        <f t="shared" si="22"/>
        <v>Benjamin Balleret</v>
      </c>
      <c r="AD155" s="124">
        <f t="shared" si="23"/>
        <v>0.589297256966404</v>
      </c>
      <c r="AE155" s="124">
        <f t="shared" si="24"/>
        <v>0.38802314083184197</v>
      </c>
    </row>
    <row r="156" spans="2:31" x14ac:dyDescent="0.35">
      <c r="B156" s="122">
        <v>146</v>
      </c>
      <c r="C156" t="s">
        <v>1676</v>
      </c>
      <c r="D156">
        <v>0.66081387723774598</v>
      </c>
      <c r="E156">
        <v>0.36491053433674397</v>
      </c>
      <c r="F156">
        <v>0.65151939758077204</v>
      </c>
      <c r="G156">
        <v>0.37253879761995701</v>
      </c>
      <c r="H156">
        <v>0.62217641308495797</v>
      </c>
      <c r="I156">
        <v>0.36400815195240899</v>
      </c>
      <c r="J156">
        <v>0.58690665969341305</v>
      </c>
      <c r="K156">
        <v>0.34457597938059997</v>
      </c>
      <c r="L156" s="126">
        <f t="shared" si="18"/>
        <v>0.58690665969341305</v>
      </c>
      <c r="M156" s="126">
        <f t="shared" si="19"/>
        <v>0.34457597938059997</v>
      </c>
      <c r="O156" s="122">
        <v>146</v>
      </c>
      <c r="P156" t="s">
        <v>3335</v>
      </c>
      <c r="Q156">
        <v>0.57623720910602405</v>
      </c>
      <c r="R156">
        <v>0.41626332281077999</v>
      </c>
      <c r="S156">
        <v>0.56498294547469896</v>
      </c>
      <c r="T156">
        <v>0.425017763747707</v>
      </c>
      <c r="U156">
        <v>0.54071162731807398</v>
      </c>
      <c r="V156">
        <v>0.43678996843234102</v>
      </c>
      <c r="W156">
        <v>0.53098294547469904</v>
      </c>
      <c r="X156">
        <v>0.45901776374770697</v>
      </c>
      <c r="Y156" s="126">
        <f t="shared" si="20"/>
        <v>0.53098294547469904</v>
      </c>
      <c r="Z156" s="126">
        <f t="shared" si="21"/>
        <v>0.45901776374770697</v>
      </c>
      <c r="AB156">
        <v>146</v>
      </c>
      <c r="AC156" t="str">
        <f t="shared" si="22"/>
        <v>Benjamin Becker</v>
      </c>
      <c r="AD156" s="124">
        <f t="shared" si="23"/>
        <v>0.58690665969341305</v>
      </c>
      <c r="AE156" s="124">
        <f t="shared" si="24"/>
        <v>0.34457597938059997</v>
      </c>
    </row>
    <row r="157" spans="2:31" x14ac:dyDescent="0.35">
      <c r="B157" s="122">
        <v>147</v>
      </c>
      <c r="C157" t="s">
        <v>2873</v>
      </c>
      <c r="D157">
        <v>0.68420668496860504</v>
      </c>
      <c r="E157">
        <v>0.37337509641678501</v>
      </c>
      <c r="F157">
        <v>0.67249822949814198</v>
      </c>
      <c r="G157">
        <v>0.38207200172778499</v>
      </c>
      <c r="H157">
        <v>0.66533424637046601</v>
      </c>
      <c r="I157">
        <v>0.40051125128868698</v>
      </c>
      <c r="J157">
        <v>0.61041138313107801</v>
      </c>
      <c r="K157">
        <v>0.40350804778494398</v>
      </c>
      <c r="L157" s="126">
        <f t="shared" si="18"/>
        <v>0.61041138313107801</v>
      </c>
      <c r="M157" s="126">
        <f t="shared" si="19"/>
        <v>0.40350804778494398</v>
      </c>
      <c r="O157" s="122">
        <v>147</v>
      </c>
      <c r="P157" t="s">
        <v>3599</v>
      </c>
      <c r="Q157">
        <v>0.58850833179448303</v>
      </c>
      <c r="R157">
        <v>0.40444469049988502</v>
      </c>
      <c r="S157">
        <v>0.57864496518360897</v>
      </c>
      <c r="T157">
        <v>0.40627954697118601</v>
      </c>
      <c r="U157">
        <v>0.56793878805104403</v>
      </c>
      <c r="V157">
        <v>0.41038451991022301</v>
      </c>
      <c r="W157">
        <v>0.56274223128476397</v>
      </c>
      <c r="X157">
        <v>0.43389568866967299</v>
      </c>
      <c r="Y157" s="126">
        <f t="shared" si="20"/>
        <v>0.56274223128476397</v>
      </c>
      <c r="Z157" s="126">
        <f t="shared" si="21"/>
        <v>0.43389568866967299</v>
      </c>
      <c r="AB157">
        <v>147</v>
      </c>
      <c r="AC157" t="str">
        <f t="shared" si="22"/>
        <v>Benjamin Bonzi</v>
      </c>
      <c r="AD157" s="124">
        <f t="shared" si="23"/>
        <v>0.61041138313107801</v>
      </c>
      <c r="AE157" s="124">
        <f t="shared" si="24"/>
        <v>0.40350804778494398</v>
      </c>
    </row>
    <row r="158" spans="2:31" x14ac:dyDescent="0.35">
      <c r="B158" s="122">
        <v>148</v>
      </c>
      <c r="C158" t="s">
        <v>2622</v>
      </c>
      <c r="D158">
        <v>0.65257518772434697</v>
      </c>
      <c r="E158">
        <v>0.34273862725527898</v>
      </c>
      <c r="F158">
        <v>0.64143358363246195</v>
      </c>
      <c r="G158">
        <v>0.352318169673705</v>
      </c>
      <c r="H158">
        <v>0.62366892153628695</v>
      </c>
      <c r="I158">
        <v>0.36164769873320701</v>
      </c>
      <c r="J158">
        <v>0.59943358363246202</v>
      </c>
      <c r="K158">
        <v>0.39431816967370498</v>
      </c>
      <c r="L158" s="126">
        <f t="shared" si="18"/>
        <v>0.59943358363246202</v>
      </c>
      <c r="M158" s="126">
        <f t="shared" si="19"/>
        <v>0.39431816967370498</v>
      </c>
      <c r="O158" s="122">
        <v>148</v>
      </c>
      <c r="P158" t="s">
        <v>2039</v>
      </c>
      <c r="Q158">
        <v>0.57957445838285704</v>
      </c>
      <c r="R158">
        <v>0.41753175467049303</v>
      </c>
      <c r="S158">
        <v>0.56943261117714306</v>
      </c>
      <c r="T158">
        <v>0.42670900622732399</v>
      </c>
      <c r="U158">
        <v>0.55072337514857095</v>
      </c>
      <c r="V158">
        <v>0.44059526401148003</v>
      </c>
      <c r="W158">
        <v>0.53543261117714303</v>
      </c>
      <c r="X158">
        <v>0.46070900622732402</v>
      </c>
      <c r="Y158" s="126">
        <f t="shared" si="20"/>
        <v>0.53543261117714303</v>
      </c>
      <c r="Z158" s="126">
        <f t="shared" si="21"/>
        <v>0.46070900622732402</v>
      </c>
      <c r="AB158">
        <v>148</v>
      </c>
      <c r="AC158" t="str">
        <f t="shared" si="22"/>
        <v>Benjamin Mitchell</v>
      </c>
      <c r="AD158" s="124">
        <f t="shared" si="23"/>
        <v>0.59943358363246202</v>
      </c>
      <c r="AE158" s="124">
        <f t="shared" si="24"/>
        <v>0.39431816967370498</v>
      </c>
    </row>
    <row r="159" spans="2:31" x14ac:dyDescent="0.35">
      <c r="B159" s="122">
        <v>149</v>
      </c>
      <c r="C159" t="s">
        <v>2557</v>
      </c>
      <c r="D159">
        <v>0.62943734691042696</v>
      </c>
      <c r="E159">
        <v>0.34768880790322299</v>
      </c>
      <c r="F159">
        <v>0.60528267498197996</v>
      </c>
      <c r="G159">
        <v>0.35377754286282798</v>
      </c>
      <c r="H159">
        <v>0.59807127625066003</v>
      </c>
      <c r="I159">
        <v>0.37341908064283302</v>
      </c>
      <c r="J159">
        <v>0.58305961148435004</v>
      </c>
      <c r="K159">
        <v>0.392769455436137</v>
      </c>
      <c r="L159" s="126">
        <f t="shared" si="18"/>
        <v>0.58305961148435004</v>
      </c>
      <c r="M159" s="126">
        <f t="shared" si="19"/>
        <v>0.392769455436137</v>
      </c>
      <c r="O159" s="122">
        <v>149</v>
      </c>
      <c r="P159" t="s">
        <v>3616</v>
      </c>
      <c r="Q159">
        <v>0.57890186572350699</v>
      </c>
      <c r="R159">
        <v>0.41905514394879201</v>
      </c>
      <c r="S159">
        <v>0.56835279858526</v>
      </c>
      <c r="T159">
        <v>0.42858271592318697</v>
      </c>
      <c r="U159">
        <v>0.549803731447013</v>
      </c>
      <c r="V159">
        <v>0.446110287897583</v>
      </c>
      <c r="W159">
        <v>0.53105839575577996</v>
      </c>
      <c r="X159">
        <v>0.45974814776956202</v>
      </c>
      <c r="Y159" s="126">
        <f t="shared" si="20"/>
        <v>0.53105839575577996</v>
      </c>
      <c r="Z159" s="126">
        <f t="shared" si="21"/>
        <v>0.45974814776956202</v>
      </c>
      <c r="AB159">
        <v>149</v>
      </c>
      <c r="AC159" t="str">
        <f t="shared" si="22"/>
        <v>Benoit Paire</v>
      </c>
      <c r="AD159" s="124">
        <f t="shared" si="23"/>
        <v>0.58305961148435004</v>
      </c>
      <c r="AE159" s="124">
        <f t="shared" si="24"/>
        <v>0.392769455436137</v>
      </c>
    </row>
    <row r="160" spans="2:31" x14ac:dyDescent="0.35">
      <c r="B160" s="122">
        <v>150</v>
      </c>
      <c r="C160" t="s">
        <v>2923</v>
      </c>
      <c r="D160">
        <v>0.62931197831683605</v>
      </c>
      <c r="E160">
        <v>0.34821010763027699</v>
      </c>
      <c r="F160">
        <v>0.60487517819617298</v>
      </c>
      <c r="G160">
        <v>0.35964482635973799</v>
      </c>
      <c r="H160">
        <v>0.58931349454838</v>
      </c>
      <c r="I160">
        <v>0.38697967426539798</v>
      </c>
      <c r="J160">
        <v>0.59003099309788698</v>
      </c>
      <c r="K160">
        <v>0.44509828696757597</v>
      </c>
      <c r="L160" s="126">
        <f t="shared" si="18"/>
        <v>0.59003099309788698</v>
      </c>
      <c r="M160" s="126">
        <f t="shared" si="19"/>
        <v>0.44509828696757597</v>
      </c>
      <c r="O160" s="122">
        <v>150</v>
      </c>
      <c r="P160" t="s">
        <v>2040</v>
      </c>
      <c r="Q160">
        <v>0.57823649176215297</v>
      </c>
      <c r="R160">
        <v>0.41862352179116902</v>
      </c>
      <c r="S160">
        <v>0.56735473764322997</v>
      </c>
      <c r="T160">
        <v>0.42793528268675401</v>
      </c>
      <c r="U160">
        <v>0.54847298352430696</v>
      </c>
      <c r="V160">
        <v>0.44524704358233902</v>
      </c>
      <c r="W160">
        <v>0.52806421292969097</v>
      </c>
      <c r="X160">
        <v>0.45780584806026198</v>
      </c>
      <c r="Y160" s="126">
        <f t="shared" si="20"/>
        <v>0.52806421292969097</v>
      </c>
      <c r="Z160" s="126">
        <f t="shared" si="21"/>
        <v>0.45780584806026198</v>
      </c>
      <c r="AB160">
        <v>150</v>
      </c>
      <c r="AC160" t="str">
        <f t="shared" si="22"/>
        <v>Bernabe Zapata Miralles</v>
      </c>
      <c r="AD160" s="124">
        <f t="shared" si="23"/>
        <v>0.59003099309788698</v>
      </c>
      <c r="AE160" s="124">
        <f t="shared" si="24"/>
        <v>0.44509828696757597</v>
      </c>
    </row>
    <row r="161" spans="2:31" x14ac:dyDescent="0.35">
      <c r="B161" s="122">
        <v>151</v>
      </c>
      <c r="C161" t="s">
        <v>2502</v>
      </c>
      <c r="D161">
        <v>0.67241238228413103</v>
      </c>
      <c r="E161">
        <v>0.34502364932004898</v>
      </c>
      <c r="F161">
        <v>0.63933818456568203</v>
      </c>
      <c r="G161">
        <v>0.348576918337894</v>
      </c>
      <c r="H161">
        <v>0.63799077569099205</v>
      </c>
      <c r="I161">
        <v>0.35571915095450701</v>
      </c>
      <c r="J161">
        <v>0.58452489899722204</v>
      </c>
      <c r="K161">
        <v>0.33363888378589301</v>
      </c>
      <c r="L161" s="126">
        <f t="shared" si="18"/>
        <v>0.58452489899722204</v>
      </c>
      <c r="M161" s="126">
        <f t="shared" si="19"/>
        <v>0.33363888378589301</v>
      </c>
      <c r="O161" s="122">
        <v>151</v>
      </c>
      <c r="P161" t="s">
        <v>3462</v>
      </c>
      <c r="Q161">
        <v>0.57891139100829703</v>
      </c>
      <c r="R161">
        <v>0.42072778353811802</v>
      </c>
      <c r="S161">
        <v>0.56854852134439504</v>
      </c>
      <c r="T161">
        <v>0.430970378050824</v>
      </c>
      <c r="U161">
        <v>0.54873417302489003</v>
      </c>
      <c r="V161">
        <v>0.45018335061435499</v>
      </c>
      <c r="W161">
        <v>0.53454852134439601</v>
      </c>
      <c r="X161">
        <v>0.46497037805082397</v>
      </c>
      <c r="Y161" s="126">
        <f t="shared" si="20"/>
        <v>0.53454852134439601</v>
      </c>
      <c r="Z161" s="126">
        <f t="shared" si="21"/>
        <v>0.46497037805082397</v>
      </c>
      <c r="AB161">
        <v>151</v>
      </c>
      <c r="AC161" t="str">
        <f t="shared" si="22"/>
        <v>Bernard Tomic</v>
      </c>
      <c r="AD161" s="124">
        <f t="shared" si="23"/>
        <v>0.58452489899722204</v>
      </c>
      <c r="AE161" s="124">
        <f t="shared" si="24"/>
        <v>0.33363888378589301</v>
      </c>
    </row>
    <row r="162" spans="2:31" x14ac:dyDescent="0.35">
      <c r="B162" s="122">
        <v>152</v>
      </c>
      <c r="C162" t="s">
        <v>2794</v>
      </c>
      <c r="D162">
        <v>0.64194333669386205</v>
      </c>
      <c r="E162">
        <v>0.353542433592203</v>
      </c>
      <c r="F162">
        <v>0.64516189488182296</v>
      </c>
      <c r="G162">
        <v>0.35650603329401098</v>
      </c>
      <c r="H162">
        <v>0.644311999735939</v>
      </c>
      <c r="I162">
        <v>0.38717239886622801</v>
      </c>
      <c r="J162">
        <v>0.61996920942354095</v>
      </c>
      <c r="K162">
        <v>0.40403585895334798</v>
      </c>
      <c r="L162" s="126">
        <f t="shared" si="18"/>
        <v>0.61996920942354095</v>
      </c>
      <c r="M162" s="126">
        <f t="shared" si="19"/>
        <v>0.40403585895334798</v>
      </c>
      <c r="O162" s="122">
        <v>152</v>
      </c>
      <c r="P162" t="s">
        <v>3588</v>
      </c>
      <c r="Q162">
        <v>0.57584787778921198</v>
      </c>
      <c r="R162">
        <v>0.41705087206964297</v>
      </c>
      <c r="S162">
        <v>0.56446383705228298</v>
      </c>
      <c r="T162">
        <v>0.42606782942619098</v>
      </c>
      <c r="U162">
        <v>0.539543633367637</v>
      </c>
      <c r="V162">
        <v>0.43915261620892998</v>
      </c>
      <c r="W162">
        <v>0.53046383705228295</v>
      </c>
      <c r="X162">
        <v>0.46006782942619101</v>
      </c>
      <c r="Y162" s="126">
        <f t="shared" si="20"/>
        <v>0.53046383705228295</v>
      </c>
      <c r="Z162" s="126">
        <f t="shared" si="21"/>
        <v>0.46006782942619101</v>
      </c>
      <c r="AB162">
        <v>152</v>
      </c>
      <c r="AC162" t="str">
        <f t="shared" si="22"/>
        <v>Bjorn Fratangelo</v>
      </c>
      <c r="AD162" s="124">
        <f t="shared" si="23"/>
        <v>0.61996920942354095</v>
      </c>
      <c r="AE162" s="124">
        <f t="shared" si="24"/>
        <v>0.40403585895334798</v>
      </c>
    </row>
    <row r="163" spans="2:31" x14ac:dyDescent="0.35">
      <c r="B163" s="122">
        <v>153</v>
      </c>
      <c r="C163" t="s">
        <v>1677</v>
      </c>
      <c r="D163">
        <v>0.63435006179769404</v>
      </c>
      <c r="E163">
        <v>0.346400457937659</v>
      </c>
      <c r="F163">
        <v>0.63344561965037105</v>
      </c>
      <c r="G163">
        <v>0.38394899950733302</v>
      </c>
      <c r="H163">
        <v>0.60849949975078599</v>
      </c>
      <c r="I163">
        <v>0.381363398088165</v>
      </c>
      <c r="J163">
        <v>0.59589260223962204</v>
      </c>
      <c r="K163">
        <v>0.40886763342555199</v>
      </c>
      <c r="L163" s="126">
        <f t="shared" si="18"/>
        <v>0.59589260223962204</v>
      </c>
      <c r="M163" s="126">
        <f t="shared" si="19"/>
        <v>0.40886763342555199</v>
      </c>
      <c r="O163" s="122">
        <v>153</v>
      </c>
      <c r="P163" t="s">
        <v>3481</v>
      </c>
      <c r="Q163">
        <v>0.57825425480241599</v>
      </c>
      <c r="R163">
        <v>0.41801179043986603</v>
      </c>
      <c r="S163">
        <v>0.567381382203623</v>
      </c>
      <c r="T163">
        <v>0.42701768565979897</v>
      </c>
      <c r="U163">
        <v>0.548508509604832</v>
      </c>
      <c r="V163">
        <v>0.44402358087973198</v>
      </c>
      <c r="W163">
        <v>0.52814414661087095</v>
      </c>
      <c r="X163">
        <v>0.45505305697939802</v>
      </c>
      <c r="Y163" s="126">
        <f t="shared" si="20"/>
        <v>0.52814414661087095</v>
      </c>
      <c r="Z163" s="126">
        <f t="shared" si="21"/>
        <v>0.45505305697939802</v>
      </c>
      <c r="AB163">
        <v>153</v>
      </c>
      <c r="AC163" t="str">
        <f t="shared" si="22"/>
        <v>Bjorn Phau</v>
      </c>
      <c r="AD163" s="124">
        <f t="shared" si="23"/>
        <v>0.59589260223962204</v>
      </c>
      <c r="AE163" s="124">
        <f t="shared" si="24"/>
        <v>0.40886763342555199</v>
      </c>
    </row>
    <row r="164" spans="2:31" x14ac:dyDescent="0.35">
      <c r="B164" s="122">
        <v>154</v>
      </c>
      <c r="C164" t="s">
        <v>1678</v>
      </c>
      <c r="D164">
        <v>0.64225463330565502</v>
      </c>
      <c r="E164">
        <v>0.34421717880226599</v>
      </c>
      <c r="F164">
        <v>0.62215876116701696</v>
      </c>
      <c r="G164">
        <v>0.35189482816391199</v>
      </c>
      <c r="H164">
        <v>0.60311398731899202</v>
      </c>
      <c r="I164">
        <v>0.369836981115158</v>
      </c>
      <c r="J164">
        <v>0.587898777201872</v>
      </c>
      <c r="K164">
        <v>0.40415225286308498</v>
      </c>
      <c r="L164" s="126">
        <f t="shared" si="18"/>
        <v>0.587898777201872</v>
      </c>
      <c r="M164" s="126">
        <f t="shared" si="19"/>
        <v>0.40415225286308498</v>
      </c>
      <c r="O164" s="122">
        <v>154</v>
      </c>
      <c r="P164" t="s">
        <v>3142</v>
      </c>
      <c r="Q164">
        <v>0.57744394709962799</v>
      </c>
      <c r="R164">
        <v>0.41902068004413701</v>
      </c>
      <c r="S164">
        <v>0.56659192946616999</v>
      </c>
      <c r="T164">
        <v>0.42869424005884899</v>
      </c>
      <c r="U164">
        <v>0.54433184129888401</v>
      </c>
      <c r="V164">
        <v>0.44506204013241002</v>
      </c>
      <c r="W164">
        <v>0.53259192946617095</v>
      </c>
      <c r="X164">
        <v>0.46269424005884902</v>
      </c>
      <c r="Y164" s="126">
        <f t="shared" si="20"/>
        <v>0.53259192946617095</v>
      </c>
      <c r="Z164" s="126">
        <f t="shared" si="21"/>
        <v>0.46269424005884902</v>
      </c>
      <c r="AB164">
        <v>154</v>
      </c>
      <c r="AC164" t="str">
        <f t="shared" si="22"/>
        <v>Bjorn Rehnquist</v>
      </c>
      <c r="AD164" s="124">
        <f t="shared" si="23"/>
        <v>0.587898777201872</v>
      </c>
      <c r="AE164" s="124">
        <f t="shared" si="24"/>
        <v>0.40415225286308498</v>
      </c>
    </row>
    <row r="165" spans="2:31" x14ac:dyDescent="0.35">
      <c r="B165" s="122">
        <v>155</v>
      </c>
      <c r="C165" t="s">
        <v>2856</v>
      </c>
      <c r="D165">
        <v>0.65233114654666202</v>
      </c>
      <c r="E165">
        <v>0.345805728043724</v>
      </c>
      <c r="F165">
        <v>0.64110819539554897</v>
      </c>
      <c r="G165">
        <v>0.356407637391632</v>
      </c>
      <c r="H165">
        <v>0.62290425917953995</v>
      </c>
      <c r="I165">
        <v>0.371257947870335</v>
      </c>
      <c r="J165">
        <v>0.59910819539554905</v>
      </c>
      <c r="K165">
        <v>0.39840763739163199</v>
      </c>
      <c r="L165" s="126">
        <f t="shared" si="18"/>
        <v>0.59910819539554905</v>
      </c>
      <c r="M165" s="126">
        <f t="shared" si="19"/>
        <v>0.39840763739163199</v>
      </c>
      <c r="O165" s="122">
        <v>155</v>
      </c>
      <c r="P165" t="s">
        <v>2041</v>
      </c>
      <c r="Q165">
        <v>0.55346077473390898</v>
      </c>
      <c r="R165">
        <v>0.391466775971402</v>
      </c>
      <c r="S165">
        <v>0.560008716249214</v>
      </c>
      <c r="T165">
        <v>0.410082691851331</v>
      </c>
      <c r="U165">
        <v>0.54891303176870998</v>
      </c>
      <c r="V165">
        <v>0.42265552809433399</v>
      </c>
      <c r="W165">
        <v>0.53167164538345602</v>
      </c>
      <c r="X165">
        <v>0.437029155481096</v>
      </c>
      <c r="Y165" s="126">
        <f t="shared" si="20"/>
        <v>0.53167164538345602</v>
      </c>
      <c r="Z165" s="126">
        <f t="shared" si="21"/>
        <v>0.437029155481096</v>
      </c>
      <c r="AB165">
        <v>155</v>
      </c>
      <c r="AC165" t="str">
        <f t="shared" si="22"/>
        <v>Blake Mott</v>
      </c>
      <c r="AD165" s="124">
        <f t="shared" si="23"/>
        <v>0.59910819539554905</v>
      </c>
      <c r="AE165" s="124">
        <f t="shared" si="24"/>
        <v>0.39840763739163199</v>
      </c>
    </row>
    <row r="166" spans="2:31" x14ac:dyDescent="0.35">
      <c r="B166" s="122">
        <v>156</v>
      </c>
      <c r="C166" t="s">
        <v>2628</v>
      </c>
      <c r="D166">
        <v>0.65205829481481503</v>
      </c>
      <c r="E166">
        <v>0.34714796366197198</v>
      </c>
      <c r="F166">
        <v>0.63978699281481499</v>
      </c>
      <c r="G166">
        <v>0.35834771460563403</v>
      </c>
      <c r="H166">
        <v>0.62405829481481501</v>
      </c>
      <c r="I166">
        <v>0.37514796366197201</v>
      </c>
      <c r="J166">
        <v>0.59929372111111101</v>
      </c>
      <c r="K166">
        <v>0.400110972746479</v>
      </c>
      <c r="L166" s="126">
        <f t="shared" si="18"/>
        <v>0.59929372111111101</v>
      </c>
      <c r="M166" s="126">
        <f t="shared" si="19"/>
        <v>0.400110972746479</v>
      </c>
      <c r="O166" s="122">
        <v>156</v>
      </c>
      <c r="P166" t="s">
        <v>3021</v>
      </c>
      <c r="Q166">
        <v>0.57844952380952397</v>
      </c>
      <c r="R166">
        <v>0.41906370370370399</v>
      </c>
      <c r="S166">
        <v>0.56767428571428602</v>
      </c>
      <c r="T166">
        <v>0.42859555555555601</v>
      </c>
      <c r="U166">
        <v>0.54889904761904795</v>
      </c>
      <c r="V166">
        <v>0.44612740740740697</v>
      </c>
      <c r="W166">
        <v>0.52902285714285702</v>
      </c>
      <c r="X166">
        <v>0.45978666666666701</v>
      </c>
      <c r="Y166" s="126">
        <f t="shared" si="20"/>
        <v>0.52902285714285702</v>
      </c>
      <c r="Z166" s="126">
        <f t="shared" si="21"/>
        <v>0.45978666666666701</v>
      </c>
      <c r="AB166">
        <v>156</v>
      </c>
      <c r="AC166" t="str">
        <f t="shared" si="22"/>
        <v>Blake Strode</v>
      </c>
      <c r="AD166" s="124">
        <f t="shared" si="23"/>
        <v>0.59929372111111101</v>
      </c>
      <c r="AE166" s="124">
        <f t="shared" si="24"/>
        <v>0.400110972746479</v>
      </c>
    </row>
    <row r="167" spans="2:31" x14ac:dyDescent="0.35">
      <c r="B167" s="122">
        <v>157</v>
      </c>
      <c r="C167" t="s">
        <v>2479</v>
      </c>
      <c r="D167">
        <v>0.63048022943983595</v>
      </c>
      <c r="E167">
        <v>0.34416647864637101</v>
      </c>
      <c r="F167">
        <v>0.61956745607376495</v>
      </c>
      <c r="G167">
        <v>0.36266748725464698</v>
      </c>
      <c r="H167">
        <v>0.59929138876045396</v>
      </c>
      <c r="I167">
        <v>0.39485558093815598</v>
      </c>
      <c r="J167">
        <v>0.57468819329653598</v>
      </c>
      <c r="K167">
        <v>0.40422520220832198</v>
      </c>
      <c r="L167" s="126">
        <f t="shared" si="18"/>
        <v>0.57468819329653598</v>
      </c>
      <c r="M167" s="126">
        <f t="shared" si="19"/>
        <v>0.40422520220832198</v>
      </c>
      <c r="O167" s="122">
        <v>157</v>
      </c>
      <c r="P167" t="s">
        <v>3301</v>
      </c>
      <c r="Q167">
        <v>0.56613509681228502</v>
      </c>
      <c r="R167">
        <v>0.41744952198075402</v>
      </c>
      <c r="S167">
        <v>0.54211567569331998</v>
      </c>
      <c r="T167">
        <v>0.42630164030432899</v>
      </c>
      <c r="U167">
        <v>0.53345200478150401</v>
      </c>
      <c r="V167">
        <v>0.44016733828959898</v>
      </c>
      <c r="W167">
        <v>0.51041840264590699</v>
      </c>
      <c r="X167">
        <v>0.46506152684673602</v>
      </c>
      <c r="Y167" s="126">
        <f t="shared" si="20"/>
        <v>0.51041840264590699</v>
      </c>
      <c r="Z167" s="126">
        <f t="shared" si="21"/>
        <v>0.46506152684673602</v>
      </c>
      <c r="AB167">
        <v>157</v>
      </c>
      <c r="AC167" t="str">
        <f t="shared" si="22"/>
        <v>Blaz Kavcic</v>
      </c>
      <c r="AD167" s="124">
        <f t="shared" si="23"/>
        <v>0.57468819329653598</v>
      </c>
      <c r="AE167" s="124">
        <f t="shared" si="24"/>
        <v>0.40422520220832198</v>
      </c>
    </row>
    <row r="168" spans="2:31" x14ac:dyDescent="0.35">
      <c r="B168" s="122">
        <v>158</v>
      </c>
      <c r="C168" t="s">
        <v>2721</v>
      </c>
      <c r="D168">
        <v>0.63787371883496902</v>
      </c>
      <c r="E168">
        <v>0.33675474234344699</v>
      </c>
      <c r="F168">
        <v>0.63919191034451195</v>
      </c>
      <c r="G168">
        <v>0.35133611273226201</v>
      </c>
      <c r="H168">
        <v>0.63104416458566703</v>
      </c>
      <c r="I168">
        <v>0.36121558527769998</v>
      </c>
      <c r="J168">
        <v>0.60198302755883304</v>
      </c>
      <c r="K168">
        <v>0.40143498955816298</v>
      </c>
      <c r="L168" s="126">
        <f t="shared" si="18"/>
        <v>0.60198302755883304</v>
      </c>
      <c r="M168" s="126">
        <f t="shared" si="19"/>
        <v>0.40143498955816298</v>
      </c>
      <c r="O168" s="122">
        <v>158</v>
      </c>
      <c r="P168" t="s">
        <v>3238</v>
      </c>
      <c r="Q168">
        <v>0.576029009870201</v>
      </c>
      <c r="R168">
        <v>0.41820235032727998</v>
      </c>
      <c r="S168">
        <v>0.56404351480530102</v>
      </c>
      <c r="T168">
        <v>0.42730352549091999</v>
      </c>
      <c r="U168">
        <v>0.54405801974040102</v>
      </c>
      <c r="V168">
        <v>0.44440470065456</v>
      </c>
      <c r="W168">
        <v>0.518130544415903</v>
      </c>
      <c r="X168">
        <v>0.45591057647276001</v>
      </c>
      <c r="Y168" s="126">
        <f t="shared" si="20"/>
        <v>0.518130544415903</v>
      </c>
      <c r="Z168" s="126">
        <f t="shared" si="21"/>
        <v>0.45591057647276001</v>
      </c>
      <c r="AB168">
        <v>158</v>
      </c>
      <c r="AC168" t="str">
        <f t="shared" si="22"/>
        <v>Blaz Rola</v>
      </c>
      <c r="AD168" s="124">
        <f t="shared" si="23"/>
        <v>0.60198302755883304</v>
      </c>
      <c r="AE168" s="124">
        <f t="shared" si="24"/>
        <v>0.40143498955816298</v>
      </c>
    </row>
    <row r="169" spans="2:31" x14ac:dyDescent="0.35">
      <c r="B169" s="122">
        <v>159</v>
      </c>
      <c r="C169" t="s">
        <v>3653</v>
      </c>
      <c r="D169">
        <v>0.65288208696123196</v>
      </c>
      <c r="E169">
        <v>0.346094855280425</v>
      </c>
      <c r="F169">
        <v>0.64182313044184802</v>
      </c>
      <c r="G169">
        <v>0.35664228292063799</v>
      </c>
      <c r="H169">
        <v>0.62476417392246497</v>
      </c>
      <c r="I169">
        <v>0.37318971056084999</v>
      </c>
      <c r="J169">
        <v>0.59944580871779196</v>
      </c>
      <c r="K169">
        <v>0.395745819817999</v>
      </c>
      <c r="L169" s="126">
        <f t="shared" si="18"/>
        <v>0.59944580871779196</v>
      </c>
      <c r="M169" s="126">
        <f t="shared" si="19"/>
        <v>0.395745819817999</v>
      </c>
      <c r="O169" s="122">
        <v>159</v>
      </c>
      <c r="P169" t="s">
        <v>2980</v>
      </c>
      <c r="Q169">
        <v>0.57642796649161898</v>
      </c>
      <c r="R169">
        <v>0.41381623778655102</v>
      </c>
      <c r="S169">
        <v>0.56573217655111296</v>
      </c>
      <c r="T169">
        <v>0.42465277568834903</v>
      </c>
      <c r="U169">
        <v>0.54714254555305997</v>
      </c>
      <c r="V169">
        <v>0.43778446708173202</v>
      </c>
      <c r="W169">
        <v>0.52322943325321103</v>
      </c>
      <c r="X169">
        <v>0.460082534125206</v>
      </c>
      <c r="Y169" s="126">
        <f t="shared" si="20"/>
        <v>0.52322943325321103</v>
      </c>
      <c r="Z169" s="126">
        <f t="shared" si="21"/>
        <v>0.460082534125206</v>
      </c>
      <c r="AB169">
        <v>159</v>
      </c>
      <c r="AC169" t="str">
        <f t="shared" si="22"/>
        <v>Bob Bryan</v>
      </c>
      <c r="AD169" s="124">
        <f t="shared" si="23"/>
        <v>0.59944580871779196</v>
      </c>
      <c r="AE169" s="124">
        <f t="shared" si="24"/>
        <v>0.395745819817999</v>
      </c>
    </row>
    <row r="170" spans="2:31" x14ac:dyDescent="0.35">
      <c r="B170" s="122">
        <v>160</v>
      </c>
      <c r="C170" t="s">
        <v>1679</v>
      </c>
      <c r="D170">
        <v>0.63291334252758602</v>
      </c>
      <c r="E170">
        <v>0.32803731445689499</v>
      </c>
      <c r="F170">
        <v>0.63038945426259896</v>
      </c>
      <c r="G170">
        <v>0.33230568433676699</v>
      </c>
      <c r="H170">
        <v>0.61006564580020495</v>
      </c>
      <c r="I170">
        <v>0.34672346736972798</v>
      </c>
      <c r="J170">
        <v>0.59695711095257098</v>
      </c>
      <c r="K170">
        <v>0.37439888005141397</v>
      </c>
      <c r="L170" s="126">
        <f t="shared" si="18"/>
        <v>0.59695711095257098</v>
      </c>
      <c r="M170" s="126">
        <f t="shared" si="19"/>
        <v>0.37439888005141397</v>
      </c>
      <c r="O170" s="122">
        <v>160</v>
      </c>
      <c r="P170" t="s">
        <v>2990</v>
      </c>
      <c r="Q170">
        <v>0.583143459981321</v>
      </c>
      <c r="R170">
        <v>0.41831637703441799</v>
      </c>
      <c r="S170">
        <v>0.569869445652054</v>
      </c>
      <c r="T170">
        <v>0.42686101289037198</v>
      </c>
      <c r="U170">
        <v>0.55184482092906295</v>
      </c>
      <c r="V170">
        <v>0.442427805024874</v>
      </c>
      <c r="W170">
        <v>0.52812298649491696</v>
      </c>
      <c r="X170">
        <v>0.45637521875258502</v>
      </c>
      <c r="Y170" s="126">
        <f t="shared" si="20"/>
        <v>0.52812298649491696</v>
      </c>
      <c r="Z170" s="126">
        <f t="shared" si="21"/>
        <v>0.45637521875258502</v>
      </c>
      <c r="AB170">
        <v>160</v>
      </c>
      <c r="AC170" t="str">
        <f t="shared" si="22"/>
        <v>Bobby Reynolds</v>
      </c>
      <c r="AD170" s="124">
        <f t="shared" si="23"/>
        <v>0.59695711095257098</v>
      </c>
      <c r="AE170" s="124">
        <f t="shared" si="24"/>
        <v>0.37439888005141397</v>
      </c>
    </row>
    <row r="171" spans="2:31" x14ac:dyDescent="0.35">
      <c r="B171" s="122">
        <v>161</v>
      </c>
      <c r="C171" t="s">
        <v>1680</v>
      </c>
      <c r="D171">
        <v>0.64713090632230497</v>
      </c>
      <c r="E171">
        <v>0.33417966268300697</v>
      </c>
      <c r="F171">
        <v>0.63831530299961903</v>
      </c>
      <c r="G171">
        <v>0.34873058710529597</v>
      </c>
      <c r="H171">
        <v>0.62176006505980996</v>
      </c>
      <c r="I171">
        <v>0.36091810505187799</v>
      </c>
      <c r="J171">
        <v>0.59285371493289096</v>
      </c>
      <c r="K171">
        <v>0.38905300984103203</v>
      </c>
      <c r="L171" s="126">
        <f t="shared" si="18"/>
        <v>0.59285371493289096</v>
      </c>
      <c r="M171" s="126">
        <f t="shared" si="19"/>
        <v>0.38905300984103203</v>
      </c>
      <c r="O171" s="122">
        <v>161</v>
      </c>
      <c r="P171" t="s">
        <v>3060</v>
      </c>
      <c r="Q171">
        <v>0.57805869277346</v>
      </c>
      <c r="R171">
        <v>0.41935660331739799</v>
      </c>
      <c r="S171">
        <v>0.56708803916019002</v>
      </c>
      <c r="T171">
        <v>0.42903490497609698</v>
      </c>
      <c r="U171">
        <v>0.54811738554692002</v>
      </c>
      <c r="V171">
        <v>0.44671320663479602</v>
      </c>
      <c r="W171">
        <v>0.52726411748057</v>
      </c>
      <c r="X171">
        <v>0.46110471492829103</v>
      </c>
      <c r="Y171" s="126">
        <f t="shared" si="20"/>
        <v>0.52726411748057</v>
      </c>
      <c r="Z171" s="126">
        <f t="shared" si="21"/>
        <v>0.46110471492829103</v>
      </c>
      <c r="AB171">
        <v>161</v>
      </c>
      <c r="AC171" t="str">
        <f t="shared" si="22"/>
        <v>Bohdan Ulihrach</v>
      </c>
      <c r="AD171" s="124">
        <f t="shared" si="23"/>
        <v>0.59285371493289096</v>
      </c>
      <c r="AE171" s="124">
        <f t="shared" si="24"/>
        <v>0.38905300984103203</v>
      </c>
    </row>
    <row r="172" spans="2:31" x14ac:dyDescent="0.35">
      <c r="B172" s="122">
        <v>162</v>
      </c>
      <c r="C172" t="s">
        <v>1681</v>
      </c>
      <c r="D172">
        <v>0.64415887112324899</v>
      </c>
      <c r="E172">
        <v>0.33373709723371903</v>
      </c>
      <c r="F172">
        <v>0.63047226341557605</v>
      </c>
      <c r="G172">
        <v>0.34685314037216303</v>
      </c>
      <c r="H172">
        <v>0.60808080116032304</v>
      </c>
      <c r="I172">
        <v>0.351347349426822</v>
      </c>
      <c r="J172">
        <v>0.57855896980742705</v>
      </c>
      <c r="K172">
        <v>0.37788637390464702</v>
      </c>
      <c r="L172" s="126">
        <f t="shared" si="18"/>
        <v>0.57855896980742705</v>
      </c>
      <c r="M172" s="126">
        <f t="shared" si="19"/>
        <v>0.37788637390464702</v>
      </c>
      <c r="O172" s="122">
        <v>162</v>
      </c>
      <c r="P172" t="s">
        <v>3410</v>
      </c>
      <c r="Q172">
        <v>0.64033214680567896</v>
      </c>
      <c r="R172">
        <v>0.44855554783622298</v>
      </c>
      <c r="S172">
        <v>0.66280405376229101</v>
      </c>
      <c r="T172">
        <v>0.47349954979868297</v>
      </c>
      <c r="U172">
        <v>0.64934831113008995</v>
      </c>
      <c r="V172">
        <v>0.51267348701174598</v>
      </c>
      <c r="W172">
        <v>0.61446428980249701</v>
      </c>
      <c r="X172">
        <v>0.51857344984021903</v>
      </c>
      <c r="Y172" s="126">
        <f t="shared" si="20"/>
        <v>0.61446428980249701</v>
      </c>
      <c r="Z172" s="126">
        <f t="shared" si="21"/>
        <v>0.51857344984021903</v>
      </c>
      <c r="AB172">
        <v>162</v>
      </c>
      <c r="AC172" t="str">
        <f t="shared" si="22"/>
        <v>Boris Pashanski</v>
      </c>
      <c r="AD172" s="124">
        <f t="shared" si="23"/>
        <v>0.57855896980742705</v>
      </c>
      <c r="AE172" s="124">
        <f t="shared" si="24"/>
        <v>0.37788637390464702</v>
      </c>
    </row>
    <row r="173" spans="2:31" x14ac:dyDescent="0.35">
      <c r="B173" s="122">
        <v>163</v>
      </c>
      <c r="C173" t="s">
        <v>2698</v>
      </c>
      <c r="D173">
        <v>0.69907170466320701</v>
      </c>
      <c r="E173">
        <v>0.34128226301614301</v>
      </c>
      <c r="F173">
        <v>0.70213798661179605</v>
      </c>
      <c r="G173">
        <v>0.36546674070635099</v>
      </c>
      <c r="H173">
        <v>0.68872180829171104</v>
      </c>
      <c r="I173">
        <v>0.400450897221589</v>
      </c>
      <c r="J173">
        <v>0.67385072444129201</v>
      </c>
      <c r="K173">
        <v>0.40188468164755498</v>
      </c>
      <c r="L173" s="126">
        <f t="shared" si="18"/>
        <v>0.67385072444129201</v>
      </c>
      <c r="M173" s="126">
        <f t="shared" si="19"/>
        <v>0.40188468164755498</v>
      </c>
      <c r="O173" s="122">
        <v>163</v>
      </c>
      <c r="P173" t="s">
        <v>3915</v>
      </c>
      <c r="Q173">
        <v>0.57840728571081002</v>
      </c>
      <c r="R173">
        <v>0.41969172802649701</v>
      </c>
      <c r="S173">
        <v>0.56787638094774695</v>
      </c>
      <c r="T173">
        <v>0.42958897070199498</v>
      </c>
      <c r="U173">
        <v>0.54722185713243099</v>
      </c>
      <c r="V173">
        <v>0.44707518407948998</v>
      </c>
      <c r="W173">
        <v>0.53387638094774703</v>
      </c>
      <c r="X173">
        <v>0.46358897070199501</v>
      </c>
      <c r="Y173" s="126">
        <f t="shared" si="20"/>
        <v>0.53387638094774703</v>
      </c>
      <c r="Z173" s="126">
        <f t="shared" si="21"/>
        <v>0.46358897070199501</v>
      </c>
      <c r="AB173">
        <v>163</v>
      </c>
      <c r="AC173" t="str">
        <f t="shared" si="22"/>
        <v>Borna Coric</v>
      </c>
      <c r="AD173" s="124">
        <f t="shared" si="23"/>
        <v>0.67385072444129201</v>
      </c>
      <c r="AE173" s="124">
        <f t="shared" si="24"/>
        <v>0.40188468164755498</v>
      </c>
    </row>
    <row r="174" spans="2:31" x14ac:dyDescent="0.35">
      <c r="B174" s="122">
        <v>164</v>
      </c>
      <c r="C174" t="s">
        <v>2940</v>
      </c>
      <c r="D174">
        <v>0.660881945058158</v>
      </c>
      <c r="E174">
        <v>0.34557797945403002</v>
      </c>
      <c r="F174">
        <v>0.65271142641916102</v>
      </c>
      <c r="G174">
        <v>0.35643514342149701</v>
      </c>
      <c r="H174">
        <v>0.64807341597941703</v>
      </c>
      <c r="I174">
        <v>0.37057068867527099</v>
      </c>
      <c r="J174">
        <v>0.61569149912500298</v>
      </c>
      <c r="K174">
        <v>0.39472709497387498</v>
      </c>
      <c r="L174" s="126">
        <f t="shared" si="18"/>
        <v>0.61569149912500298</v>
      </c>
      <c r="M174" s="126">
        <f t="shared" si="19"/>
        <v>0.39472709497387498</v>
      </c>
      <c r="O174" s="122">
        <v>164</v>
      </c>
      <c r="P174" t="s">
        <v>3513</v>
      </c>
      <c r="Q174">
        <v>0.57925329718724705</v>
      </c>
      <c r="R174">
        <v>0.41578916269108401</v>
      </c>
      <c r="S174">
        <v>0.56877681073650999</v>
      </c>
      <c r="T174">
        <v>0.42686108665184003</v>
      </c>
      <c r="U174">
        <v>0.55109486571795696</v>
      </c>
      <c r="V174">
        <v>0.448301500095724</v>
      </c>
      <c r="W174">
        <v>0.53545443912901503</v>
      </c>
      <c r="X174">
        <v>0.46348485862389899</v>
      </c>
      <c r="Y174" s="126">
        <f t="shared" si="20"/>
        <v>0.53545443912901503</v>
      </c>
      <c r="Z174" s="126">
        <f t="shared" si="21"/>
        <v>0.46348485862389899</v>
      </c>
      <c r="AB174">
        <v>164</v>
      </c>
      <c r="AC174" t="str">
        <f t="shared" si="22"/>
        <v>Borna Gojo</v>
      </c>
      <c r="AD174" s="124">
        <f t="shared" si="23"/>
        <v>0.61569149912500298</v>
      </c>
      <c r="AE174" s="124">
        <f t="shared" si="24"/>
        <v>0.39472709497387498</v>
      </c>
    </row>
    <row r="175" spans="2:31" x14ac:dyDescent="0.35">
      <c r="B175" s="122">
        <v>165</v>
      </c>
      <c r="C175" t="s">
        <v>3711</v>
      </c>
      <c r="D175">
        <v>0.66866339340913095</v>
      </c>
      <c r="E175">
        <v>0.38678532685892802</v>
      </c>
      <c r="F175">
        <v>0.65383932034135706</v>
      </c>
      <c r="G175">
        <v>0.41074392003354099</v>
      </c>
      <c r="H175">
        <v>0.64903945670297203</v>
      </c>
      <c r="I175">
        <v>0.42102654402999601</v>
      </c>
      <c r="J175">
        <v>0.62585447503883995</v>
      </c>
      <c r="K175">
        <v>0.44868541001769002</v>
      </c>
      <c r="L175" s="126">
        <f t="shared" si="18"/>
        <v>0.62585447503883995</v>
      </c>
      <c r="M175" s="126">
        <f t="shared" si="19"/>
        <v>0.44868541001769002</v>
      </c>
      <c r="O175" s="122">
        <v>165</v>
      </c>
      <c r="P175" t="s">
        <v>2042</v>
      </c>
      <c r="Q175">
        <v>0.63820731679327503</v>
      </c>
      <c r="R175">
        <v>0.45052140133499202</v>
      </c>
      <c r="S175">
        <v>0.60939039278382301</v>
      </c>
      <c r="T175">
        <v>0.45722338719656602</v>
      </c>
      <c r="U175">
        <v>0.565514450632155</v>
      </c>
      <c r="V175">
        <v>0.46676304504920202</v>
      </c>
      <c r="W175">
        <v>0.57347225353295395</v>
      </c>
      <c r="X175">
        <v>0.464217036236445</v>
      </c>
      <c r="Y175" s="126">
        <f t="shared" si="20"/>
        <v>0.57347225353295395</v>
      </c>
      <c r="Z175" s="126">
        <f t="shared" si="21"/>
        <v>0.464217036236445</v>
      </c>
      <c r="AB175">
        <v>165</v>
      </c>
      <c r="AC175" t="str">
        <f t="shared" si="22"/>
        <v>Botic Van De Zandschulp</v>
      </c>
      <c r="AD175" s="124">
        <f t="shared" si="23"/>
        <v>0.62585447503883995</v>
      </c>
      <c r="AE175" s="124">
        <f t="shared" si="24"/>
        <v>0.44868541001769002</v>
      </c>
    </row>
    <row r="176" spans="2:31" x14ac:dyDescent="0.35">
      <c r="B176" s="122">
        <v>166</v>
      </c>
      <c r="C176" t="s">
        <v>2757</v>
      </c>
      <c r="D176">
        <v>0.653058297983659</v>
      </c>
      <c r="E176">
        <v>0.34667427419654201</v>
      </c>
      <c r="F176">
        <v>0.64207773064487905</v>
      </c>
      <c r="G176">
        <v>0.35756569892872297</v>
      </c>
      <c r="H176">
        <v>0.62518266701546599</v>
      </c>
      <c r="I176">
        <v>0.37397939248249801</v>
      </c>
      <c r="J176">
        <v>0.60007773064487901</v>
      </c>
      <c r="K176">
        <v>0.39956569892872301</v>
      </c>
      <c r="L176" s="126">
        <f t="shared" si="18"/>
        <v>0.60007773064487901</v>
      </c>
      <c r="M176" s="126">
        <f t="shared" si="19"/>
        <v>0.39956569892872301</v>
      </c>
      <c r="O176" s="122">
        <v>166</v>
      </c>
      <c r="P176" t="s">
        <v>3216</v>
      </c>
      <c r="Q176">
        <v>0.57518800419706695</v>
      </c>
      <c r="R176">
        <v>0.41848676760551701</v>
      </c>
      <c r="S176">
        <v>0.56369045916412797</v>
      </c>
      <c r="T176">
        <v>0.42829467481453298</v>
      </c>
      <c r="U176">
        <v>0.53692529118296695</v>
      </c>
      <c r="V176">
        <v>0.44158639477349299</v>
      </c>
      <c r="W176">
        <v>0.53160662338883002</v>
      </c>
      <c r="X176">
        <v>0.46791639894370901</v>
      </c>
      <c r="Y176" s="126">
        <f t="shared" si="20"/>
        <v>0.53160662338883002</v>
      </c>
      <c r="Z176" s="126">
        <f t="shared" si="21"/>
        <v>0.46791639894370901</v>
      </c>
      <c r="AB176">
        <v>166</v>
      </c>
      <c r="AC176" t="str">
        <f t="shared" si="22"/>
        <v>Bowen Ouyang</v>
      </c>
      <c r="AD176" s="124">
        <f t="shared" si="23"/>
        <v>0.60007773064487901</v>
      </c>
      <c r="AE176" s="124">
        <f t="shared" si="24"/>
        <v>0.39956569892872301</v>
      </c>
    </row>
    <row r="177" spans="2:31" x14ac:dyDescent="0.35">
      <c r="B177" s="122">
        <v>167</v>
      </c>
      <c r="C177" t="s">
        <v>1682</v>
      </c>
      <c r="D177">
        <v>0.65108696334582805</v>
      </c>
      <c r="E177">
        <v>0.34690110740855801</v>
      </c>
      <c r="F177">
        <v>0.63913044501874205</v>
      </c>
      <c r="G177">
        <v>0.35785166111283701</v>
      </c>
      <c r="H177">
        <v>0.62117392669165605</v>
      </c>
      <c r="I177">
        <v>0.37480221481711601</v>
      </c>
      <c r="J177">
        <v>0.59100872772539303</v>
      </c>
      <c r="K177">
        <v>0.39953520482022198</v>
      </c>
      <c r="L177" s="126">
        <f t="shared" si="18"/>
        <v>0.59100872772539303</v>
      </c>
      <c r="M177" s="126">
        <f t="shared" si="19"/>
        <v>0.39953520482022198</v>
      </c>
      <c r="O177" s="122">
        <v>167</v>
      </c>
      <c r="P177" t="s">
        <v>3038</v>
      </c>
      <c r="Q177">
        <v>0.575565448156516</v>
      </c>
      <c r="R177">
        <v>0.41011553416840102</v>
      </c>
      <c r="S177">
        <v>0.56774645813908597</v>
      </c>
      <c r="T177">
        <v>0.42407581882975698</v>
      </c>
      <c r="U177">
        <v>0.54967392626074196</v>
      </c>
      <c r="V177">
        <v>0.44011192232087099</v>
      </c>
      <c r="W177">
        <v>0.53466125662168595</v>
      </c>
      <c r="X177">
        <v>0.45988959548106301</v>
      </c>
      <c r="Y177" s="126">
        <f t="shared" si="20"/>
        <v>0.53466125662168595</v>
      </c>
      <c r="Z177" s="126">
        <f t="shared" si="21"/>
        <v>0.45988959548106301</v>
      </c>
      <c r="AB177">
        <v>167</v>
      </c>
      <c r="AC177" t="str">
        <f t="shared" si="22"/>
        <v>Boy Westerhof</v>
      </c>
      <c r="AD177" s="124">
        <f t="shared" si="23"/>
        <v>0.59100872772539303</v>
      </c>
      <c r="AE177" s="124">
        <f t="shared" si="24"/>
        <v>0.39953520482022198</v>
      </c>
    </row>
    <row r="178" spans="2:31" x14ac:dyDescent="0.35">
      <c r="B178" s="122">
        <v>168</v>
      </c>
      <c r="C178" t="s">
        <v>2569</v>
      </c>
      <c r="D178">
        <v>0.66060702254929704</v>
      </c>
      <c r="E178">
        <v>0.32329828350815398</v>
      </c>
      <c r="F178">
        <v>0.65013685287254297</v>
      </c>
      <c r="G178">
        <v>0.33437796089366201</v>
      </c>
      <c r="H178">
        <v>0.64684391980267197</v>
      </c>
      <c r="I178">
        <v>0.334715236227697</v>
      </c>
      <c r="J178">
        <v>0.60787410532035002</v>
      </c>
      <c r="K178">
        <v>0.36913275399471601</v>
      </c>
      <c r="L178" s="126">
        <f t="shared" si="18"/>
        <v>0.60787410532035002</v>
      </c>
      <c r="M178" s="126">
        <f t="shared" si="19"/>
        <v>0.36913275399471601</v>
      </c>
      <c r="O178" s="122">
        <v>168</v>
      </c>
      <c r="P178" t="s">
        <v>3220</v>
      </c>
      <c r="Q178">
        <v>0.574027074899367</v>
      </c>
      <c r="R178">
        <v>0.41803219951681397</v>
      </c>
      <c r="S178">
        <v>0.55827739280946997</v>
      </c>
      <c r="T178">
        <v>0.426364663044356</v>
      </c>
      <c r="U178">
        <v>0.542282040093781</v>
      </c>
      <c r="V178">
        <v>0.44430373232075898</v>
      </c>
      <c r="W178">
        <v>0.53042800435623005</v>
      </c>
      <c r="X178">
        <v>0.46202001337209397</v>
      </c>
      <c r="Y178" s="126">
        <f t="shared" si="20"/>
        <v>0.53042800435623005</v>
      </c>
      <c r="Z178" s="126">
        <f t="shared" si="21"/>
        <v>0.46202001337209397</v>
      </c>
      <c r="AB178">
        <v>168</v>
      </c>
      <c r="AC178" t="str">
        <f t="shared" si="22"/>
        <v>Bradley Klahn</v>
      </c>
      <c r="AD178" s="124">
        <f t="shared" si="23"/>
        <v>0.60787410532035002</v>
      </c>
      <c r="AE178" s="124">
        <f t="shared" si="24"/>
        <v>0.36913275399471601</v>
      </c>
    </row>
    <row r="179" spans="2:31" x14ac:dyDescent="0.35">
      <c r="B179" s="122">
        <v>169</v>
      </c>
      <c r="C179" t="s">
        <v>3856</v>
      </c>
      <c r="D179">
        <v>0.65045106638578298</v>
      </c>
      <c r="E179">
        <v>0.34277051384555801</v>
      </c>
      <c r="F179">
        <v>0.636854983350162</v>
      </c>
      <c r="G179">
        <v>0.34935053437621999</v>
      </c>
      <c r="H179">
        <v>0.620677999173043</v>
      </c>
      <c r="I179">
        <v>0.368063991953551</v>
      </c>
      <c r="J179">
        <v>0.59760347672335401</v>
      </c>
      <c r="K179">
        <v>0.39608782080432298</v>
      </c>
      <c r="L179" s="126">
        <f t="shared" si="18"/>
        <v>0.59760347672335401</v>
      </c>
      <c r="M179" s="126">
        <f t="shared" si="19"/>
        <v>0.39608782080432298</v>
      </c>
      <c r="O179" s="122">
        <v>169</v>
      </c>
      <c r="P179" t="s">
        <v>3203</v>
      </c>
      <c r="Q179">
        <v>0.57773010344235398</v>
      </c>
      <c r="R179">
        <v>0.42486614888499202</v>
      </c>
      <c r="S179">
        <v>0.56664069518618898</v>
      </c>
      <c r="T179">
        <v>0.43668778749588599</v>
      </c>
      <c r="U179">
        <v>0.54718696674876099</v>
      </c>
      <c r="V179">
        <v>0.46140091275960199</v>
      </c>
      <c r="W179">
        <v>0.52665072592109596</v>
      </c>
      <c r="X179">
        <v>0.47428038918200999</v>
      </c>
      <c r="Y179" s="126">
        <f t="shared" si="20"/>
        <v>0.52665072592109596</v>
      </c>
      <c r="Z179" s="126">
        <f t="shared" si="21"/>
        <v>0.47428038918200999</v>
      </c>
      <c r="AB179">
        <v>169</v>
      </c>
      <c r="AC179" t="str">
        <f t="shared" si="22"/>
        <v>Brandon Holt</v>
      </c>
      <c r="AD179" s="124">
        <f t="shared" si="23"/>
        <v>0.59760347672335401</v>
      </c>
      <c r="AE179" s="124">
        <f t="shared" si="24"/>
        <v>0.39608782080432298</v>
      </c>
    </row>
    <row r="180" spans="2:31" x14ac:dyDescent="0.35">
      <c r="B180" s="122">
        <v>170</v>
      </c>
      <c r="C180" t="s">
        <v>3661</v>
      </c>
      <c r="D180">
        <v>0.69709721901358801</v>
      </c>
      <c r="E180">
        <v>0.35402094755635399</v>
      </c>
      <c r="F180">
        <v>0.696893914896353</v>
      </c>
      <c r="G180">
        <v>0.36916840276961699</v>
      </c>
      <c r="H180">
        <v>0.69418077985920401</v>
      </c>
      <c r="I180">
        <v>0.38311047061180997</v>
      </c>
      <c r="J180">
        <v>0.62858697348980896</v>
      </c>
      <c r="K180">
        <v>0.41387195113713199</v>
      </c>
      <c r="L180" s="126">
        <f t="shared" si="18"/>
        <v>0.62858697348980896</v>
      </c>
      <c r="M180" s="126">
        <f t="shared" si="19"/>
        <v>0.41387195113713199</v>
      </c>
      <c r="O180" s="122">
        <v>170</v>
      </c>
      <c r="P180" t="s">
        <v>3333</v>
      </c>
      <c r="Q180">
        <v>0.64304164219209703</v>
      </c>
      <c r="R180">
        <v>0.43535808161330503</v>
      </c>
      <c r="S180">
        <v>0.62241717083386305</v>
      </c>
      <c r="T180">
        <v>0.42858429211910298</v>
      </c>
      <c r="U180">
        <v>0.63168745807218296</v>
      </c>
      <c r="V180">
        <v>0.46995301639765802</v>
      </c>
      <c r="W180">
        <v>0.59084086655526202</v>
      </c>
      <c r="X180">
        <v>0.465763814383856</v>
      </c>
      <c r="Y180" s="126">
        <f t="shared" si="20"/>
        <v>0.59084086655526202</v>
      </c>
      <c r="Z180" s="126">
        <f t="shared" si="21"/>
        <v>0.465763814383856</v>
      </c>
      <c r="AB180">
        <v>170</v>
      </c>
      <c r="AC180" t="str">
        <f t="shared" si="22"/>
        <v>Brandon Nakashima</v>
      </c>
      <c r="AD180" s="124">
        <f t="shared" si="23"/>
        <v>0.62858697348980896</v>
      </c>
      <c r="AE180" s="124">
        <f t="shared" si="24"/>
        <v>0.41387195113713199</v>
      </c>
    </row>
    <row r="181" spans="2:31" x14ac:dyDescent="0.35">
      <c r="B181" s="122">
        <v>171</v>
      </c>
      <c r="C181" t="s">
        <v>2748</v>
      </c>
      <c r="D181">
        <v>0.639262916994212</v>
      </c>
      <c r="E181">
        <v>0.34161057559186098</v>
      </c>
      <c r="F181">
        <v>0.62935822847585698</v>
      </c>
      <c r="G181">
        <v>0.348033452501333</v>
      </c>
      <c r="H181">
        <v>0.60014838529100101</v>
      </c>
      <c r="I181">
        <v>0.35962047549725301</v>
      </c>
      <c r="J181">
        <v>0.58889712586060905</v>
      </c>
      <c r="K181">
        <v>0.39290433305535999</v>
      </c>
      <c r="L181" s="126">
        <f t="shared" si="18"/>
        <v>0.58889712586060905</v>
      </c>
      <c r="M181" s="126">
        <f t="shared" si="19"/>
        <v>0.39290433305535999</v>
      </c>
      <c r="O181" s="122">
        <v>171</v>
      </c>
      <c r="P181" t="s">
        <v>3324</v>
      </c>
      <c r="Q181">
        <v>0.651383167041236</v>
      </c>
      <c r="R181">
        <v>0.45938602924709798</v>
      </c>
      <c r="S181">
        <v>0.64336227560340598</v>
      </c>
      <c r="T181">
        <v>0.46826669623653999</v>
      </c>
      <c r="U181">
        <v>0.67394123762939695</v>
      </c>
      <c r="V181">
        <v>0.50139177922554501</v>
      </c>
      <c r="W181">
        <v>0.64915730027715501</v>
      </c>
      <c r="X181">
        <v>0.49517031774778802</v>
      </c>
      <c r="Y181" s="126">
        <f t="shared" si="20"/>
        <v>0.64915730027715501</v>
      </c>
      <c r="Z181" s="126">
        <f t="shared" si="21"/>
        <v>0.49517031774778802</v>
      </c>
      <c r="AB181">
        <v>171</v>
      </c>
      <c r="AC181" t="str">
        <f t="shared" si="22"/>
        <v>Brayden Schnur</v>
      </c>
      <c r="AD181" s="124">
        <f t="shared" si="23"/>
        <v>0.58889712586060905</v>
      </c>
      <c r="AE181" s="124">
        <f t="shared" si="24"/>
        <v>0.39290433305535999</v>
      </c>
    </row>
    <row r="182" spans="2:31" x14ac:dyDescent="0.35">
      <c r="B182" s="122">
        <v>172</v>
      </c>
      <c r="C182" t="s">
        <v>1683</v>
      </c>
      <c r="D182">
        <v>0.65806034030230998</v>
      </c>
      <c r="E182">
        <v>0.33711385122225201</v>
      </c>
      <c r="F182">
        <v>0.63943463918288801</v>
      </c>
      <c r="G182">
        <v>0.35058707333855899</v>
      </c>
      <c r="H182">
        <v>0.613743652226169</v>
      </c>
      <c r="I182">
        <v>0.35610775726230298</v>
      </c>
      <c r="J182">
        <v>0.59586302832272298</v>
      </c>
      <c r="K182">
        <v>0.39192226122366303</v>
      </c>
      <c r="L182" s="126">
        <f t="shared" si="18"/>
        <v>0.59586302832272298</v>
      </c>
      <c r="M182" s="126">
        <f t="shared" si="19"/>
        <v>0.39192226122366303</v>
      </c>
      <c r="O182" s="122">
        <v>172</v>
      </c>
      <c r="P182" t="s">
        <v>3699</v>
      </c>
      <c r="Q182">
        <v>0.58077349885954199</v>
      </c>
      <c r="R182">
        <v>0.41860495387127999</v>
      </c>
      <c r="S182">
        <v>0.571160248289313</v>
      </c>
      <c r="T182">
        <v>0.42790743080692001</v>
      </c>
      <c r="U182">
        <v>0.553546997719084</v>
      </c>
      <c r="V182">
        <v>0.44520990774255997</v>
      </c>
      <c r="W182">
        <v>0.53948074486793796</v>
      </c>
      <c r="X182">
        <v>0.45772229242076001</v>
      </c>
      <c r="Y182" s="126">
        <f t="shared" si="20"/>
        <v>0.53948074486793796</v>
      </c>
      <c r="Z182" s="126">
        <f t="shared" si="21"/>
        <v>0.45772229242076001</v>
      </c>
      <c r="AB182">
        <v>172</v>
      </c>
      <c r="AC182" t="str">
        <f t="shared" si="22"/>
        <v>Brendan Evans</v>
      </c>
      <c r="AD182" s="124">
        <f t="shared" si="23"/>
        <v>0.59586302832272298</v>
      </c>
      <c r="AE182" s="124">
        <f t="shared" si="24"/>
        <v>0.39192226122366303</v>
      </c>
    </row>
    <row r="183" spans="2:31" x14ac:dyDescent="0.35">
      <c r="B183" s="122">
        <v>173</v>
      </c>
      <c r="C183" t="s">
        <v>2367</v>
      </c>
      <c r="D183">
        <v>0.65581587407067399</v>
      </c>
      <c r="E183">
        <v>0.35344554813850099</v>
      </c>
      <c r="F183">
        <v>0.634138997430027</v>
      </c>
      <c r="G183">
        <v>0.35737320491271901</v>
      </c>
      <c r="H183">
        <v>0.61346597833070704</v>
      </c>
      <c r="I183">
        <v>0.36767548200417399</v>
      </c>
      <c r="J183">
        <v>0.59452998098062804</v>
      </c>
      <c r="K183">
        <v>0.39458214520578599</v>
      </c>
      <c r="L183" s="126">
        <f t="shared" si="18"/>
        <v>0.59452998098062804</v>
      </c>
      <c r="M183" s="126">
        <f t="shared" si="19"/>
        <v>0.39458214520578599</v>
      </c>
      <c r="O183" s="122">
        <v>173</v>
      </c>
      <c r="P183" t="s">
        <v>3557</v>
      </c>
      <c r="Q183">
        <v>0.58970243095848796</v>
      </c>
      <c r="R183">
        <v>0.41289403692883903</v>
      </c>
      <c r="S183">
        <v>0.58270441957076602</v>
      </c>
      <c r="T183">
        <v>0.43026754577012499</v>
      </c>
      <c r="U183">
        <v>0.58803845924852505</v>
      </c>
      <c r="V183">
        <v>0.446290844993118</v>
      </c>
      <c r="W183">
        <v>0.60726595772368397</v>
      </c>
      <c r="X183">
        <v>0.48769695158708398</v>
      </c>
      <c r="Y183" s="126">
        <f t="shared" si="20"/>
        <v>0.60726595772368397</v>
      </c>
      <c r="Z183" s="126">
        <f t="shared" si="21"/>
        <v>0.48769695158708398</v>
      </c>
      <c r="AB183">
        <v>173</v>
      </c>
      <c r="AC183" t="str">
        <f t="shared" si="22"/>
        <v>Brian Baker</v>
      </c>
      <c r="AD183" s="124">
        <f t="shared" si="23"/>
        <v>0.59452998098062804</v>
      </c>
      <c r="AE183" s="124">
        <f t="shared" si="24"/>
        <v>0.39458214520578599</v>
      </c>
    </row>
    <row r="184" spans="2:31" x14ac:dyDescent="0.35">
      <c r="B184" s="122">
        <v>174</v>
      </c>
      <c r="C184" t="s">
        <v>1684</v>
      </c>
      <c r="D184">
        <v>0.65415912443008795</v>
      </c>
      <c r="E184">
        <v>0.342162128593893</v>
      </c>
      <c r="F184">
        <v>0.64891116952080796</v>
      </c>
      <c r="G184">
        <v>0.35193223322425099</v>
      </c>
      <c r="H184">
        <v>0.630043335371404</v>
      </c>
      <c r="I184">
        <v>0.36314889733532901</v>
      </c>
      <c r="J184">
        <v>0.60617596336595003</v>
      </c>
      <c r="K184">
        <v>0.38308518890257098</v>
      </c>
      <c r="L184" s="126">
        <f t="shared" si="18"/>
        <v>0.60617596336595003</v>
      </c>
      <c r="M184" s="126">
        <f t="shared" si="19"/>
        <v>0.38308518890257098</v>
      </c>
      <c r="O184" s="122">
        <v>174</v>
      </c>
      <c r="P184" t="s">
        <v>3048</v>
      </c>
      <c r="Q184">
        <v>0.60407108510752106</v>
      </c>
      <c r="R184">
        <v>0.43533756098073501</v>
      </c>
      <c r="S184">
        <v>0.60315284468561603</v>
      </c>
      <c r="T184">
        <v>0.444673039058815</v>
      </c>
      <c r="U184">
        <v>0.56566848141749104</v>
      </c>
      <c r="V184">
        <v>0.44614369031401702</v>
      </c>
      <c r="W184">
        <v>0.571017574481265</v>
      </c>
      <c r="X184">
        <v>0.46269699872529202</v>
      </c>
      <c r="Y184" s="126">
        <f t="shared" si="20"/>
        <v>0.571017574481265</v>
      </c>
      <c r="Z184" s="126">
        <f t="shared" si="21"/>
        <v>0.46269699872529202</v>
      </c>
      <c r="AB184">
        <v>174</v>
      </c>
      <c r="AC184" t="str">
        <f t="shared" si="22"/>
        <v>Brian Dabul</v>
      </c>
      <c r="AD184" s="124">
        <f t="shared" si="23"/>
        <v>0.60617596336595003</v>
      </c>
      <c r="AE184" s="124">
        <f t="shared" si="24"/>
        <v>0.38308518890257098</v>
      </c>
    </row>
    <row r="185" spans="2:31" x14ac:dyDescent="0.35">
      <c r="B185" s="122">
        <v>175</v>
      </c>
      <c r="C185" t="s">
        <v>3659</v>
      </c>
      <c r="D185">
        <v>0.65069593939674597</v>
      </c>
      <c r="E185">
        <v>0.34622526044917701</v>
      </c>
      <c r="F185">
        <v>0.63658545758235296</v>
      </c>
      <c r="G185">
        <v>0.356179362055565</v>
      </c>
      <c r="H185">
        <v>0.62269593939674595</v>
      </c>
      <c r="I185">
        <v>0.37422526044917698</v>
      </c>
      <c r="J185">
        <v>0.59827195454755899</v>
      </c>
      <c r="K185">
        <v>0.39941894533688199</v>
      </c>
      <c r="L185" s="126">
        <f t="shared" si="18"/>
        <v>0.59827195454755899</v>
      </c>
      <c r="M185" s="126">
        <f t="shared" si="19"/>
        <v>0.39941894533688199</v>
      </c>
      <c r="O185" s="122">
        <v>175</v>
      </c>
      <c r="P185" t="s">
        <v>3157</v>
      </c>
      <c r="Q185">
        <v>0.58390316944787501</v>
      </c>
      <c r="R185">
        <v>0.42211419804415301</v>
      </c>
      <c r="S185">
        <v>0.57585475417181298</v>
      </c>
      <c r="T185">
        <v>0.43317129706622898</v>
      </c>
      <c r="U185">
        <v>0.55980633889575004</v>
      </c>
      <c r="V185">
        <v>0.45222839608830501</v>
      </c>
      <c r="W185">
        <v>0.553564262515438</v>
      </c>
      <c r="X185">
        <v>0.47351389119868598</v>
      </c>
      <c r="Y185" s="126">
        <f t="shared" si="20"/>
        <v>0.553564262515438</v>
      </c>
      <c r="Z185" s="126">
        <f t="shared" si="21"/>
        <v>0.47351389119868598</v>
      </c>
      <c r="AB185">
        <v>175</v>
      </c>
      <c r="AC185" t="str">
        <f t="shared" si="22"/>
        <v>Brian Shi</v>
      </c>
      <c r="AD185" s="124">
        <f t="shared" si="23"/>
        <v>0.59827195454755899</v>
      </c>
      <c r="AE185" s="124">
        <f t="shared" si="24"/>
        <v>0.39941894533688199</v>
      </c>
    </row>
    <row r="186" spans="2:31" x14ac:dyDescent="0.35">
      <c r="B186" s="122">
        <v>176</v>
      </c>
      <c r="C186" t="s">
        <v>2336</v>
      </c>
      <c r="D186">
        <v>0.64455432548195701</v>
      </c>
      <c r="E186">
        <v>0.34398438983617002</v>
      </c>
      <c r="F186">
        <v>0.63597622822134803</v>
      </c>
      <c r="G186">
        <v>0.35330838711382201</v>
      </c>
      <c r="H186">
        <v>0.61637136850728802</v>
      </c>
      <c r="I186">
        <v>0.36404552326015599</v>
      </c>
      <c r="J186">
        <v>0.59213970377062097</v>
      </c>
      <c r="K186">
        <v>0.39405171199808098</v>
      </c>
      <c r="L186" s="126">
        <f t="shared" si="18"/>
        <v>0.59213970377062097</v>
      </c>
      <c r="M186" s="126">
        <f t="shared" si="19"/>
        <v>0.39405171199808098</v>
      </c>
      <c r="O186" s="122">
        <v>176</v>
      </c>
      <c r="P186" t="s">
        <v>3196</v>
      </c>
      <c r="Q186">
        <v>0.57814752101782796</v>
      </c>
      <c r="R186">
        <v>0.41968985594722702</v>
      </c>
      <c r="S186">
        <v>0.567221281526742</v>
      </c>
      <c r="T186">
        <v>0.42953478392084099</v>
      </c>
      <c r="U186">
        <v>0.54829504203565604</v>
      </c>
      <c r="V186">
        <v>0.44737971189445502</v>
      </c>
      <c r="W186">
        <v>0.52766384458022697</v>
      </c>
      <c r="X186">
        <v>0.46260435176252301</v>
      </c>
      <c r="Y186" s="126">
        <f t="shared" si="20"/>
        <v>0.52766384458022697</v>
      </c>
      <c r="Z186" s="126">
        <f t="shared" si="21"/>
        <v>0.46260435176252301</v>
      </c>
      <c r="AB186">
        <v>176</v>
      </c>
      <c r="AC186" t="str">
        <f t="shared" si="22"/>
        <v>Brian Vahaly</v>
      </c>
      <c r="AD186" s="124">
        <f t="shared" si="23"/>
        <v>0.59213970377062097</v>
      </c>
      <c r="AE186" s="124">
        <f t="shared" si="24"/>
        <v>0.39405171199808098</v>
      </c>
    </row>
    <row r="187" spans="2:31" x14ac:dyDescent="0.35">
      <c r="B187" s="122">
        <v>177</v>
      </c>
      <c r="C187" t="s">
        <v>1685</v>
      </c>
      <c r="D187">
        <v>0.64953347982158505</v>
      </c>
      <c r="E187">
        <v>0.34348055232107999</v>
      </c>
      <c r="F187">
        <v>0.63409481875499196</v>
      </c>
      <c r="G187">
        <v>0.35112752955031401</v>
      </c>
      <c r="H187">
        <v>0.62102747866902197</v>
      </c>
      <c r="I187">
        <v>0.368546558152897</v>
      </c>
      <c r="J187">
        <v>0.597261750176035</v>
      </c>
      <c r="K187">
        <v>0.39655815021044799</v>
      </c>
      <c r="L187" s="126">
        <f t="shared" si="18"/>
        <v>0.597261750176035</v>
      </c>
      <c r="M187" s="126">
        <f t="shared" si="19"/>
        <v>0.39655815021044799</v>
      </c>
      <c r="O187" s="122">
        <v>177</v>
      </c>
      <c r="P187" t="s">
        <v>3707</v>
      </c>
      <c r="Q187">
        <v>0.580512888650206</v>
      </c>
      <c r="R187">
        <v>0.421445569668213</v>
      </c>
      <c r="S187">
        <v>0.57068385153360801</v>
      </c>
      <c r="T187">
        <v>0.43192742622428398</v>
      </c>
      <c r="U187">
        <v>0.55353866595061796</v>
      </c>
      <c r="V187">
        <v>0.45233670900463802</v>
      </c>
      <c r="W187">
        <v>0.53668385153360798</v>
      </c>
      <c r="X187">
        <v>0.46592742622428301</v>
      </c>
      <c r="Y187" s="126">
        <f t="shared" si="20"/>
        <v>0.53668385153360798</v>
      </c>
      <c r="Z187" s="126">
        <f t="shared" si="21"/>
        <v>0.46592742622428301</v>
      </c>
      <c r="AB187">
        <v>177</v>
      </c>
      <c r="AC187" t="str">
        <f t="shared" si="22"/>
        <v>Brian Wilson</v>
      </c>
      <c r="AD187" s="124">
        <f t="shared" si="23"/>
        <v>0.597261750176035</v>
      </c>
      <c r="AE187" s="124">
        <f t="shared" si="24"/>
        <v>0.39655815021044799</v>
      </c>
    </row>
    <row r="188" spans="2:31" x14ac:dyDescent="0.35">
      <c r="B188" s="122">
        <v>178</v>
      </c>
      <c r="C188" t="s">
        <v>2527</v>
      </c>
      <c r="D188">
        <v>0.65287066480354805</v>
      </c>
      <c r="E188">
        <v>0.34585650653237698</v>
      </c>
      <c r="F188">
        <v>0.64182755307139705</v>
      </c>
      <c r="G188">
        <v>0.356475342043169</v>
      </c>
      <c r="H188">
        <v>0.62459474971778395</v>
      </c>
      <c r="I188">
        <v>0.37141705380144802</v>
      </c>
      <c r="J188">
        <v>0.59982755307139701</v>
      </c>
      <c r="K188">
        <v>0.39847534204316898</v>
      </c>
      <c r="L188" s="126">
        <f t="shared" si="18"/>
        <v>0.59982755307139701</v>
      </c>
      <c r="M188" s="126">
        <f t="shared" si="19"/>
        <v>0.39847534204316898</v>
      </c>
      <c r="O188" s="122">
        <v>178</v>
      </c>
      <c r="P188" t="s">
        <v>3539</v>
      </c>
      <c r="Q188">
        <v>0.60395613294678596</v>
      </c>
      <c r="R188">
        <v>0.44329119171341502</v>
      </c>
      <c r="S188">
        <v>0.60667995244780903</v>
      </c>
      <c r="T188">
        <v>0.457681931515802</v>
      </c>
      <c r="U188">
        <v>0.62075625327688999</v>
      </c>
      <c r="V188">
        <v>0.49873260576258099</v>
      </c>
      <c r="W188">
        <v>0.58458387432469605</v>
      </c>
      <c r="X188">
        <v>0.488451864166698</v>
      </c>
      <c r="Y188" s="126">
        <f t="shared" si="20"/>
        <v>0.58458387432469605</v>
      </c>
      <c r="Z188" s="126">
        <f t="shared" si="21"/>
        <v>0.488451864166698</v>
      </c>
      <c r="AB188">
        <v>178</v>
      </c>
      <c r="AC188" t="str">
        <f t="shared" si="22"/>
        <v>Bruno Agostinelli</v>
      </c>
      <c r="AD188" s="124">
        <f t="shared" si="23"/>
        <v>0.59982755307139701</v>
      </c>
      <c r="AE188" s="124">
        <f t="shared" si="24"/>
        <v>0.39847534204316898</v>
      </c>
    </row>
    <row r="189" spans="2:31" x14ac:dyDescent="0.35">
      <c r="B189" s="122">
        <v>179</v>
      </c>
      <c r="C189" t="s">
        <v>1686</v>
      </c>
      <c r="D189">
        <v>0.65116366169525897</v>
      </c>
      <c r="E189">
        <v>0.344631163802393</v>
      </c>
      <c r="F189">
        <v>0.63954583740799698</v>
      </c>
      <c r="G189">
        <v>0.35464093323485302</v>
      </c>
      <c r="H189">
        <v>0.61928497830777296</v>
      </c>
      <c r="I189">
        <v>0.36894185239218702</v>
      </c>
      <c r="J189">
        <v>0.597436176242923</v>
      </c>
      <c r="K189">
        <v>0.39278905800278702</v>
      </c>
      <c r="L189" s="126">
        <f t="shared" si="18"/>
        <v>0.597436176242923</v>
      </c>
      <c r="M189" s="126">
        <f t="shared" si="19"/>
        <v>0.39278905800278702</v>
      </c>
      <c r="O189" s="122">
        <v>179</v>
      </c>
      <c r="P189" t="s">
        <v>3279</v>
      </c>
      <c r="Q189">
        <v>0.56723430689225596</v>
      </c>
      <c r="R189">
        <v>0.42267979357543101</v>
      </c>
      <c r="S189">
        <v>0.55538353918012695</v>
      </c>
      <c r="T189">
        <v>0.42951132176184198</v>
      </c>
      <c r="U189">
        <v>0.53280009952322804</v>
      </c>
      <c r="V189">
        <v>0.448838834118507</v>
      </c>
      <c r="W189">
        <v>0.52028605511616999</v>
      </c>
      <c r="X189">
        <v>0.46411286655684297</v>
      </c>
      <c r="Y189" s="126">
        <f t="shared" si="20"/>
        <v>0.52028605511616999</v>
      </c>
      <c r="Z189" s="126">
        <f t="shared" si="21"/>
        <v>0.46411286655684297</v>
      </c>
      <c r="AB189">
        <v>179</v>
      </c>
      <c r="AC189" t="str">
        <f t="shared" si="22"/>
        <v>Bruno Echagaray</v>
      </c>
      <c r="AD189" s="124">
        <f t="shared" si="23"/>
        <v>0.597436176242923</v>
      </c>
      <c r="AE189" s="124">
        <f t="shared" si="24"/>
        <v>0.39278905800278702</v>
      </c>
    </row>
    <row r="190" spans="2:31" x14ac:dyDescent="0.35">
      <c r="B190" s="122">
        <v>180</v>
      </c>
      <c r="C190" t="s">
        <v>1687</v>
      </c>
      <c r="D190">
        <v>0.65215704184064804</v>
      </c>
      <c r="E190">
        <v>0.34628222875838099</v>
      </c>
      <c r="F190">
        <v>0.64073556276097199</v>
      </c>
      <c r="G190">
        <v>0.35692334313757101</v>
      </c>
      <c r="H190">
        <v>0.62331408368129604</v>
      </c>
      <c r="I190">
        <v>0.37356445751676098</v>
      </c>
      <c r="J190">
        <v>0.59603809665104601</v>
      </c>
      <c r="K190">
        <v>0.39662647516438898</v>
      </c>
      <c r="L190" s="126">
        <f t="shared" si="18"/>
        <v>0.59603809665104601</v>
      </c>
      <c r="M190" s="126">
        <f t="shared" si="19"/>
        <v>0.39662647516438898</v>
      </c>
      <c r="O190" s="122">
        <v>180</v>
      </c>
      <c r="P190" t="s">
        <v>3281</v>
      </c>
      <c r="Q190">
        <v>0.57898337345265205</v>
      </c>
      <c r="R190">
        <v>0.41806098490284699</v>
      </c>
      <c r="S190">
        <v>0.56864449793687</v>
      </c>
      <c r="T190">
        <v>0.42741464653713002</v>
      </c>
      <c r="U190">
        <v>0.54895012035795798</v>
      </c>
      <c r="V190">
        <v>0.44218295470854202</v>
      </c>
      <c r="W190">
        <v>0.53464449793686997</v>
      </c>
      <c r="X190">
        <v>0.46141464653712999</v>
      </c>
      <c r="Y190" s="126">
        <f t="shared" si="20"/>
        <v>0.53464449793686997</v>
      </c>
      <c r="Z190" s="126">
        <f t="shared" si="21"/>
        <v>0.46141464653712999</v>
      </c>
      <c r="AB190">
        <v>180</v>
      </c>
      <c r="AC190" t="str">
        <f t="shared" si="22"/>
        <v>Bruno Rodriguez</v>
      </c>
      <c r="AD190" s="124">
        <f t="shared" si="23"/>
        <v>0.59603809665104601</v>
      </c>
      <c r="AE190" s="124">
        <f t="shared" si="24"/>
        <v>0.39662647516438898</v>
      </c>
    </row>
    <row r="191" spans="2:31" x14ac:dyDescent="0.35">
      <c r="B191" s="122">
        <v>181</v>
      </c>
      <c r="C191" t="s">
        <v>2465</v>
      </c>
      <c r="D191">
        <v>0.64546058131813899</v>
      </c>
      <c r="E191">
        <v>0.33499497613557699</v>
      </c>
      <c r="F191">
        <v>0.63715752341800502</v>
      </c>
      <c r="G191">
        <v>0.351230083572312</v>
      </c>
      <c r="H191">
        <v>0.61752774127767696</v>
      </c>
      <c r="I191">
        <v>0.36601828293858901</v>
      </c>
      <c r="J191">
        <v>0.59637863630718202</v>
      </c>
      <c r="K191">
        <v>0.39539495436720401</v>
      </c>
      <c r="L191" s="126">
        <f t="shared" si="18"/>
        <v>0.59637863630718202</v>
      </c>
      <c r="M191" s="126">
        <f t="shared" si="19"/>
        <v>0.39539495436720401</v>
      </c>
      <c r="O191" s="122">
        <v>181</v>
      </c>
      <c r="P191" t="s">
        <v>3199</v>
      </c>
      <c r="Q191">
        <v>0.56599484405442402</v>
      </c>
      <c r="R191">
        <v>0.40567612693265298</v>
      </c>
      <c r="S191">
        <v>0.55508422771611299</v>
      </c>
      <c r="T191">
        <v>0.42684643176020698</v>
      </c>
      <c r="U191">
        <v>0.53276269883104199</v>
      </c>
      <c r="V191">
        <v>0.44058091000152499</v>
      </c>
      <c r="W191">
        <v>0.53886645213209505</v>
      </c>
      <c r="X191">
        <v>0.44092914791162402</v>
      </c>
      <c r="Y191" s="126">
        <f t="shared" si="20"/>
        <v>0.53886645213209505</v>
      </c>
      <c r="Z191" s="126">
        <f t="shared" si="21"/>
        <v>0.44092914791162402</v>
      </c>
      <c r="AB191">
        <v>181</v>
      </c>
      <c r="AC191" t="str">
        <f t="shared" si="22"/>
        <v>Brydan Klein</v>
      </c>
      <c r="AD191" s="124">
        <f t="shared" si="23"/>
        <v>0.59637863630718202</v>
      </c>
      <c r="AE191" s="124">
        <f t="shared" si="24"/>
        <v>0.39539495436720401</v>
      </c>
    </row>
    <row r="192" spans="2:31" x14ac:dyDescent="0.35">
      <c r="B192" s="122">
        <v>182</v>
      </c>
      <c r="C192" t="s">
        <v>2508</v>
      </c>
      <c r="D192">
        <v>0.65233256893248603</v>
      </c>
      <c r="E192">
        <v>0.34778646875151398</v>
      </c>
      <c r="F192">
        <v>0.64099885339872897</v>
      </c>
      <c r="G192">
        <v>0.35917970312727099</v>
      </c>
      <c r="H192">
        <v>0.62366513786497202</v>
      </c>
      <c r="I192">
        <v>0.376572937503029</v>
      </c>
      <c r="J192">
        <v>0.59686307398268301</v>
      </c>
      <c r="K192">
        <v>0.40369640313211702</v>
      </c>
      <c r="L192" s="126">
        <f t="shared" si="18"/>
        <v>0.59686307398268301</v>
      </c>
      <c r="M192" s="126">
        <f t="shared" si="19"/>
        <v>0.40369640313211702</v>
      </c>
      <c r="O192" s="122">
        <v>182</v>
      </c>
      <c r="P192" t="s">
        <v>3933</v>
      </c>
      <c r="Q192">
        <v>0.58002390369226497</v>
      </c>
      <c r="R192">
        <v>0.42116424162272098</v>
      </c>
      <c r="S192">
        <v>0.57003187158968704</v>
      </c>
      <c r="T192">
        <v>0.43155232216362799</v>
      </c>
      <c r="U192">
        <v>0.55207171107679598</v>
      </c>
      <c r="V192">
        <v>0.451492724868163</v>
      </c>
      <c r="W192">
        <v>0.53603187158968701</v>
      </c>
      <c r="X192">
        <v>0.46555232216362802</v>
      </c>
      <c r="Y192" s="126">
        <f t="shared" si="20"/>
        <v>0.53603187158968701</v>
      </c>
      <c r="Z192" s="126">
        <f t="shared" si="21"/>
        <v>0.46555232216362802</v>
      </c>
      <c r="AB192">
        <v>182</v>
      </c>
      <c r="AC192" t="str">
        <f t="shared" si="22"/>
        <v>Caio Zampieri</v>
      </c>
      <c r="AD192" s="124">
        <f t="shared" si="23"/>
        <v>0.59686307398268301</v>
      </c>
      <c r="AE192" s="124">
        <f t="shared" si="24"/>
        <v>0.40369640313211702</v>
      </c>
    </row>
    <row r="193" spans="2:31" x14ac:dyDescent="0.35">
      <c r="B193" s="122">
        <v>183</v>
      </c>
      <c r="C193" t="s">
        <v>3824</v>
      </c>
      <c r="D193">
        <v>0.64804782330259003</v>
      </c>
      <c r="E193">
        <v>0.34528125857108899</v>
      </c>
      <c r="F193">
        <v>0.63036238476108697</v>
      </c>
      <c r="G193">
        <v>0.35396095764205798</v>
      </c>
      <c r="H193">
        <v>0.62004782330259001</v>
      </c>
      <c r="I193">
        <v>0.37328125857108901</v>
      </c>
      <c r="J193">
        <v>0.59628586747694301</v>
      </c>
      <c r="K193">
        <v>0.39871094392831702</v>
      </c>
      <c r="L193" s="126">
        <f t="shared" si="18"/>
        <v>0.59628586747694301</v>
      </c>
      <c r="M193" s="126">
        <f t="shared" si="19"/>
        <v>0.39871094392831702</v>
      </c>
      <c r="O193" s="122">
        <v>183</v>
      </c>
      <c r="P193" t="s">
        <v>3880</v>
      </c>
      <c r="Q193">
        <v>0.57655432993447397</v>
      </c>
      <c r="R193">
        <v>0.41342479919793002</v>
      </c>
      <c r="S193">
        <v>0.56553455005844799</v>
      </c>
      <c r="T193">
        <v>0.42121196923019399</v>
      </c>
      <c r="U193">
        <v>0.54089032892852895</v>
      </c>
      <c r="V193">
        <v>0.42840097579606801</v>
      </c>
      <c r="W193">
        <v>0.53385253268313004</v>
      </c>
      <c r="X193">
        <v>0.45483223462336098</v>
      </c>
      <c r="Y193" s="126">
        <f t="shared" si="20"/>
        <v>0.53385253268313004</v>
      </c>
      <c r="Z193" s="126">
        <f t="shared" si="21"/>
        <v>0.45483223462336098</v>
      </c>
      <c r="AB193">
        <v>183</v>
      </c>
      <c r="AC193" t="str">
        <f t="shared" si="22"/>
        <v>Caleb Chakravarthi</v>
      </c>
      <c r="AD193" s="124">
        <f t="shared" si="23"/>
        <v>0.59628586747694301</v>
      </c>
      <c r="AE193" s="124">
        <f t="shared" si="24"/>
        <v>0.39871094392831702</v>
      </c>
    </row>
    <row r="194" spans="2:31" x14ac:dyDescent="0.35">
      <c r="B194" s="122">
        <v>184</v>
      </c>
      <c r="C194" t="s">
        <v>2792</v>
      </c>
      <c r="D194">
        <v>0.646330749080406</v>
      </c>
      <c r="E194">
        <v>0.340189341358061</v>
      </c>
      <c r="F194">
        <v>0.62902203302303705</v>
      </c>
      <c r="G194">
        <v>0.34502461852399002</v>
      </c>
      <c r="H194">
        <v>0.61349009771275598</v>
      </c>
      <c r="I194">
        <v>0.36430138720573801</v>
      </c>
      <c r="J194">
        <v>0.58985549996339603</v>
      </c>
      <c r="K194">
        <v>0.38224294620419003</v>
      </c>
      <c r="L194" s="126">
        <f t="shared" si="18"/>
        <v>0.58985549996339603</v>
      </c>
      <c r="M194" s="126">
        <f t="shared" si="19"/>
        <v>0.38224294620419003</v>
      </c>
      <c r="O194" s="122">
        <v>184</v>
      </c>
      <c r="P194" t="s">
        <v>2043</v>
      </c>
      <c r="Q194">
        <v>0.58190200116380897</v>
      </c>
      <c r="R194">
        <v>0.40577175646761199</v>
      </c>
      <c r="S194">
        <v>0.56884339535942896</v>
      </c>
      <c r="T194">
        <v>0.41470217658692399</v>
      </c>
      <c r="U194">
        <v>0.54755590972894197</v>
      </c>
      <c r="V194">
        <v>0.42577603112846701</v>
      </c>
      <c r="W194">
        <v>0.53425796819556304</v>
      </c>
      <c r="X194">
        <v>0.453057417702041</v>
      </c>
      <c r="Y194" s="126">
        <f t="shared" si="20"/>
        <v>0.53425796819556304</v>
      </c>
      <c r="Z194" s="126">
        <f t="shared" si="21"/>
        <v>0.453057417702041</v>
      </c>
      <c r="AB194">
        <v>184</v>
      </c>
      <c r="AC194" t="str">
        <f t="shared" si="22"/>
        <v>Calvin Hemery</v>
      </c>
      <c r="AD194" s="124">
        <f t="shared" si="23"/>
        <v>0.58985549996339603</v>
      </c>
      <c r="AE194" s="124">
        <f t="shared" si="24"/>
        <v>0.38224294620419003</v>
      </c>
    </row>
    <row r="195" spans="2:31" x14ac:dyDescent="0.35">
      <c r="B195" s="122">
        <v>185</v>
      </c>
      <c r="C195" t="s">
        <v>2875</v>
      </c>
      <c r="D195">
        <v>0.682355271758044</v>
      </c>
      <c r="E195">
        <v>0.38163276539423902</v>
      </c>
      <c r="F195">
        <v>0.67232075104073397</v>
      </c>
      <c r="G195">
        <v>0.39339117336740898</v>
      </c>
      <c r="H195">
        <v>0.68699020209082495</v>
      </c>
      <c r="I195">
        <v>0.43241467494006403</v>
      </c>
      <c r="J195">
        <v>0.67179576500485305</v>
      </c>
      <c r="K195">
        <v>0.42247815127104799</v>
      </c>
      <c r="L195" s="126">
        <f t="shared" si="18"/>
        <v>0.67179576500485305</v>
      </c>
      <c r="M195" s="126">
        <f t="shared" si="19"/>
        <v>0.42247815127104799</v>
      </c>
      <c r="O195" s="122">
        <v>185</v>
      </c>
      <c r="P195" t="s">
        <v>3792</v>
      </c>
      <c r="Q195">
        <v>0.57909388035496601</v>
      </c>
      <c r="R195">
        <v>0.418784522129306</v>
      </c>
      <c r="S195">
        <v>0.56864082053245002</v>
      </c>
      <c r="T195">
        <v>0.42817678319395902</v>
      </c>
      <c r="U195">
        <v>0.55018776070993303</v>
      </c>
      <c r="V195">
        <v>0.44556904425861199</v>
      </c>
      <c r="W195">
        <v>0.53192246159734902</v>
      </c>
      <c r="X195">
        <v>0.458530349581876</v>
      </c>
      <c r="Y195" s="126">
        <f t="shared" si="20"/>
        <v>0.53192246159734902</v>
      </c>
      <c r="Z195" s="126">
        <f t="shared" si="21"/>
        <v>0.458530349581876</v>
      </c>
      <c r="AB195">
        <v>185</v>
      </c>
      <c r="AC195" t="str">
        <f t="shared" si="22"/>
        <v>Cameron Norrie</v>
      </c>
      <c r="AD195" s="124">
        <f t="shared" si="23"/>
        <v>0.67179576500485305</v>
      </c>
      <c r="AE195" s="124">
        <f t="shared" si="24"/>
        <v>0.42247815127104799</v>
      </c>
    </row>
    <row r="196" spans="2:31" x14ac:dyDescent="0.35">
      <c r="B196" s="122">
        <v>186</v>
      </c>
      <c r="C196" t="s">
        <v>3835</v>
      </c>
      <c r="D196">
        <v>0.65097500829457899</v>
      </c>
      <c r="E196">
        <v>0.34710082266889197</v>
      </c>
      <c r="F196">
        <v>0.63896251244186797</v>
      </c>
      <c r="G196">
        <v>0.35815123400333698</v>
      </c>
      <c r="H196">
        <v>0.62095001658915805</v>
      </c>
      <c r="I196">
        <v>0.375201645337783</v>
      </c>
      <c r="J196">
        <v>0.59048253898452097</v>
      </c>
      <c r="K196">
        <v>0.40047386654379102</v>
      </c>
      <c r="L196" s="126">
        <f t="shared" si="18"/>
        <v>0.59048253898452097</v>
      </c>
      <c r="M196" s="126">
        <f t="shared" si="19"/>
        <v>0.40047386654379102</v>
      </c>
      <c r="O196" s="122">
        <v>186</v>
      </c>
      <c r="P196" t="s">
        <v>3553</v>
      </c>
      <c r="Q196">
        <v>0.57834350112505994</v>
      </c>
      <c r="R196">
        <v>0.41996226264729603</v>
      </c>
      <c r="S196">
        <v>0.56779133483341304</v>
      </c>
      <c r="T196">
        <v>0.42994968352972801</v>
      </c>
      <c r="U196">
        <v>0.54703050337518</v>
      </c>
      <c r="V196">
        <v>0.44788678794188702</v>
      </c>
      <c r="W196">
        <v>0.53379133483341301</v>
      </c>
      <c r="X196">
        <v>0.46394968352972699</v>
      </c>
      <c r="Y196" s="126">
        <f t="shared" si="20"/>
        <v>0.53379133483341301</v>
      </c>
      <c r="Z196" s="126">
        <f t="shared" si="21"/>
        <v>0.46394968352972699</v>
      </c>
      <c r="AB196">
        <v>186</v>
      </c>
      <c r="AC196" t="str">
        <f t="shared" si="22"/>
        <v>Camilo Ugo Carabelli</v>
      </c>
      <c r="AD196" s="124">
        <f t="shared" si="23"/>
        <v>0.59048253898452097</v>
      </c>
      <c r="AE196" s="124">
        <f t="shared" si="24"/>
        <v>0.40047386654379102</v>
      </c>
    </row>
    <row r="197" spans="2:31" x14ac:dyDescent="0.35">
      <c r="B197" s="122">
        <v>187</v>
      </c>
      <c r="C197" t="s">
        <v>2835</v>
      </c>
      <c r="D197">
        <v>0.651883381889377</v>
      </c>
      <c r="E197">
        <v>0.34666265022918502</v>
      </c>
      <c r="F197">
        <v>0.64032507283406603</v>
      </c>
      <c r="G197">
        <v>0.35749397534377803</v>
      </c>
      <c r="H197">
        <v>0.62276676377875395</v>
      </c>
      <c r="I197">
        <v>0.37432530045837098</v>
      </c>
      <c r="J197">
        <v>0.59475189488007296</v>
      </c>
      <c r="K197">
        <v>0.39841445607717202</v>
      </c>
      <c r="L197" s="126">
        <f t="shared" si="18"/>
        <v>0.59475189488007296</v>
      </c>
      <c r="M197" s="126">
        <f t="shared" si="19"/>
        <v>0.39841445607717202</v>
      </c>
      <c r="O197" s="122">
        <v>187</v>
      </c>
      <c r="P197" t="s">
        <v>3109</v>
      </c>
      <c r="Q197">
        <v>0.57582310576931806</v>
      </c>
      <c r="R197">
        <v>0.41782140389911598</v>
      </c>
      <c r="S197">
        <v>0.56443080769242404</v>
      </c>
      <c r="T197">
        <v>0.42709520519882099</v>
      </c>
      <c r="U197">
        <v>0.539469317307955</v>
      </c>
      <c r="V197">
        <v>0.44146421169734801</v>
      </c>
      <c r="W197">
        <v>0.53043080769242501</v>
      </c>
      <c r="X197">
        <v>0.46109520519882102</v>
      </c>
      <c r="Y197" s="126">
        <f t="shared" si="20"/>
        <v>0.53043080769242501</v>
      </c>
      <c r="Z197" s="126">
        <f t="shared" si="21"/>
        <v>0.46109520519882102</v>
      </c>
      <c r="AB197">
        <v>187</v>
      </c>
      <c r="AC197" t="str">
        <f t="shared" si="22"/>
        <v>Carl Soderlund</v>
      </c>
      <c r="AD197" s="124">
        <f t="shared" si="23"/>
        <v>0.59475189488007296</v>
      </c>
      <c r="AE197" s="124">
        <f t="shared" si="24"/>
        <v>0.39841445607717202</v>
      </c>
    </row>
    <row r="198" spans="2:31" x14ac:dyDescent="0.35">
      <c r="B198" s="122">
        <v>188</v>
      </c>
      <c r="C198" t="s">
        <v>3815</v>
      </c>
      <c r="D198">
        <v>0.69609141961616905</v>
      </c>
      <c r="E198">
        <v>0.40135028078297902</v>
      </c>
      <c r="F198">
        <v>0.71237762031292795</v>
      </c>
      <c r="G198">
        <v>0.437225781644902</v>
      </c>
      <c r="H198">
        <v>0.73202444851312298</v>
      </c>
      <c r="I198">
        <v>0.49074429993847701</v>
      </c>
      <c r="J198">
        <v>0.70083911679728605</v>
      </c>
      <c r="K198">
        <v>0.50437910423397003</v>
      </c>
      <c r="L198" s="126">
        <f t="shared" si="18"/>
        <v>0.70083911679728605</v>
      </c>
      <c r="M198" s="126">
        <f t="shared" si="19"/>
        <v>0.50437910423397003</v>
      </c>
      <c r="O198" s="122">
        <v>188</v>
      </c>
      <c r="P198" t="s">
        <v>3917</v>
      </c>
      <c r="Q198">
        <v>0.58055142411730898</v>
      </c>
      <c r="R198">
        <v>0.41873040967417402</v>
      </c>
      <c r="S198">
        <v>0.57073523215641198</v>
      </c>
      <c r="T198">
        <v>0.428307212898899</v>
      </c>
      <c r="U198">
        <v>0.55365427235192799</v>
      </c>
      <c r="V198">
        <v>0.44419122902252201</v>
      </c>
      <c r="W198">
        <v>0.53673523215641195</v>
      </c>
      <c r="X198">
        <v>0.46230721289889898</v>
      </c>
      <c r="Y198" s="126">
        <f t="shared" si="20"/>
        <v>0.53673523215641195</v>
      </c>
      <c r="Z198" s="126">
        <f t="shared" si="21"/>
        <v>0.46230721289889898</v>
      </c>
      <c r="AB198">
        <v>188</v>
      </c>
      <c r="AC198" t="str">
        <f t="shared" si="22"/>
        <v>Carlos Alcaraz</v>
      </c>
      <c r="AD198" s="124">
        <f t="shared" si="23"/>
        <v>0.70083911679728605</v>
      </c>
      <c r="AE198" s="124">
        <f t="shared" si="24"/>
        <v>0.50437910423397003</v>
      </c>
    </row>
    <row r="199" spans="2:31" x14ac:dyDescent="0.35">
      <c r="B199" s="122">
        <v>189</v>
      </c>
      <c r="C199" t="s">
        <v>1688</v>
      </c>
      <c r="D199">
        <v>0.62385176768135897</v>
      </c>
      <c r="E199">
        <v>0.32442417410724</v>
      </c>
      <c r="F199">
        <v>0.60936245336675399</v>
      </c>
      <c r="G199">
        <v>0.33375371203228998</v>
      </c>
      <c r="H199">
        <v>0.59382214749902795</v>
      </c>
      <c r="I199">
        <v>0.37349263284095302</v>
      </c>
      <c r="J199">
        <v>0.59634814811786596</v>
      </c>
      <c r="K199">
        <v>0.40951135774233799</v>
      </c>
      <c r="L199" s="126">
        <f t="shared" si="18"/>
        <v>0.59634814811786596</v>
      </c>
      <c r="M199" s="126">
        <f t="shared" si="19"/>
        <v>0.40951135774233799</v>
      </c>
      <c r="O199" s="122">
        <v>189</v>
      </c>
      <c r="P199" t="s">
        <v>2044</v>
      </c>
      <c r="Q199">
        <v>0.56689857292703105</v>
      </c>
      <c r="R199">
        <v>0.41285957641432602</v>
      </c>
      <c r="S199">
        <v>0.56240359273960705</v>
      </c>
      <c r="T199">
        <v>0.41931932550360801</v>
      </c>
      <c r="U199">
        <v>0.53289447795676803</v>
      </c>
      <c r="V199">
        <v>0.437580428393604</v>
      </c>
      <c r="W199">
        <v>0.52814077485075495</v>
      </c>
      <c r="X199">
        <v>0.44636650944183598</v>
      </c>
      <c r="Y199" s="126">
        <f t="shared" si="20"/>
        <v>0.52814077485075495</v>
      </c>
      <c r="Z199" s="126">
        <f t="shared" si="21"/>
        <v>0.44636650944183598</v>
      </c>
      <c r="AB199">
        <v>189</v>
      </c>
      <c r="AC199" t="str">
        <f t="shared" si="22"/>
        <v>Carlos Berlocq</v>
      </c>
      <c r="AD199" s="124">
        <f t="shared" si="23"/>
        <v>0.59634814811786596</v>
      </c>
      <c r="AE199" s="124">
        <f t="shared" si="24"/>
        <v>0.40951135774233799</v>
      </c>
    </row>
    <row r="200" spans="2:31" x14ac:dyDescent="0.35">
      <c r="B200" s="122">
        <v>190</v>
      </c>
      <c r="C200" t="s">
        <v>2409</v>
      </c>
      <c r="D200">
        <v>0.65395982119546203</v>
      </c>
      <c r="E200">
        <v>0.34713294694542202</v>
      </c>
      <c r="F200">
        <v>0.64343973179319403</v>
      </c>
      <c r="G200">
        <v>0.35819942041813402</v>
      </c>
      <c r="H200">
        <v>0.62691964239092501</v>
      </c>
      <c r="I200">
        <v>0.37526589389084503</v>
      </c>
      <c r="J200">
        <v>0.60451115961867297</v>
      </c>
      <c r="K200">
        <v>0.40062485064348502</v>
      </c>
      <c r="L200" s="126">
        <f t="shared" si="18"/>
        <v>0.60451115961867297</v>
      </c>
      <c r="M200" s="126">
        <f t="shared" si="19"/>
        <v>0.40062485064348502</v>
      </c>
      <c r="O200" s="122">
        <v>190</v>
      </c>
      <c r="P200" t="s">
        <v>3249</v>
      </c>
      <c r="Q200">
        <v>0.61427780757412198</v>
      </c>
      <c r="R200">
        <v>0.45785799280177902</v>
      </c>
      <c r="S200">
        <v>0.62821204198037095</v>
      </c>
      <c r="T200">
        <v>0.46868961222149402</v>
      </c>
      <c r="U200">
        <v>0.61625136708814798</v>
      </c>
      <c r="V200">
        <v>0.49578989141034702</v>
      </c>
      <c r="W200">
        <v>0.58756163537335604</v>
      </c>
      <c r="X200">
        <v>0.48831471878312899</v>
      </c>
      <c r="Y200" s="126">
        <f t="shared" si="20"/>
        <v>0.58756163537335604</v>
      </c>
      <c r="Z200" s="126">
        <f t="shared" si="21"/>
        <v>0.48831471878312899</v>
      </c>
      <c r="AB200">
        <v>190</v>
      </c>
      <c r="AC200" t="str">
        <f t="shared" si="22"/>
        <v>Carlos Cuadrado</v>
      </c>
      <c r="AD200" s="124">
        <f t="shared" si="23"/>
        <v>0.60451115961867297</v>
      </c>
      <c r="AE200" s="124">
        <f t="shared" si="24"/>
        <v>0.40062485064348502</v>
      </c>
    </row>
    <row r="201" spans="2:31" x14ac:dyDescent="0.35">
      <c r="B201" s="122">
        <v>191</v>
      </c>
      <c r="C201" t="s">
        <v>3832</v>
      </c>
      <c r="D201">
        <v>0.65208715636245695</v>
      </c>
      <c r="E201">
        <v>0.34488898211501701</v>
      </c>
      <c r="F201">
        <v>0.64063073454368502</v>
      </c>
      <c r="G201">
        <v>0.354833473172525</v>
      </c>
      <c r="H201">
        <v>0.62317431272491397</v>
      </c>
      <c r="I201">
        <v>0.37077796423003301</v>
      </c>
      <c r="J201">
        <v>0.595709634903548</v>
      </c>
      <c r="K201">
        <v>0.39007821594057801</v>
      </c>
      <c r="L201" s="126">
        <f t="shared" si="18"/>
        <v>0.595709634903548</v>
      </c>
      <c r="M201" s="126">
        <f t="shared" si="19"/>
        <v>0.39007821594057801</v>
      </c>
      <c r="O201" s="122">
        <v>191</v>
      </c>
      <c r="P201" t="s">
        <v>3117</v>
      </c>
      <c r="Q201">
        <v>0.57883305451278</v>
      </c>
      <c r="R201">
        <v>0.41876356939068299</v>
      </c>
      <c r="S201">
        <v>0.56824958176916995</v>
      </c>
      <c r="T201">
        <v>0.428145354086024</v>
      </c>
      <c r="U201">
        <v>0.54966610902555901</v>
      </c>
      <c r="V201">
        <v>0.44552713878136502</v>
      </c>
      <c r="W201">
        <v>0.53074874530750904</v>
      </c>
      <c r="X201">
        <v>0.45843606225807199</v>
      </c>
      <c r="Y201" s="126">
        <f t="shared" si="20"/>
        <v>0.53074874530750904</v>
      </c>
      <c r="Z201" s="126">
        <f t="shared" si="21"/>
        <v>0.45843606225807199</v>
      </c>
      <c r="AB201">
        <v>191</v>
      </c>
      <c r="AC201" t="str">
        <f t="shared" si="22"/>
        <v>Carlos Gimeno Valero</v>
      </c>
      <c r="AD201" s="124">
        <f t="shared" si="23"/>
        <v>0.595709634903548</v>
      </c>
      <c r="AE201" s="124">
        <f t="shared" si="24"/>
        <v>0.39007821594057801</v>
      </c>
    </row>
    <row r="202" spans="2:31" x14ac:dyDescent="0.35">
      <c r="B202" s="122">
        <v>192</v>
      </c>
      <c r="C202" t="s">
        <v>2637</v>
      </c>
      <c r="D202">
        <v>0.65298453482804297</v>
      </c>
      <c r="E202">
        <v>0.34653329673296102</v>
      </c>
      <c r="F202">
        <v>0.64197680224206499</v>
      </c>
      <c r="G202">
        <v>0.35729994509944102</v>
      </c>
      <c r="H202">
        <v>0.62496906965608601</v>
      </c>
      <c r="I202">
        <v>0.37406659346592103</v>
      </c>
      <c r="J202">
        <v>0.59992731369180297</v>
      </c>
      <c r="K202">
        <v>0.39780649464491502</v>
      </c>
      <c r="L202" s="126">
        <f t="shared" si="18"/>
        <v>0.59992731369180297</v>
      </c>
      <c r="M202" s="126">
        <f t="shared" si="19"/>
        <v>0.39780649464491502</v>
      </c>
      <c r="O202" s="122">
        <v>192</v>
      </c>
      <c r="P202" t="s">
        <v>3576</v>
      </c>
      <c r="Q202">
        <v>0.57865778838079496</v>
      </c>
      <c r="R202">
        <v>0.41975045370613001</v>
      </c>
      <c r="S202">
        <v>0.567986682571193</v>
      </c>
      <c r="T202">
        <v>0.42962568055919498</v>
      </c>
      <c r="U202">
        <v>0.54931557676159104</v>
      </c>
      <c r="V202">
        <v>0.44750090741226001</v>
      </c>
      <c r="W202">
        <v>0.52996004771357896</v>
      </c>
      <c r="X202">
        <v>0.46287704167758498</v>
      </c>
      <c r="Y202" s="126">
        <f t="shared" si="20"/>
        <v>0.52996004771357896</v>
      </c>
      <c r="Z202" s="126">
        <f t="shared" si="21"/>
        <v>0.46287704167758498</v>
      </c>
      <c r="AB202">
        <v>192</v>
      </c>
      <c r="AC202" t="str">
        <f t="shared" si="22"/>
        <v>Carlos Gomez-Herrera</v>
      </c>
      <c r="AD202" s="124">
        <f t="shared" si="23"/>
        <v>0.59992731369180297</v>
      </c>
      <c r="AE202" s="124">
        <f t="shared" si="24"/>
        <v>0.39780649464491502</v>
      </c>
    </row>
    <row r="203" spans="2:31" x14ac:dyDescent="0.35">
      <c r="B203" s="122">
        <v>193</v>
      </c>
      <c r="C203" t="s">
        <v>1689</v>
      </c>
      <c r="D203">
        <v>0.66617784450016304</v>
      </c>
      <c r="E203">
        <v>0.33026811405790502</v>
      </c>
      <c r="F203">
        <v>0.65016393212261503</v>
      </c>
      <c r="G203">
        <v>0.32101824402182499</v>
      </c>
      <c r="H203">
        <v>0.64876279422036298</v>
      </c>
      <c r="I203">
        <v>0.339820188527096</v>
      </c>
      <c r="J203">
        <v>0.63415945061910295</v>
      </c>
      <c r="K203">
        <v>0.37578126180747701</v>
      </c>
      <c r="L203" s="126">
        <f t="shared" ref="L203:L266" si="25">IF($E$7=1,D203,IF($E$7=2,F203,IF($E$7=3,H203,IF($E$7=4,J203))))</f>
        <v>0.63415945061910295</v>
      </c>
      <c r="M203" s="126">
        <f t="shared" ref="M203:M266" si="26">IF($E$7=1,E203,IF($E$7=2,G203,IF($E$7=3,I203,IF($E$7=4,K203))))</f>
        <v>0.37578126180747701</v>
      </c>
      <c r="O203" s="122">
        <v>193</v>
      </c>
      <c r="P203" t="s">
        <v>2045</v>
      </c>
      <c r="Q203">
        <v>0.57211941402549804</v>
      </c>
      <c r="R203">
        <v>0.42293254632634403</v>
      </c>
      <c r="S203">
        <v>0.56256153194147795</v>
      </c>
      <c r="T203">
        <v>0.43692030126443798</v>
      </c>
      <c r="U203">
        <v>0.54211395146360297</v>
      </c>
      <c r="V203">
        <v>0.452421551900617</v>
      </c>
      <c r="W203">
        <v>0.50869025850468397</v>
      </c>
      <c r="X203">
        <v>0.45660914287364202</v>
      </c>
      <c r="Y203" s="126">
        <f t="shared" ref="Y203:Y266" si="27">IF($E$7=1,Q203,IF($E$7=2,S203,IF($E$7=3,U203,IF($E$7=4,W203))))</f>
        <v>0.50869025850468397</v>
      </c>
      <c r="Z203" s="126">
        <f t="shared" ref="Z203:Z266" si="28">IF($E$7=1,R203,IF($E$7=2,T203,IF($E$7=3,V203,IF($E$7=4,X203))))</f>
        <v>0.45660914287364202</v>
      </c>
      <c r="AB203">
        <v>193</v>
      </c>
      <c r="AC203" t="str">
        <f t="shared" si="22"/>
        <v>Carlos Moya</v>
      </c>
      <c r="AD203" s="124">
        <f t="shared" si="23"/>
        <v>0.63415945061910295</v>
      </c>
      <c r="AE203" s="124">
        <f t="shared" si="24"/>
        <v>0.37578126180747701</v>
      </c>
    </row>
    <row r="204" spans="2:31" x14ac:dyDescent="0.35">
      <c r="B204" s="122">
        <v>194</v>
      </c>
      <c r="C204" t="s">
        <v>1690</v>
      </c>
      <c r="D204">
        <v>0.65210166604628705</v>
      </c>
      <c r="E204">
        <v>0.346671110463314</v>
      </c>
      <c r="F204">
        <v>0.64080222139504905</v>
      </c>
      <c r="G204">
        <v>0.357561480617752</v>
      </c>
      <c r="H204">
        <v>0.62218522027836598</v>
      </c>
      <c r="I204">
        <v>0.37396947945171799</v>
      </c>
      <c r="J204">
        <v>0.59880222139504902</v>
      </c>
      <c r="K204">
        <v>0.39956148061775199</v>
      </c>
      <c r="L204" s="126">
        <f t="shared" si="25"/>
        <v>0.59880222139504902</v>
      </c>
      <c r="M204" s="126">
        <f t="shared" si="26"/>
        <v>0.39956148061775199</v>
      </c>
      <c r="O204" s="122">
        <v>194</v>
      </c>
      <c r="P204" t="s">
        <v>3077</v>
      </c>
      <c r="Q204">
        <v>0.58074334431450803</v>
      </c>
      <c r="R204">
        <v>0.41948704586921898</v>
      </c>
      <c r="S204">
        <v>0.57099112575267796</v>
      </c>
      <c r="T204">
        <v>0.42931606115895898</v>
      </c>
      <c r="U204">
        <v>0.55423003294352602</v>
      </c>
      <c r="V204">
        <v>0.44646113760765799</v>
      </c>
      <c r="W204">
        <v>0.53699112575267804</v>
      </c>
      <c r="X204">
        <v>0.46331606115895901</v>
      </c>
      <c r="Y204" s="126">
        <f t="shared" si="27"/>
        <v>0.53699112575267804</v>
      </c>
      <c r="Z204" s="126">
        <f t="shared" si="28"/>
        <v>0.46331606115895901</v>
      </c>
      <c r="AB204">
        <v>194</v>
      </c>
      <c r="AC204" t="str">
        <f t="shared" si="22"/>
        <v>Carlos Salamanca</v>
      </c>
      <c r="AD204" s="124">
        <f t="shared" si="23"/>
        <v>0.59880222139504902</v>
      </c>
      <c r="AE204" s="124">
        <f t="shared" si="24"/>
        <v>0.39956148061775199</v>
      </c>
    </row>
    <row r="205" spans="2:31" x14ac:dyDescent="0.35">
      <c r="B205" s="122">
        <v>195</v>
      </c>
      <c r="C205" t="s">
        <v>2908</v>
      </c>
      <c r="D205">
        <v>0.64678188887274501</v>
      </c>
      <c r="E205">
        <v>0.34351600604157601</v>
      </c>
      <c r="F205">
        <v>0.63055124746777003</v>
      </c>
      <c r="G205">
        <v>0.35431783309113002</v>
      </c>
      <c r="H205">
        <v>0.61896440816815501</v>
      </c>
      <c r="I205">
        <v>0.37883729329582899</v>
      </c>
      <c r="J205">
        <v>0.59799269823586498</v>
      </c>
      <c r="K205">
        <v>0.40401112012323998</v>
      </c>
      <c r="L205" s="126">
        <f t="shared" si="25"/>
        <v>0.59799269823586498</v>
      </c>
      <c r="M205" s="126">
        <f t="shared" si="26"/>
        <v>0.40401112012323998</v>
      </c>
      <c r="O205" s="122">
        <v>195</v>
      </c>
      <c r="P205" t="s">
        <v>2993</v>
      </c>
      <c r="Q205">
        <v>0.56904882973281101</v>
      </c>
      <c r="R205">
        <v>0.41075844850034499</v>
      </c>
      <c r="S205">
        <v>0.561070176256664</v>
      </c>
      <c r="T205">
        <v>0.421120259329886</v>
      </c>
      <c r="U205">
        <v>0.53735880098909194</v>
      </c>
      <c r="V205">
        <v>0.43151852363023702</v>
      </c>
      <c r="W205">
        <v>0.52612715933807297</v>
      </c>
      <c r="X205">
        <v>0.45417390288430598</v>
      </c>
      <c r="Y205" s="126">
        <f t="shared" si="27"/>
        <v>0.52612715933807297</v>
      </c>
      <c r="Z205" s="126">
        <f t="shared" si="28"/>
        <v>0.45417390288430598</v>
      </c>
      <c r="AB205">
        <v>195</v>
      </c>
      <c r="AC205" t="str">
        <f t="shared" si="22"/>
        <v>Carlos Taberner</v>
      </c>
      <c r="AD205" s="124">
        <f t="shared" si="23"/>
        <v>0.59799269823586498</v>
      </c>
      <c r="AE205" s="124">
        <f t="shared" si="24"/>
        <v>0.40401112012323998</v>
      </c>
    </row>
    <row r="206" spans="2:31" x14ac:dyDescent="0.35">
      <c r="B206" s="122">
        <v>196</v>
      </c>
      <c r="C206" t="s">
        <v>1691</v>
      </c>
      <c r="D206">
        <v>0.65796116205693</v>
      </c>
      <c r="E206">
        <v>0.33843128477599399</v>
      </c>
      <c r="F206">
        <v>0.65365643321804201</v>
      </c>
      <c r="G206">
        <v>0.35112294422218898</v>
      </c>
      <c r="H206">
        <v>0.65557505577119801</v>
      </c>
      <c r="I206">
        <v>0.36432811956027</v>
      </c>
      <c r="J206">
        <v>0.61398503616944899</v>
      </c>
      <c r="K206">
        <v>0.39020746112300903</v>
      </c>
      <c r="L206" s="126">
        <f t="shared" si="25"/>
        <v>0.61398503616944899</v>
      </c>
      <c r="M206" s="126">
        <f t="shared" si="26"/>
        <v>0.39020746112300903</v>
      </c>
      <c r="O206" s="122">
        <v>196</v>
      </c>
      <c r="P206" t="s">
        <v>3308</v>
      </c>
      <c r="Q206">
        <v>0.58151935077879902</v>
      </c>
      <c r="R206">
        <v>0.418643666858726</v>
      </c>
      <c r="S206">
        <v>0.59006376618384404</v>
      </c>
      <c r="T206">
        <v>0.44717612449129102</v>
      </c>
      <c r="U206">
        <v>0.574054357281503</v>
      </c>
      <c r="V206">
        <v>0.46064735012726699</v>
      </c>
      <c r="W206">
        <v>0.54169444217934903</v>
      </c>
      <c r="X206">
        <v>0.46871838537562899</v>
      </c>
      <c r="Y206" s="126">
        <f t="shared" si="27"/>
        <v>0.54169444217934903</v>
      </c>
      <c r="Z206" s="126">
        <f t="shared" si="28"/>
        <v>0.46871838537562899</v>
      </c>
      <c r="AB206">
        <v>196</v>
      </c>
      <c r="AC206" t="str">
        <f t="shared" si="22"/>
        <v>Carsten Ball</v>
      </c>
      <c r="AD206" s="124">
        <f t="shared" si="23"/>
        <v>0.61398503616944899</v>
      </c>
      <c r="AE206" s="124">
        <f t="shared" si="24"/>
        <v>0.39020746112300903</v>
      </c>
    </row>
    <row r="207" spans="2:31" x14ac:dyDescent="0.35">
      <c r="B207" s="122">
        <v>197</v>
      </c>
      <c r="C207" t="s">
        <v>2849</v>
      </c>
      <c r="D207">
        <v>0.68894757143692598</v>
      </c>
      <c r="E207">
        <v>0.35685674645154702</v>
      </c>
      <c r="F207">
        <v>0.70236488407946895</v>
      </c>
      <c r="G207">
        <v>0.36486333211002098</v>
      </c>
      <c r="H207">
        <v>0.69309465673696502</v>
      </c>
      <c r="I207">
        <v>0.40691924584956102</v>
      </c>
      <c r="J207">
        <v>0.69016377592760703</v>
      </c>
      <c r="K207">
        <v>0.43488301740347202</v>
      </c>
      <c r="L207" s="126">
        <f t="shared" si="25"/>
        <v>0.69016377592760703</v>
      </c>
      <c r="M207" s="126">
        <f t="shared" si="26"/>
        <v>0.43488301740347202</v>
      </c>
      <c r="O207" s="122">
        <v>197</v>
      </c>
      <c r="P207" t="s">
        <v>3119</v>
      </c>
      <c r="Q207">
        <v>0.58504712392903502</v>
      </c>
      <c r="R207">
        <v>0.44911255677092399</v>
      </c>
      <c r="S207">
        <v>0.58398187649698396</v>
      </c>
      <c r="T207">
        <v>0.46658838542171499</v>
      </c>
      <c r="U207">
        <v>0.59579207793897604</v>
      </c>
      <c r="V207">
        <v>0.47623284621161899</v>
      </c>
      <c r="W207">
        <v>0.59281934069533604</v>
      </c>
      <c r="X207">
        <v>0.50726452707471004</v>
      </c>
      <c r="Y207" s="126">
        <f t="shared" si="27"/>
        <v>0.59281934069533604</v>
      </c>
      <c r="Z207" s="126">
        <f t="shared" si="28"/>
        <v>0.50726452707471004</v>
      </c>
      <c r="AB207">
        <v>197</v>
      </c>
      <c r="AC207" t="str">
        <f t="shared" si="22"/>
        <v>Casper Ruud</v>
      </c>
      <c r="AD207" s="124">
        <f t="shared" si="23"/>
        <v>0.69016377592760703</v>
      </c>
      <c r="AE207" s="124">
        <f t="shared" si="24"/>
        <v>0.43488301740347202</v>
      </c>
    </row>
    <row r="208" spans="2:31" x14ac:dyDescent="0.35">
      <c r="B208" s="122">
        <v>198</v>
      </c>
      <c r="C208" t="s">
        <v>1692</v>
      </c>
      <c r="D208">
        <v>0.65278675141492004</v>
      </c>
      <c r="E208">
        <v>0.34639906345298199</v>
      </c>
      <c r="F208">
        <v>0.64168012712238098</v>
      </c>
      <c r="G208">
        <v>0.35709859517947301</v>
      </c>
      <c r="H208">
        <v>0.62457350282984103</v>
      </c>
      <c r="I208">
        <v>0.37379812690596398</v>
      </c>
      <c r="J208">
        <v>0.59899773165012604</v>
      </c>
      <c r="K208">
        <v>0.39717559822901499</v>
      </c>
      <c r="L208" s="126">
        <f t="shared" si="25"/>
        <v>0.59899773165012604</v>
      </c>
      <c r="M208" s="126">
        <f t="shared" si="26"/>
        <v>0.39717559822901499</v>
      </c>
      <c r="O208" s="122">
        <v>198</v>
      </c>
      <c r="P208" t="s">
        <v>3037</v>
      </c>
      <c r="Q208">
        <v>0.56586758529826098</v>
      </c>
      <c r="R208">
        <v>0.39933338702530702</v>
      </c>
      <c r="S208">
        <v>0.54757188281552605</v>
      </c>
      <c r="T208">
        <v>0.408273352631561</v>
      </c>
      <c r="U208">
        <v>0.52138853020755305</v>
      </c>
      <c r="V208">
        <v>0.41123560081675697</v>
      </c>
      <c r="W208">
        <v>0.51111764285753603</v>
      </c>
      <c r="X208">
        <v>0.428660371091104</v>
      </c>
      <c r="Y208" s="126">
        <f t="shared" si="27"/>
        <v>0.51111764285753603</v>
      </c>
      <c r="Z208" s="126">
        <f t="shared" si="28"/>
        <v>0.428660371091104</v>
      </c>
      <c r="AB208">
        <v>198</v>
      </c>
      <c r="AC208" t="str">
        <f t="shared" si="22"/>
        <v>Catalin-Ionut Gard</v>
      </c>
      <c r="AD208" s="124">
        <f t="shared" si="23"/>
        <v>0.59899773165012604</v>
      </c>
      <c r="AE208" s="124">
        <f t="shared" si="24"/>
        <v>0.39717559822901499</v>
      </c>
    </row>
    <row r="209" spans="2:31" x14ac:dyDescent="0.35">
      <c r="B209" s="122">
        <v>199</v>
      </c>
      <c r="C209" t="s">
        <v>1693</v>
      </c>
      <c r="D209">
        <v>0.65272438585678605</v>
      </c>
      <c r="E209">
        <v>0.345127873675175</v>
      </c>
      <c r="F209">
        <v>0.64146584780904703</v>
      </c>
      <c r="G209">
        <v>0.35550383156690102</v>
      </c>
      <c r="H209">
        <v>0.62526974235126198</v>
      </c>
      <c r="I209">
        <v>0.36913400418221598</v>
      </c>
      <c r="J209">
        <v>0.59626584780904701</v>
      </c>
      <c r="K209">
        <v>0.397503831566901</v>
      </c>
      <c r="L209" s="126">
        <f t="shared" si="25"/>
        <v>0.59626584780904701</v>
      </c>
      <c r="M209" s="126">
        <f t="shared" si="26"/>
        <v>0.397503831566901</v>
      </c>
      <c r="O209" s="122">
        <v>199</v>
      </c>
      <c r="P209" t="s">
        <v>2046</v>
      </c>
      <c r="Q209">
        <v>0.57877874694889397</v>
      </c>
      <c r="R209">
        <v>0.41787842484714</v>
      </c>
      <c r="S209">
        <v>0.56816812042334097</v>
      </c>
      <c r="T209">
        <v>0.42681763727070998</v>
      </c>
      <c r="U209">
        <v>0.54955749389778796</v>
      </c>
      <c r="V209">
        <v>0.44375684969427998</v>
      </c>
      <c r="W209">
        <v>0.53050436127002198</v>
      </c>
      <c r="X209">
        <v>0.45445291181213099</v>
      </c>
      <c r="Y209" s="126">
        <f t="shared" si="27"/>
        <v>0.53050436127002198</v>
      </c>
      <c r="Z209" s="126">
        <f t="shared" si="28"/>
        <v>0.45445291181213099</v>
      </c>
      <c r="AB209">
        <v>199</v>
      </c>
      <c r="AC209" t="str">
        <f t="shared" si="22"/>
        <v>Cecil Mamiit</v>
      </c>
      <c r="AD209" s="124">
        <f t="shared" si="23"/>
        <v>0.59626584780904701</v>
      </c>
      <c r="AE209" s="124">
        <f t="shared" si="24"/>
        <v>0.397503831566901</v>
      </c>
    </row>
    <row r="210" spans="2:31" x14ac:dyDescent="0.35">
      <c r="B210" s="122">
        <v>200</v>
      </c>
      <c r="C210" t="s">
        <v>2596</v>
      </c>
      <c r="D210">
        <v>0.62982016722005596</v>
      </c>
      <c r="E210">
        <v>0.35769429509135803</v>
      </c>
      <c r="F210">
        <v>0.61824733688201405</v>
      </c>
      <c r="G210">
        <v>0.36071537204823401</v>
      </c>
      <c r="H210">
        <v>0.60778146547333001</v>
      </c>
      <c r="I210">
        <v>0.37572601248799198</v>
      </c>
      <c r="J210">
        <v>0.58113842165218899</v>
      </c>
      <c r="K210">
        <v>0.42030298422700202</v>
      </c>
      <c r="L210" s="126">
        <f t="shared" si="25"/>
        <v>0.58113842165218899</v>
      </c>
      <c r="M210" s="126">
        <f t="shared" si="26"/>
        <v>0.42030298422700202</v>
      </c>
      <c r="O210" s="122">
        <v>200</v>
      </c>
      <c r="P210" t="s">
        <v>3363</v>
      </c>
      <c r="Q210">
        <v>0.57372249114075202</v>
      </c>
      <c r="R210">
        <v>0.41182668194975502</v>
      </c>
      <c r="S210">
        <v>0.56023479450306801</v>
      </c>
      <c r="T210">
        <v>0.41748555080446098</v>
      </c>
      <c r="U210">
        <v>0.53764476348599999</v>
      </c>
      <c r="V210">
        <v>0.42750804949985299</v>
      </c>
      <c r="W210">
        <v>0.52114693583440197</v>
      </c>
      <c r="X210">
        <v>0.45155614082558798</v>
      </c>
      <c r="Y210" s="126">
        <f t="shared" si="27"/>
        <v>0.52114693583440197</v>
      </c>
      <c r="Z210" s="126">
        <f t="shared" si="28"/>
        <v>0.45155614082558798</v>
      </c>
      <c r="AB210">
        <v>200</v>
      </c>
      <c r="AC210" t="str">
        <f t="shared" si="22"/>
        <v>Cedrik-Marcel Stebe</v>
      </c>
      <c r="AD210" s="124">
        <f t="shared" si="23"/>
        <v>0.58113842165218899</v>
      </c>
      <c r="AE210" s="124">
        <f t="shared" si="24"/>
        <v>0.42030298422700202</v>
      </c>
    </row>
    <row r="211" spans="2:31" x14ac:dyDescent="0.35">
      <c r="B211" s="122">
        <v>201</v>
      </c>
      <c r="C211" t="s">
        <v>2774</v>
      </c>
      <c r="D211">
        <v>0.65050565786564596</v>
      </c>
      <c r="E211">
        <v>0.326635258342302</v>
      </c>
      <c r="F211">
        <v>0.62196714098399197</v>
      </c>
      <c r="G211">
        <v>0.340441431702388</v>
      </c>
      <c r="H211">
        <v>0.60775785078869904</v>
      </c>
      <c r="I211">
        <v>0.34917386453911597</v>
      </c>
      <c r="J211">
        <v>0.57763864632171402</v>
      </c>
      <c r="K211">
        <v>0.38446055809101498</v>
      </c>
      <c r="L211" s="126">
        <f t="shared" si="25"/>
        <v>0.57763864632171402</v>
      </c>
      <c r="M211" s="126">
        <f t="shared" si="26"/>
        <v>0.38446055809101498</v>
      </c>
      <c r="O211" s="122">
        <v>201</v>
      </c>
      <c r="P211" t="s">
        <v>3897</v>
      </c>
      <c r="Q211">
        <v>0.58051125948843296</v>
      </c>
      <c r="R211">
        <v>0.419728647942476</v>
      </c>
      <c r="S211">
        <v>0.57076688923264995</v>
      </c>
      <c r="T211">
        <v>0.42959297191371398</v>
      </c>
      <c r="U211">
        <v>0.55302251897686705</v>
      </c>
      <c r="V211">
        <v>0.44745729588495098</v>
      </c>
      <c r="W211">
        <v>0.53830066769795004</v>
      </c>
      <c r="X211">
        <v>0.46277891574114099</v>
      </c>
      <c r="Y211" s="126">
        <f t="shared" si="27"/>
        <v>0.53830066769795004</v>
      </c>
      <c r="Z211" s="126">
        <f t="shared" si="28"/>
        <v>0.46277891574114099</v>
      </c>
      <c r="AB211">
        <v>201</v>
      </c>
      <c r="AC211" t="str">
        <f t="shared" si="22"/>
        <v>Cem Ilkel</v>
      </c>
      <c r="AD211" s="124">
        <f t="shared" si="23"/>
        <v>0.57763864632171402</v>
      </c>
      <c r="AE211" s="124">
        <f t="shared" si="24"/>
        <v>0.38446055809101498</v>
      </c>
    </row>
    <row r="212" spans="2:31" x14ac:dyDescent="0.35">
      <c r="B212" s="122">
        <v>202</v>
      </c>
      <c r="C212" t="s">
        <v>2631</v>
      </c>
      <c r="D212">
        <v>0.65016071348684101</v>
      </c>
      <c r="E212">
        <v>0.34529542886989001</v>
      </c>
      <c r="F212">
        <v>0.63774107023026105</v>
      </c>
      <c r="G212">
        <v>0.35544314330483501</v>
      </c>
      <c r="H212">
        <v>0.61932142697368098</v>
      </c>
      <c r="I212">
        <v>0.37159085773978001</v>
      </c>
      <c r="J212">
        <v>0.586655353388151</v>
      </c>
      <c r="K212">
        <v>0.39198851568848198</v>
      </c>
      <c r="L212" s="126">
        <f t="shared" si="25"/>
        <v>0.586655353388151</v>
      </c>
      <c r="M212" s="126">
        <f t="shared" si="26"/>
        <v>0.39198851568848198</v>
      </c>
      <c r="O212" s="122">
        <v>202</v>
      </c>
      <c r="P212" t="s">
        <v>3696</v>
      </c>
      <c r="Q212">
        <v>0.57856076639577902</v>
      </c>
      <c r="R212">
        <v>0.41709408689601501</v>
      </c>
      <c r="S212">
        <v>0.56784114959366805</v>
      </c>
      <c r="T212">
        <v>0.42564113034402201</v>
      </c>
      <c r="U212">
        <v>0.54912153279155795</v>
      </c>
      <c r="V212">
        <v>0.44218817379202902</v>
      </c>
      <c r="W212">
        <v>0.52952344878100499</v>
      </c>
      <c r="X212">
        <v>0.45092339103206602</v>
      </c>
      <c r="Y212" s="126">
        <f t="shared" si="27"/>
        <v>0.52952344878100499</v>
      </c>
      <c r="Z212" s="126">
        <f t="shared" si="28"/>
        <v>0.45092339103206602</v>
      </c>
      <c r="AB212">
        <v>202</v>
      </c>
      <c r="AC212" t="str">
        <f t="shared" si="22"/>
        <v>Cesar Ramirez</v>
      </c>
      <c r="AD212" s="124">
        <f t="shared" si="23"/>
        <v>0.586655353388151</v>
      </c>
      <c r="AE212" s="124">
        <f t="shared" si="24"/>
        <v>0.39198851568848198</v>
      </c>
    </row>
    <row r="213" spans="2:31" x14ac:dyDescent="0.35">
      <c r="B213" s="122">
        <v>203</v>
      </c>
      <c r="C213" t="s">
        <v>2530</v>
      </c>
      <c r="D213">
        <v>0.65057150964093902</v>
      </c>
      <c r="E213">
        <v>0.34587017876945397</v>
      </c>
      <c r="F213">
        <v>0.638762012854586</v>
      </c>
      <c r="G213">
        <v>0.35649357169260498</v>
      </c>
      <c r="H213">
        <v>0.61739073020827695</v>
      </c>
      <c r="I213">
        <v>0.37145989347762198</v>
      </c>
      <c r="J213">
        <v>0.59676201285458597</v>
      </c>
      <c r="K213">
        <v>0.39849357169260502</v>
      </c>
      <c r="L213" s="126">
        <f t="shared" si="25"/>
        <v>0.59676201285458597</v>
      </c>
      <c r="M213" s="126">
        <f t="shared" si="26"/>
        <v>0.39849357169260502</v>
      </c>
      <c r="O213" s="122">
        <v>203</v>
      </c>
      <c r="P213" t="s">
        <v>3551</v>
      </c>
      <c r="Q213">
        <v>0.59334855351913995</v>
      </c>
      <c r="R213">
        <v>0.39981602405406802</v>
      </c>
      <c r="S213">
        <v>0.58687334663638002</v>
      </c>
      <c r="T213">
        <v>0.412875372220044</v>
      </c>
      <c r="U213">
        <v>0.57946096011724102</v>
      </c>
      <c r="V213">
        <v>0.42518008685140801</v>
      </c>
      <c r="W213">
        <v>0.55760758316725001</v>
      </c>
      <c r="X213">
        <v>0.45113704200230098</v>
      </c>
      <c r="Y213" s="126">
        <f t="shared" si="27"/>
        <v>0.55760758316725001</v>
      </c>
      <c r="Z213" s="126">
        <f t="shared" si="28"/>
        <v>0.45113704200230098</v>
      </c>
      <c r="AB213">
        <v>203</v>
      </c>
      <c r="AC213" t="str">
        <f t="shared" ref="AC213:AC276" si="29">IF($B$5=1,C213,P213)</f>
        <v>Chase Buchanan</v>
      </c>
      <c r="AD213" s="124">
        <f t="shared" ref="AD213:AD276" si="30">IF($B$5=1,L213,Y213)</f>
        <v>0.59676201285458597</v>
      </c>
      <c r="AE213" s="124">
        <f t="shared" ref="AE213:AE276" si="31">IF($B$5=1,M213,Z213)</f>
        <v>0.39849357169260502</v>
      </c>
    </row>
    <row r="214" spans="2:31" x14ac:dyDescent="0.35">
      <c r="B214" s="122">
        <v>204</v>
      </c>
      <c r="C214" t="s">
        <v>2487</v>
      </c>
      <c r="D214">
        <v>0.65946243181132802</v>
      </c>
      <c r="E214">
        <v>0.344618362405955</v>
      </c>
      <c r="F214">
        <v>0.64474997098354403</v>
      </c>
      <c r="G214">
        <v>0.35698653719402301</v>
      </c>
      <c r="H214">
        <v>0.62706247823765804</v>
      </c>
      <c r="I214">
        <v>0.37423990289551701</v>
      </c>
      <c r="J214">
        <v>0.60137498549177204</v>
      </c>
      <c r="K214">
        <v>0.39949326859701201</v>
      </c>
      <c r="L214" s="126">
        <f t="shared" si="25"/>
        <v>0.60137498549177204</v>
      </c>
      <c r="M214" s="126">
        <f t="shared" si="26"/>
        <v>0.39949326859701201</v>
      </c>
      <c r="O214" s="122">
        <v>204</v>
      </c>
      <c r="P214" t="s">
        <v>3230</v>
      </c>
      <c r="Q214">
        <v>0.65380650718607503</v>
      </c>
      <c r="R214">
        <v>0.40895601213924898</v>
      </c>
      <c r="S214">
        <v>0.64746097732174601</v>
      </c>
      <c r="T214">
        <v>0.42049453290804101</v>
      </c>
      <c r="U214">
        <v>0.68132666344009596</v>
      </c>
      <c r="V214">
        <v>0.45541497716759699</v>
      </c>
      <c r="W214">
        <v>0.65544553797090299</v>
      </c>
      <c r="X214">
        <v>0.46611325968871897</v>
      </c>
      <c r="Y214" s="126">
        <f t="shared" si="27"/>
        <v>0.65544553797090299</v>
      </c>
      <c r="Z214" s="126">
        <f t="shared" si="28"/>
        <v>0.46611325968871897</v>
      </c>
      <c r="AB214">
        <v>204</v>
      </c>
      <c r="AC214" t="str">
        <f t="shared" si="29"/>
        <v>Chris Eaton</v>
      </c>
      <c r="AD214" s="124">
        <f t="shared" si="30"/>
        <v>0.60137498549177204</v>
      </c>
      <c r="AE214" s="124">
        <f t="shared" si="31"/>
        <v>0.39949326859701201</v>
      </c>
    </row>
    <row r="215" spans="2:31" x14ac:dyDescent="0.35">
      <c r="B215" s="122">
        <v>205</v>
      </c>
      <c r="C215" t="s">
        <v>1694</v>
      </c>
      <c r="D215">
        <v>0.68888145732788297</v>
      </c>
      <c r="E215">
        <v>0.29727329865587099</v>
      </c>
      <c r="F215">
        <v>0.68304391213294602</v>
      </c>
      <c r="G215">
        <v>0.30153433394887602</v>
      </c>
      <c r="H215">
        <v>0.71041980787567505</v>
      </c>
      <c r="I215">
        <v>0.32269372628701198</v>
      </c>
      <c r="J215">
        <v>0.63293032625372603</v>
      </c>
      <c r="K215">
        <v>0.35361311640902598</v>
      </c>
      <c r="L215" s="126">
        <f t="shared" si="25"/>
        <v>0.63293032625372603</v>
      </c>
      <c r="M215" s="126">
        <f t="shared" si="26"/>
        <v>0.35361311640902598</v>
      </c>
      <c r="O215" s="122">
        <v>205</v>
      </c>
      <c r="P215" t="s">
        <v>2047</v>
      </c>
      <c r="Q215">
        <v>0.57757318145078695</v>
      </c>
      <c r="R215">
        <v>0.41888534688794898</v>
      </c>
      <c r="S215">
        <v>0.56605516611059303</v>
      </c>
      <c r="T215">
        <v>0.42753901387238002</v>
      </c>
      <c r="U215">
        <v>0.54755250432235703</v>
      </c>
      <c r="V215">
        <v>0.44682270238862298</v>
      </c>
      <c r="W215">
        <v>0.526602346856477</v>
      </c>
      <c r="X215">
        <v>0.46292909329348803</v>
      </c>
      <c r="Y215" s="126">
        <f t="shared" si="27"/>
        <v>0.526602346856477</v>
      </c>
      <c r="Z215" s="126">
        <f t="shared" si="28"/>
        <v>0.46292909329348803</v>
      </c>
      <c r="AB215">
        <v>205</v>
      </c>
      <c r="AC215" t="str">
        <f t="shared" si="29"/>
        <v>Chris Guccione</v>
      </c>
      <c r="AD215" s="124">
        <f t="shared" si="30"/>
        <v>0.63293032625372603</v>
      </c>
      <c r="AE215" s="124">
        <f t="shared" si="31"/>
        <v>0.35361311640902598</v>
      </c>
    </row>
    <row r="216" spans="2:31" x14ac:dyDescent="0.35">
      <c r="B216" s="122">
        <v>206</v>
      </c>
      <c r="C216" t="s">
        <v>2697</v>
      </c>
      <c r="D216">
        <v>0.63987153737382296</v>
      </c>
      <c r="E216">
        <v>0.341138851142333</v>
      </c>
      <c r="F216">
        <v>0.63514650403546602</v>
      </c>
      <c r="G216">
        <v>0.35667064077425897</v>
      </c>
      <c r="H216">
        <v>0.61665938653291497</v>
      </c>
      <c r="I216">
        <v>0.37812550972016901</v>
      </c>
      <c r="J216">
        <v>0.59607052307874797</v>
      </c>
      <c r="K216">
        <v>0.397536692078645</v>
      </c>
      <c r="L216" s="126">
        <f t="shared" si="25"/>
        <v>0.59607052307874797</v>
      </c>
      <c r="M216" s="126">
        <f t="shared" si="26"/>
        <v>0.397536692078645</v>
      </c>
      <c r="O216" s="122">
        <v>206</v>
      </c>
      <c r="P216" t="s">
        <v>2048</v>
      </c>
      <c r="Q216">
        <v>0.63504473940437101</v>
      </c>
      <c r="R216">
        <v>0.48045116092652901</v>
      </c>
      <c r="S216">
        <v>0.63154854470374</v>
      </c>
      <c r="T216">
        <v>0.49642763715770599</v>
      </c>
      <c r="U216">
        <v>0.64131610469800004</v>
      </c>
      <c r="V216">
        <v>0.50635405905518405</v>
      </c>
      <c r="W216">
        <v>0.59108496751370099</v>
      </c>
      <c r="X216">
        <v>0.49524273361603999</v>
      </c>
      <c r="Y216" s="126">
        <f t="shared" si="27"/>
        <v>0.59108496751370099</v>
      </c>
      <c r="Z216" s="126">
        <f t="shared" si="28"/>
        <v>0.49524273361603999</v>
      </c>
      <c r="AB216">
        <v>206</v>
      </c>
      <c r="AC216" t="str">
        <f t="shared" si="29"/>
        <v>Christian Harrison</v>
      </c>
      <c r="AD216" s="124">
        <f t="shared" si="30"/>
        <v>0.59607052307874797</v>
      </c>
      <c r="AE216" s="124">
        <f t="shared" si="31"/>
        <v>0.397536692078645</v>
      </c>
    </row>
    <row r="217" spans="2:31" x14ac:dyDescent="0.35">
      <c r="B217" s="122">
        <v>207</v>
      </c>
      <c r="C217" t="s">
        <v>2561</v>
      </c>
      <c r="D217">
        <v>0.644670689525496</v>
      </c>
      <c r="E217">
        <v>0.34298689278446398</v>
      </c>
      <c r="F217">
        <v>0.62901448835352602</v>
      </c>
      <c r="G217">
        <v>0.35244585704113002</v>
      </c>
      <c r="H217">
        <v>0.60891966838595402</v>
      </c>
      <c r="I217">
        <v>0.36642611749312298</v>
      </c>
      <c r="J217">
        <v>0.56313648364293101</v>
      </c>
      <c r="K217">
        <v>0.37897510718755101</v>
      </c>
      <c r="L217" s="126">
        <f t="shared" si="25"/>
        <v>0.56313648364293101</v>
      </c>
      <c r="M217" s="126">
        <f t="shared" si="26"/>
        <v>0.37897510718755101</v>
      </c>
      <c r="O217" s="122">
        <v>207</v>
      </c>
      <c r="P217" t="s">
        <v>3054</v>
      </c>
      <c r="Q217">
        <v>0.60425245071187506</v>
      </c>
      <c r="R217">
        <v>0.42788966422476399</v>
      </c>
      <c r="S217">
        <v>0.585005594630021</v>
      </c>
      <c r="T217">
        <v>0.437739011354706</v>
      </c>
      <c r="U217">
        <v>0.57796470860071403</v>
      </c>
      <c r="V217">
        <v>0.46671371355265401</v>
      </c>
      <c r="W217">
        <v>0.54027579789126201</v>
      </c>
      <c r="X217">
        <v>0.46805217186836501</v>
      </c>
      <c r="Y217" s="126">
        <f t="shared" si="27"/>
        <v>0.54027579789126201</v>
      </c>
      <c r="Z217" s="126">
        <f t="shared" si="28"/>
        <v>0.46805217186836501</v>
      </c>
      <c r="AB217">
        <v>207</v>
      </c>
      <c r="AC217" t="str">
        <f t="shared" si="29"/>
        <v>Christian Lindell</v>
      </c>
      <c r="AD217" s="124">
        <f t="shared" si="30"/>
        <v>0.56313648364293101</v>
      </c>
      <c r="AE217" s="124">
        <f t="shared" si="31"/>
        <v>0.37897510718755101</v>
      </c>
    </row>
    <row r="218" spans="2:31" x14ac:dyDescent="0.35">
      <c r="B218" s="122">
        <v>208</v>
      </c>
      <c r="C218" t="s">
        <v>1695</v>
      </c>
      <c r="D218">
        <v>0.60642804732882705</v>
      </c>
      <c r="E218">
        <v>0.33155148598319201</v>
      </c>
      <c r="F218">
        <v>0.59226717589178202</v>
      </c>
      <c r="G218">
        <v>0.35784375473799401</v>
      </c>
      <c r="H218">
        <v>0.57095659520555297</v>
      </c>
      <c r="I218">
        <v>0.37275511822545199</v>
      </c>
      <c r="J218">
        <v>0.55957348888401603</v>
      </c>
      <c r="K218">
        <v>0.38751387902168</v>
      </c>
      <c r="L218" s="126">
        <f t="shared" si="25"/>
        <v>0.55957348888401603</v>
      </c>
      <c r="M218" s="126">
        <f t="shared" si="26"/>
        <v>0.38751387902168</v>
      </c>
      <c r="O218" s="122">
        <v>208</v>
      </c>
      <c r="P218" t="s">
        <v>2049</v>
      </c>
      <c r="Q218">
        <v>0.55522170674964999</v>
      </c>
      <c r="R218">
        <v>0.39599011612757701</v>
      </c>
      <c r="S218">
        <v>0.55353236680300999</v>
      </c>
      <c r="T218">
        <v>0.42583224727945601</v>
      </c>
      <c r="U218">
        <v>0.53876688809492701</v>
      </c>
      <c r="V218">
        <v>0.42807129232394098</v>
      </c>
      <c r="W218">
        <v>0.53755107010925796</v>
      </c>
      <c r="X218">
        <v>0.45578652436424</v>
      </c>
      <c r="Y218" s="126">
        <f t="shared" si="27"/>
        <v>0.53755107010925796</v>
      </c>
      <c r="Z218" s="126">
        <f t="shared" si="28"/>
        <v>0.45578652436424</v>
      </c>
      <c r="AB218">
        <v>208</v>
      </c>
      <c r="AC218" t="str">
        <f t="shared" si="29"/>
        <v>Christophe Rochus</v>
      </c>
      <c r="AD218" s="124">
        <f t="shared" si="30"/>
        <v>0.55957348888401603</v>
      </c>
      <c r="AE218" s="124">
        <f t="shared" si="31"/>
        <v>0.38751387902168</v>
      </c>
    </row>
    <row r="219" spans="2:31" x14ac:dyDescent="0.35">
      <c r="B219" s="122">
        <v>209</v>
      </c>
      <c r="C219" t="s">
        <v>2791</v>
      </c>
      <c r="D219">
        <v>0.67597723483740602</v>
      </c>
      <c r="E219">
        <v>0.33125608376469301</v>
      </c>
      <c r="F219">
        <v>0.66375139763965196</v>
      </c>
      <c r="G219">
        <v>0.341208907650838</v>
      </c>
      <c r="H219">
        <v>0.66911258683492103</v>
      </c>
      <c r="I219">
        <v>0.34423215248269201</v>
      </c>
      <c r="J219">
        <v>0.61955090347921304</v>
      </c>
      <c r="K219">
        <v>0.38612066362506198</v>
      </c>
      <c r="L219" s="126">
        <f t="shared" si="25"/>
        <v>0.61955090347921304</v>
      </c>
      <c r="M219" s="126">
        <f t="shared" si="26"/>
        <v>0.38612066362506198</v>
      </c>
      <c r="O219" s="122">
        <v>209</v>
      </c>
      <c r="P219" t="s">
        <v>3478</v>
      </c>
      <c r="Q219">
        <v>0.57956504582042601</v>
      </c>
      <c r="R219">
        <v>0.41985452971458098</v>
      </c>
      <c r="S219">
        <v>0.56960683397919798</v>
      </c>
      <c r="T219">
        <v>0.429738523609627</v>
      </c>
      <c r="U219">
        <v>0.54957450014950204</v>
      </c>
      <c r="V219">
        <v>0.44796868520263</v>
      </c>
      <c r="W219">
        <v>0.53896874591452903</v>
      </c>
      <c r="X219">
        <v>0.46252323543296597</v>
      </c>
      <c r="Y219" s="126">
        <f t="shared" si="27"/>
        <v>0.53896874591452903</v>
      </c>
      <c r="Z219" s="126">
        <f t="shared" si="28"/>
        <v>0.46252323543296597</v>
      </c>
      <c r="AB219">
        <v>209</v>
      </c>
      <c r="AC219" t="str">
        <f t="shared" si="29"/>
        <v>Christopher Eubanks</v>
      </c>
      <c r="AD219" s="124">
        <f t="shared" si="30"/>
        <v>0.61955090347921304</v>
      </c>
      <c r="AE219" s="124">
        <f t="shared" si="31"/>
        <v>0.38612066362506198</v>
      </c>
    </row>
    <row r="220" spans="2:31" x14ac:dyDescent="0.35">
      <c r="B220" s="122">
        <v>210</v>
      </c>
      <c r="C220" t="s">
        <v>2855</v>
      </c>
      <c r="D220">
        <v>0.66808955315009599</v>
      </c>
      <c r="E220">
        <v>0.34577621693010702</v>
      </c>
      <c r="F220">
        <v>0.66596939265691002</v>
      </c>
      <c r="G220">
        <v>0.355339874754247</v>
      </c>
      <c r="H220">
        <v>0.67551561072020305</v>
      </c>
      <c r="I220">
        <v>0.36933266616704302</v>
      </c>
      <c r="J220">
        <v>0.64153840572766996</v>
      </c>
      <c r="K220">
        <v>0.39450252007197101</v>
      </c>
      <c r="L220" s="126">
        <f t="shared" si="25"/>
        <v>0.64153840572766996</v>
      </c>
      <c r="M220" s="126">
        <f t="shared" si="26"/>
        <v>0.39450252007197101</v>
      </c>
      <c r="O220" s="122">
        <v>210</v>
      </c>
      <c r="P220" t="s">
        <v>3408</v>
      </c>
      <c r="Q220">
        <v>0.58364081165088999</v>
      </c>
      <c r="R220">
        <v>0.44700847565063601</v>
      </c>
      <c r="S220">
        <v>0.57910686979064796</v>
      </c>
      <c r="T220">
        <v>0.455738839416712</v>
      </c>
      <c r="U220">
        <v>0.57991303599381705</v>
      </c>
      <c r="V220">
        <v>0.490670455664801</v>
      </c>
      <c r="W220">
        <v>0.55726685180866997</v>
      </c>
      <c r="X220">
        <v>0.48006486513812102</v>
      </c>
      <c r="Y220" s="126">
        <f t="shared" si="27"/>
        <v>0.55726685180866997</v>
      </c>
      <c r="Z220" s="126">
        <f t="shared" si="28"/>
        <v>0.48006486513812102</v>
      </c>
      <c r="AB220">
        <v>210</v>
      </c>
      <c r="AC220" t="str">
        <f t="shared" si="29"/>
        <v>Christopher O'Connell</v>
      </c>
      <c r="AD220" s="124">
        <f t="shared" si="30"/>
        <v>0.64153840572766996</v>
      </c>
      <c r="AE220" s="124">
        <f t="shared" si="31"/>
        <v>0.39450252007197101</v>
      </c>
    </row>
    <row r="221" spans="2:31" x14ac:dyDescent="0.35">
      <c r="B221" s="122">
        <v>211</v>
      </c>
      <c r="C221" t="s">
        <v>2759</v>
      </c>
      <c r="D221">
        <v>0.65101490892860003</v>
      </c>
      <c r="E221">
        <v>0.34548431920912498</v>
      </c>
      <c r="F221">
        <v>0.63935321190479999</v>
      </c>
      <c r="G221">
        <v>0.35597909227883401</v>
      </c>
      <c r="H221">
        <v>0.61878004797628094</v>
      </c>
      <c r="I221">
        <v>0.37025086685525899</v>
      </c>
      <c r="J221">
        <v>0.59735321190479995</v>
      </c>
      <c r="K221">
        <v>0.39797909227883399</v>
      </c>
      <c r="L221" s="126">
        <f t="shared" si="25"/>
        <v>0.59735321190479995</v>
      </c>
      <c r="M221" s="126">
        <f t="shared" si="26"/>
        <v>0.39797909227883399</v>
      </c>
      <c r="O221" s="122">
        <v>211</v>
      </c>
      <c r="P221" t="s">
        <v>3232</v>
      </c>
      <c r="Q221">
        <v>0.57121646634574996</v>
      </c>
      <c r="R221">
        <v>0.41762406328627499</v>
      </c>
      <c r="S221">
        <v>0.55689205660293895</v>
      </c>
      <c r="T221">
        <v>0.42347420674659297</v>
      </c>
      <c r="U221">
        <v>0.53451704120514898</v>
      </c>
      <c r="V221">
        <v>0.44498591758719902</v>
      </c>
      <c r="W221">
        <v>0.52348907779007703</v>
      </c>
      <c r="X221">
        <v>0.45663526441171998</v>
      </c>
      <c r="Y221" s="126">
        <f t="shared" si="27"/>
        <v>0.52348907779007703</v>
      </c>
      <c r="Z221" s="126">
        <f t="shared" si="28"/>
        <v>0.45663526441171998</v>
      </c>
      <c r="AB221">
        <v>211</v>
      </c>
      <c r="AC221" t="str">
        <f t="shared" si="29"/>
        <v>Chuhan Wang</v>
      </c>
      <c r="AD221" s="124">
        <f t="shared" si="30"/>
        <v>0.59735321190479995</v>
      </c>
      <c r="AE221" s="124">
        <f t="shared" si="31"/>
        <v>0.39797909227883399</v>
      </c>
    </row>
    <row r="222" spans="2:31" x14ac:dyDescent="0.35">
      <c r="B222" s="122">
        <v>212</v>
      </c>
      <c r="C222" t="s">
        <v>2943</v>
      </c>
      <c r="D222">
        <v>0.63997195654900496</v>
      </c>
      <c r="E222">
        <v>0.33849739240680699</v>
      </c>
      <c r="F222">
        <v>0.62317027217946097</v>
      </c>
      <c r="G222">
        <v>0.34417633341937798</v>
      </c>
      <c r="H222">
        <v>0.59960216471011796</v>
      </c>
      <c r="I222">
        <v>0.36315738366674</v>
      </c>
      <c r="J222">
        <v>0.58365468226966899</v>
      </c>
      <c r="K222">
        <v>0.39154646476176003</v>
      </c>
      <c r="L222" s="126">
        <f t="shared" si="25"/>
        <v>0.58365468226966899</v>
      </c>
      <c r="M222" s="126">
        <f t="shared" si="26"/>
        <v>0.39154646476176003</v>
      </c>
      <c r="O222" s="122">
        <v>212</v>
      </c>
      <c r="P222" t="s">
        <v>3603</v>
      </c>
      <c r="Q222">
        <v>0.58661805765092201</v>
      </c>
      <c r="R222">
        <v>0.43942044486957499</v>
      </c>
      <c r="S222">
        <v>0.58246112701173802</v>
      </c>
      <c r="T222">
        <v>0.45087606863936702</v>
      </c>
      <c r="U222">
        <v>0.547229230832184</v>
      </c>
      <c r="V222">
        <v>0.47358294727141198</v>
      </c>
      <c r="W222">
        <v>0.53994670770322595</v>
      </c>
      <c r="X222">
        <v>0.47352394200180198</v>
      </c>
      <c r="Y222" s="126">
        <f t="shared" si="27"/>
        <v>0.53994670770322595</v>
      </c>
      <c r="Z222" s="126">
        <f t="shared" si="28"/>
        <v>0.47352394200180198</v>
      </c>
      <c r="AB222">
        <v>212</v>
      </c>
      <c r="AC222" t="str">
        <f t="shared" si="29"/>
        <v>Chun Hsin Tseng</v>
      </c>
      <c r="AD222" s="124">
        <f t="shared" si="30"/>
        <v>0.58365468226966899</v>
      </c>
      <c r="AE222" s="124">
        <f t="shared" si="31"/>
        <v>0.39154646476176003</v>
      </c>
    </row>
    <row r="223" spans="2:31" x14ac:dyDescent="0.35">
      <c r="B223" s="122">
        <v>213</v>
      </c>
      <c r="C223" t="s">
        <v>2740</v>
      </c>
      <c r="D223">
        <v>0.64343728162475999</v>
      </c>
      <c r="E223">
        <v>0.339063601372666</v>
      </c>
      <c r="F223">
        <v>0.637930758138196</v>
      </c>
      <c r="G223">
        <v>0.35462280909475102</v>
      </c>
      <c r="H223">
        <v>0.62194806860364704</v>
      </c>
      <c r="I223">
        <v>0.37246710682106399</v>
      </c>
      <c r="J223">
        <v>0.59796537906909797</v>
      </c>
      <c r="K223">
        <v>0.39831140454737601</v>
      </c>
      <c r="L223" s="126">
        <f t="shared" si="25"/>
        <v>0.59796537906909797</v>
      </c>
      <c r="M223" s="126">
        <f t="shared" si="26"/>
        <v>0.39831140454737601</v>
      </c>
      <c r="O223" s="122">
        <v>213</v>
      </c>
      <c r="P223" t="s">
        <v>3003</v>
      </c>
      <c r="Q223">
        <v>0.57991272727272702</v>
      </c>
      <c r="R223">
        <v>0.41887851851851898</v>
      </c>
      <c r="S223">
        <v>0.56986909090909099</v>
      </c>
      <c r="T223">
        <v>0.42831777777777802</v>
      </c>
      <c r="U223">
        <v>0.55182545454545495</v>
      </c>
      <c r="V223">
        <v>0.44575703703703701</v>
      </c>
      <c r="W223">
        <v>0.53560727272727304</v>
      </c>
      <c r="X223">
        <v>0.45895333333333299</v>
      </c>
      <c r="Y223" s="126">
        <f t="shared" si="27"/>
        <v>0.53560727272727304</v>
      </c>
      <c r="Z223" s="126">
        <f t="shared" si="28"/>
        <v>0.45895333333333299</v>
      </c>
      <c r="AB223">
        <v>213</v>
      </c>
      <c r="AC223" t="str">
        <f t="shared" si="29"/>
        <v>Clay Thompson</v>
      </c>
      <c r="AD223" s="124">
        <f t="shared" si="30"/>
        <v>0.59796537906909797</v>
      </c>
      <c r="AE223" s="124">
        <f t="shared" si="31"/>
        <v>0.39831140454737601</v>
      </c>
    </row>
    <row r="224" spans="2:31" x14ac:dyDescent="0.35">
      <c r="B224" s="122">
        <v>214</v>
      </c>
      <c r="C224" t="s">
        <v>3947</v>
      </c>
      <c r="D224">
        <v>0.65321257169917901</v>
      </c>
      <c r="E224">
        <v>0.34727659800775801</v>
      </c>
      <c r="F224">
        <v>0.64249954349307103</v>
      </c>
      <c r="G224">
        <v>0.35865000531823099</v>
      </c>
      <c r="H224">
        <v>0.62521257169917899</v>
      </c>
      <c r="I224">
        <v>0.37527659800775798</v>
      </c>
      <c r="J224">
        <v>0.600159428774384</v>
      </c>
      <c r="K224">
        <v>0.40020744850581902</v>
      </c>
      <c r="L224" s="126">
        <f t="shared" si="25"/>
        <v>0.600159428774384</v>
      </c>
      <c r="M224" s="126">
        <f t="shared" si="26"/>
        <v>0.40020744850581902</v>
      </c>
      <c r="O224" s="122">
        <v>214</v>
      </c>
      <c r="P224" t="s">
        <v>2970</v>
      </c>
      <c r="Q224">
        <v>0.58103367725750599</v>
      </c>
      <c r="R224">
        <v>0.42681324630899897</v>
      </c>
      <c r="S224">
        <v>0.56053354448016601</v>
      </c>
      <c r="T224">
        <v>0.42359750075114899</v>
      </c>
      <c r="U224">
        <v>0.55721725338398798</v>
      </c>
      <c r="V224">
        <v>0.45198895239006998</v>
      </c>
      <c r="W224">
        <v>0.53799481380587899</v>
      </c>
      <c r="X224">
        <v>0.46885737316418002</v>
      </c>
      <c r="Y224" s="126">
        <f t="shared" si="27"/>
        <v>0.53799481380587899</v>
      </c>
      <c r="Z224" s="126">
        <f t="shared" si="28"/>
        <v>0.46885737316418002</v>
      </c>
      <c r="AB224">
        <v>214</v>
      </c>
      <c r="AC224" t="str">
        <f t="shared" si="29"/>
        <v>Clement Chidekh</v>
      </c>
      <c r="AD224" s="124">
        <f t="shared" si="30"/>
        <v>0.600159428774384</v>
      </c>
      <c r="AE224" s="124">
        <f t="shared" si="31"/>
        <v>0.40020744850581902</v>
      </c>
    </row>
    <row r="225" spans="2:31" x14ac:dyDescent="0.35">
      <c r="B225" s="122">
        <v>215</v>
      </c>
      <c r="C225" t="s">
        <v>2651</v>
      </c>
      <c r="D225">
        <v>0.65340482400566402</v>
      </c>
      <c r="E225">
        <v>0.34609289439477198</v>
      </c>
      <c r="F225">
        <v>0.64295133641331004</v>
      </c>
      <c r="G225">
        <v>0.35586830182771501</v>
      </c>
      <c r="H225">
        <v>0.625404824005664</v>
      </c>
      <c r="I225">
        <v>0.374092894394773</v>
      </c>
      <c r="J225">
        <v>0.60030361800424803</v>
      </c>
      <c r="K225">
        <v>0.399319670796079</v>
      </c>
      <c r="L225" s="126">
        <f t="shared" si="25"/>
        <v>0.60030361800424803</v>
      </c>
      <c r="M225" s="126">
        <f t="shared" si="26"/>
        <v>0.399319670796079</v>
      </c>
      <c r="O225" s="122">
        <v>215</v>
      </c>
      <c r="P225" t="s">
        <v>3336</v>
      </c>
      <c r="Q225">
        <v>0.58031190269710697</v>
      </c>
      <c r="R225">
        <v>0.41571793851091599</v>
      </c>
      <c r="S225">
        <v>0.57041587026280904</v>
      </c>
      <c r="T225">
        <v>0.42429058468122099</v>
      </c>
      <c r="U225">
        <v>0.55293570809132098</v>
      </c>
      <c r="V225">
        <v>0.43515381553274701</v>
      </c>
      <c r="W225">
        <v>0.53641587026280901</v>
      </c>
      <c r="X225">
        <v>0.45829058468122102</v>
      </c>
      <c r="Y225" s="126">
        <f t="shared" si="27"/>
        <v>0.53641587026280901</v>
      </c>
      <c r="Z225" s="126">
        <f t="shared" si="28"/>
        <v>0.45829058468122102</v>
      </c>
      <c r="AB225">
        <v>215</v>
      </c>
      <c r="AC225" t="str">
        <f t="shared" si="29"/>
        <v>Clement Reix</v>
      </c>
      <c r="AD225" s="124">
        <f t="shared" si="30"/>
        <v>0.60030361800424803</v>
      </c>
      <c r="AE225" s="124">
        <f t="shared" si="31"/>
        <v>0.399319670796079</v>
      </c>
    </row>
    <row r="226" spans="2:31" x14ac:dyDescent="0.35">
      <c r="B226" s="122">
        <v>216</v>
      </c>
      <c r="C226" t="s">
        <v>2469</v>
      </c>
      <c r="D226">
        <v>0.65044165224440897</v>
      </c>
      <c r="E226">
        <v>0.34719381772652402</v>
      </c>
      <c r="F226">
        <v>0.63858886965921202</v>
      </c>
      <c r="G226">
        <v>0.35825842363536498</v>
      </c>
      <c r="H226">
        <v>0.61698384369914905</v>
      </c>
      <c r="I226">
        <v>0.37560729554310901</v>
      </c>
      <c r="J226">
        <v>0.59658886965921198</v>
      </c>
      <c r="K226">
        <v>0.40025842363536501</v>
      </c>
      <c r="L226" s="126">
        <f t="shared" si="25"/>
        <v>0.59658886965921198</v>
      </c>
      <c r="M226" s="126">
        <f t="shared" si="26"/>
        <v>0.40025842363536501</v>
      </c>
      <c r="O226" s="122">
        <v>216</v>
      </c>
      <c r="P226" t="s">
        <v>2050</v>
      </c>
      <c r="Q226">
        <v>0.55921393574576805</v>
      </c>
      <c r="R226">
        <v>0.43329730810213501</v>
      </c>
      <c r="S226">
        <v>0.55060241812603405</v>
      </c>
      <c r="T226">
        <v>0.44821861937591601</v>
      </c>
      <c r="U226">
        <v>0.53023199046648295</v>
      </c>
      <c r="V226">
        <v>0.47843373277520201</v>
      </c>
      <c r="W226">
        <v>0.53727086507560096</v>
      </c>
      <c r="X226">
        <v>0.49899745114911798</v>
      </c>
      <c r="Y226" s="126">
        <f t="shared" si="27"/>
        <v>0.53727086507560096</v>
      </c>
      <c r="Z226" s="126">
        <f t="shared" si="28"/>
        <v>0.49899745114911798</v>
      </c>
      <c r="AB226">
        <v>216</v>
      </c>
      <c r="AC226" t="str">
        <f t="shared" si="29"/>
        <v>Clint Bowles</v>
      </c>
      <c r="AD226" s="124">
        <f t="shared" si="30"/>
        <v>0.59658886965921198</v>
      </c>
      <c r="AE226" s="124">
        <f t="shared" si="31"/>
        <v>0.40025842363536501</v>
      </c>
    </row>
    <row r="227" spans="2:31" x14ac:dyDescent="0.35">
      <c r="B227" s="122">
        <v>217</v>
      </c>
      <c r="C227" t="s">
        <v>1696</v>
      </c>
      <c r="D227">
        <v>0.650400388036524</v>
      </c>
      <c r="E227">
        <v>0.34629121906064603</v>
      </c>
      <c r="F227">
        <v>0.63853385071536595</v>
      </c>
      <c r="G227">
        <v>0.35705495874752802</v>
      </c>
      <c r="H227">
        <v>0.61685454918110905</v>
      </c>
      <c r="I227">
        <v>0.37277915305669101</v>
      </c>
      <c r="J227">
        <v>0.59653385071536602</v>
      </c>
      <c r="K227">
        <v>0.399054958747528</v>
      </c>
      <c r="L227" s="126">
        <f t="shared" si="25"/>
        <v>0.59653385071536602</v>
      </c>
      <c r="M227" s="126">
        <f t="shared" si="26"/>
        <v>0.399054958747528</v>
      </c>
      <c r="O227" s="122">
        <v>217</v>
      </c>
      <c r="P227" t="s">
        <v>3555</v>
      </c>
      <c r="Q227">
        <v>0.57903064916703195</v>
      </c>
      <c r="R227">
        <v>0.41688557867630999</v>
      </c>
      <c r="S227">
        <v>0.56781896062582304</v>
      </c>
      <c r="T227">
        <v>0.422992552021699</v>
      </c>
      <c r="U227">
        <v>0.55103064916703204</v>
      </c>
      <c r="V227">
        <v>0.44488557867631001</v>
      </c>
      <c r="W227">
        <v>0.53527298687527403</v>
      </c>
      <c r="X227">
        <v>0.46166418400723302</v>
      </c>
      <c r="Y227" s="126">
        <f t="shared" si="27"/>
        <v>0.53527298687527403</v>
      </c>
      <c r="Z227" s="126">
        <f t="shared" si="28"/>
        <v>0.46166418400723302</v>
      </c>
      <c r="AB227">
        <v>217</v>
      </c>
      <c r="AC227" t="str">
        <f t="shared" si="29"/>
        <v>Colin Ebelthite</v>
      </c>
      <c r="AD227" s="124">
        <f t="shared" si="30"/>
        <v>0.59653385071536602</v>
      </c>
      <c r="AE227" s="124">
        <f t="shared" si="31"/>
        <v>0.399054958747528</v>
      </c>
    </row>
    <row r="228" spans="2:31" x14ac:dyDescent="0.35">
      <c r="B228" s="122">
        <v>218</v>
      </c>
      <c r="C228" t="s">
        <v>2521</v>
      </c>
      <c r="D228">
        <v>0.64740988589518</v>
      </c>
      <c r="E228">
        <v>0.35104938252926898</v>
      </c>
      <c r="F228">
        <v>0.63962122804050203</v>
      </c>
      <c r="G228">
        <v>0.359723141501817</v>
      </c>
      <c r="H228">
        <v>0.62321592103037704</v>
      </c>
      <c r="I228">
        <v>0.37629235612636203</v>
      </c>
      <c r="J228">
        <v>0.59881061402025104</v>
      </c>
      <c r="K228">
        <v>0.400861570750908</v>
      </c>
      <c r="L228" s="126">
        <f t="shared" si="25"/>
        <v>0.59881061402025104</v>
      </c>
      <c r="M228" s="126">
        <f t="shared" si="26"/>
        <v>0.400861570750908</v>
      </c>
      <c r="O228" s="122">
        <v>218</v>
      </c>
      <c r="P228" t="s">
        <v>3221</v>
      </c>
      <c r="Q228">
        <v>0.57915422951731699</v>
      </c>
      <c r="R228">
        <v>0.41950304568251801</v>
      </c>
      <c r="S228">
        <v>0.56887230602308902</v>
      </c>
      <c r="T228">
        <v>0.42933739424335698</v>
      </c>
      <c r="U228">
        <v>0.54946268855195002</v>
      </c>
      <c r="V228">
        <v>0.44650913704755402</v>
      </c>
      <c r="W228">
        <v>0.53487230602308899</v>
      </c>
      <c r="X228">
        <v>0.46333739424335701</v>
      </c>
      <c r="Y228" s="126">
        <f t="shared" si="27"/>
        <v>0.53487230602308899</v>
      </c>
      <c r="Z228" s="126">
        <f t="shared" si="28"/>
        <v>0.46333739424335701</v>
      </c>
      <c r="AB228">
        <v>218</v>
      </c>
      <c r="AC228" t="str">
        <f t="shared" si="29"/>
        <v>Colin Fleming</v>
      </c>
      <c r="AD228" s="124">
        <f t="shared" si="30"/>
        <v>0.59881061402025104</v>
      </c>
      <c r="AE228" s="124">
        <f t="shared" si="31"/>
        <v>0.400861570750908</v>
      </c>
    </row>
    <row r="229" spans="2:31" x14ac:dyDescent="0.35">
      <c r="B229" s="122">
        <v>219</v>
      </c>
      <c r="C229" t="s">
        <v>2705</v>
      </c>
      <c r="D229">
        <v>0.65103964947446602</v>
      </c>
      <c r="E229">
        <v>0.34504070723764102</v>
      </c>
      <c r="F229">
        <v>0.63938619929928797</v>
      </c>
      <c r="G229">
        <v>0.35538760965018801</v>
      </c>
      <c r="H229">
        <v>0.61885756835332595</v>
      </c>
      <c r="I229">
        <v>0.36886088267794098</v>
      </c>
      <c r="J229">
        <v>0.59738619929928805</v>
      </c>
      <c r="K229">
        <v>0.39738760965018799</v>
      </c>
      <c r="L229" s="126">
        <f t="shared" si="25"/>
        <v>0.59738619929928805</v>
      </c>
      <c r="M229" s="126">
        <f t="shared" si="26"/>
        <v>0.39738760965018799</v>
      </c>
      <c r="O229" s="122">
        <v>219</v>
      </c>
      <c r="P229" t="s">
        <v>2051</v>
      </c>
      <c r="Q229">
        <v>0.57786230499389502</v>
      </c>
      <c r="R229">
        <v>0.41677643311075102</v>
      </c>
      <c r="S229">
        <v>0.567179178215516</v>
      </c>
      <c r="T229">
        <v>0.42551948102807602</v>
      </c>
      <c r="U229">
        <v>0.54541028563975102</v>
      </c>
      <c r="V229">
        <v>0.43942387804980998</v>
      </c>
      <c r="W229">
        <v>0.53370906624131798</v>
      </c>
      <c r="X229">
        <v>0.45623574487540702</v>
      </c>
      <c r="Y229" s="126">
        <f t="shared" si="27"/>
        <v>0.53370906624131798</v>
      </c>
      <c r="Z229" s="126">
        <f t="shared" si="28"/>
        <v>0.45623574487540702</v>
      </c>
      <c r="AB229">
        <v>219</v>
      </c>
      <c r="AC229" t="str">
        <f t="shared" si="29"/>
        <v>Collin Altamirano</v>
      </c>
      <c r="AD229" s="124">
        <f t="shared" si="30"/>
        <v>0.59738619929928805</v>
      </c>
      <c r="AE229" s="124">
        <f t="shared" si="31"/>
        <v>0.39738760965018799</v>
      </c>
    </row>
    <row r="230" spans="2:31" x14ac:dyDescent="0.35">
      <c r="B230" s="122">
        <v>220</v>
      </c>
      <c r="C230" t="s">
        <v>2962</v>
      </c>
      <c r="D230">
        <v>0.65267819331896204</v>
      </c>
      <c r="E230">
        <v>0.34387932185666598</v>
      </c>
      <c r="F230">
        <v>0.64157092442528196</v>
      </c>
      <c r="G230">
        <v>0.353839095808888</v>
      </c>
      <c r="H230">
        <v>0.623991672399413</v>
      </c>
      <c r="I230">
        <v>0.365221875150887</v>
      </c>
      <c r="J230">
        <v>0.59957092442528204</v>
      </c>
      <c r="K230">
        <v>0.39583909580888799</v>
      </c>
      <c r="L230" s="126">
        <f t="shared" si="25"/>
        <v>0.59957092442528204</v>
      </c>
      <c r="M230" s="126">
        <f t="shared" si="26"/>
        <v>0.39583909580888799</v>
      </c>
      <c r="O230" s="122">
        <v>220</v>
      </c>
      <c r="P230" t="s">
        <v>3302</v>
      </c>
      <c r="Q230">
        <v>0.57904145906753102</v>
      </c>
      <c r="R230">
        <v>0.41856195435272803</v>
      </c>
      <c r="S230">
        <v>0.56856218860129604</v>
      </c>
      <c r="T230">
        <v>0.42784293152909197</v>
      </c>
      <c r="U230">
        <v>0.55008291813506205</v>
      </c>
      <c r="V230">
        <v>0.44512390870545598</v>
      </c>
      <c r="W230">
        <v>0.53168656580388896</v>
      </c>
      <c r="X230">
        <v>0.45752879458727502</v>
      </c>
      <c r="Y230" s="126">
        <f t="shared" si="27"/>
        <v>0.53168656580388896</v>
      </c>
      <c r="Z230" s="126">
        <f t="shared" si="28"/>
        <v>0.45752879458727502</v>
      </c>
      <c r="AB230">
        <v>220</v>
      </c>
      <c r="AC230" t="str">
        <f t="shared" si="29"/>
        <v>Colton Gromley</v>
      </c>
      <c r="AD230" s="124">
        <f t="shared" si="30"/>
        <v>0.59957092442528204</v>
      </c>
      <c r="AE230" s="124">
        <f t="shared" si="31"/>
        <v>0.39583909580888799</v>
      </c>
    </row>
    <row r="231" spans="2:31" x14ac:dyDescent="0.35">
      <c r="B231" s="122">
        <v>221</v>
      </c>
      <c r="C231" t="s">
        <v>1697</v>
      </c>
      <c r="D231">
        <v>0.64818875929390896</v>
      </c>
      <c r="E231">
        <v>0.34761084235962503</v>
      </c>
      <c r="F231">
        <v>0.63722444961705504</v>
      </c>
      <c r="G231">
        <v>0.35727177708872199</v>
      </c>
      <c r="H231">
        <v>0.61500703451896299</v>
      </c>
      <c r="I231">
        <v>0.37213166661541303</v>
      </c>
      <c r="J231">
        <v>0.59560869271670602</v>
      </c>
      <c r="K231">
        <v>0.39891021160650803</v>
      </c>
      <c r="L231" s="126">
        <f t="shared" si="25"/>
        <v>0.59560869271670602</v>
      </c>
      <c r="M231" s="126">
        <f t="shared" si="26"/>
        <v>0.39891021160650803</v>
      </c>
      <c r="O231" s="122">
        <v>221</v>
      </c>
      <c r="P231" t="s">
        <v>3106</v>
      </c>
      <c r="Q231">
        <v>0.57764054746490801</v>
      </c>
      <c r="R231">
        <v>0.41560315173384899</v>
      </c>
      <c r="S231">
        <v>0.56685406328654397</v>
      </c>
      <c r="T231">
        <v>0.42413753564513201</v>
      </c>
      <c r="U231">
        <v>0.54492164239472496</v>
      </c>
      <c r="V231">
        <v>0.43480945520154801</v>
      </c>
      <c r="W231">
        <v>0.53285406328654505</v>
      </c>
      <c r="X231">
        <v>0.45813753564513199</v>
      </c>
      <c r="Y231" s="126">
        <f t="shared" si="27"/>
        <v>0.53285406328654505</v>
      </c>
      <c r="Z231" s="126">
        <f t="shared" si="28"/>
        <v>0.45813753564513199</v>
      </c>
      <c r="AB231">
        <v>221</v>
      </c>
      <c r="AC231" t="str">
        <f t="shared" si="29"/>
        <v>Conor Niland</v>
      </c>
      <c r="AD231" s="124">
        <f t="shared" si="30"/>
        <v>0.59560869271670602</v>
      </c>
      <c r="AE231" s="124">
        <f t="shared" si="31"/>
        <v>0.39891021160650803</v>
      </c>
    </row>
    <row r="232" spans="2:31" x14ac:dyDescent="0.35">
      <c r="B232" s="122">
        <v>222</v>
      </c>
      <c r="C232" t="s">
        <v>2777</v>
      </c>
      <c r="D232">
        <v>0.64075462398716798</v>
      </c>
      <c r="E232">
        <v>0.35463341020211903</v>
      </c>
      <c r="F232">
        <v>0.61757503594354501</v>
      </c>
      <c r="G232">
        <v>0.37196762596063399</v>
      </c>
      <c r="H232">
        <v>0.607098923336024</v>
      </c>
      <c r="I232">
        <v>0.39099264833932001</v>
      </c>
      <c r="J232">
        <v>0.57296216623594498</v>
      </c>
      <c r="K232">
        <v>0.40788465608201202</v>
      </c>
      <c r="L232" s="126">
        <f t="shared" si="25"/>
        <v>0.57296216623594498</v>
      </c>
      <c r="M232" s="126">
        <f t="shared" si="26"/>
        <v>0.40788465608201202</v>
      </c>
      <c r="O232" s="122">
        <v>222</v>
      </c>
      <c r="P232" t="s">
        <v>3668</v>
      </c>
      <c r="Q232">
        <v>0.57961559828210396</v>
      </c>
      <c r="R232">
        <v>0.41988481375755099</v>
      </c>
      <c r="S232">
        <v>0.56948746437613895</v>
      </c>
      <c r="T232">
        <v>0.42984641834340098</v>
      </c>
      <c r="U232">
        <v>0.55084679484631305</v>
      </c>
      <c r="V232">
        <v>0.44765444127265203</v>
      </c>
      <c r="W232">
        <v>0.53548746437613903</v>
      </c>
      <c r="X232">
        <v>0.46384641834340101</v>
      </c>
      <c r="Y232" s="126">
        <f t="shared" si="27"/>
        <v>0.53548746437613903</v>
      </c>
      <c r="Z232" s="126">
        <f t="shared" si="28"/>
        <v>0.46384641834340101</v>
      </c>
      <c r="AB232">
        <v>222</v>
      </c>
      <c r="AC232" t="str">
        <f t="shared" si="29"/>
        <v>Constant Lestienne</v>
      </c>
      <c r="AD232" s="124">
        <f t="shared" si="30"/>
        <v>0.57296216623594498</v>
      </c>
      <c r="AE232" s="124">
        <f t="shared" si="31"/>
        <v>0.40788465608201202</v>
      </c>
    </row>
    <row r="233" spans="2:31" x14ac:dyDescent="0.35">
      <c r="B233" s="122">
        <v>223</v>
      </c>
      <c r="C233" t="s">
        <v>2906</v>
      </c>
      <c r="D233">
        <v>0.64151257540295004</v>
      </c>
      <c r="E233">
        <v>0.36277127028515099</v>
      </c>
      <c r="F233">
        <v>0.62797090739981098</v>
      </c>
      <c r="G233">
        <v>0.36568158112452398</v>
      </c>
      <c r="H233">
        <v>0.62680130693653202</v>
      </c>
      <c r="I233">
        <v>0.40659963839324198</v>
      </c>
      <c r="J233">
        <v>0.56593894087315699</v>
      </c>
      <c r="K233">
        <v>0.438009967157658</v>
      </c>
      <c r="L233" s="126">
        <f t="shared" si="25"/>
        <v>0.56593894087315699</v>
      </c>
      <c r="M233" s="126">
        <f t="shared" si="26"/>
        <v>0.438009967157658</v>
      </c>
      <c r="O233" s="122">
        <v>223</v>
      </c>
      <c r="P233" t="s">
        <v>3460</v>
      </c>
      <c r="Q233">
        <v>0.57954505368946296</v>
      </c>
      <c r="R233">
        <v>0.41939367215932599</v>
      </c>
      <c r="S233">
        <v>0.56939340491928403</v>
      </c>
      <c r="T233">
        <v>0.42919156287910198</v>
      </c>
      <c r="U233">
        <v>0.55063516106838795</v>
      </c>
      <c r="V233">
        <v>0.44618101647797898</v>
      </c>
      <c r="W233">
        <v>0.535393404919284</v>
      </c>
      <c r="X233">
        <v>0.46319156287910201</v>
      </c>
      <c r="Y233" s="126">
        <f t="shared" si="27"/>
        <v>0.535393404919284</v>
      </c>
      <c r="Z233" s="126">
        <f t="shared" si="28"/>
        <v>0.46319156287910201</v>
      </c>
      <c r="AB233">
        <v>223</v>
      </c>
      <c r="AC233" t="str">
        <f t="shared" si="29"/>
        <v>Corentin Moutet</v>
      </c>
      <c r="AD233" s="124">
        <f t="shared" si="30"/>
        <v>0.56593894087315699</v>
      </c>
      <c r="AE233" s="124">
        <f t="shared" si="31"/>
        <v>0.438009967157658</v>
      </c>
    </row>
    <row r="234" spans="2:31" x14ac:dyDescent="0.35">
      <c r="B234" s="122">
        <v>224</v>
      </c>
      <c r="C234" t="s">
        <v>3742</v>
      </c>
      <c r="D234">
        <v>0.65579163631509796</v>
      </c>
      <c r="E234">
        <v>0.37433284513910797</v>
      </c>
      <c r="F234">
        <v>0.65912264068110504</v>
      </c>
      <c r="G234">
        <v>0.35822625496562999</v>
      </c>
      <c r="H234">
        <v>0.63705392070182199</v>
      </c>
      <c r="I234">
        <v>0.39255377539862002</v>
      </c>
      <c r="J234">
        <v>0.63899117444954101</v>
      </c>
      <c r="K234">
        <v>0.41879773323851199</v>
      </c>
      <c r="L234" s="126">
        <f t="shared" si="25"/>
        <v>0.63899117444954101</v>
      </c>
      <c r="M234" s="126">
        <f t="shared" si="26"/>
        <v>0.41879773323851199</v>
      </c>
      <c r="O234" s="122">
        <v>224</v>
      </c>
      <c r="P234" t="s">
        <v>2052</v>
      </c>
      <c r="Q234">
        <v>0.57776749245536896</v>
      </c>
      <c r="R234">
        <v>0.41976214175584298</v>
      </c>
      <c r="S234">
        <v>0.56702332327382499</v>
      </c>
      <c r="T234">
        <v>0.42968285567445802</v>
      </c>
      <c r="U234">
        <v>0.54530247736610604</v>
      </c>
      <c r="V234">
        <v>0.44728642526752999</v>
      </c>
      <c r="W234">
        <v>0.53302332327382496</v>
      </c>
      <c r="X234">
        <v>0.46368285567445799</v>
      </c>
      <c r="Y234" s="126">
        <f t="shared" si="27"/>
        <v>0.53302332327382496</v>
      </c>
      <c r="Z234" s="126">
        <f t="shared" si="28"/>
        <v>0.46368285567445799</v>
      </c>
      <c r="AB234">
        <v>224</v>
      </c>
      <c r="AC234" t="str">
        <f t="shared" si="29"/>
        <v>Cristian Garin</v>
      </c>
      <c r="AD234" s="124">
        <f t="shared" si="30"/>
        <v>0.63899117444954101</v>
      </c>
      <c r="AE234" s="124">
        <f t="shared" si="31"/>
        <v>0.41879773323851199</v>
      </c>
    </row>
    <row r="235" spans="2:31" x14ac:dyDescent="0.35">
      <c r="B235" s="122">
        <v>225</v>
      </c>
      <c r="C235" t="s">
        <v>2549</v>
      </c>
      <c r="D235">
        <v>0.65265349517267801</v>
      </c>
      <c r="E235">
        <v>0.34612189078503602</v>
      </c>
      <c r="F235">
        <v>0.64148024275901805</v>
      </c>
      <c r="G235">
        <v>0.35668283617755397</v>
      </c>
      <c r="H235">
        <v>0.62430699034535697</v>
      </c>
      <c r="I235">
        <v>0.37324378157007199</v>
      </c>
      <c r="J235">
        <v>0.59837142731158799</v>
      </c>
      <c r="K235">
        <v>0.39587288668967002</v>
      </c>
      <c r="L235" s="126">
        <f t="shared" si="25"/>
        <v>0.59837142731158799</v>
      </c>
      <c r="M235" s="126">
        <f t="shared" si="26"/>
        <v>0.39587288668967002</v>
      </c>
      <c r="O235" s="122">
        <v>225</v>
      </c>
      <c r="P235" t="s">
        <v>3476</v>
      </c>
      <c r="Q235">
        <v>0.569903826054309</v>
      </c>
      <c r="R235">
        <v>0.40164000883584799</v>
      </c>
      <c r="S235">
        <v>0.558612058360068</v>
      </c>
      <c r="T235">
        <v>0.41428476222869398</v>
      </c>
      <c r="U235">
        <v>0.53096368245199099</v>
      </c>
      <c r="V235">
        <v>0.42434900932222203</v>
      </c>
      <c r="W235">
        <v>0.52381864607838602</v>
      </c>
      <c r="X235">
        <v>0.43826808652660498</v>
      </c>
      <c r="Y235" s="126">
        <f t="shared" si="27"/>
        <v>0.52381864607838602</v>
      </c>
      <c r="Z235" s="126">
        <f t="shared" si="28"/>
        <v>0.43826808652660498</v>
      </c>
      <c r="AB235">
        <v>225</v>
      </c>
      <c r="AC235" t="str">
        <f t="shared" si="29"/>
        <v>Cristobal Saavedra-Corvalan</v>
      </c>
      <c r="AD235" s="124">
        <f t="shared" si="30"/>
        <v>0.59837142731158799</v>
      </c>
      <c r="AE235" s="124">
        <f t="shared" si="31"/>
        <v>0.39587288668967002</v>
      </c>
    </row>
    <row r="236" spans="2:31" x14ac:dyDescent="0.35">
      <c r="B236" s="122">
        <v>226</v>
      </c>
      <c r="C236" t="s">
        <v>2331</v>
      </c>
      <c r="D236">
        <v>0.64726116049576199</v>
      </c>
      <c r="E236">
        <v>0.33531522733367802</v>
      </c>
      <c r="F236">
        <v>0.64741829480449897</v>
      </c>
      <c r="G236">
        <v>0.345566864352712</v>
      </c>
      <c r="H236">
        <v>0.61285922960375006</v>
      </c>
      <c r="I236">
        <v>0.34955427422213398</v>
      </c>
      <c r="J236">
        <v>0.58878996845517195</v>
      </c>
      <c r="K236">
        <v>0.38237871618653901</v>
      </c>
      <c r="L236" s="126">
        <f t="shared" si="25"/>
        <v>0.58878996845517195</v>
      </c>
      <c r="M236" s="126">
        <f t="shared" si="26"/>
        <v>0.38237871618653901</v>
      </c>
      <c r="O236" s="122">
        <v>226</v>
      </c>
      <c r="P236" t="s">
        <v>3153</v>
      </c>
      <c r="Q236">
        <v>0.57018968485443799</v>
      </c>
      <c r="R236">
        <v>0.40968035659271601</v>
      </c>
      <c r="S236">
        <v>0.56799290250631795</v>
      </c>
      <c r="T236">
        <v>0.42440580530972499</v>
      </c>
      <c r="U236">
        <v>0.54070295894347598</v>
      </c>
      <c r="V236">
        <v>0.46618443409038801</v>
      </c>
      <c r="W236">
        <v>0.528755331672083</v>
      </c>
      <c r="X236">
        <v>0.47137099545038202</v>
      </c>
      <c r="Y236" s="126">
        <f t="shared" si="27"/>
        <v>0.528755331672083</v>
      </c>
      <c r="Z236" s="126">
        <f t="shared" si="28"/>
        <v>0.47137099545038202</v>
      </c>
      <c r="AB236">
        <v>226</v>
      </c>
      <c r="AC236" t="str">
        <f t="shared" si="29"/>
        <v>Cyril Saulnier</v>
      </c>
      <c r="AD236" s="124">
        <f t="shared" si="30"/>
        <v>0.58878996845517195</v>
      </c>
      <c r="AE236" s="124">
        <f t="shared" si="31"/>
        <v>0.38237871618653901</v>
      </c>
    </row>
    <row r="237" spans="2:31" x14ac:dyDescent="0.35">
      <c r="B237" s="122">
        <v>227</v>
      </c>
      <c r="C237" t="s">
        <v>3940</v>
      </c>
      <c r="D237">
        <v>0.65143337880954899</v>
      </c>
      <c r="E237">
        <v>0.34955197899886298</v>
      </c>
      <c r="F237">
        <v>0.63991117174606604</v>
      </c>
      <c r="G237">
        <v>0.36140263866515099</v>
      </c>
      <c r="H237">
        <v>0.62009125360325501</v>
      </c>
      <c r="I237">
        <v>0.38299620086310499</v>
      </c>
      <c r="J237">
        <v>0.59791117174606601</v>
      </c>
      <c r="K237">
        <v>0.40340263866515103</v>
      </c>
      <c r="L237" s="126">
        <f t="shared" si="25"/>
        <v>0.59791117174606601</v>
      </c>
      <c r="M237" s="126">
        <f t="shared" si="26"/>
        <v>0.40340263866515103</v>
      </c>
      <c r="O237" s="122">
        <v>227</v>
      </c>
      <c r="P237" t="s">
        <v>2053</v>
      </c>
      <c r="Q237">
        <v>0.577746397099965</v>
      </c>
      <c r="R237">
        <v>0.41794006254294402</v>
      </c>
      <c r="S237">
        <v>0.56676387756950897</v>
      </c>
      <c r="T237">
        <v>0.42719143944865401</v>
      </c>
      <c r="U237">
        <v>0.54662710268255799</v>
      </c>
      <c r="V237">
        <v>0.44219205128045802</v>
      </c>
      <c r="W237">
        <v>0.52860014342151895</v>
      </c>
      <c r="X237">
        <v>0.46007584849377497</v>
      </c>
      <c r="Y237" s="126">
        <f t="shared" si="27"/>
        <v>0.52860014342151895</v>
      </c>
      <c r="Z237" s="126">
        <f t="shared" si="28"/>
        <v>0.46007584849377497</v>
      </c>
      <c r="AB237">
        <v>227</v>
      </c>
      <c r="AC237" t="str">
        <f t="shared" si="29"/>
        <v>Dalibor Svrcina</v>
      </c>
      <c r="AD237" s="124">
        <f t="shared" si="30"/>
        <v>0.59791117174606601</v>
      </c>
      <c r="AE237" s="124">
        <f t="shared" si="31"/>
        <v>0.40340263866515103</v>
      </c>
    </row>
    <row r="238" spans="2:31" x14ac:dyDescent="0.35">
      <c r="B238" s="122">
        <v>228</v>
      </c>
      <c r="C238" t="s">
        <v>1698</v>
      </c>
      <c r="D238">
        <v>0.65254216867469905</v>
      </c>
      <c r="E238">
        <v>0.34687096774193499</v>
      </c>
      <c r="F238">
        <v>0.641313253012048</v>
      </c>
      <c r="G238">
        <v>0.35780645161290298</v>
      </c>
      <c r="H238">
        <v>0.62408433734939806</v>
      </c>
      <c r="I238">
        <v>0.37474193548387102</v>
      </c>
      <c r="J238">
        <v>0.59784819277108403</v>
      </c>
      <c r="K238">
        <v>0.39939354838709701</v>
      </c>
      <c r="L238" s="126">
        <f t="shared" si="25"/>
        <v>0.59784819277108403</v>
      </c>
      <c r="M238" s="126">
        <f t="shared" si="26"/>
        <v>0.39939354838709701</v>
      </c>
      <c r="O238" s="122">
        <v>228</v>
      </c>
      <c r="P238" t="s">
        <v>3191</v>
      </c>
      <c r="Q238">
        <v>0.57898468565338901</v>
      </c>
      <c r="R238">
        <v>0.41966342019629399</v>
      </c>
      <c r="S238">
        <v>0.56864624753785298</v>
      </c>
      <c r="T238">
        <v>0.42955122692839198</v>
      </c>
      <c r="U238">
        <v>0.54895405696016797</v>
      </c>
      <c r="V238">
        <v>0.44699026058888203</v>
      </c>
      <c r="W238">
        <v>0.53464624753785295</v>
      </c>
      <c r="X238">
        <v>0.46355122692839201</v>
      </c>
      <c r="Y238" s="126">
        <f t="shared" si="27"/>
        <v>0.53464624753785295</v>
      </c>
      <c r="Z238" s="126">
        <f t="shared" si="28"/>
        <v>0.46355122692839201</v>
      </c>
      <c r="AB238">
        <v>228</v>
      </c>
      <c r="AC238" t="str">
        <f t="shared" si="29"/>
        <v>Damian Patriarca</v>
      </c>
      <c r="AD238" s="124">
        <f t="shared" si="30"/>
        <v>0.59784819277108403</v>
      </c>
      <c r="AE238" s="124">
        <f t="shared" si="31"/>
        <v>0.39939354838709701</v>
      </c>
    </row>
    <row r="239" spans="2:31" x14ac:dyDescent="0.35">
      <c r="B239" s="122">
        <v>229</v>
      </c>
      <c r="C239" t="s">
        <v>2720</v>
      </c>
      <c r="D239">
        <v>0.63735758003968401</v>
      </c>
      <c r="E239">
        <v>0.37653703139404099</v>
      </c>
      <c r="F239">
        <v>0.60756470707986299</v>
      </c>
      <c r="G239">
        <v>0.399655359250911</v>
      </c>
      <c r="H239">
        <v>0.60941269346938798</v>
      </c>
      <c r="I239">
        <v>0.38696649903574298</v>
      </c>
      <c r="J239">
        <v>0.600412529524321</v>
      </c>
      <c r="K239">
        <v>0.43083788722823702</v>
      </c>
      <c r="L239" s="126">
        <f t="shared" si="25"/>
        <v>0.600412529524321</v>
      </c>
      <c r="M239" s="126">
        <f t="shared" si="26"/>
        <v>0.43083788722823702</v>
      </c>
      <c r="O239" s="122">
        <v>229</v>
      </c>
      <c r="P239" t="s">
        <v>3428</v>
      </c>
      <c r="Q239">
        <v>0.57921648016474903</v>
      </c>
      <c r="R239">
        <v>0.420449848479165</v>
      </c>
      <c r="S239">
        <v>0.56894918481776002</v>
      </c>
      <c r="T239">
        <v>0.430804587253305</v>
      </c>
      <c r="U239">
        <v>0.549686172905682</v>
      </c>
      <c r="V239">
        <v>0.44812080975098101</v>
      </c>
      <c r="W239">
        <v>0.53483898758346005</v>
      </c>
      <c r="X239">
        <v>0.46849079431284602</v>
      </c>
      <c r="Y239" s="126">
        <f t="shared" si="27"/>
        <v>0.53483898758346005</v>
      </c>
      <c r="Z239" s="126">
        <f t="shared" si="28"/>
        <v>0.46849079431284602</v>
      </c>
      <c r="AB239">
        <v>229</v>
      </c>
      <c r="AC239" t="str">
        <f t="shared" si="29"/>
        <v>Damir Dzumhur</v>
      </c>
      <c r="AD239" s="124">
        <f t="shared" si="30"/>
        <v>0.600412529524321</v>
      </c>
      <c r="AE239" s="124">
        <f t="shared" si="31"/>
        <v>0.43083788722823702</v>
      </c>
    </row>
    <row r="240" spans="2:31" x14ac:dyDescent="0.35">
      <c r="B240" s="122">
        <v>230</v>
      </c>
      <c r="C240" t="s">
        <v>1699</v>
      </c>
      <c r="D240">
        <v>0.62746424816368396</v>
      </c>
      <c r="E240">
        <v>0.34322157639630402</v>
      </c>
      <c r="F240">
        <v>0.60565307013420899</v>
      </c>
      <c r="G240">
        <v>0.35218679795388702</v>
      </c>
      <c r="H240">
        <v>0.57616608237120304</v>
      </c>
      <c r="I240">
        <v>0.35899333225160501</v>
      </c>
      <c r="J240">
        <v>0.57358572621161297</v>
      </c>
      <c r="K240">
        <v>0.38049588104549098</v>
      </c>
      <c r="L240" s="126">
        <f t="shared" si="25"/>
        <v>0.57358572621161297</v>
      </c>
      <c r="M240" s="126">
        <f t="shared" si="26"/>
        <v>0.38049588104549098</v>
      </c>
      <c r="O240" s="122">
        <v>230</v>
      </c>
      <c r="P240" t="s">
        <v>3075</v>
      </c>
      <c r="Q240">
        <v>0.57887116279069795</v>
      </c>
      <c r="R240">
        <v>0.41984250000000001</v>
      </c>
      <c r="S240">
        <v>0.56849488372093004</v>
      </c>
      <c r="T240">
        <v>0.42979000000000001</v>
      </c>
      <c r="U240">
        <v>0.54861348837209301</v>
      </c>
      <c r="V240">
        <v>0.44752750000000002</v>
      </c>
      <c r="W240">
        <v>0.53449488372093001</v>
      </c>
      <c r="X240">
        <v>0.46378999999999998</v>
      </c>
      <c r="Y240" s="126">
        <f t="shared" si="27"/>
        <v>0.53449488372093001</v>
      </c>
      <c r="Z240" s="126">
        <f t="shared" si="28"/>
        <v>0.46378999999999998</v>
      </c>
      <c r="AB240">
        <v>230</v>
      </c>
      <c r="AC240" t="str">
        <f t="shared" si="29"/>
        <v>Danai Udomchoke</v>
      </c>
      <c r="AD240" s="124">
        <f t="shared" si="30"/>
        <v>0.57358572621161297</v>
      </c>
      <c r="AE240" s="124">
        <f t="shared" si="31"/>
        <v>0.38049588104549098</v>
      </c>
    </row>
    <row r="241" spans="2:31" x14ac:dyDescent="0.35">
      <c r="B241" s="122">
        <v>231</v>
      </c>
      <c r="C241" t="s">
        <v>3714</v>
      </c>
      <c r="D241">
        <v>0.65038479514255898</v>
      </c>
      <c r="E241">
        <v>0.34572548750949</v>
      </c>
      <c r="F241">
        <v>0.63851306019007903</v>
      </c>
      <c r="G241">
        <v>0.35630065001265299</v>
      </c>
      <c r="H241">
        <v>0.61680569144668596</v>
      </c>
      <c r="I241">
        <v>0.37100652752973501</v>
      </c>
      <c r="J241">
        <v>0.59651306019007899</v>
      </c>
      <c r="K241">
        <v>0.39830065001265302</v>
      </c>
      <c r="L241" s="126">
        <f t="shared" si="25"/>
        <v>0.59651306019007899</v>
      </c>
      <c r="M241" s="126">
        <f t="shared" si="26"/>
        <v>0.39830065001265302</v>
      </c>
      <c r="O241" s="122">
        <v>231</v>
      </c>
      <c r="P241" t="s">
        <v>3207</v>
      </c>
      <c r="Q241">
        <v>0.58095670428522395</v>
      </c>
      <c r="R241">
        <v>0.41873279961742499</v>
      </c>
      <c r="S241">
        <v>0.57143505642783698</v>
      </c>
      <c r="T241">
        <v>0.428099199426137</v>
      </c>
      <c r="U241">
        <v>0.55391340857044902</v>
      </c>
      <c r="V241">
        <v>0.44546559923484902</v>
      </c>
      <c r="W241">
        <v>0.54030516928351002</v>
      </c>
      <c r="X241">
        <v>0.45829759827841099</v>
      </c>
      <c r="Y241" s="126">
        <f t="shared" si="27"/>
        <v>0.54030516928351002</v>
      </c>
      <c r="Z241" s="126">
        <f t="shared" si="28"/>
        <v>0.45829759827841099</v>
      </c>
      <c r="AB241">
        <v>231</v>
      </c>
      <c r="AC241" t="str">
        <f t="shared" si="29"/>
        <v>Dane Sweeny</v>
      </c>
      <c r="AD241" s="124">
        <f t="shared" si="30"/>
        <v>0.59651306019007899</v>
      </c>
      <c r="AE241" s="124">
        <f t="shared" si="31"/>
        <v>0.39830065001265302</v>
      </c>
    </row>
    <row r="242" spans="2:31" x14ac:dyDescent="0.35">
      <c r="B242" s="122">
        <v>232</v>
      </c>
      <c r="C242" t="s">
        <v>2872</v>
      </c>
      <c r="D242">
        <v>0.65718215891769305</v>
      </c>
      <c r="E242">
        <v>0.31017568414604302</v>
      </c>
      <c r="F242">
        <v>0.64120408957273001</v>
      </c>
      <c r="G242">
        <v>0.336450821074878</v>
      </c>
      <c r="H242">
        <v>0.62700511040147799</v>
      </c>
      <c r="I242">
        <v>0.35379403184886499</v>
      </c>
      <c r="J242">
        <v>0.61858733754946604</v>
      </c>
      <c r="K242">
        <v>0.39708080141943403</v>
      </c>
      <c r="L242" s="126">
        <f t="shared" si="25"/>
        <v>0.61858733754946604</v>
      </c>
      <c r="M242" s="126">
        <f t="shared" si="26"/>
        <v>0.39708080141943403</v>
      </c>
      <c r="O242" s="122">
        <v>232</v>
      </c>
      <c r="P242" t="s">
        <v>2054</v>
      </c>
      <c r="Q242">
        <v>0.58493699657592702</v>
      </c>
      <c r="R242">
        <v>0.41104715145520199</v>
      </c>
      <c r="S242">
        <v>0.57715331238254797</v>
      </c>
      <c r="T242">
        <v>0.415738144173253</v>
      </c>
      <c r="U242">
        <v>0.56246447753907003</v>
      </c>
      <c r="V242">
        <v>0.42817968299145598</v>
      </c>
      <c r="W242">
        <v>0.55816987145048302</v>
      </c>
      <c r="X242">
        <v>0.44343085395910398</v>
      </c>
      <c r="Y242" s="126">
        <f t="shared" si="27"/>
        <v>0.55816987145048302</v>
      </c>
      <c r="Z242" s="126">
        <f t="shared" si="28"/>
        <v>0.44343085395910398</v>
      </c>
      <c r="AB242">
        <v>232</v>
      </c>
      <c r="AC242" t="str">
        <f t="shared" si="29"/>
        <v>Daniel Altmaier</v>
      </c>
      <c r="AD242" s="124">
        <f t="shared" si="30"/>
        <v>0.61858733754946604</v>
      </c>
      <c r="AE242" s="124">
        <f t="shared" si="31"/>
        <v>0.39708080141943403</v>
      </c>
    </row>
    <row r="243" spans="2:31" x14ac:dyDescent="0.35">
      <c r="B243" s="122">
        <v>233</v>
      </c>
      <c r="C243" t="s">
        <v>2519</v>
      </c>
      <c r="D243">
        <v>0.64989537062883795</v>
      </c>
      <c r="E243">
        <v>0.33978970584764301</v>
      </c>
      <c r="F243">
        <v>0.64067888111865501</v>
      </c>
      <c r="G243">
        <v>0.35493178972240103</v>
      </c>
      <c r="H243">
        <v>0.62400916083899105</v>
      </c>
      <c r="I243">
        <v>0.372698842291801</v>
      </c>
      <c r="J243">
        <v>0.59933944055932697</v>
      </c>
      <c r="K243">
        <v>0.39846589486120099</v>
      </c>
      <c r="L243" s="126">
        <f t="shared" si="25"/>
        <v>0.59933944055932697</v>
      </c>
      <c r="M243" s="126">
        <f t="shared" si="26"/>
        <v>0.39846589486120099</v>
      </c>
      <c r="O243" s="122">
        <v>233</v>
      </c>
      <c r="P243" t="s">
        <v>3550</v>
      </c>
      <c r="Q243">
        <v>0.58910417616845001</v>
      </c>
      <c r="R243">
        <v>0.41636868440735397</v>
      </c>
      <c r="S243">
        <v>0.57830374212713398</v>
      </c>
      <c r="T243">
        <v>0.42831627580701498</v>
      </c>
      <c r="U243">
        <v>0.57017179996138001</v>
      </c>
      <c r="V243">
        <v>0.45129184815305801</v>
      </c>
      <c r="W243">
        <v>0.55179617343014697</v>
      </c>
      <c r="X243">
        <v>0.46550526193719199</v>
      </c>
      <c r="Y243" s="126">
        <f t="shared" si="27"/>
        <v>0.55179617343014697</v>
      </c>
      <c r="Z243" s="126">
        <f t="shared" si="28"/>
        <v>0.46550526193719199</v>
      </c>
      <c r="AB243">
        <v>233</v>
      </c>
      <c r="AC243" t="str">
        <f t="shared" si="29"/>
        <v>Daniel Berta</v>
      </c>
      <c r="AD243" s="124">
        <f t="shared" si="30"/>
        <v>0.59933944055932697</v>
      </c>
      <c r="AE243" s="124">
        <f t="shared" si="31"/>
        <v>0.39846589486120099</v>
      </c>
    </row>
    <row r="244" spans="2:31" x14ac:dyDescent="0.35">
      <c r="B244" s="122">
        <v>234</v>
      </c>
      <c r="C244" t="s">
        <v>1700</v>
      </c>
      <c r="D244">
        <v>0.67801280134617903</v>
      </c>
      <c r="E244">
        <v>0.32576420300853798</v>
      </c>
      <c r="F244">
        <v>0.67203443249713402</v>
      </c>
      <c r="G244">
        <v>0.33473898712474398</v>
      </c>
      <c r="H244">
        <v>0.65526118623549501</v>
      </c>
      <c r="I244">
        <v>0.35077537654772001</v>
      </c>
      <c r="J244">
        <v>0.65026494955807501</v>
      </c>
      <c r="K244">
        <v>0.35884507987661401</v>
      </c>
      <c r="L244" s="126">
        <f t="shared" si="25"/>
        <v>0.65026494955807501</v>
      </c>
      <c r="M244" s="126">
        <f t="shared" si="26"/>
        <v>0.35884507987661401</v>
      </c>
      <c r="O244" s="122">
        <v>234</v>
      </c>
      <c r="P244" t="s">
        <v>3601</v>
      </c>
      <c r="Q244">
        <v>0.57517814585488303</v>
      </c>
      <c r="R244">
        <v>0.43005904998122302</v>
      </c>
      <c r="S244">
        <v>0.55970914184824505</v>
      </c>
      <c r="T244">
        <v>0.45152249982958098</v>
      </c>
      <c r="U244">
        <v>0.540411780805782</v>
      </c>
      <c r="V244">
        <v>0.468049447969134</v>
      </c>
      <c r="W244">
        <v>0.538134563116067</v>
      </c>
      <c r="X244">
        <v>0.48763458319255898</v>
      </c>
      <c r="Y244" s="126">
        <f t="shared" si="27"/>
        <v>0.538134563116067</v>
      </c>
      <c r="Z244" s="126">
        <f t="shared" si="28"/>
        <v>0.48763458319255898</v>
      </c>
      <c r="AB244">
        <v>234</v>
      </c>
      <c r="AC244" t="str">
        <f t="shared" si="29"/>
        <v>Daniel Brands</v>
      </c>
      <c r="AD244" s="124">
        <f t="shared" si="30"/>
        <v>0.65026494955807501</v>
      </c>
      <c r="AE244" s="124">
        <f t="shared" si="31"/>
        <v>0.35884507987661401</v>
      </c>
    </row>
    <row r="245" spans="2:31" x14ac:dyDescent="0.35">
      <c r="B245" s="122">
        <v>235</v>
      </c>
      <c r="C245" t="s">
        <v>2597</v>
      </c>
      <c r="D245">
        <v>0.63575260537969103</v>
      </c>
      <c r="E245">
        <v>0.33229884092204798</v>
      </c>
      <c r="F245">
        <v>0.634660683140294</v>
      </c>
      <c r="G245">
        <v>0.35174418762640303</v>
      </c>
      <c r="H245">
        <v>0.61949551235522105</v>
      </c>
      <c r="I245">
        <v>0.370308140719803</v>
      </c>
      <c r="J245">
        <v>0.59633034157014697</v>
      </c>
      <c r="K245">
        <v>0.39687209381320199</v>
      </c>
      <c r="L245" s="126">
        <f t="shared" si="25"/>
        <v>0.59633034157014697</v>
      </c>
      <c r="M245" s="126">
        <f t="shared" si="26"/>
        <v>0.39687209381320199</v>
      </c>
      <c r="O245" s="122">
        <v>235</v>
      </c>
      <c r="P245" t="s">
        <v>3609</v>
      </c>
      <c r="Q245">
        <v>0.59880331830287603</v>
      </c>
      <c r="R245">
        <v>0.423533469814315</v>
      </c>
      <c r="S245">
        <v>0.62366472615510904</v>
      </c>
      <c r="T245">
        <v>0.46049556331733299</v>
      </c>
      <c r="U245">
        <v>0.58987049492129395</v>
      </c>
      <c r="V245">
        <v>0.46293557333750901</v>
      </c>
      <c r="W245">
        <v>0.56196342032787805</v>
      </c>
      <c r="X245">
        <v>0.46380076024372802</v>
      </c>
      <c r="Y245" s="126">
        <f t="shared" si="27"/>
        <v>0.56196342032787805</v>
      </c>
      <c r="Z245" s="126">
        <f t="shared" si="28"/>
        <v>0.46380076024372802</v>
      </c>
      <c r="AB245">
        <v>235</v>
      </c>
      <c r="AC245" t="str">
        <f t="shared" si="29"/>
        <v>Daniel Cox</v>
      </c>
      <c r="AD245" s="124">
        <f t="shared" si="30"/>
        <v>0.59633034157014697</v>
      </c>
      <c r="AE245" s="124">
        <f t="shared" si="31"/>
        <v>0.39687209381320199</v>
      </c>
    </row>
    <row r="246" spans="2:31" x14ac:dyDescent="0.35">
      <c r="B246" s="122">
        <v>236</v>
      </c>
      <c r="C246" t="s">
        <v>2509</v>
      </c>
      <c r="D246">
        <v>0.65231943426608396</v>
      </c>
      <c r="E246">
        <v>0.34528908411477299</v>
      </c>
      <c r="F246">
        <v>0.64097915139912598</v>
      </c>
      <c r="G246">
        <v>0.35543362617216001</v>
      </c>
      <c r="H246">
        <v>0.62363886853216799</v>
      </c>
      <c r="I246">
        <v>0.37157816822954598</v>
      </c>
      <c r="J246">
        <v>0.59680134105059501</v>
      </c>
      <c r="K246">
        <v>0.39195869533943301</v>
      </c>
      <c r="L246" s="126">
        <f t="shared" si="25"/>
        <v>0.59680134105059501</v>
      </c>
      <c r="M246" s="126">
        <f t="shared" si="26"/>
        <v>0.39195869533943301</v>
      </c>
      <c r="O246" s="122">
        <v>236</v>
      </c>
      <c r="P246" t="s">
        <v>2055</v>
      </c>
      <c r="Q246">
        <v>0.57872960427208398</v>
      </c>
      <c r="R246">
        <v>0.406076259086317</v>
      </c>
      <c r="S246">
        <v>0.56678662925525702</v>
      </c>
      <c r="T246">
        <v>0.41943459951810202</v>
      </c>
      <c r="U246">
        <v>0.543124315612588</v>
      </c>
      <c r="V246">
        <v>0.43159288662193801</v>
      </c>
      <c r="W246">
        <v>0.53340463291053997</v>
      </c>
      <c r="X246">
        <v>0.45274172837078502</v>
      </c>
      <c r="Y246" s="126">
        <f t="shared" si="27"/>
        <v>0.53340463291053997</v>
      </c>
      <c r="Z246" s="126">
        <f t="shared" si="28"/>
        <v>0.45274172837078502</v>
      </c>
      <c r="AB246">
        <v>236</v>
      </c>
      <c r="AC246" t="str">
        <f t="shared" si="29"/>
        <v>Daniel Dutra Da Silva</v>
      </c>
      <c r="AD246" s="124">
        <f t="shared" si="30"/>
        <v>0.59680134105059501</v>
      </c>
      <c r="AE246" s="124">
        <f t="shared" si="31"/>
        <v>0.39195869533943301</v>
      </c>
    </row>
    <row r="247" spans="2:31" x14ac:dyDescent="0.35">
      <c r="B247" s="122">
        <v>237</v>
      </c>
      <c r="C247" t="s">
        <v>2789</v>
      </c>
      <c r="D247">
        <v>0.64562869732450201</v>
      </c>
      <c r="E247">
        <v>0.34237248584854602</v>
      </c>
      <c r="F247">
        <v>0.63274995371354503</v>
      </c>
      <c r="G247">
        <v>0.35003656292119001</v>
      </c>
      <c r="H247">
        <v>0.61926900123246598</v>
      </c>
      <c r="I247">
        <v>0.37513645935423401</v>
      </c>
      <c r="J247">
        <v>0.620799532519824</v>
      </c>
      <c r="K247">
        <v>0.39187372469762699</v>
      </c>
      <c r="L247" s="126">
        <f t="shared" si="25"/>
        <v>0.620799532519824</v>
      </c>
      <c r="M247" s="126">
        <f t="shared" si="26"/>
        <v>0.39187372469762699</v>
      </c>
      <c r="O247" s="122">
        <v>237</v>
      </c>
      <c r="P247" t="s">
        <v>3485</v>
      </c>
      <c r="Q247">
        <v>0.57959801579772097</v>
      </c>
      <c r="R247">
        <v>0.41954428094098001</v>
      </c>
      <c r="S247">
        <v>0.56939702369658196</v>
      </c>
      <c r="T247">
        <v>0.42931642141146997</v>
      </c>
      <c r="U247">
        <v>0.55119603159544195</v>
      </c>
      <c r="V247">
        <v>0.44708856188196</v>
      </c>
      <c r="W247">
        <v>0.53419107108974495</v>
      </c>
      <c r="X247">
        <v>0.46194926423441002</v>
      </c>
      <c r="Y247" s="126">
        <f t="shared" si="27"/>
        <v>0.53419107108974495</v>
      </c>
      <c r="Z247" s="126">
        <f t="shared" si="28"/>
        <v>0.46194926423441002</v>
      </c>
      <c r="AB247">
        <v>237</v>
      </c>
      <c r="AC247" t="str">
        <f t="shared" si="29"/>
        <v>Daniel Elahi Galan</v>
      </c>
      <c r="AD247" s="124">
        <f t="shared" si="30"/>
        <v>0.620799532519824</v>
      </c>
      <c r="AE247" s="124">
        <f t="shared" si="31"/>
        <v>0.39187372469762699</v>
      </c>
    </row>
    <row r="248" spans="2:31" x14ac:dyDescent="0.35">
      <c r="B248" s="122">
        <v>238</v>
      </c>
      <c r="C248" t="s">
        <v>2378</v>
      </c>
      <c r="D248">
        <v>0.64987530058982201</v>
      </c>
      <c r="E248">
        <v>0.34753871929749103</v>
      </c>
      <c r="F248">
        <v>0.63767336428996202</v>
      </c>
      <c r="G248">
        <v>0.35869689712964198</v>
      </c>
      <c r="H248">
        <v>0.61629979002408397</v>
      </c>
      <c r="I248">
        <v>0.37683347494781899</v>
      </c>
      <c r="J248">
        <v>0.59259426355779399</v>
      </c>
      <c r="K248">
        <v>0.40028610800301301</v>
      </c>
      <c r="L248" s="126">
        <f t="shared" si="25"/>
        <v>0.59259426355779399</v>
      </c>
      <c r="M248" s="126">
        <f t="shared" si="26"/>
        <v>0.40028610800301301</v>
      </c>
      <c r="O248" s="122">
        <v>238</v>
      </c>
      <c r="P248" t="s">
        <v>2056</v>
      </c>
      <c r="Q248">
        <v>0.56276336051677101</v>
      </c>
      <c r="R248">
        <v>0.41761885328204801</v>
      </c>
      <c r="S248">
        <v>0.55874510697791602</v>
      </c>
      <c r="T248">
        <v>0.42958099167732899</v>
      </c>
      <c r="U248">
        <v>0.53860249872251997</v>
      </c>
      <c r="V248">
        <v>0.45283265429340602</v>
      </c>
      <c r="W248">
        <v>0.52150281300309598</v>
      </c>
      <c r="X248">
        <v>0.456955904875254</v>
      </c>
      <c r="Y248" s="126">
        <f t="shared" si="27"/>
        <v>0.52150281300309598</v>
      </c>
      <c r="Z248" s="126">
        <f t="shared" si="28"/>
        <v>0.456955904875254</v>
      </c>
      <c r="AB248">
        <v>238</v>
      </c>
      <c r="AC248" t="str">
        <f t="shared" si="29"/>
        <v>Daniel Elsner</v>
      </c>
      <c r="AD248" s="124">
        <f t="shared" si="30"/>
        <v>0.59259426355779399</v>
      </c>
      <c r="AE248" s="124">
        <f t="shared" si="31"/>
        <v>0.40028610800301301</v>
      </c>
    </row>
    <row r="249" spans="2:31" x14ac:dyDescent="0.35">
      <c r="B249" s="122">
        <v>239</v>
      </c>
      <c r="C249" t="s">
        <v>2482</v>
      </c>
      <c r="D249">
        <v>0.67612882414997899</v>
      </c>
      <c r="E249">
        <v>0.37780089388347698</v>
      </c>
      <c r="F249">
        <v>0.67914251488136601</v>
      </c>
      <c r="G249">
        <v>0.39843710148651301</v>
      </c>
      <c r="H249">
        <v>0.67581267906336495</v>
      </c>
      <c r="I249">
        <v>0.41793364001415401</v>
      </c>
      <c r="J249">
        <v>0.62850276416020001</v>
      </c>
      <c r="K249">
        <v>0.410621154247093</v>
      </c>
      <c r="L249" s="126">
        <f t="shared" si="25"/>
        <v>0.62850276416020001</v>
      </c>
      <c r="M249" s="126">
        <f t="shared" si="26"/>
        <v>0.410621154247093</v>
      </c>
      <c r="O249" s="122">
        <v>239</v>
      </c>
      <c r="P249" t="s">
        <v>3090</v>
      </c>
      <c r="Q249">
        <v>0.64052152206734403</v>
      </c>
      <c r="R249">
        <v>0.40795709215433501</v>
      </c>
      <c r="S249">
        <v>0.609013533530677</v>
      </c>
      <c r="T249">
        <v>0.41426195392908799</v>
      </c>
      <c r="U249">
        <v>0.58475831297444902</v>
      </c>
      <c r="V249">
        <v>0.39989880805591499</v>
      </c>
      <c r="W249">
        <v>0.57835394023714004</v>
      </c>
      <c r="X249">
        <v>0.41913608816232301</v>
      </c>
      <c r="Y249" s="126">
        <f t="shared" si="27"/>
        <v>0.57835394023714004</v>
      </c>
      <c r="Z249" s="126">
        <f t="shared" si="28"/>
        <v>0.41913608816232301</v>
      </c>
      <c r="AB249">
        <v>239</v>
      </c>
      <c r="AC249" t="str">
        <f t="shared" si="29"/>
        <v>Daniel Evans</v>
      </c>
      <c r="AD249" s="124">
        <f t="shared" si="30"/>
        <v>0.62850276416020001</v>
      </c>
      <c r="AE249" s="124">
        <f t="shared" si="31"/>
        <v>0.410621154247093</v>
      </c>
    </row>
    <row r="250" spans="2:31" x14ac:dyDescent="0.35">
      <c r="B250" s="122">
        <v>240</v>
      </c>
      <c r="C250" t="s">
        <v>2590</v>
      </c>
      <c r="D250">
        <v>0.65046891466508105</v>
      </c>
      <c r="E250">
        <v>0.34620972979804998</v>
      </c>
      <c r="F250">
        <v>0.63821095326039401</v>
      </c>
      <c r="G250">
        <v>0.356833593908501</v>
      </c>
      <c r="H250">
        <v>0.61988627674330798</v>
      </c>
      <c r="I250">
        <v>0.373290264958408</v>
      </c>
      <c r="J250">
        <v>0.58825704043388605</v>
      </c>
      <c r="K250">
        <v>0.39666951412162899</v>
      </c>
      <c r="L250" s="126">
        <f t="shared" si="25"/>
        <v>0.58825704043388605</v>
      </c>
      <c r="M250" s="126">
        <f t="shared" si="26"/>
        <v>0.39666951412162899</v>
      </c>
      <c r="O250" s="122">
        <v>240</v>
      </c>
      <c r="P250" t="s">
        <v>3029</v>
      </c>
      <c r="Q250">
        <v>0.57737006703682203</v>
      </c>
      <c r="R250">
        <v>0.42763121614744598</v>
      </c>
      <c r="S250">
        <v>0.57025346163398505</v>
      </c>
      <c r="T250">
        <v>0.43286778109674001</v>
      </c>
      <c r="U250">
        <v>0.55195057465020902</v>
      </c>
      <c r="V250">
        <v>0.44630339581005501</v>
      </c>
      <c r="W250">
        <v>0.54397740937075201</v>
      </c>
      <c r="X250">
        <v>0.47030431889463697</v>
      </c>
      <c r="Y250" s="126">
        <f t="shared" si="27"/>
        <v>0.54397740937075201</v>
      </c>
      <c r="Z250" s="126">
        <f t="shared" si="28"/>
        <v>0.47030431889463697</v>
      </c>
      <c r="AB250">
        <v>240</v>
      </c>
      <c r="AC250" t="str">
        <f t="shared" si="29"/>
        <v>Daniel Garza</v>
      </c>
      <c r="AD250" s="124">
        <f t="shared" si="30"/>
        <v>0.58825704043388605</v>
      </c>
      <c r="AE250" s="124">
        <f t="shared" si="31"/>
        <v>0.39666951412162899</v>
      </c>
    </row>
    <row r="251" spans="2:31" x14ac:dyDescent="0.35">
      <c r="B251" s="122">
        <v>241</v>
      </c>
      <c r="C251" t="s">
        <v>1701</v>
      </c>
      <c r="D251">
        <v>0.60903124045080204</v>
      </c>
      <c r="E251">
        <v>0.31719434011644199</v>
      </c>
      <c r="F251">
        <v>0.61378223267569898</v>
      </c>
      <c r="G251">
        <v>0.345637970480006</v>
      </c>
      <c r="H251">
        <v>0.60349501139589801</v>
      </c>
      <c r="I251">
        <v>0.34468245820941401</v>
      </c>
      <c r="J251">
        <v>0.59660819945505394</v>
      </c>
      <c r="K251">
        <v>0.38883812411909102</v>
      </c>
      <c r="L251" s="126">
        <f t="shared" si="25"/>
        <v>0.59660819945505394</v>
      </c>
      <c r="M251" s="126">
        <f t="shared" si="26"/>
        <v>0.38883812411909102</v>
      </c>
      <c r="O251" s="122">
        <v>241</v>
      </c>
      <c r="P251" t="s">
        <v>2057</v>
      </c>
      <c r="Q251">
        <v>0.569160769949278</v>
      </c>
      <c r="R251">
        <v>0.40416308112207699</v>
      </c>
      <c r="S251">
        <v>0.55669605476491701</v>
      </c>
      <c r="T251">
        <v>0.41666903006283701</v>
      </c>
      <c r="U251">
        <v>0.52942901845143797</v>
      </c>
      <c r="V251">
        <v>0.42970301760495799</v>
      </c>
      <c r="W251">
        <v>0.51016049759739601</v>
      </c>
      <c r="X251">
        <v>0.44105999369798699</v>
      </c>
      <c r="Y251" s="126">
        <f t="shared" si="27"/>
        <v>0.51016049759739601</v>
      </c>
      <c r="Z251" s="126">
        <f t="shared" si="28"/>
        <v>0.44105999369798699</v>
      </c>
      <c r="AB251">
        <v>241</v>
      </c>
      <c r="AC251" t="str">
        <f t="shared" si="29"/>
        <v>Daniel Gimeno-Traver</v>
      </c>
      <c r="AD251" s="124">
        <f t="shared" si="30"/>
        <v>0.59660819945505394</v>
      </c>
      <c r="AE251" s="124">
        <f t="shared" si="31"/>
        <v>0.38883812411909102</v>
      </c>
    </row>
    <row r="252" spans="2:31" x14ac:dyDescent="0.35">
      <c r="B252" s="122">
        <v>242</v>
      </c>
      <c r="C252" t="s">
        <v>1702</v>
      </c>
      <c r="D252">
        <v>0.64967428505981095</v>
      </c>
      <c r="E252">
        <v>0.34331258035349199</v>
      </c>
      <c r="F252">
        <v>0.63756571341308199</v>
      </c>
      <c r="G252">
        <v>0.35308344047132201</v>
      </c>
      <c r="H252">
        <v>0.61457942652074204</v>
      </c>
      <c r="I252">
        <v>0.36344608510760701</v>
      </c>
      <c r="J252">
        <v>0.59556571341308195</v>
      </c>
      <c r="K252">
        <v>0.39508344047132199</v>
      </c>
      <c r="L252" s="126">
        <f t="shared" si="25"/>
        <v>0.59556571341308195</v>
      </c>
      <c r="M252" s="126">
        <f t="shared" si="26"/>
        <v>0.39508344047132199</v>
      </c>
      <c r="O252" s="122">
        <v>242</v>
      </c>
      <c r="P252" t="s">
        <v>3245</v>
      </c>
      <c r="Q252">
        <v>0.57707343589248195</v>
      </c>
      <c r="R252">
        <v>0.41431166344224901</v>
      </c>
      <c r="S252">
        <v>0.56883288436622204</v>
      </c>
      <c r="T252">
        <v>0.42210602167460598</v>
      </c>
      <c r="U252">
        <v>0.55245815121542896</v>
      </c>
      <c r="V252">
        <v>0.43308816342772799</v>
      </c>
      <c r="W252">
        <v>0.533479451419826</v>
      </c>
      <c r="X252">
        <v>0.44995072008258102</v>
      </c>
      <c r="Y252" s="126">
        <f t="shared" si="27"/>
        <v>0.533479451419826</v>
      </c>
      <c r="Z252" s="126">
        <f t="shared" si="28"/>
        <v>0.44995072008258102</v>
      </c>
      <c r="AB252">
        <v>242</v>
      </c>
      <c r="AC252" t="str">
        <f t="shared" si="29"/>
        <v>Daniel King-Turner</v>
      </c>
      <c r="AD252" s="124">
        <f t="shared" si="30"/>
        <v>0.59556571341308195</v>
      </c>
      <c r="AE252" s="124">
        <f t="shared" si="31"/>
        <v>0.39508344047132199</v>
      </c>
    </row>
    <row r="253" spans="2:31" x14ac:dyDescent="0.35">
      <c r="B253" s="122">
        <v>243</v>
      </c>
      <c r="C253" t="s">
        <v>1703</v>
      </c>
      <c r="D253">
        <v>0.63020227543660301</v>
      </c>
      <c r="E253">
        <v>0.33317929210665898</v>
      </c>
      <c r="F253">
        <v>0.61768662392409202</v>
      </c>
      <c r="G253">
        <v>0.34873477384576002</v>
      </c>
      <c r="H253">
        <v>0.59083089599683303</v>
      </c>
      <c r="I253">
        <v>0.36329425996683701</v>
      </c>
      <c r="J253">
        <v>0.57799236570875701</v>
      </c>
      <c r="K253">
        <v>0.39325305951937001</v>
      </c>
      <c r="L253" s="126">
        <f t="shared" si="25"/>
        <v>0.57799236570875701</v>
      </c>
      <c r="M253" s="126">
        <f t="shared" si="26"/>
        <v>0.39325305951937001</v>
      </c>
      <c r="O253" s="122">
        <v>243</v>
      </c>
      <c r="P253" t="s">
        <v>3604</v>
      </c>
      <c r="Q253">
        <v>0.63458949174788004</v>
      </c>
      <c r="R253">
        <v>0.44538332866145097</v>
      </c>
      <c r="S253">
        <v>0.62404748295493995</v>
      </c>
      <c r="T253">
        <v>0.45880573675592001</v>
      </c>
      <c r="U253">
        <v>0.63244130206434002</v>
      </c>
      <c r="V253">
        <v>0.48262205902211203</v>
      </c>
      <c r="W253">
        <v>0.60073303569526504</v>
      </c>
      <c r="X253">
        <v>0.52098906945850798</v>
      </c>
      <c r="Y253" s="126">
        <f t="shared" si="27"/>
        <v>0.60073303569526504</v>
      </c>
      <c r="Z253" s="126">
        <f t="shared" si="28"/>
        <v>0.52098906945850798</v>
      </c>
      <c r="AB253">
        <v>243</v>
      </c>
      <c r="AC253" t="str">
        <f t="shared" si="29"/>
        <v>Daniel Koellerer</v>
      </c>
      <c r="AD253" s="124">
        <f t="shared" si="30"/>
        <v>0.57799236570875701</v>
      </c>
      <c r="AE253" s="124">
        <f t="shared" si="31"/>
        <v>0.39325305951937001</v>
      </c>
    </row>
    <row r="254" spans="2:31" x14ac:dyDescent="0.35">
      <c r="B254" s="122">
        <v>244</v>
      </c>
      <c r="C254" t="s">
        <v>2604</v>
      </c>
      <c r="D254">
        <v>0.65070228660054197</v>
      </c>
      <c r="E254">
        <v>0.34362517783424401</v>
      </c>
      <c r="F254">
        <v>0.63893638213405701</v>
      </c>
      <c r="G254">
        <v>0.35350023711232498</v>
      </c>
      <c r="H254">
        <v>0.61780049801503301</v>
      </c>
      <c r="I254">
        <v>0.36442555721396402</v>
      </c>
      <c r="J254">
        <v>0.59693638213405698</v>
      </c>
      <c r="K254">
        <v>0.39550023711232501</v>
      </c>
      <c r="L254" s="126">
        <f t="shared" si="25"/>
        <v>0.59693638213405698</v>
      </c>
      <c r="M254" s="126">
        <f t="shared" si="26"/>
        <v>0.39550023711232501</v>
      </c>
      <c r="O254" s="122">
        <v>244</v>
      </c>
      <c r="P254" t="s">
        <v>3027</v>
      </c>
      <c r="Q254">
        <v>0.57532577332246204</v>
      </c>
      <c r="R254">
        <v>0.41629810912059001</v>
      </c>
      <c r="S254">
        <v>0.56614670495810404</v>
      </c>
      <c r="T254">
        <v>0.42618915776754202</v>
      </c>
      <c r="U254">
        <v>0.54714362033972896</v>
      </c>
      <c r="V254">
        <v>0.442704394509705</v>
      </c>
      <c r="W254">
        <v>0.52873926803627003</v>
      </c>
      <c r="X254">
        <v>0.45566798991188301</v>
      </c>
      <c r="Y254" s="126">
        <f t="shared" si="27"/>
        <v>0.52873926803627003</v>
      </c>
      <c r="Z254" s="126">
        <f t="shared" si="28"/>
        <v>0.45566798991188301</v>
      </c>
      <c r="AB254">
        <v>244</v>
      </c>
      <c r="AC254" t="str">
        <f t="shared" si="29"/>
        <v>Daniel Kosakowski</v>
      </c>
      <c r="AD254" s="124">
        <f t="shared" si="30"/>
        <v>0.59693638213405698</v>
      </c>
      <c r="AE254" s="124">
        <f t="shared" si="31"/>
        <v>0.39550023711232501</v>
      </c>
    </row>
    <row r="255" spans="2:31" x14ac:dyDescent="0.35">
      <c r="B255" s="122">
        <v>245</v>
      </c>
      <c r="C255" t="s">
        <v>2867</v>
      </c>
      <c r="D255">
        <v>0.65311574826353302</v>
      </c>
      <c r="E255">
        <v>0.34367312746734202</v>
      </c>
      <c r="F255">
        <v>0.64314454540626198</v>
      </c>
      <c r="G255">
        <v>0.35359891892517797</v>
      </c>
      <c r="H255">
        <v>0.62561058029383398</v>
      </c>
      <c r="I255">
        <v>0.372015238662468</v>
      </c>
      <c r="J255">
        <v>0.60092961244648402</v>
      </c>
      <c r="K255">
        <v>0.39566833583906302</v>
      </c>
      <c r="L255" s="126">
        <f t="shared" si="25"/>
        <v>0.60092961244648402</v>
      </c>
      <c r="M255" s="126">
        <f t="shared" si="26"/>
        <v>0.39566833583906302</v>
      </c>
      <c r="O255" s="122">
        <v>245</v>
      </c>
      <c r="P255" t="s">
        <v>2058</v>
      </c>
      <c r="Q255">
        <v>0.57321472077333002</v>
      </c>
      <c r="R255">
        <v>0.40332568371086602</v>
      </c>
      <c r="S255">
        <v>0.55818837888302897</v>
      </c>
      <c r="T255">
        <v>0.40242843518932903</v>
      </c>
      <c r="U255">
        <v>0.53914158465816497</v>
      </c>
      <c r="V255">
        <v>0.41414621566093102</v>
      </c>
      <c r="W255">
        <v>0.52117483447627799</v>
      </c>
      <c r="X255">
        <v>0.42191885736708101</v>
      </c>
      <c r="Y255" s="126">
        <f t="shared" si="27"/>
        <v>0.52117483447627799</v>
      </c>
      <c r="Z255" s="126">
        <f t="shared" si="28"/>
        <v>0.42191885736708101</v>
      </c>
      <c r="AB255">
        <v>245</v>
      </c>
      <c r="AC255" t="str">
        <f t="shared" si="29"/>
        <v>Daniel Masur</v>
      </c>
      <c r="AD255" s="124">
        <f t="shared" si="30"/>
        <v>0.60092961244648402</v>
      </c>
      <c r="AE255" s="124">
        <f t="shared" si="31"/>
        <v>0.39566833583906302</v>
      </c>
    </row>
    <row r="256" spans="2:31" x14ac:dyDescent="0.35">
      <c r="B256" s="122">
        <v>246</v>
      </c>
      <c r="C256" t="s">
        <v>3939</v>
      </c>
      <c r="D256">
        <v>0.64876763724730102</v>
      </c>
      <c r="E256">
        <v>0.34122176394510401</v>
      </c>
      <c r="F256">
        <v>0.63635684966306805</v>
      </c>
      <c r="G256">
        <v>0.35029568526013899</v>
      </c>
      <c r="H256">
        <v>0.61173859670820996</v>
      </c>
      <c r="I256">
        <v>0.35689486036132601</v>
      </c>
      <c r="J256">
        <v>0.59435684966306801</v>
      </c>
      <c r="K256">
        <v>0.39229568526013903</v>
      </c>
      <c r="L256" s="126">
        <f t="shared" si="25"/>
        <v>0.59435684966306801</v>
      </c>
      <c r="M256" s="126">
        <f t="shared" si="26"/>
        <v>0.39229568526013903</v>
      </c>
      <c r="O256" s="122">
        <v>246</v>
      </c>
      <c r="P256" t="s">
        <v>3501</v>
      </c>
      <c r="Q256">
        <v>0.57600179501262705</v>
      </c>
      <c r="R256">
        <v>0.41303602262685502</v>
      </c>
      <c r="S256">
        <v>0.56582361678794801</v>
      </c>
      <c r="T256">
        <v>0.42700338070515298</v>
      </c>
      <c r="U256">
        <v>0.54687873360789696</v>
      </c>
      <c r="V256">
        <v>0.44583417172455803</v>
      </c>
      <c r="W256">
        <v>0.52538761275227197</v>
      </c>
      <c r="X256">
        <v>0.46285155976269099</v>
      </c>
      <c r="Y256" s="126">
        <f t="shared" si="27"/>
        <v>0.52538761275227197</v>
      </c>
      <c r="Z256" s="126">
        <f t="shared" si="28"/>
        <v>0.46285155976269099</v>
      </c>
      <c r="AB256">
        <v>246</v>
      </c>
      <c r="AC256" t="str">
        <f t="shared" si="29"/>
        <v>Daniel Michalski</v>
      </c>
      <c r="AD256" s="124">
        <f t="shared" si="30"/>
        <v>0.59435684966306801</v>
      </c>
      <c r="AE256" s="124">
        <f t="shared" si="31"/>
        <v>0.39229568526013903</v>
      </c>
    </row>
    <row r="257" spans="2:31" x14ac:dyDescent="0.35">
      <c r="B257" s="122">
        <v>247</v>
      </c>
      <c r="C257" t="s">
        <v>1704</v>
      </c>
      <c r="D257">
        <v>0.65138208463081004</v>
      </c>
      <c r="E257">
        <v>0.34109853489562703</v>
      </c>
      <c r="F257">
        <v>0.63961613014396301</v>
      </c>
      <c r="G257">
        <v>0.34969416217225302</v>
      </c>
      <c r="H257">
        <v>0.62147174751692802</v>
      </c>
      <c r="I257">
        <v>0.35948182295532299</v>
      </c>
      <c r="J257">
        <v>0.59326446235932595</v>
      </c>
      <c r="K257">
        <v>0.38329958255147201</v>
      </c>
      <c r="L257" s="126">
        <f t="shared" si="25"/>
        <v>0.59326446235932595</v>
      </c>
      <c r="M257" s="126">
        <f t="shared" si="26"/>
        <v>0.38329958255147201</v>
      </c>
      <c r="O257" s="122">
        <v>247</v>
      </c>
      <c r="P257" t="s">
        <v>3328</v>
      </c>
      <c r="Q257">
        <v>0.57795360792602102</v>
      </c>
      <c r="R257">
        <v>0.41434520323737001</v>
      </c>
      <c r="S257">
        <v>0.56539561783354797</v>
      </c>
      <c r="T257">
        <v>0.417276707284083</v>
      </c>
      <c r="U257">
        <v>0.54995360792602099</v>
      </c>
      <c r="V257">
        <v>0.44234520323736998</v>
      </c>
      <c r="W257">
        <v>0.53446520594451596</v>
      </c>
      <c r="X257">
        <v>0.45975890242802803</v>
      </c>
      <c r="Y257" s="126">
        <f t="shared" si="27"/>
        <v>0.53446520594451596</v>
      </c>
      <c r="Z257" s="126">
        <f t="shared" si="28"/>
        <v>0.45975890242802803</v>
      </c>
      <c r="AB257">
        <v>247</v>
      </c>
      <c r="AC257" t="str">
        <f t="shared" si="29"/>
        <v>Daniel Munoz-De La Nava</v>
      </c>
      <c r="AD257" s="124">
        <f t="shared" si="30"/>
        <v>0.59326446235932595</v>
      </c>
      <c r="AE257" s="124">
        <f t="shared" si="31"/>
        <v>0.38329958255147201</v>
      </c>
    </row>
    <row r="258" spans="2:31" x14ac:dyDescent="0.35">
      <c r="B258" s="122">
        <v>248</v>
      </c>
      <c r="C258" t="s">
        <v>2425</v>
      </c>
      <c r="D258">
        <v>0.65304324893630905</v>
      </c>
      <c r="E258">
        <v>0.34563459123464402</v>
      </c>
      <c r="F258">
        <v>0.64205766524841201</v>
      </c>
      <c r="G258">
        <v>0.35617945497952502</v>
      </c>
      <c r="H258">
        <v>0.62513551333376804</v>
      </c>
      <c r="I258">
        <v>0.37072171920188302</v>
      </c>
      <c r="J258">
        <v>0.60005766524841198</v>
      </c>
      <c r="K258">
        <v>0.398179454979525</v>
      </c>
      <c r="L258" s="126">
        <f t="shared" si="25"/>
        <v>0.60005766524841198</v>
      </c>
      <c r="M258" s="126">
        <f t="shared" si="26"/>
        <v>0.398179454979525</v>
      </c>
      <c r="O258" s="122">
        <v>248</v>
      </c>
      <c r="P258" t="s">
        <v>3517</v>
      </c>
      <c r="Q258">
        <v>0.57844215699254597</v>
      </c>
      <c r="R258">
        <v>0.41497467288776602</v>
      </c>
      <c r="S258">
        <v>0.56799559403330302</v>
      </c>
      <c r="T258">
        <v>0.42315193374099003</v>
      </c>
      <c r="U258">
        <v>0.54689016271818403</v>
      </c>
      <c r="V258">
        <v>0.43380979931949198</v>
      </c>
      <c r="W258">
        <v>0.53530451881166496</v>
      </c>
      <c r="X258">
        <v>0.45449459177240997</v>
      </c>
      <c r="Y258" s="126">
        <f t="shared" si="27"/>
        <v>0.53530451881166496</v>
      </c>
      <c r="Z258" s="126">
        <f t="shared" si="28"/>
        <v>0.45449459177240997</v>
      </c>
      <c r="AB258">
        <v>248</v>
      </c>
      <c r="AC258" t="str">
        <f t="shared" si="29"/>
        <v>Daniel Nestor</v>
      </c>
      <c r="AD258" s="124">
        <f t="shared" si="30"/>
        <v>0.60005766524841198</v>
      </c>
      <c r="AE258" s="124">
        <f t="shared" si="31"/>
        <v>0.398179454979525</v>
      </c>
    </row>
    <row r="259" spans="2:31" x14ac:dyDescent="0.35">
      <c r="B259" s="122">
        <v>249</v>
      </c>
      <c r="C259" t="s">
        <v>3962</v>
      </c>
      <c r="D259">
        <v>0.65262403630247601</v>
      </c>
      <c r="E259">
        <v>0.34574180100169499</v>
      </c>
      <c r="F259">
        <v>0.64143605445371399</v>
      </c>
      <c r="G259">
        <v>0.35611270150254298</v>
      </c>
      <c r="H259">
        <v>0.62424807260495196</v>
      </c>
      <c r="I259">
        <v>0.37248360200339098</v>
      </c>
      <c r="J259">
        <v>0.59823297062163705</v>
      </c>
      <c r="K259">
        <v>0.39408646470796799</v>
      </c>
      <c r="L259" s="126">
        <f t="shared" si="25"/>
        <v>0.59823297062163705</v>
      </c>
      <c r="M259" s="126">
        <f t="shared" si="26"/>
        <v>0.39408646470796799</v>
      </c>
      <c r="O259" s="122">
        <v>249</v>
      </c>
      <c r="P259" t="s">
        <v>3735</v>
      </c>
      <c r="Q259">
        <v>0.57392953504828503</v>
      </c>
      <c r="R259">
        <v>0.417802942659039</v>
      </c>
      <c r="S259">
        <v>0.55815229543178202</v>
      </c>
      <c r="T259">
        <v>0.43067019468383799</v>
      </c>
      <c r="U259">
        <v>0.54846247991556296</v>
      </c>
      <c r="V259">
        <v>0.44746544717715803</v>
      </c>
      <c r="W259">
        <v>0.52427715291827104</v>
      </c>
      <c r="X259">
        <v>0.47018331346497599</v>
      </c>
      <c r="Y259" s="126">
        <f t="shared" si="27"/>
        <v>0.52427715291827104</v>
      </c>
      <c r="Z259" s="126">
        <f t="shared" si="28"/>
        <v>0.47018331346497599</v>
      </c>
      <c r="AB259">
        <v>249</v>
      </c>
      <c r="AC259" t="str">
        <f t="shared" si="29"/>
        <v>Daniel Rincon</v>
      </c>
      <c r="AD259" s="124">
        <f t="shared" si="30"/>
        <v>0.59823297062163705</v>
      </c>
      <c r="AE259" s="124">
        <f t="shared" si="31"/>
        <v>0.39408646470796799</v>
      </c>
    </row>
    <row r="260" spans="2:31" x14ac:dyDescent="0.35">
      <c r="B260" s="122">
        <v>250</v>
      </c>
      <c r="C260" t="s">
        <v>2738</v>
      </c>
      <c r="D260">
        <v>0.65208027495229404</v>
      </c>
      <c r="E260">
        <v>0.34710171081726598</v>
      </c>
      <c r="F260">
        <v>0.64160862763927395</v>
      </c>
      <c r="G260">
        <v>0.35804328119883699</v>
      </c>
      <c r="H260">
        <v>0.62470647072945595</v>
      </c>
      <c r="I260">
        <v>0.37503246089912801</v>
      </c>
      <c r="J260">
        <v>0.59980431381963695</v>
      </c>
      <c r="K260">
        <v>0.40002164059941803</v>
      </c>
      <c r="L260" s="126">
        <f t="shared" si="25"/>
        <v>0.59980431381963695</v>
      </c>
      <c r="M260" s="126">
        <f t="shared" si="26"/>
        <v>0.40002164059941803</v>
      </c>
      <c r="O260" s="122">
        <v>250</v>
      </c>
      <c r="P260" t="s">
        <v>3395</v>
      </c>
      <c r="Q260">
        <v>0.578984613180486</v>
      </c>
      <c r="R260">
        <v>0.41748219080763199</v>
      </c>
      <c r="S260">
        <v>0.56847691977072901</v>
      </c>
      <c r="T260">
        <v>0.426223286211448</v>
      </c>
      <c r="U260">
        <v>0.54996922636097201</v>
      </c>
      <c r="V260">
        <v>0.44296438161526402</v>
      </c>
      <c r="W260">
        <v>0.53143075931218797</v>
      </c>
      <c r="X260">
        <v>0.452669858634344</v>
      </c>
      <c r="Y260" s="126">
        <f t="shared" si="27"/>
        <v>0.53143075931218797</v>
      </c>
      <c r="Z260" s="126">
        <f t="shared" si="28"/>
        <v>0.452669858634344</v>
      </c>
      <c r="AB260">
        <v>250</v>
      </c>
      <c r="AC260" t="str">
        <f t="shared" si="29"/>
        <v>Daniel Smethurst</v>
      </c>
      <c r="AD260" s="124">
        <f t="shared" si="30"/>
        <v>0.59980431381963695</v>
      </c>
      <c r="AE260" s="124">
        <f t="shared" si="31"/>
        <v>0.40002164059941803</v>
      </c>
    </row>
    <row r="261" spans="2:31" x14ac:dyDescent="0.35">
      <c r="B261" s="122">
        <v>251</v>
      </c>
      <c r="C261" t="s">
        <v>1705</v>
      </c>
      <c r="D261">
        <v>0.64195073183833995</v>
      </c>
      <c r="E261">
        <v>0.31490233830248698</v>
      </c>
      <c r="F261">
        <v>0.62253618942887201</v>
      </c>
      <c r="G261">
        <v>0.32266892418826698</v>
      </c>
      <c r="H261">
        <v>0.62778706264860995</v>
      </c>
      <c r="I261">
        <v>0.35199151457421701</v>
      </c>
      <c r="J261">
        <v>0.59073308965177096</v>
      </c>
      <c r="K261">
        <v>0.36857232702311199</v>
      </c>
      <c r="L261" s="126">
        <f t="shared" si="25"/>
        <v>0.59073308965177096</v>
      </c>
      <c r="M261" s="126">
        <f t="shared" si="26"/>
        <v>0.36857232702311199</v>
      </c>
      <c r="O261" s="122">
        <v>251</v>
      </c>
      <c r="P261" t="s">
        <v>3016</v>
      </c>
      <c r="Q261">
        <v>0.57425635408394404</v>
      </c>
      <c r="R261">
        <v>0.41548364435933299</v>
      </c>
      <c r="S261">
        <v>0.56362520906284896</v>
      </c>
      <c r="T261">
        <v>0.42208374432929102</v>
      </c>
      <c r="U261">
        <v>0.54060158079691001</v>
      </c>
      <c r="V261">
        <v>0.43094035458598501</v>
      </c>
      <c r="W261">
        <v>0.52603650868519503</v>
      </c>
      <c r="X261">
        <v>0.45132495498687097</v>
      </c>
      <c r="Y261" s="126">
        <f t="shared" si="27"/>
        <v>0.52603650868519503</v>
      </c>
      <c r="Z261" s="126">
        <f t="shared" si="28"/>
        <v>0.45132495498687097</v>
      </c>
      <c r="AB261">
        <v>251</v>
      </c>
      <c r="AC261" t="str">
        <f t="shared" si="29"/>
        <v>Daniele Bracciali</v>
      </c>
      <c r="AD261" s="124">
        <f t="shared" si="30"/>
        <v>0.59073308965177096</v>
      </c>
      <c r="AE261" s="124">
        <f t="shared" si="31"/>
        <v>0.36857232702311199</v>
      </c>
    </row>
    <row r="262" spans="2:31" x14ac:dyDescent="0.35">
      <c r="B262" s="122">
        <v>252</v>
      </c>
      <c r="C262" t="s">
        <v>2822</v>
      </c>
      <c r="D262">
        <v>0.69869919998429197</v>
      </c>
      <c r="E262">
        <v>0.41816956560871998</v>
      </c>
      <c r="F262">
        <v>0.73945532006212999</v>
      </c>
      <c r="G262">
        <v>0.46893039905365103</v>
      </c>
      <c r="H262">
        <v>0.72901410017648904</v>
      </c>
      <c r="I262">
        <v>0.47970596220540601</v>
      </c>
      <c r="J262">
        <v>0.65704140407271705</v>
      </c>
      <c r="K262">
        <v>0.45220969214677398</v>
      </c>
      <c r="L262" s="126">
        <f t="shared" si="25"/>
        <v>0.65704140407271705</v>
      </c>
      <c r="M262" s="126">
        <f t="shared" si="26"/>
        <v>0.45220969214677398</v>
      </c>
      <c r="O262" s="122">
        <v>252</v>
      </c>
      <c r="P262" t="s">
        <v>3295</v>
      </c>
      <c r="Q262">
        <v>0.57899331892194095</v>
      </c>
      <c r="R262">
        <v>0.41937490353608198</v>
      </c>
      <c r="S262">
        <v>0.56848997838291204</v>
      </c>
      <c r="T262">
        <v>0.42906235530412301</v>
      </c>
      <c r="U262">
        <v>0.54998663784388302</v>
      </c>
      <c r="V262">
        <v>0.446749807072163</v>
      </c>
      <c r="W262">
        <v>0.53146993514873597</v>
      </c>
      <c r="X262">
        <v>0.46118706591236702</v>
      </c>
      <c r="Y262" s="126">
        <f t="shared" si="27"/>
        <v>0.53146993514873597</v>
      </c>
      <c r="Z262" s="126">
        <f t="shared" si="28"/>
        <v>0.46118706591236702</v>
      </c>
      <c r="AB262">
        <v>252</v>
      </c>
      <c r="AC262" t="str">
        <f t="shared" si="29"/>
        <v>Daniil Medvedev</v>
      </c>
      <c r="AD262" s="124">
        <f t="shared" si="30"/>
        <v>0.65704140407271705</v>
      </c>
      <c r="AE262" s="124">
        <f t="shared" si="31"/>
        <v>0.45220969214677398</v>
      </c>
    </row>
    <row r="263" spans="2:31" x14ac:dyDescent="0.35">
      <c r="B263" s="122">
        <v>253</v>
      </c>
      <c r="C263" t="s">
        <v>3660</v>
      </c>
      <c r="D263">
        <v>0.64803694901251796</v>
      </c>
      <c r="E263">
        <v>0.348896033403651</v>
      </c>
      <c r="F263">
        <v>0.63191019662035597</v>
      </c>
      <c r="G263">
        <v>0.36146336038944699</v>
      </c>
      <c r="H263">
        <v>0.618185929670238</v>
      </c>
      <c r="I263">
        <v>0.37806346647321998</v>
      </c>
      <c r="J263">
        <v>0.58896618535738199</v>
      </c>
      <c r="K263">
        <v>0.406033385677533</v>
      </c>
      <c r="L263" s="126">
        <f t="shared" si="25"/>
        <v>0.58896618535738199</v>
      </c>
      <c r="M263" s="126">
        <f t="shared" si="26"/>
        <v>0.406033385677533</v>
      </c>
      <c r="O263" s="122">
        <v>253</v>
      </c>
      <c r="P263" t="s">
        <v>3028</v>
      </c>
      <c r="Q263">
        <v>0.57632277292755096</v>
      </c>
      <c r="R263">
        <v>0.41529691760222398</v>
      </c>
      <c r="S263">
        <v>0.56730147531113795</v>
      </c>
      <c r="T263">
        <v>0.42584967054096701</v>
      </c>
      <c r="U263">
        <v>0.54732378066543697</v>
      </c>
      <c r="V263">
        <v>0.44115148796006998</v>
      </c>
      <c r="W263">
        <v>0.53436116805668898</v>
      </c>
      <c r="X263">
        <v>0.45860597759499599</v>
      </c>
      <c r="Y263" s="126">
        <f t="shared" si="27"/>
        <v>0.53436116805668898</v>
      </c>
      <c r="Z263" s="126">
        <f t="shared" si="28"/>
        <v>0.45860597759499599</v>
      </c>
      <c r="AB263">
        <v>253</v>
      </c>
      <c r="AC263" t="str">
        <f t="shared" si="29"/>
        <v>Danilo Petrovic</v>
      </c>
      <c r="AD263" s="124">
        <f t="shared" si="30"/>
        <v>0.58896618535738199</v>
      </c>
      <c r="AE263" s="124">
        <f t="shared" si="31"/>
        <v>0.406033385677533</v>
      </c>
    </row>
    <row r="264" spans="2:31" x14ac:dyDescent="0.35">
      <c r="B264" s="122">
        <v>254</v>
      </c>
      <c r="C264" t="s">
        <v>2793</v>
      </c>
      <c r="D264">
        <v>0.64342265469059801</v>
      </c>
      <c r="E264">
        <v>0.34887638003607901</v>
      </c>
      <c r="F264">
        <v>0.62745399197210106</v>
      </c>
      <c r="G264">
        <v>0.360644702714081</v>
      </c>
      <c r="H264">
        <v>0.59871812286277903</v>
      </c>
      <c r="I264">
        <v>0.38057954671559102</v>
      </c>
      <c r="J264">
        <v>0.58824934559627895</v>
      </c>
      <c r="K264">
        <v>0.40241986966598797</v>
      </c>
      <c r="L264" s="126">
        <f t="shared" si="25"/>
        <v>0.58824934559627895</v>
      </c>
      <c r="M264" s="126">
        <f t="shared" si="26"/>
        <v>0.40241986966598797</v>
      </c>
      <c r="O264" s="122">
        <v>254</v>
      </c>
      <c r="P264" t="s">
        <v>3923</v>
      </c>
      <c r="Q264">
        <v>0.58053504274036505</v>
      </c>
      <c r="R264">
        <v>0.416624423424374</v>
      </c>
      <c r="S264">
        <v>0.57071339032048596</v>
      </c>
      <c r="T264">
        <v>0.425499231232499</v>
      </c>
      <c r="U264">
        <v>0.55360512822109398</v>
      </c>
      <c r="V264">
        <v>0.43787327027312301</v>
      </c>
      <c r="W264">
        <v>0.53671339032048604</v>
      </c>
      <c r="X264">
        <v>0.45949923123249897</v>
      </c>
      <c r="Y264" s="126">
        <f t="shared" si="27"/>
        <v>0.53671339032048604</v>
      </c>
      <c r="Z264" s="126">
        <f t="shared" si="28"/>
        <v>0.45949923123249897</v>
      </c>
      <c r="AB264">
        <v>254</v>
      </c>
      <c r="AC264" t="str">
        <f t="shared" si="29"/>
        <v>Darian King</v>
      </c>
      <c r="AD264" s="124">
        <f t="shared" si="30"/>
        <v>0.58824934559627895</v>
      </c>
      <c r="AE264" s="124">
        <f t="shared" si="31"/>
        <v>0.40241986966598797</v>
      </c>
    </row>
    <row r="265" spans="2:31" x14ac:dyDescent="0.35">
      <c r="B265" s="122">
        <v>255</v>
      </c>
      <c r="C265" t="s">
        <v>1706</v>
      </c>
      <c r="D265">
        <v>0.65835531202331399</v>
      </c>
      <c r="E265">
        <v>0.39890864293726103</v>
      </c>
      <c r="F265">
        <v>0.64974146609434003</v>
      </c>
      <c r="G265">
        <v>0.42684708460457599</v>
      </c>
      <c r="H265">
        <v>0.652144018978013</v>
      </c>
      <c r="I265">
        <v>0.44842450359989899</v>
      </c>
      <c r="J265">
        <v>0.62986126771975903</v>
      </c>
      <c r="K265">
        <v>0.45604326921467198</v>
      </c>
      <c r="L265" s="126">
        <f t="shared" si="25"/>
        <v>0.62986126771975903</v>
      </c>
      <c r="M265" s="126">
        <f t="shared" si="26"/>
        <v>0.45604326921467198</v>
      </c>
      <c r="O265" s="122">
        <v>255</v>
      </c>
      <c r="P265" t="s">
        <v>3379</v>
      </c>
      <c r="Q265">
        <v>0.57092443726155795</v>
      </c>
      <c r="R265">
        <v>0.43310117164687101</v>
      </c>
      <c r="S265">
        <v>0.56578748275875601</v>
      </c>
      <c r="T265">
        <v>0.44517368534155</v>
      </c>
      <c r="U265">
        <v>0.536314023897561</v>
      </c>
      <c r="V265">
        <v>0.45752673580321901</v>
      </c>
      <c r="W265">
        <v>0.51780285396859205</v>
      </c>
      <c r="X265">
        <v>0.47023264823928301</v>
      </c>
      <c r="Y265" s="126">
        <f t="shared" si="27"/>
        <v>0.51780285396859205</v>
      </c>
      <c r="Z265" s="126">
        <f t="shared" si="28"/>
        <v>0.47023264823928301</v>
      </c>
      <c r="AB265">
        <v>255</v>
      </c>
      <c r="AC265" t="str">
        <f t="shared" si="29"/>
        <v>David Ferrer</v>
      </c>
      <c r="AD265" s="124">
        <f t="shared" si="30"/>
        <v>0.62986126771975903</v>
      </c>
      <c r="AE265" s="124">
        <f t="shared" si="31"/>
        <v>0.45604326921467198</v>
      </c>
    </row>
    <row r="266" spans="2:31" x14ac:dyDescent="0.35">
      <c r="B266" s="122">
        <v>256</v>
      </c>
      <c r="C266" t="s">
        <v>2579</v>
      </c>
      <c r="D266">
        <v>0.66801130815480703</v>
      </c>
      <c r="E266">
        <v>0.40102058885805603</v>
      </c>
      <c r="F266">
        <v>0.63078447580228902</v>
      </c>
      <c r="G266">
        <v>0.39659371477983602</v>
      </c>
      <c r="H266">
        <v>0.61082997428131802</v>
      </c>
      <c r="I266">
        <v>0.41301598501064801</v>
      </c>
      <c r="J266">
        <v>0.61874727908183103</v>
      </c>
      <c r="K266">
        <v>0.41699104993640401</v>
      </c>
      <c r="L266" s="126">
        <f t="shared" si="25"/>
        <v>0.61874727908183103</v>
      </c>
      <c r="M266" s="126">
        <f t="shared" si="26"/>
        <v>0.41699104993640401</v>
      </c>
      <c r="O266" s="122">
        <v>256</v>
      </c>
      <c r="P266" t="s">
        <v>2975</v>
      </c>
      <c r="Q266">
        <v>0.56611357062856404</v>
      </c>
      <c r="R266">
        <v>0.40034701838733899</v>
      </c>
      <c r="S266">
        <v>0.55805000961006401</v>
      </c>
      <c r="T266">
        <v>0.41660402547799802</v>
      </c>
      <c r="U266">
        <v>0.53247149517276304</v>
      </c>
      <c r="V266">
        <v>0.42923884792306299</v>
      </c>
      <c r="W266">
        <v>0.52088888777665598</v>
      </c>
      <c r="X266">
        <v>0.45030771790657598</v>
      </c>
      <c r="Y266" s="126">
        <f t="shared" si="27"/>
        <v>0.52088888777665598</v>
      </c>
      <c r="Z266" s="126">
        <f t="shared" si="28"/>
        <v>0.45030771790657598</v>
      </c>
      <c r="AB266">
        <v>256</v>
      </c>
      <c r="AC266" t="str">
        <f t="shared" si="29"/>
        <v>David Goffin</v>
      </c>
      <c r="AD266" s="124">
        <f t="shared" si="30"/>
        <v>0.61874727908183103</v>
      </c>
      <c r="AE266" s="124">
        <f t="shared" si="31"/>
        <v>0.41699104993640401</v>
      </c>
    </row>
    <row r="267" spans="2:31" x14ac:dyDescent="0.35">
      <c r="B267" s="122">
        <v>257</v>
      </c>
      <c r="C267" t="s">
        <v>1707</v>
      </c>
      <c r="D267">
        <v>0.63818996545371198</v>
      </c>
      <c r="E267">
        <v>0.34627350413385799</v>
      </c>
      <c r="F267">
        <v>0.60906599745874102</v>
      </c>
      <c r="G267">
        <v>0.35820135595696501</v>
      </c>
      <c r="H267">
        <v>0.60726649833165802</v>
      </c>
      <c r="I267">
        <v>0.37126546205272298</v>
      </c>
      <c r="J267">
        <v>0.58340319683105302</v>
      </c>
      <c r="K267">
        <v>0.39395515594272601</v>
      </c>
      <c r="L267" s="126">
        <f t="shared" ref="L267:L330" si="32">IF($E$7=1,D267,IF($E$7=2,F267,IF($E$7=3,H267,IF($E$7=4,J267))))</f>
        <v>0.58340319683105302</v>
      </c>
      <c r="M267" s="126">
        <f t="shared" ref="M267:M330" si="33">IF($E$7=1,E267,IF($E$7=2,G267,IF($E$7=3,I267,IF($E$7=4,K267))))</f>
        <v>0.39395515594272601</v>
      </c>
      <c r="O267" s="122">
        <v>257</v>
      </c>
      <c r="P267" t="s">
        <v>3494</v>
      </c>
      <c r="Q267">
        <v>0.58925683078151003</v>
      </c>
      <c r="R267">
        <v>0.398943872427105</v>
      </c>
      <c r="S267">
        <v>0.58041295193737297</v>
      </c>
      <c r="T267">
        <v>0.40479565137118401</v>
      </c>
      <c r="U267">
        <v>0.57203377663824295</v>
      </c>
      <c r="V267">
        <v>0.42834735371852101</v>
      </c>
      <c r="W267">
        <v>0.54883828408326896</v>
      </c>
      <c r="X267">
        <v>0.44106439645536799</v>
      </c>
      <c r="Y267" s="126">
        <f t="shared" ref="Y267:Y330" si="34">IF($E$7=1,Q267,IF($E$7=2,S267,IF($E$7=3,U267,IF($E$7=4,W267))))</f>
        <v>0.54883828408326896</v>
      </c>
      <c r="Z267" s="126">
        <f t="shared" ref="Z267:Z330" si="35">IF($E$7=1,R267,IF($E$7=2,T267,IF($E$7=3,V267,IF($E$7=4,X267))))</f>
        <v>0.44106439645536799</v>
      </c>
      <c r="AB267">
        <v>257</v>
      </c>
      <c r="AC267" t="str">
        <f t="shared" si="29"/>
        <v>David Guez</v>
      </c>
      <c r="AD267" s="124">
        <f t="shared" si="30"/>
        <v>0.58340319683105302</v>
      </c>
      <c r="AE267" s="124">
        <f t="shared" si="31"/>
        <v>0.39395515594272601</v>
      </c>
    </row>
    <row r="268" spans="2:31" x14ac:dyDescent="0.35">
      <c r="B268" s="122">
        <v>258</v>
      </c>
      <c r="C268" t="s">
        <v>2411</v>
      </c>
      <c r="D268">
        <v>0.65318181818181797</v>
      </c>
      <c r="E268">
        <v>0.346409090909091</v>
      </c>
      <c r="F268">
        <v>0.642272727272727</v>
      </c>
      <c r="G268">
        <v>0.35711363636363602</v>
      </c>
      <c r="H268">
        <v>0.62536363636363601</v>
      </c>
      <c r="I268">
        <v>0.37381818181818199</v>
      </c>
      <c r="J268">
        <v>0.60085454545454497</v>
      </c>
      <c r="K268">
        <v>0.39722272727272701</v>
      </c>
      <c r="L268" s="126">
        <f t="shared" si="32"/>
        <v>0.60085454545454497</v>
      </c>
      <c r="M268" s="126">
        <f t="shared" si="33"/>
        <v>0.39722272727272701</v>
      </c>
      <c r="O268" s="122">
        <v>258</v>
      </c>
      <c r="P268" t="s">
        <v>2059</v>
      </c>
      <c r="Q268">
        <v>0.57763445285579795</v>
      </c>
      <c r="R268">
        <v>0.43552564105668701</v>
      </c>
      <c r="S268">
        <v>0.54422230519017101</v>
      </c>
      <c r="T268">
        <v>0.43473800821348502</v>
      </c>
      <c r="U268">
        <v>0.55771827182357803</v>
      </c>
      <c r="V268">
        <v>0.425566103164012</v>
      </c>
      <c r="W268">
        <v>0.56671675133980504</v>
      </c>
      <c r="X268">
        <v>0.44432641378436899</v>
      </c>
      <c r="Y268" s="126">
        <f t="shared" si="34"/>
        <v>0.56671675133980504</v>
      </c>
      <c r="Z268" s="126">
        <f t="shared" si="35"/>
        <v>0.44432641378436899</v>
      </c>
      <c r="AB268">
        <v>258</v>
      </c>
      <c r="AC268" t="str">
        <f t="shared" si="29"/>
        <v>David Luque-Velasco</v>
      </c>
      <c r="AD268" s="124">
        <f t="shared" si="30"/>
        <v>0.60085454545454497</v>
      </c>
      <c r="AE268" s="124">
        <f t="shared" si="31"/>
        <v>0.39722272727272701</v>
      </c>
    </row>
    <row r="269" spans="2:31" x14ac:dyDescent="0.35">
      <c r="B269" s="122">
        <v>259</v>
      </c>
      <c r="C269" t="s">
        <v>2467</v>
      </c>
      <c r="D269">
        <v>0.65391704647806803</v>
      </c>
      <c r="E269">
        <v>0.34115113024975002</v>
      </c>
      <c r="F269">
        <v>0.64337556971710197</v>
      </c>
      <c r="G269">
        <v>0.34922669537462597</v>
      </c>
      <c r="H269">
        <v>0.62683409295613601</v>
      </c>
      <c r="I269">
        <v>0.36330226049950098</v>
      </c>
      <c r="J269">
        <v>0.60431011844692095</v>
      </c>
      <c r="K269">
        <v>0.37251031217382702</v>
      </c>
      <c r="L269" s="126">
        <f t="shared" si="32"/>
        <v>0.60431011844692095</v>
      </c>
      <c r="M269" s="126">
        <f t="shared" si="33"/>
        <v>0.37251031217382702</v>
      </c>
      <c r="O269" s="122">
        <v>259</v>
      </c>
      <c r="P269" t="s">
        <v>2060</v>
      </c>
      <c r="Q269">
        <v>0.57911208979360396</v>
      </c>
      <c r="R269">
        <v>0.41883653612314398</v>
      </c>
      <c r="S269">
        <v>0.568668134690406</v>
      </c>
      <c r="T269">
        <v>0.42825480418471601</v>
      </c>
      <c r="U269">
        <v>0.55022417958720804</v>
      </c>
      <c r="V269">
        <v>0.44567307224628699</v>
      </c>
      <c r="W269">
        <v>0.53200440407121696</v>
      </c>
      <c r="X269">
        <v>0.45876441255414702</v>
      </c>
      <c r="Y269" s="126">
        <f t="shared" si="34"/>
        <v>0.53200440407121696</v>
      </c>
      <c r="Z269" s="126">
        <f t="shared" si="35"/>
        <v>0.45876441255414702</v>
      </c>
      <c r="AB269">
        <v>259</v>
      </c>
      <c r="AC269" t="str">
        <f t="shared" si="29"/>
        <v>David Marrero</v>
      </c>
      <c r="AD269" s="124">
        <f t="shared" si="30"/>
        <v>0.60431011844692095</v>
      </c>
      <c r="AE269" s="124">
        <f t="shared" si="31"/>
        <v>0.37251031217382702</v>
      </c>
    </row>
    <row r="270" spans="2:31" x14ac:dyDescent="0.35">
      <c r="B270" s="122">
        <v>260</v>
      </c>
      <c r="C270" t="s">
        <v>2452</v>
      </c>
      <c r="D270">
        <v>0.64920484131108502</v>
      </c>
      <c r="E270">
        <v>0.34648243347124003</v>
      </c>
      <c r="F270">
        <v>0.63308137708104895</v>
      </c>
      <c r="G270">
        <v>0.35678371865741498</v>
      </c>
      <c r="H270">
        <v>0.621204841311085</v>
      </c>
      <c r="I270">
        <v>0.37448243347123999</v>
      </c>
      <c r="J270">
        <v>0.59715363098331398</v>
      </c>
      <c r="K270">
        <v>0.39961182510343002</v>
      </c>
      <c r="L270" s="126">
        <f t="shared" si="32"/>
        <v>0.59715363098331398</v>
      </c>
      <c r="M270" s="126">
        <f t="shared" si="33"/>
        <v>0.39961182510343002</v>
      </c>
      <c r="O270" s="122">
        <v>260</v>
      </c>
      <c r="P270" t="s">
        <v>3479</v>
      </c>
      <c r="Q270">
        <v>0.57779360709028904</v>
      </c>
      <c r="R270">
        <v>0.42004116414619502</v>
      </c>
      <c r="S270">
        <v>0.56669041063543302</v>
      </c>
      <c r="T270">
        <v>0.430061746219292</v>
      </c>
      <c r="U270">
        <v>0.54758721418057799</v>
      </c>
      <c r="V270">
        <v>0.44808232829238898</v>
      </c>
      <c r="W270">
        <v>0.52607123190630001</v>
      </c>
      <c r="X270">
        <v>0.46418523865787598</v>
      </c>
      <c r="Y270" s="126">
        <f t="shared" si="34"/>
        <v>0.52607123190630001</v>
      </c>
      <c r="Z270" s="126">
        <f t="shared" si="35"/>
        <v>0.46418523865787598</v>
      </c>
      <c r="AB270">
        <v>260</v>
      </c>
      <c r="AC270" t="str">
        <f t="shared" si="29"/>
        <v>David Martin</v>
      </c>
      <c r="AD270" s="124">
        <f t="shared" si="30"/>
        <v>0.59715363098331398</v>
      </c>
      <c r="AE270" s="124">
        <f t="shared" si="31"/>
        <v>0.39961182510343002</v>
      </c>
    </row>
    <row r="271" spans="2:31" x14ac:dyDescent="0.35">
      <c r="B271" s="122">
        <v>261</v>
      </c>
      <c r="C271" t="s">
        <v>1708</v>
      </c>
      <c r="D271">
        <v>0.67239146736950905</v>
      </c>
      <c r="E271">
        <v>0.40578952306944299</v>
      </c>
      <c r="F271">
        <v>0.70041422434721901</v>
      </c>
      <c r="G271">
        <v>0.43856593154402501</v>
      </c>
      <c r="H271">
        <v>0.65434274820802396</v>
      </c>
      <c r="I271">
        <v>0.441060653328811</v>
      </c>
      <c r="J271">
        <v>0.64576540118495795</v>
      </c>
      <c r="K271">
        <v>0.447017102241207</v>
      </c>
      <c r="L271" s="126">
        <f t="shared" si="32"/>
        <v>0.64576540118495795</v>
      </c>
      <c r="M271" s="126">
        <f t="shared" si="33"/>
        <v>0.447017102241207</v>
      </c>
      <c r="O271" s="122">
        <v>261</v>
      </c>
      <c r="P271" t="s">
        <v>3512</v>
      </c>
      <c r="Q271">
        <v>0.57752549040366896</v>
      </c>
      <c r="R271">
        <v>0.40516076889395303</v>
      </c>
      <c r="S271">
        <v>0.57611048605479898</v>
      </c>
      <c r="T271">
        <v>0.42020940061811701</v>
      </c>
      <c r="U271">
        <v>0.56010083572286296</v>
      </c>
      <c r="V271">
        <v>0.428538621866211</v>
      </c>
      <c r="W271">
        <v>0.53983783024471899</v>
      </c>
      <c r="X271">
        <v>0.454913900962304</v>
      </c>
      <c r="Y271" s="126">
        <f t="shared" si="34"/>
        <v>0.53983783024471899</v>
      </c>
      <c r="Z271" s="126">
        <f t="shared" si="35"/>
        <v>0.454913900962304</v>
      </c>
      <c r="AB271">
        <v>261</v>
      </c>
      <c r="AC271" t="str">
        <f t="shared" si="29"/>
        <v>David Nalbandian</v>
      </c>
      <c r="AD271" s="124">
        <f t="shared" si="30"/>
        <v>0.64576540118495795</v>
      </c>
      <c r="AE271" s="124">
        <f t="shared" si="31"/>
        <v>0.447017102241207</v>
      </c>
    </row>
    <row r="272" spans="2:31" x14ac:dyDescent="0.35">
      <c r="B272" s="122">
        <v>262</v>
      </c>
      <c r="C272" t="s">
        <v>2315</v>
      </c>
      <c r="D272">
        <v>0.648075441401883</v>
      </c>
      <c r="E272">
        <v>0.343917579564052</v>
      </c>
      <c r="F272">
        <v>0.63715228704754201</v>
      </c>
      <c r="G272">
        <v>0.35524464709686998</v>
      </c>
      <c r="H272">
        <v>0.61720550341490699</v>
      </c>
      <c r="I272">
        <v>0.37003700160983799</v>
      </c>
      <c r="J272">
        <v>0.59113190994387499</v>
      </c>
      <c r="K272">
        <v>0.39661158509323402</v>
      </c>
      <c r="L272" s="126">
        <f t="shared" si="32"/>
        <v>0.59113190994387499</v>
      </c>
      <c r="M272" s="126">
        <f t="shared" si="33"/>
        <v>0.39661158509323402</v>
      </c>
      <c r="O272" s="122">
        <v>262</v>
      </c>
      <c r="P272" t="s">
        <v>3407</v>
      </c>
      <c r="Q272">
        <v>0.58369285535762505</v>
      </c>
      <c r="R272">
        <v>0.41876989762334998</v>
      </c>
      <c r="S272">
        <v>0.59842836120165599</v>
      </c>
      <c r="T272">
        <v>0.44221767783178201</v>
      </c>
      <c r="U272">
        <v>0.62324140732838196</v>
      </c>
      <c r="V272">
        <v>0.474024715321745</v>
      </c>
      <c r="W272">
        <v>0.57581403884169302</v>
      </c>
      <c r="X272">
        <v>0.49603901963589803</v>
      </c>
      <c r="Y272" s="126">
        <f t="shared" si="34"/>
        <v>0.57581403884169302</v>
      </c>
      <c r="Z272" s="126">
        <f t="shared" si="35"/>
        <v>0.49603901963589803</v>
      </c>
      <c r="AB272">
        <v>262</v>
      </c>
      <c r="AC272" t="str">
        <f t="shared" si="29"/>
        <v>David Sanchez-Munoz</v>
      </c>
      <c r="AD272" s="124">
        <f t="shared" si="30"/>
        <v>0.59113190994387499</v>
      </c>
      <c r="AE272" s="124">
        <f t="shared" si="31"/>
        <v>0.39661158509323402</v>
      </c>
    </row>
    <row r="273" spans="2:31" x14ac:dyDescent="0.35">
      <c r="B273" s="122">
        <v>263</v>
      </c>
      <c r="C273" t="s">
        <v>2397</v>
      </c>
      <c r="D273">
        <v>0.65091884585736304</v>
      </c>
      <c r="E273">
        <v>0.346198430496863</v>
      </c>
      <c r="F273">
        <v>0.64111440249249496</v>
      </c>
      <c r="G273">
        <v>0.35765890659441002</v>
      </c>
      <c r="H273">
        <v>0.62433580186937099</v>
      </c>
      <c r="I273">
        <v>0.374744179945807</v>
      </c>
      <c r="J273">
        <v>0.59955720124624701</v>
      </c>
      <c r="K273">
        <v>0.39982945329720498</v>
      </c>
      <c r="L273" s="126">
        <f t="shared" si="32"/>
        <v>0.59955720124624701</v>
      </c>
      <c r="M273" s="126">
        <f t="shared" si="33"/>
        <v>0.39982945329720498</v>
      </c>
      <c r="O273" s="122">
        <v>263</v>
      </c>
      <c r="P273" t="s">
        <v>3350</v>
      </c>
      <c r="Q273">
        <v>0.56499310359418298</v>
      </c>
      <c r="R273">
        <v>0.38808323070146</v>
      </c>
      <c r="S273">
        <v>0.55511914994109401</v>
      </c>
      <c r="T273">
        <v>0.41466412079977399</v>
      </c>
      <c r="U273">
        <v>0.54434536766521402</v>
      </c>
      <c r="V273">
        <v>0.43416639160114601</v>
      </c>
      <c r="W273">
        <v>0.56624808485784295</v>
      </c>
      <c r="X273">
        <v>0.473014477530455</v>
      </c>
      <c r="Y273" s="126">
        <f t="shared" si="34"/>
        <v>0.56624808485784295</v>
      </c>
      <c r="Z273" s="126">
        <f t="shared" si="35"/>
        <v>0.473014477530455</v>
      </c>
      <c r="AB273">
        <v>263</v>
      </c>
      <c r="AC273" t="str">
        <f t="shared" si="29"/>
        <v>David Sherwood</v>
      </c>
      <c r="AD273" s="124">
        <f t="shared" si="30"/>
        <v>0.59955720124624701</v>
      </c>
      <c r="AE273" s="124">
        <f t="shared" si="31"/>
        <v>0.39982945329720498</v>
      </c>
    </row>
    <row r="274" spans="2:31" x14ac:dyDescent="0.35">
      <c r="B274" s="122">
        <v>264</v>
      </c>
      <c r="C274" t="s">
        <v>2434</v>
      </c>
      <c r="D274">
        <v>0.64644252294957805</v>
      </c>
      <c r="E274">
        <v>0.344732848983823</v>
      </c>
      <c r="F274">
        <v>0.63327597543414604</v>
      </c>
      <c r="G274">
        <v>0.35481692147111099</v>
      </c>
      <c r="H274">
        <v>0.60432214703265896</v>
      </c>
      <c r="I274">
        <v>0.36898569159908201</v>
      </c>
      <c r="J274">
        <v>0.59164611626054997</v>
      </c>
      <c r="K274">
        <v>0.39374087973058203</v>
      </c>
      <c r="L274" s="126">
        <f t="shared" si="32"/>
        <v>0.59164611626054997</v>
      </c>
      <c r="M274" s="126">
        <f t="shared" si="33"/>
        <v>0.39374087973058203</v>
      </c>
      <c r="O274" s="122">
        <v>264</v>
      </c>
      <c r="P274" t="s">
        <v>3419</v>
      </c>
      <c r="Q274">
        <v>0.57532605289544103</v>
      </c>
      <c r="R274">
        <v>0.49937805694458698</v>
      </c>
      <c r="S274">
        <v>0.58207893484843898</v>
      </c>
      <c r="T274">
        <v>0.51994300891023104</v>
      </c>
      <c r="U274">
        <v>0.56695256623850099</v>
      </c>
      <c r="V274">
        <v>0.52531273364815101</v>
      </c>
      <c r="W274">
        <v>0.58117380676177299</v>
      </c>
      <c r="X274">
        <v>0.54773522244920203</v>
      </c>
      <c r="Y274" s="126">
        <f t="shared" si="34"/>
        <v>0.58117380676177299</v>
      </c>
      <c r="Z274" s="126">
        <f t="shared" si="35"/>
        <v>0.54773522244920203</v>
      </c>
      <c r="AB274">
        <v>264</v>
      </c>
      <c r="AC274" t="str">
        <f t="shared" si="29"/>
        <v>David Skoch</v>
      </c>
      <c r="AD274" s="124">
        <f t="shared" si="30"/>
        <v>0.59164611626054997</v>
      </c>
      <c r="AE274" s="124">
        <f t="shared" si="31"/>
        <v>0.39374087973058203</v>
      </c>
    </row>
    <row r="275" spans="2:31" x14ac:dyDescent="0.35">
      <c r="B275" s="122">
        <v>265</v>
      </c>
      <c r="C275" t="s">
        <v>2778</v>
      </c>
      <c r="D275">
        <v>0.65196330573922201</v>
      </c>
      <c r="E275">
        <v>0.34594397648430802</v>
      </c>
      <c r="F275">
        <v>0.64044495860883299</v>
      </c>
      <c r="G275">
        <v>0.35641596472646198</v>
      </c>
      <c r="H275">
        <v>0.62292661147844397</v>
      </c>
      <c r="I275">
        <v>0.37288795296861499</v>
      </c>
      <c r="J275">
        <v>0.59512753697434395</v>
      </c>
      <c r="K275">
        <v>0.39503668947624598</v>
      </c>
      <c r="L275" s="126">
        <f t="shared" si="32"/>
        <v>0.59512753697434395</v>
      </c>
      <c r="M275" s="126">
        <f t="shared" si="33"/>
        <v>0.39503668947624598</v>
      </c>
      <c r="O275" s="122">
        <v>265</v>
      </c>
      <c r="P275" t="s">
        <v>3732</v>
      </c>
      <c r="Q275">
        <v>0.57920396855178002</v>
      </c>
      <c r="R275">
        <v>0.41750362412757402</v>
      </c>
      <c r="S275">
        <v>0.56820892924150501</v>
      </c>
      <c r="T275">
        <v>0.42438315428704099</v>
      </c>
      <c r="U275">
        <v>0.55120396855178</v>
      </c>
      <c r="V275">
        <v>0.44550362412757399</v>
      </c>
      <c r="W275">
        <v>0.53540297641383505</v>
      </c>
      <c r="X275">
        <v>0.46212771809567998</v>
      </c>
      <c r="Y275" s="126">
        <f t="shared" si="34"/>
        <v>0.53540297641383505</v>
      </c>
      <c r="Z275" s="126">
        <f t="shared" si="35"/>
        <v>0.46212771809567998</v>
      </c>
      <c r="AB275">
        <v>265</v>
      </c>
      <c r="AC275" t="str">
        <f t="shared" si="29"/>
        <v>David Vega Hernandez</v>
      </c>
      <c r="AD275" s="124">
        <f t="shared" si="30"/>
        <v>0.59512753697434395</v>
      </c>
      <c r="AE275" s="124">
        <f t="shared" si="31"/>
        <v>0.39503668947624598</v>
      </c>
    </row>
    <row r="276" spans="2:31" x14ac:dyDescent="0.35">
      <c r="B276" s="122">
        <v>266</v>
      </c>
      <c r="C276" t="s">
        <v>1709</v>
      </c>
      <c r="D276">
        <v>0.62488295379581504</v>
      </c>
      <c r="E276">
        <v>0.32821152590622599</v>
      </c>
      <c r="F276">
        <v>0.62246923914635599</v>
      </c>
      <c r="G276">
        <v>0.34779449136395502</v>
      </c>
      <c r="H276">
        <v>0.61434976016543297</v>
      </c>
      <c r="I276">
        <v>0.36936805241751702</v>
      </c>
      <c r="J276">
        <v>0.58403547297281</v>
      </c>
      <c r="K276">
        <v>0.38071647803006498</v>
      </c>
      <c r="L276" s="126">
        <f t="shared" si="32"/>
        <v>0.58403547297281</v>
      </c>
      <c r="M276" s="126">
        <f t="shared" si="33"/>
        <v>0.38071647803006498</v>
      </c>
      <c r="O276" s="122">
        <v>266</v>
      </c>
      <c r="P276" t="s">
        <v>3770</v>
      </c>
      <c r="Q276">
        <v>0.58587919982384895</v>
      </c>
      <c r="R276">
        <v>0.42623703867935903</v>
      </c>
      <c r="S276">
        <v>0.58211977943120097</v>
      </c>
      <c r="T276">
        <v>0.45168353233750402</v>
      </c>
      <c r="U276">
        <v>0.59295169033930795</v>
      </c>
      <c r="V276">
        <v>0.49090069322915397</v>
      </c>
      <c r="W276">
        <v>0.58225029515629301</v>
      </c>
      <c r="X276">
        <v>0.46903476388266202</v>
      </c>
      <c r="Y276" s="126">
        <f t="shared" si="34"/>
        <v>0.58225029515629301</v>
      </c>
      <c r="Z276" s="126">
        <f t="shared" si="35"/>
        <v>0.46903476388266202</v>
      </c>
      <c r="AB276">
        <v>266</v>
      </c>
      <c r="AC276" t="str">
        <f t="shared" si="29"/>
        <v>Davide Sanguinetti</v>
      </c>
      <c r="AD276" s="124">
        <f t="shared" si="30"/>
        <v>0.58403547297281</v>
      </c>
      <c r="AE276" s="124">
        <f t="shared" si="31"/>
        <v>0.38071647803006498</v>
      </c>
    </row>
    <row r="277" spans="2:31" x14ac:dyDescent="0.35">
      <c r="B277" s="122">
        <v>267</v>
      </c>
      <c r="C277" t="s">
        <v>1710</v>
      </c>
      <c r="D277">
        <v>0.64996417098598902</v>
      </c>
      <c r="E277">
        <v>0.34181782386116</v>
      </c>
      <c r="F277">
        <v>0.64018070630351698</v>
      </c>
      <c r="G277">
        <v>0.35426975554029799</v>
      </c>
      <c r="H277">
        <v>0.62320599615293104</v>
      </c>
      <c r="I277">
        <v>0.37096037168541002</v>
      </c>
      <c r="J277">
        <v>0.59715131587165404</v>
      </c>
      <c r="K277">
        <v>0.39252838333499301</v>
      </c>
      <c r="L277" s="126">
        <f t="shared" si="32"/>
        <v>0.59715131587165404</v>
      </c>
      <c r="M277" s="126">
        <f t="shared" si="33"/>
        <v>0.39252838333499301</v>
      </c>
      <c r="O277" s="122">
        <v>267</v>
      </c>
      <c r="P277" t="s">
        <v>3904</v>
      </c>
      <c r="Q277">
        <v>0.57883470754348898</v>
      </c>
      <c r="R277">
        <v>0.41944152621368302</v>
      </c>
      <c r="S277">
        <v>0.56859936839995995</v>
      </c>
      <c r="T277">
        <v>0.43002395242694602</v>
      </c>
      <c r="U277">
        <v>0.54896339765639002</v>
      </c>
      <c r="V277">
        <v>0.448630331067153</v>
      </c>
      <c r="W277">
        <v>0.53463764131878699</v>
      </c>
      <c r="X277">
        <v>0.46421609846245399</v>
      </c>
      <c r="Y277" s="126">
        <f t="shared" si="34"/>
        <v>0.53463764131878699</v>
      </c>
      <c r="Z277" s="126">
        <f t="shared" si="35"/>
        <v>0.46421609846245399</v>
      </c>
      <c r="AB277">
        <v>267</v>
      </c>
      <c r="AC277" t="str">
        <f t="shared" ref="AC277:AC340" si="36">IF($B$5=1,C277,P277)</f>
        <v>Dawid Olejniczak</v>
      </c>
      <c r="AD277" s="124">
        <f t="shared" ref="AD277:AD340" si="37">IF($B$5=1,L277,Y277)</f>
        <v>0.59715131587165404</v>
      </c>
      <c r="AE277" s="124">
        <f t="shared" ref="AE277:AE340" si="38">IF($B$5=1,M277,Z277)</f>
        <v>0.39252838333499301</v>
      </c>
    </row>
    <row r="278" spans="2:31" x14ac:dyDescent="0.35">
      <c r="B278" s="122">
        <v>268</v>
      </c>
      <c r="C278" t="s">
        <v>1711</v>
      </c>
      <c r="D278">
        <v>0.61752875346850999</v>
      </c>
      <c r="E278">
        <v>0.322060471966444</v>
      </c>
      <c r="F278">
        <v>0.60559091688934796</v>
      </c>
      <c r="G278">
        <v>0.33282577072893799</v>
      </c>
      <c r="H278">
        <v>0.59217831564990098</v>
      </c>
      <c r="I278">
        <v>0.35314692116991198</v>
      </c>
      <c r="J278">
        <v>0.59103999888745296</v>
      </c>
      <c r="K278">
        <v>0.38349640970816901</v>
      </c>
      <c r="L278" s="126">
        <f t="shared" si="32"/>
        <v>0.59103999888745296</v>
      </c>
      <c r="M278" s="126">
        <f t="shared" si="33"/>
        <v>0.38349640970816901</v>
      </c>
      <c r="O278" s="122">
        <v>268</v>
      </c>
      <c r="P278" t="s">
        <v>2061</v>
      </c>
      <c r="Q278">
        <v>0.57474111661827698</v>
      </c>
      <c r="R278">
        <v>0.41811947673724797</v>
      </c>
      <c r="S278">
        <v>0.56281099137578405</v>
      </c>
      <c r="T278">
        <v>0.42748708111829897</v>
      </c>
      <c r="U278">
        <v>0.537286334546343</v>
      </c>
      <c r="V278">
        <v>0.44239175739994102</v>
      </c>
      <c r="W278">
        <v>0.52562203730125101</v>
      </c>
      <c r="X278">
        <v>0.46138709955371199</v>
      </c>
      <c r="Y278" s="126">
        <f t="shared" si="34"/>
        <v>0.52562203730125101</v>
      </c>
      <c r="Z278" s="126">
        <f t="shared" si="35"/>
        <v>0.46138709955371199</v>
      </c>
      <c r="AB278">
        <v>268</v>
      </c>
      <c r="AC278" t="str">
        <f t="shared" si="36"/>
        <v>Denis Gremelmayr</v>
      </c>
      <c r="AD278" s="124">
        <f t="shared" si="37"/>
        <v>0.59103999888745296</v>
      </c>
      <c r="AE278" s="124">
        <f t="shared" si="38"/>
        <v>0.38349640970816901</v>
      </c>
    </row>
    <row r="279" spans="2:31" x14ac:dyDescent="0.35">
      <c r="B279" s="122">
        <v>269</v>
      </c>
      <c r="C279" t="s">
        <v>1712</v>
      </c>
      <c r="D279">
        <v>0.68028109072923204</v>
      </c>
      <c r="E279">
        <v>0.35919605607426602</v>
      </c>
      <c r="F279">
        <v>0.65975606978963497</v>
      </c>
      <c r="G279">
        <v>0.35366304972572599</v>
      </c>
      <c r="H279">
        <v>0.63779737276215198</v>
      </c>
      <c r="I279">
        <v>0.36845342810232101</v>
      </c>
      <c r="J279">
        <v>0.64917098001339701</v>
      </c>
      <c r="K279">
        <v>0.37493599071435502</v>
      </c>
      <c r="L279" s="126">
        <f t="shared" si="32"/>
        <v>0.64917098001339701</v>
      </c>
      <c r="M279" s="126">
        <f t="shared" si="33"/>
        <v>0.37493599071435502</v>
      </c>
      <c r="O279" s="122">
        <v>269</v>
      </c>
      <c r="P279" t="s">
        <v>3480</v>
      </c>
      <c r="Q279">
        <v>0.57489561063986805</v>
      </c>
      <c r="R279">
        <v>0.40485547963905599</v>
      </c>
      <c r="S279">
        <v>0.58784154978689995</v>
      </c>
      <c r="T279">
        <v>0.42496086087177698</v>
      </c>
      <c r="U279">
        <v>0.57182264008177996</v>
      </c>
      <c r="V279">
        <v>0.44226558387852699</v>
      </c>
      <c r="W279">
        <v>0.56596269838289803</v>
      </c>
      <c r="X279">
        <v>0.45874642379091801</v>
      </c>
      <c r="Y279" s="126">
        <f t="shared" si="34"/>
        <v>0.56596269838289803</v>
      </c>
      <c r="Z279" s="126">
        <f t="shared" si="35"/>
        <v>0.45874642379091801</v>
      </c>
      <c r="AB279">
        <v>269</v>
      </c>
      <c r="AC279" t="str">
        <f t="shared" si="36"/>
        <v>Denis Istomin</v>
      </c>
      <c r="AD279" s="124">
        <f t="shared" si="37"/>
        <v>0.64917098001339701</v>
      </c>
      <c r="AE279" s="124">
        <f t="shared" si="38"/>
        <v>0.37493599071435502</v>
      </c>
    </row>
    <row r="280" spans="2:31" x14ac:dyDescent="0.35">
      <c r="B280" s="122">
        <v>270</v>
      </c>
      <c r="C280" t="s">
        <v>2560</v>
      </c>
      <c r="D280">
        <v>0.65240909748508702</v>
      </c>
      <c r="E280">
        <v>0.383853026260634</v>
      </c>
      <c r="F280">
        <v>0.63488723814173398</v>
      </c>
      <c r="G280">
        <v>0.339824285664514</v>
      </c>
      <c r="H280">
        <v>0.619939175183571</v>
      </c>
      <c r="I280">
        <v>0.35889512460804102</v>
      </c>
      <c r="J280">
        <v>0.60991830837634098</v>
      </c>
      <c r="K280">
        <v>0.36836969813670101</v>
      </c>
      <c r="L280" s="126">
        <f t="shared" si="32"/>
        <v>0.60991830837634098</v>
      </c>
      <c r="M280" s="126">
        <f t="shared" si="33"/>
        <v>0.36836969813670101</v>
      </c>
      <c r="O280" s="122">
        <v>270</v>
      </c>
      <c r="P280" t="s">
        <v>3932</v>
      </c>
      <c r="Q280">
        <v>0.57768682792332204</v>
      </c>
      <c r="R280">
        <v>0.41725490626441802</v>
      </c>
      <c r="S280">
        <v>0.56691577056442999</v>
      </c>
      <c r="T280">
        <v>0.42633987501922399</v>
      </c>
      <c r="U280">
        <v>0.54506048376996696</v>
      </c>
      <c r="V280">
        <v>0.43976471879325402</v>
      </c>
      <c r="W280">
        <v>0.53291577056442996</v>
      </c>
      <c r="X280">
        <v>0.46033987501922402</v>
      </c>
      <c r="Y280" s="126">
        <f t="shared" si="34"/>
        <v>0.53291577056442996</v>
      </c>
      <c r="Z280" s="126">
        <f t="shared" si="35"/>
        <v>0.46033987501922402</v>
      </c>
      <c r="AB280">
        <v>270</v>
      </c>
      <c r="AC280" t="str">
        <f t="shared" si="36"/>
        <v>Denis Kudla</v>
      </c>
      <c r="AD280" s="124">
        <f t="shared" si="37"/>
        <v>0.60991830837634098</v>
      </c>
      <c r="AE280" s="124">
        <f t="shared" si="38"/>
        <v>0.36836969813670101</v>
      </c>
    </row>
    <row r="281" spans="2:31" x14ac:dyDescent="0.35">
      <c r="B281" s="122">
        <v>271</v>
      </c>
      <c r="C281" t="s">
        <v>1713</v>
      </c>
      <c r="D281">
        <v>0.648573792469477</v>
      </c>
      <c r="E281">
        <v>0.3441541282735</v>
      </c>
      <c r="F281">
        <v>0.63257891125625998</v>
      </c>
      <c r="G281">
        <v>0.35190413506329599</v>
      </c>
      <c r="H281">
        <v>0.61942026428949104</v>
      </c>
      <c r="I281">
        <v>0.371457735778711</v>
      </c>
      <c r="J281">
        <v>0.592123908041161</v>
      </c>
      <c r="K281">
        <v>0.395114845850708</v>
      </c>
      <c r="L281" s="126">
        <f t="shared" si="32"/>
        <v>0.592123908041161</v>
      </c>
      <c r="M281" s="126">
        <f t="shared" si="33"/>
        <v>0.395114845850708</v>
      </c>
      <c r="O281" s="122">
        <v>271</v>
      </c>
      <c r="P281" t="s">
        <v>3536</v>
      </c>
      <c r="Q281">
        <v>0.57861461840648598</v>
      </c>
      <c r="R281">
        <v>0.41877217306234499</v>
      </c>
      <c r="S281">
        <v>0.56792192760972904</v>
      </c>
      <c r="T281">
        <v>0.428158259593518</v>
      </c>
      <c r="U281">
        <v>0.54922923681297198</v>
      </c>
      <c r="V281">
        <v>0.44554434612469002</v>
      </c>
      <c r="W281">
        <v>0.52976578282918696</v>
      </c>
      <c r="X281">
        <v>0.45847477878055198</v>
      </c>
      <c r="Y281" s="126">
        <f t="shared" si="34"/>
        <v>0.52976578282918696</v>
      </c>
      <c r="Z281" s="126">
        <f t="shared" si="35"/>
        <v>0.45847477878055198</v>
      </c>
      <c r="AB281">
        <v>271</v>
      </c>
      <c r="AC281" t="str">
        <f t="shared" si="36"/>
        <v>Denis Matsukevitch</v>
      </c>
      <c r="AD281" s="124">
        <f t="shared" si="37"/>
        <v>0.592123908041161</v>
      </c>
      <c r="AE281" s="124">
        <f t="shared" si="38"/>
        <v>0.395114845850708</v>
      </c>
    </row>
    <row r="282" spans="2:31" x14ac:dyDescent="0.35">
      <c r="B282" s="122">
        <v>272</v>
      </c>
      <c r="C282" t="s">
        <v>2837</v>
      </c>
      <c r="D282">
        <v>0.69492765116474398</v>
      </c>
      <c r="E282">
        <v>0.375541035842691</v>
      </c>
      <c r="F282">
        <v>0.69363608679224198</v>
      </c>
      <c r="G282">
        <v>0.38154556903657</v>
      </c>
      <c r="H282">
        <v>0.697139606863172</v>
      </c>
      <c r="I282">
        <v>0.40648312504135298</v>
      </c>
      <c r="J282">
        <v>0.65925599733665996</v>
      </c>
      <c r="K282">
        <v>0.40131693568420901</v>
      </c>
      <c r="L282" s="126">
        <f t="shared" si="32"/>
        <v>0.65925599733665996</v>
      </c>
      <c r="M282" s="126">
        <f t="shared" si="33"/>
        <v>0.40131693568420901</v>
      </c>
      <c r="O282" s="122">
        <v>272</v>
      </c>
      <c r="P282" t="s">
        <v>3577</v>
      </c>
      <c r="Q282">
        <v>0.573768734646246</v>
      </c>
      <c r="R282">
        <v>0.41764949767535697</v>
      </c>
      <c r="S282">
        <v>0.56146505500038502</v>
      </c>
      <c r="T282">
        <v>0.42682746169216901</v>
      </c>
      <c r="U282">
        <v>0.53466575110640102</v>
      </c>
      <c r="V282">
        <v>0.44117970427591402</v>
      </c>
      <c r="W282">
        <v>0.523386413497401</v>
      </c>
      <c r="X282">
        <v>0.46013382794263902</v>
      </c>
      <c r="Y282" s="126">
        <f t="shared" si="34"/>
        <v>0.523386413497401</v>
      </c>
      <c r="Z282" s="126">
        <f t="shared" si="35"/>
        <v>0.46013382794263902</v>
      </c>
      <c r="AB282">
        <v>272</v>
      </c>
      <c r="AC282" t="str">
        <f t="shared" si="36"/>
        <v>Denis Shapovalov</v>
      </c>
      <c r="AD282" s="124">
        <f t="shared" si="37"/>
        <v>0.65925599733665996</v>
      </c>
      <c r="AE282" s="124">
        <f t="shared" si="38"/>
        <v>0.40131693568420901</v>
      </c>
    </row>
    <row r="283" spans="2:31" x14ac:dyDescent="0.35">
      <c r="B283" s="122">
        <v>273</v>
      </c>
      <c r="C283" t="s">
        <v>2627</v>
      </c>
      <c r="D283">
        <v>0.65201185185185195</v>
      </c>
      <c r="E283">
        <v>0.34733999999999998</v>
      </c>
      <c r="F283">
        <v>0.639677851851852</v>
      </c>
      <c r="G283">
        <v>0.35879899999999998</v>
      </c>
      <c r="H283">
        <v>0.62401185185185204</v>
      </c>
      <c r="I283">
        <v>0.37534000000000001</v>
      </c>
      <c r="J283">
        <v>0.59925888888888901</v>
      </c>
      <c r="K283">
        <v>0.40025500000000003</v>
      </c>
      <c r="L283" s="126">
        <f t="shared" si="32"/>
        <v>0.59925888888888901</v>
      </c>
      <c r="M283" s="126">
        <f t="shared" si="33"/>
        <v>0.40025500000000003</v>
      </c>
      <c r="O283" s="122">
        <v>273</v>
      </c>
      <c r="P283" t="s">
        <v>3030</v>
      </c>
      <c r="Q283">
        <v>0.57553731296840505</v>
      </c>
      <c r="R283">
        <v>0.41890715298458298</v>
      </c>
      <c r="S283">
        <v>0.56749112081097497</v>
      </c>
      <c r="T283">
        <v>0.42757718171631998</v>
      </c>
      <c r="U283">
        <v>0.54670412045475303</v>
      </c>
      <c r="V283">
        <v>0.44111087747204403</v>
      </c>
      <c r="W283">
        <v>0.538753323349072</v>
      </c>
      <c r="X283">
        <v>0.462742969015978</v>
      </c>
      <c r="Y283" s="126">
        <f t="shared" si="34"/>
        <v>0.538753323349072</v>
      </c>
      <c r="Z283" s="126">
        <f t="shared" si="35"/>
        <v>0.462742969015978</v>
      </c>
      <c r="AB283">
        <v>273</v>
      </c>
      <c r="AC283" t="str">
        <f t="shared" si="36"/>
        <v>Dennis Lajola</v>
      </c>
      <c r="AD283" s="124">
        <f t="shared" si="37"/>
        <v>0.59925888888888901</v>
      </c>
      <c r="AE283" s="124">
        <f t="shared" si="38"/>
        <v>0.40025500000000003</v>
      </c>
    </row>
    <row r="284" spans="2:31" x14ac:dyDescent="0.35">
      <c r="B284" s="122">
        <v>274</v>
      </c>
      <c r="C284" t="s">
        <v>2701</v>
      </c>
      <c r="D284">
        <v>0.64690935254117499</v>
      </c>
      <c r="E284">
        <v>0.345278730823668</v>
      </c>
      <c r="F284">
        <v>0.632073008187649</v>
      </c>
      <c r="G284">
        <v>0.35964725492769301</v>
      </c>
      <c r="H284">
        <v>0.61645253497574903</v>
      </c>
      <c r="I284">
        <v>0.36800524653678102</v>
      </c>
      <c r="J284">
        <v>0.59485236025935895</v>
      </c>
      <c r="K284">
        <v>0.38089831097022903</v>
      </c>
      <c r="L284" s="126">
        <f t="shared" si="32"/>
        <v>0.59485236025935895</v>
      </c>
      <c r="M284" s="126">
        <f t="shared" si="33"/>
        <v>0.38089831097022903</v>
      </c>
      <c r="O284" s="122">
        <v>274</v>
      </c>
      <c r="P284" t="s">
        <v>3646</v>
      </c>
      <c r="Q284">
        <v>0.57442708882051097</v>
      </c>
      <c r="R284">
        <v>0.41279456639273598</v>
      </c>
      <c r="S284">
        <v>0.56423774489408396</v>
      </c>
      <c r="T284">
        <v>0.42257080055732299</v>
      </c>
      <c r="U284">
        <v>0.57820685865201704</v>
      </c>
      <c r="V284">
        <v>0.44124444766027199</v>
      </c>
      <c r="W284">
        <v>0.54609084553223197</v>
      </c>
      <c r="X284">
        <v>0.43715132977372501</v>
      </c>
      <c r="Y284" s="126">
        <f t="shared" si="34"/>
        <v>0.54609084553223197</v>
      </c>
      <c r="Z284" s="126">
        <f t="shared" si="35"/>
        <v>0.43715132977372501</v>
      </c>
      <c r="AB284">
        <v>274</v>
      </c>
      <c r="AC284" t="str">
        <f t="shared" si="36"/>
        <v>Dennis Novak</v>
      </c>
      <c r="AD284" s="124">
        <f t="shared" si="37"/>
        <v>0.59485236025935895</v>
      </c>
      <c r="AE284" s="124">
        <f t="shared" si="38"/>
        <v>0.38089831097022903</v>
      </c>
    </row>
    <row r="285" spans="2:31" x14ac:dyDescent="0.35">
      <c r="B285" s="122">
        <v>275</v>
      </c>
      <c r="C285" t="s">
        <v>2650</v>
      </c>
      <c r="D285">
        <v>0.66085061731311601</v>
      </c>
      <c r="E285">
        <v>0.34501894091867202</v>
      </c>
      <c r="F285">
        <v>0.64391569241174196</v>
      </c>
      <c r="G285">
        <v>0.354379256079978</v>
      </c>
      <c r="H285">
        <v>0.62308802916328399</v>
      </c>
      <c r="I285">
        <v>0.36575675292926102</v>
      </c>
      <c r="J285">
        <v>0.59991136491039498</v>
      </c>
      <c r="K285">
        <v>0.39614972518663799</v>
      </c>
      <c r="L285" s="126">
        <f t="shared" si="32"/>
        <v>0.59991136491039498</v>
      </c>
      <c r="M285" s="126">
        <f t="shared" si="33"/>
        <v>0.39614972518663799</v>
      </c>
      <c r="O285" s="122">
        <v>275</v>
      </c>
      <c r="P285" t="s">
        <v>3591</v>
      </c>
      <c r="Q285">
        <v>0.57863875100630102</v>
      </c>
      <c r="R285">
        <v>0.42082487205475799</v>
      </c>
      <c r="S285">
        <v>0.568185001341735</v>
      </c>
      <c r="T285">
        <v>0.431099829406344</v>
      </c>
      <c r="U285">
        <v>0.54791625301890501</v>
      </c>
      <c r="V285">
        <v>0.45047461616427398</v>
      </c>
      <c r="W285">
        <v>0.53418500134173497</v>
      </c>
      <c r="X285">
        <v>0.46509982940634398</v>
      </c>
      <c r="Y285" s="126">
        <f t="shared" si="34"/>
        <v>0.53418500134173497</v>
      </c>
      <c r="Z285" s="126">
        <f t="shared" si="35"/>
        <v>0.46509982940634398</v>
      </c>
      <c r="AB285">
        <v>275</v>
      </c>
      <c r="AC285" t="str">
        <f t="shared" si="36"/>
        <v>Dennis Novikov</v>
      </c>
      <c r="AD285" s="124">
        <f t="shared" si="37"/>
        <v>0.59991136491039498</v>
      </c>
      <c r="AE285" s="124">
        <f t="shared" si="38"/>
        <v>0.39614972518663799</v>
      </c>
    </row>
    <row r="286" spans="2:31" x14ac:dyDescent="0.35">
      <c r="B286" s="122">
        <v>276</v>
      </c>
      <c r="C286" t="s">
        <v>1714</v>
      </c>
      <c r="D286">
        <v>0.65042163311755496</v>
      </c>
      <c r="E286">
        <v>0.34586341542791399</v>
      </c>
      <c r="F286">
        <v>0.639756142498489</v>
      </c>
      <c r="G286">
        <v>0.35575941288975099</v>
      </c>
      <c r="H286">
        <v>0.61509339537402696</v>
      </c>
      <c r="I286">
        <v>0.37363628924280001</v>
      </c>
      <c r="J286">
        <v>0.59288299121221</v>
      </c>
      <c r="K286">
        <v>0.39591386073961998</v>
      </c>
      <c r="L286" s="126">
        <f t="shared" si="32"/>
        <v>0.59288299121221</v>
      </c>
      <c r="M286" s="126">
        <f t="shared" si="33"/>
        <v>0.39591386073961998</v>
      </c>
      <c r="O286" s="122">
        <v>276</v>
      </c>
      <c r="P286" t="s">
        <v>3733</v>
      </c>
      <c r="Q286">
        <v>0.57946054818092296</v>
      </c>
      <c r="R286">
        <v>0.41820063112525402</v>
      </c>
      <c r="S286">
        <v>0.56919082227138396</v>
      </c>
      <c r="T286">
        <v>0.42730094668788199</v>
      </c>
      <c r="U286">
        <v>0.55092109636184605</v>
      </c>
      <c r="V286">
        <v>0.44440126225050902</v>
      </c>
      <c r="W286">
        <v>0.53357246681415305</v>
      </c>
      <c r="X286">
        <v>0.45590284006364501</v>
      </c>
      <c r="Y286" s="126">
        <f t="shared" si="34"/>
        <v>0.53357246681415305</v>
      </c>
      <c r="Z286" s="126">
        <f t="shared" si="35"/>
        <v>0.45590284006364501</v>
      </c>
      <c r="AB286">
        <v>276</v>
      </c>
      <c r="AC286" t="str">
        <f t="shared" si="36"/>
        <v>Dennis Van Scheppingen</v>
      </c>
      <c r="AD286" s="124">
        <f t="shared" si="37"/>
        <v>0.59288299121221</v>
      </c>
      <c r="AE286" s="124">
        <f t="shared" si="38"/>
        <v>0.39591386073961998</v>
      </c>
    </row>
    <row r="287" spans="2:31" x14ac:dyDescent="0.35">
      <c r="B287" s="122">
        <v>277</v>
      </c>
      <c r="C287" t="s">
        <v>2523</v>
      </c>
      <c r="D287">
        <v>0.65179495773529905</v>
      </c>
      <c r="E287">
        <v>0.34502906366441499</v>
      </c>
      <c r="F287">
        <v>0.64135524080655404</v>
      </c>
      <c r="G287">
        <v>0.35425187893366999</v>
      </c>
      <c r="H287">
        <v>0.61920565385889004</v>
      </c>
      <c r="I287">
        <v>0.37117499557829098</v>
      </c>
      <c r="J287">
        <v>0.597841330522769</v>
      </c>
      <c r="K287">
        <v>0.39801482600601201</v>
      </c>
      <c r="L287" s="126">
        <f t="shared" si="32"/>
        <v>0.597841330522769</v>
      </c>
      <c r="M287" s="126">
        <f t="shared" si="33"/>
        <v>0.39801482600601201</v>
      </c>
      <c r="O287" s="122">
        <v>277</v>
      </c>
      <c r="P287" t="s">
        <v>3710</v>
      </c>
      <c r="Q287">
        <v>0.57419015234719195</v>
      </c>
      <c r="R287">
        <v>0.41814973289316099</v>
      </c>
      <c r="S287">
        <v>0.56160019048641896</v>
      </c>
      <c r="T287">
        <v>0.42759505322429903</v>
      </c>
      <c r="U287">
        <v>0.53849053290059301</v>
      </c>
      <c r="V287">
        <v>0.44207674247897899</v>
      </c>
      <c r="W287">
        <v>0.51583996290936496</v>
      </c>
      <c r="X287">
        <v>0.46271242182581301</v>
      </c>
      <c r="Y287" s="126">
        <f t="shared" si="34"/>
        <v>0.51583996290936496</v>
      </c>
      <c r="Z287" s="126">
        <f t="shared" si="35"/>
        <v>0.46271242182581301</v>
      </c>
      <c r="AB287">
        <v>277</v>
      </c>
      <c r="AC287" t="str">
        <f t="shared" si="36"/>
        <v>Devin Britton</v>
      </c>
      <c r="AD287" s="124">
        <f t="shared" si="37"/>
        <v>0.597841330522769</v>
      </c>
      <c r="AE287" s="124">
        <f t="shared" si="38"/>
        <v>0.39801482600601201</v>
      </c>
    </row>
    <row r="288" spans="2:31" x14ac:dyDescent="0.35">
      <c r="B288" s="122">
        <v>278</v>
      </c>
      <c r="C288" t="s">
        <v>2572</v>
      </c>
      <c r="D288">
        <v>0.63816877393751603</v>
      </c>
      <c r="E288">
        <v>0.34497044784765601</v>
      </c>
      <c r="F288">
        <v>0.62222503191668799</v>
      </c>
      <c r="G288">
        <v>0.35529393046354102</v>
      </c>
      <c r="H288">
        <v>0.57852882500421798</v>
      </c>
      <c r="I288">
        <v>0.36864073658932101</v>
      </c>
      <c r="J288">
        <v>0.58022503191668795</v>
      </c>
      <c r="K288">
        <v>0.397293930463541</v>
      </c>
      <c r="L288" s="126">
        <f t="shared" si="32"/>
        <v>0.58022503191668795</v>
      </c>
      <c r="M288" s="126">
        <f t="shared" si="33"/>
        <v>0.397293930463541</v>
      </c>
      <c r="O288" s="122">
        <v>278</v>
      </c>
      <c r="P288" t="s">
        <v>3522</v>
      </c>
      <c r="Q288">
        <v>0.57982743267395798</v>
      </c>
      <c r="R288">
        <v>0.40069257713210599</v>
      </c>
      <c r="S288">
        <v>0.57208324152617396</v>
      </c>
      <c r="T288">
        <v>0.40994346019943301</v>
      </c>
      <c r="U288">
        <v>0.56069242980653899</v>
      </c>
      <c r="V288">
        <v>0.416358607166883</v>
      </c>
      <c r="W288">
        <v>0.53474144133139101</v>
      </c>
      <c r="X288">
        <v>0.44414813070735798</v>
      </c>
      <c r="Y288" s="126">
        <f t="shared" si="34"/>
        <v>0.53474144133139101</v>
      </c>
      <c r="Z288" s="126">
        <f t="shared" si="35"/>
        <v>0.44414813070735798</v>
      </c>
      <c r="AB288">
        <v>278</v>
      </c>
      <c r="AC288" t="str">
        <f t="shared" si="36"/>
        <v>Di Wu</v>
      </c>
      <c r="AD288" s="124">
        <f t="shared" si="37"/>
        <v>0.58022503191668795</v>
      </c>
      <c r="AE288" s="124">
        <f t="shared" si="38"/>
        <v>0.397293930463541</v>
      </c>
    </row>
    <row r="289" spans="2:31" x14ac:dyDescent="0.35">
      <c r="B289" s="122">
        <v>279</v>
      </c>
      <c r="C289" t="s">
        <v>1715</v>
      </c>
      <c r="D289">
        <v>0.67197582199593797</v>
      </c>
      <c r="E289">
        <v>0.32907207820696599</v>
      </c>
      <c r="F289">
        <v>0.65131667064240195</v>
      </c>
      <c r="G289">
        <v>0.34774304725895899</v>
      </c>
      <c r="H289">
        <v>0.63007336128673996</v>
      </c>
      <c r="I289">
        <v>0.36570868074438201</v>
      </c>
      <c r="J289">
        <v>0.60745715990784499</v>
      </c>
      <c r="K289">
        <v>0.389478100510389</v>
      </c>
      <c r="L289" s="126">
        <f t="shared" si="32"/>
        <v>0.60745715990784499</v>
      </c>
      <c r="M289" s="126">
        <f t="shared" si="33"/>
        <v>0.389478100510389</v>
      </c>
      <c r="O289" s="122">
        <v>279</v>
      </c>
      <c r="P289" t="s">
        <v>3208</v>
      </c>
      <c r="Q289">
        <v>0.57597928516498298</v>
      </c>
      <c r="R289">
        <v>0.41994236932479301</v>
      </c>
      <c r="S289">
        <v>0.56396892774747498</v>
      </c>
      <c r="T289">
        <v>0.42991355398719</v>
      </c>
      <c r="U289">
        <v>0.54395857032996597</v>
      </c>
      <c r="V289">
        <v>0.447884738649587</v>
      </c>
      <c r="W289">
        <v>0.51790678324242401</v>
      </c>
      <c r="X289">
        <v>0.46374066196156999</v>
      </c>
      <c r="Y289" s="126">
        <f t="shared" si="34"/>
        <v>0.51790678324242401</v>
      </c>
      <c r="Z289" s="126">
        <f t="shared" si="35"/>
        <v>0.46374066196156999</v>
      </c>
      <c r="AB289">
        <v>279</v>
      </c>
      <c r="AC289" t="str">
        <f t="shared" si="36"/>
        <v>Dick Norman</v>
      </c>
      <c r="AD289" s="124">
        <f t="shared" si="37"/>
        <v>0.60745715990784499</v>
      </c>
      <c r="AE289" s="124">
        <f t="shared" si="38"/>
        <v>0.389478100510389</v>
      </c>
    </row>
    <row r="290" spans="2:31" x14ac:dyDescent="0.35">
      <c r="B290" s="122">
        <v>280</v>
      </c>
      <c r="C290" t="s">
        <v>2412</v>
      </c>
      <c r="D290">
        <v>0.650848206693033</v>
      </c>
      <c r="E290">
        <v>0.34594032996978502</v>
      </c>
      <c r="F290">
        <v>0.63877231003955004</v>
      </c>
      <c r="G290">
        <v>0.35641049495467803</v>
      </c>
      <c r="H290">
        <v>0.62069641338606596</v>
      </c>
      <c r="I290">
        <v>0.37288065993956998</v>
      </c>
      <c r="J290">
        <v>0.58988657145725598</v>
      </c>
      <c r="K290">
        <v>0.39501955085799001</v>
      </c>
      <c r="L290" s="126">
        <f t="shared" si="32"/>
        <v>0.58988657145725598</v>
      </c>
      <c r="M290" s="126">
        <f t="shared" si="33"/>
        <v>0.39501955085799001</v>
      </c>
      <c r="O290" s="122">
        <v>280</v>
      </c>
      <c r="P290" t="s">
        <v>3575</v>
      </c>
      <c r="Q290">
        <v>0.577897510137242</v>
      </c>
      <c r="R290">
        <v>0.41988433148221599</v>
      </c>
      <c r="S290">
        <v>0.56684626520586301</v>
      </c>
      <c r="T290">
        <v>0.429826497223324</v>
      </c>
      <c r="U290">
        <v>0.54779502027448401</v>
      </c>
      <c r="V290">
        <v>0.44776866296443202</v>
      </c>
      <c r="W290">
        <v>0.52653879561758998</v>
      </c>
      <c r="X290">
        <v>0.46347949166997199</v>
      </c>
      <c r="Y290" s="126">
        <f t="shared" si="34"/>
        <v>0.52653879561758998</v>
      </c>
      <c r="Z290" s="126">
        <f t="shared" si="35"/>
        <v>0.46347949166997199</v>
      </c>
      <c r="AB290">
        <v>280</v>
      </c>
      <c r="AC290" t="str">
        <f t="shared" si="36"/>
        <v>Didac Perez-Minarro</v>
      </c>
      <c r="AD290" s="124">
        <f t="shared" si="37"/>
        <v>0.58988657145725598</v>
      </c>
      <c r="AE290" s="124">
        <f t="shared" si="38"/>
        <v>0.39501955085799001</v>
      </c>
    </row>
    <row r="291" spans="2:31" x14ac:dyDescent="0.35">
      <c r="B291" s="122">
        <v>281</v>
      </c>
      <c r="C291" t="s">
        <v>1716</v>
      </c>
      <c r="D291">
        <v>0.63434807882225397</v>
      </c>
      <c r="E291">
        <v>0.34060340223004598</v>
      </c>
      <c r="F291">
        <v>0.62163569299751398</v>
      </c>
      <c r="G291">
        <v>0.36087452131669201</v>
      </c>
      <c r="H291">
        <v>0.60858538107983395</v>
      </c>
      <c r="I291">
        <v>0.37983541980185398</v>
      </c>
      <c r="J291">
        <v>0.58952926151899898</v>
      </c>
      <c r="K291">
        <v>0.40141156320879801</v>
      </c>
      <c r="L291" s="126">
        <f t="shared" si="32"/>
        <v>0.58952926151899898</v>
      </c>
      <c r="M291" s="126">
        <f t="shared" si="33"/>
        <v>0.40141156320879801</v>
      </c>
      <c r="O291" s="122">
        <v>281</v>
      </c>
      <c r="P291" t="s">
        <v>3385</v>
      </c>
      <c r="Q291">
        <v>0.58002806094696602</v>
      </c>
      <c r="R291">
        <v>0.42000631649450298</v>
      </c>
      <c r="S291">
        <v>0.57004209142044904</v>
      </c>
      <c r="T291">
        <v>0.43000947474175499</v>
      </c>
      <c r="U291">
        <v>0.55205612189393205</v>
      </c>
      <c r="V291">
        <v>0.44801263298900701</v>
      </c>
      <c r="W291">
        <v>0.53612627426134796</v>
      </c>
      <c r="X291">
        <v>0.46402842422526502</v>
      </c>
      <c r="Y291" s="126">
        <f t="shared" si="34"/>
        <v>0.53612627426134796</v>
      </c>
      <c r="Z291" s="126">
        <f t="shared" si="35"/>
        <v>0.46402842422526502</v>
      </c>
      <c r="AB291">
        <v>281</v>
      </c>
      <c r="AC291" t="str">
        <f t="shared" si="36"/>
        <v>Diego Hartfield</v>
      </c>
      <c r="AD291" s="124">
        <f t="shared" si="37"/>
        <v>0.58952926151899898</v>
      </c>
      <c r="AE291" s="124">
        <f t="shared" si="38"/>
        <v>0.40141156320879801</v>
      </c>
    </row>
    <row r="292" spans="2:31" x14ac:dyDescent="0.35">
      <c r="B292" s="122">
        <v>282</v>
      </c>
      <c r="C292" t="s">
        <v>1717</v>
      </c>
      <c r="D292">
        <v>0.63023602474533402</v>
      </c>
      <c r="E292">
        <v>0.33258624665986602</v>
      </c>
      <c r="F292">
        <v>0.61562397113026501</v>
      </c>
      <c r="G292">
        <v>0.34068679036037702</v>
      </c>
      <c r="H292">
        <v>0.59249421485950904</v>
      </c>
      <c r="I292">
        <v>0.36112234837351898</v>
      </c>
      <c r="J292">
        <v>0.53927539512755396</v>
      </c>
      <c r="K292">
        <v>0.37426234248624901</v>
      </c>
      <c r="L292" s="126">
        <f t="shared" si="32"/>
        <v>0.53927539512755396</v>
      </c>
      <c r="M292" s="126">
        <f t="shared" si="33"/>
        <v>0.37426234248624901</v>
      </c>
      <c r="O292" s="122">
        <v>282</v>
      </c>
      <c r="P292" t="s">
        <v>3970</v>
      </c>
      <c r="Q292">
        <v>0.584165023865162</v>
      </c>
      <c r="R292">
        <v>0.41786509572415098</v>
      </c>
      <c r="S292">
        <v>0.57601561419319103</v>
      </c>
      <c r="T292">
        <v>0.42724007764117899</v>
      </c>
      <c r="U292">
        <v>0.56172157735764305</v>
      </c>
      <c r="V292">
        <v>0.44107558711859401</v>
      </c>
      <c r="W292">
        <v>0.55033609690672403</v>
      </c>
      <c r="X292">
        <v>0.46279917780276097</v>
      </c>
      <c r="Y292" s="126">
        <f t="shared" si="34"/>
        <v>0.55033609690672403</v>
      </c>
      <c r="Z292" s="126">
        <f t="shared" si="35"/>
        <v>0.46279917780276097</v>
      </c>
      <c r="AB292">
        <v>282</v>
      </c>
      <c r="AC292" t="str">
        <f t="shared" si="36"/>
        <v>Diego Junqueira</v>
      </c>
      <c r="AD292" s="124">
        <f t="shared" si="37"/>
        <v>0.53927539512755396</v>
      </c>
      <c r="AE292" s="124">
        <f t="shared" si="38"/>
        <v>0.37426234248624901</v>
      </c>
    </row>
    <row r="293" spans="2:31" x14ac:dyDescent="0.35">
      <c r="B293" s="122">
        <v>283</v>
      </c>
      <c r="C293" t="s">
        <v>2669</v>
      </c>
      <c r="D293">
        <v>0.62410553761322196</v>
      </c>
      <c r="E293">
        <v>0.38979971264345797</v>
      </c>
      <c r="F293">
        <v>0.62047382104673399</v>
      </c>
      <c r="G293">
        <v>0.39475825960824001</v>
      </c>
      <c r="H293">
        <v>0.60459438321802805</v>
      </c>
      <c r="I293">
        <v>0.42479822188750899</v>
      </c>
      <c r="J293">
        <v>0.574869893987214</v>
      </c>
      <c r="K293">
        <v>0.44823293171691297</v>
      </c>
      <c r="L293" s="126">
        <f t="shared" si="32"/>
        <v>0.574869893987214</v>
      </c>
      <c r="M293" s="126">
        <f t="shared" si="33"/>
        <v>0.44823293171691297</v>
      </c>
      <c r="O293" s="122">
        <v>283</v>
      </c>
      <c r="P293" t="s">
        <v>3617</v>
      </c>
      <c r="Q293">
        <v>0.58530856274857701</v>
      </c>
      <c r="R293">
        <v>0.42018163870957298</v>
      </c>
      <c r="S293">
        <v>0.57632070765750398</v>
      </c>
      <c r="T293">
        <v>0.42591394439813202</v>
      </c>
      <c r="U293">
        <v>0.55900974455999497</v>
      </c>
      <c r="V293">
        <v>0.43455048553095199</v>
      </c>
      <c r="W293">
        <v>0.55329584373153196</v>
      </c>
      <c r="X293">
        <v>0.45952265734211001</v>
      </c>
      <c r="Y293" s="126">
        <f t="shared" si="34"/>
        <v>0.55329584373153196</v>
      </c>
      <c r="Z293" s="126">
        <f t="shared" si="35"/>
        <v>0.45952265734211001</v>
      </c>
      <c r="AB293">
        <v>283</v>
      </c>
      <c r="AC293" t="str">
        <f t="shared" si="36"/>
        <v>Diego Sebastian Schwartzman</v>
      </c>
      <c r="AD293" s="124">
        <f t="shared" si="37"/>
        <v>0.574869893987214</v>
      </c>
      <c r="AE293" s="124">
        <f t="shared" si="38"/>
        <v>0.44823293171691297</v>
      </c>
    </row>
    <row r="294" spans="2:31" x14ac:dyDescent="0.35">
      <c r="B294" s="122">
        <v>284</v>
      </c>
      <c r="C294" t="s">
        <v>1718</v>
      </c>
      <c r="D294">
        <v>0.64614322602978602</v>
      </c>
      <c r="E294">
        <v>0.34479021055930298</v>
      </c>
      <c r="F294">
        <v>0.63039061201782998</v>
      </c>
      <c r="G294">
        <v>0.354164425655076</v>
      </c>
      <c r="H294">
        <v>0.60945733495637699</v>
      </c>
      <c r="I294">
        <v>0.37189650919456901</v>
      </c>
      <c r="J294">
        <v>0.58889221612724096</v>
      </c>
      <c r="K294">
        <v>0.388927234793777</v>
      </c>
      <c r="L294" s="126">
        <f t="shared" si="32"/>
        <v>0.58889221612724096</v>
      </c>
      <c r="M294" s="126">
        <f t="shared" si="33"/>
        <v>0.388927234793777</v>
      </c>
      <c r="O294" s="122">
        <v>284</v>
      </c>
      <c r="P294" t="s">
        <v>3297</v>
      </c>
      <c r="Q294">
        <v>0.57712612524213502</v>
      </c>
      <c r="R294">
        <v>0.40632110142628503</v>
      </c>
      <c r="S294">
        <v>0.57180513660257704</v>
      </c>
      <c r="T294">
        <v>0.418581156048067</v>
      </c>
      <c r="U294">
        <v>0.55368145989430395</v>
      </c>
      <c r="V294">
        <v>0.43171025221014397</v>
      </c>
      <c r="W294">
        <v>0.55224647766311696</v>
      </c>
      <c r="X294">
        <v>0.44582941486387201</v>
      </c>
      <c r="Y294" s="126">
        <f t="shared" si="34"/>
        <v>0.55224647766311696</v>
      </c>
      <c r="Z294" s="126">
        <f t="shared" si="35"/>
        <v>0.44582941486387201</v>
      </c>
      <c r="AB294">
        <v>284</v>
      </c>
      <c r="AC294" t="str">
        <f t="shared" si="36"/>
        <v>Dieter Kindlmann</v>
      </c>
      <c r="AD294" s="124">
        <f t="shared" si="37"/>
        <v>0.58889221612724096</v>
      </c>
      <c r="AE294" s="124">
        <f t="shared" si="38"/>
        <v>0.388927234793777</v>
      </c>
    </row>
    <row r="295" spans="2:31" x14ac:dyDescent="0.35">
      <c r="B295" s="122">
        <v>285</v>
      </c>
      <c r="C295" t="s">
        <v>2626</v>
      </c>
      <c r="D295">
        <v>0.64957491850680704</v>
      </c>
      <c r="E295">
        <v>0.34736916276976298</v>
      </c>
      <c r="F295">
        <v>0.63395105849099698</v>
      </c>
      <c r="G295">
        <v>0.35886753250894299</v>
      </c>
      <c r="H295">
        <v>0.62157491850680702</v>
      </c>
      <c r="I295">
        <v>0.37536916276976301</v>
      </c>
      <c r="J295">
        <v>0.59743118888010505</v>
      </c>
      <c r="K295">
        <v>0.40027687207732199</v>
      </c>
      <c r="L295" s="126">
        <f t="shared" si="32"/>
        <v>0.59743118888010505</v>
      </c>
      <c r="M295" s="126">
        <f t="shared" si="33"/>
        <v>0.40027687207732199</v>
      </c>
      <c r="O295" s="122">
        <v>285</v>
      </c>
      <c r="P295" t="s">
        <v>2062</v>
      </c>
      <c r="Q295">
        <v>0.60744902402477796</v>
      </c>
      <c r="R295">
        <v>0.43502041175307898</v>
      </c>
      <c r="S295">
        <v>0.59120193933461795</v>
      </c>
      <c r="T295">
        <v>0.45143782320946602</v>
      </c>
      <c r="U295">
        <v>0.57137954584902095</v>
      </c>
      <c r="V295">
        <v>0.49107147386267902</v>
      </c>
      <c r="W295">
        <v>0.58335555105464798</v>
      </c>
      <c r="X295">
        <v>0.52629987359811903</v>
      </c>
      <c r="Y295" s="126">
        <f t="shared" si="34"/>
        <v>0.58335555105464798</v>
      </c>
      <c r="Z295" s="126">
        <f t="shared" si="35"/>
        <v>0.52629987359811903</v>
      </c>
      <c r="AB295">
        <v>285</v>
      </c>
      <c r="AC295" t="str">
        <f t="shared" si="36"/>
        <v>Dimitar Kutrovsky</v>
      </c>
      <c r="AD295" s="124">
        <f t="shared" si="37"/>
        <v>0.59743118888010505</v>
      </c>
      <c r="AE295" s="124">
        <f t="shared" si="38"/>
        <v>0.40027687207732199</v>
      </c>
    </row>
    <row r="296" spans="2:31" x14ac:dyDescent="0.35">
      <c r="B296" s="122">
        <v>286</v>
      </c>
      <c r="C296" t="s">
        <v>2809</v>
      </c>
      <c r="D296">
        <v>0.64397679968785304</v>
      </c>
      <c r="E296">
        <v>0.355170084395596</v>
      </c>
      <c r="F296">
        <v>0.62090848329118398</v>
      </c>
      <c r="G296">
        <v>0.36671572481515502</v>
      </c>
      <c r="H296">
        <v>0.61933588567170905</v>
      </c>
      <c r="I296">
        <v>0.40686230774612597</v>
      </c>
      <c r="J296">
        <v>0.57727823462303995</v>
      </c>
      <c r="K296">
        <v>0.40466229895129702</v>
      </c>
      <c r="L296" s="126">
        <f t="shared" si="32"/>
        <v>0.57727823462303995</v>
      </c>
      <c r="M296" s="126">
        <f t="shared" si="33"/>
        <v>0.40466229895129702</v>
      </c>
      <c r="O296" s="122">
        <v>286</v>
      </c>
      <c r="P296" t="s">
        <v>2063</v>
      </c>
      <c r="Q296">
        <v>0.62132165756582203</v>
      </c>
      <c r="R296">
        <v>0.45345884811659898</v>
      </c>
      <c r="S296">
        <v>0.619753709834308</v>
      </c>
      <c r="T296">
        <v>0.48353170304751802</v>
      </c>
      <c r="U296">
        <v>0.60528110651040501</v>
      </c>
      <c r="V296">
        <v>0.47510137680229297</v>
      </c>
      <c r="W296">
        <v>0.58926573093916201</v>
      </c>
      <c r="X296">
        <v>0.47403884612679797</v>
      </c>
      <c r="Y296" s="126">
        <f t="shared" si="34"/>
        <v>0.58926573093916201</v>
      </c>
      <c r="Z296" s="126">
        <f t="shared" si="35"/>
        <v>0.47403884612679797</v>
      </c>
      <c r="AB296">
        <v>286</v>
      </c>
      <c r="AC296" t="str">
        <f t="shared" si="36"/>
        <v>Dimitar Kuzmanov</v>
      </c>
      <c r="AD296" s="124">
        <f t="shared" si="37"/>
        <v>0.57727823462303995</v>
      </c>
      <c r="AE296" s="124">
        <f t="shared" si="38"/>
        <v>0.40466229895129702</v>
      </c>
    </row>
    <row r="297" spans="2:31" x14ac:dyDescent="0.35">
      <c r="B297" s="122">
        <v>287</v>
      </c>
      <c r="C297" t="s">
        <v>2625</v>
      </c>
      <c r="D297">
        <v>0.64962628657186605</v>
      </c>
      <c r="E297">
        <v>0.34264444377442199</v>
      </c>
      <c r="F297">
        <v>0.63407177344388399</v>
      </c>
      <c r="G297">
        <v>0.347764442869893</v>
      </c>
      <c r="H297">
        <v>0.62162628657186603</v>
      </c>
      <c r="I297">
        <v>0.37064444377442202</v>
      </c>
      <c r="J297">
        <v>0.597469714928899</v>
      </c>
      <c r="K297">
        <v>0.39673333283081702</v>
      </c>
      <c r="L297" s="126">
        <f t="shared" si="32"/>
        <v>0.597469714928899</v>
      </c>
      <c r="M297" s="126">
        <f t="shared" si="33"/>
        <v>0.39673333283081702</v>
      </c>
      <c r="O297" s="122">
        <v>287</v>
      </c>
      <c r="P297" t="s">
        <v>3914</v>
      </c>
      <c r="Q297">
        <v>0.57882732017388705</v>
      </c>
      <c r="R297">
        <v>0.42166325953950401</v>
      </c>
      <c r="S297">
        <v>0.56843642689851603</v>
      </c>
      <c r="T297">
        <v>0.43221767938600603</v>
      </c>
      <c r="U297">
        <v>0.54848196052166098</v>
      </c>
      <c r="V297">
        <v>0.45298977861851297</v>
      </c>
      <c r="W297">
        <v>0.534436426898516</v>
      </c>
      <c r="X297">
        <v>0.466217679386006</v>
      </c>
      <c r="Y297" s="126">
        <f t="shared" si="34"/>
        <v>0.534436426898516</v>
      </c>
      <c r="Z297" s="126">
        <f t="shared" si="35"/>
        <v>0.466217679386006</v>
      </c>
      <c r="AB297">
        <v>287</v>
      </c>
      <c r="AC297" t="str">
        <f t="shared" si="36"/>
        <v>Dino Marcan</v>
      </c>
      <c r="AD297" s="124">
        <f t="shared" si="37"/>
        <v>0.597469714928899</v>
      </c>
      <c r="AE297" s="124">
        <f t="shared" si="38"/>
        <v>0.39673333283081702</v>
      </c>
    </row>
    <row r="298" spans="2:31" x14ac:dyDescent="0.35">
      <c r="B298" s="122">
        <v>288</v>
      </c>
      <c r="C298" t="s">
        <v>3850</v>
      </c>
      <c r="D298">
        <v>0.65051779877828797</v>
      </c>
      <c r="E298">
        <v>0.34748775349488198</v>
      </c>
      <c r="F298">
        <v>0.63827669816743204</v>
      </c>
      <c r="G298">
        <v>0.35873163024232402</v>
      </c>
      <c r="H298">
        <v>0.620035597556575</v>
      </c>
      <c r="I298">
        <v>0.37597550698976501</v>
      </c>
      <c r="J298">
        <v>0.58833365425795203</v>
      </c>
      <c r="K298">
        <v>0.402292441425948</v>
      </c>
      <c r="L298" s="126">
        <f t="shared" si="32"/>
        <v>0.58833365425795203</v>
      </c>
      <c r="M298" s="126">
        <f t="shared" si="33"/>
        <v>0.402292441425948</v>
      </c>
      <c r="O298" s="122">
        <v>288</v>
      </c>
      <c r="P298" t="s">
        <v>3319</v>
      </c>
      <c r="Q298">
        <v>0.63230634122239304</v>
      </c>
      <c r="R298">
        <v>0.455744616689224</v>
      </c>
      <c r="S298">
        <v>0.62646317610188995</v>
      </c>
      <c r="T298">
        <v>0.47117805840231702</v>
      </c>
      <c r="U298">
        <v>0.624974333314812</v>
      </c>
      <c r="V298">
        <v>0.48200311772690602</v>
      </c>
      <c r="W298">
        <v>0.59117990442625901</v>
      </c>
      <c r="X298">
        <v>0.48050325488937601</v>
      </c>
      <c r="Y298" s="126">
        <f t="shared" si="34"/>
        <v>0.59117990442625901</v>
      </c>
      <c r="Z298" s="126">
        <f t="shared" si="35"/>
        <v>0.48050325488937601</v>
      </c>
      <c r="AB298">
        <v>288</v>
      </c>
      <c r="AC298" t="str">
        <f t="shared" si="36"/>
        <v>Dino Prizmic</v>
      </c>
      <c r="AD298" s="124">
        <f t="shared" si="37"/>
        <v>0.58833365425795203</v>
      </c>
      <c r="AE298" s="124">
        <f t="shared" si="38"/>
        <v>0.402292441425948</v>
      </c>
    </row>
    <row r="299" spans="2:31" x14ac:dyDescent="0.35">
      <c r="B299" s="122">
        <v>289</v>
      </c>
      <c r="C299" t="s">
        <v>3692</v>
      </c>
      <c r="D299">
        <v>0.65089515726566405</v>
      </c>
      <c r="E299">
        <v>0.34882333418078099</v>
      </c>
      <c r="F299">
        <v>0.63705361957431095</v>
      </c>
      <c r="G299">
        <v>0.36228483532483602</v>
      </c>
      <c r="H299">
        <v>0.62289515726566402</v>
      </c>
      <c r="I299">
        <v>0.37682333418078101</v>
      </c>
      <c r="J299">
        <v>0.59842136794924805</v>
      </c>
      <c r="K299">
        <v>0.40136750063558602</v>
      </c>
      <c r="L299" s="126">
        <f t="shared" si="32"/>
        <v>0.59842136794924805</v>
      </c>
      <c r="M299" s="126">
        <f t="shared" si="33"/>
        <v>0.40136750063558602</v>
      </c>
      <c r="O299" s="122">
        <v>289</v>
      </c>
      <c r="P299" t="s">
        <v>3751</v>
      </c>
      <c r="Q299">
        <v>0.57891584854394695</v>
      </c>
      <c r="R299">
        <v>0.415111763872901</v>
      </c>
      <c r="S299">
        <v>0.56951815490842095</v>
      </c>
      <c r="T299">
        <v>0.42782745061017802</v>
      </c>
      <c r="U299">
        <v>0.55163861618131604</v>
      </c>
      <c r="V299">
        <v>0.44637058795763401</v>
      </c>
      <c r="W299">
        <v>0.53575907745421003</v>
      </c>
      <c r="X299">
        <v>0.46291372530508901</v>
      </c>
      <c r="Y299" s="126">
        <f t="shared" si="34"/>
        <v>0.53575907745421003</v>
      </c>
      <c r="Z299" s="126">
        <f t="shared" si="35"/>
        <v>0.46291372530508901</v>
      </c>
      <c r="AB299">
        <v>289</v>
      </c>
      <c r="AC299" t="str">
        <f t="shared" si="36"/>
        <v>Dmitry Popko</v>
      </c>
      <c r="AD299" s="124">
        <f t="shared" si="37"/>
        <v>0.59842136794924805</v>
      </c>
      <c r="AE299" s="124">
        <f t="shared" si="38"/>
        <v>0.40136750063558602</v>
      </c>
    </row>
    <row r="300" spans="2:31" x14ac:dyDescent="0.35">
      <c r="B300" s="122">
        <v>290</v>
      </c>
      <c r="C300" t="s">
        <v>1719</v>
      </c>
      <c r="D300">
        <v>0.65396427026560899</v>
      </c>
      <c r="E300">
        <v>0.34689484021733902</v>
      </c>
      <c r="F300">
        <v>0.64873883197456805</v>
      </c>
      <c r="G300">
        <v>0.38234642190351098</v>
      </c>
      <c r="H300">
        <v>0.64131318076787702</v>
      </c>
      <c r="I300">
        <v>0.37324815560288599</v>
      </c>
      <c r="J300">
        <v>0.60608635295091795</v>
      </c>
      <c r="K300">
        <v>0.389903490077117</v>
      </c>
      <c r="L300" s="126">
        <f t="shared" si="32"/>
        <v>0.60608635295091795</v>
      </c>
      <c r="M300" s="126">
        <f t="shared" si="33"/>
        <v>0.389903490077117</v>
      </c>
      <c r="O300" s="122">
        <v>290</v>
      </c>
      <c r="P300" t="s">
        <v>2064</v>
      </c>
      <c r="Q300">
        <v>0.56050836919289304</v>
      </c>
      <c r="R300">
        <v>0.40146014067890501</v>
      </c>
      <c r="S300">
        <v>0.55094288493809895</v>
      </c>
      <c r="T300">
        <v>0.40861961611216902</v>
      </c>
      <c r="U300">
        <v>0.52171105124372297</v>
      </c>
      <c r="V300">
        <v>0.41734474530811599</v>
      </c>
      <c r="W300">
        <v>0.54608783888651002</v>
      </c>
      <c r="X300">
        <v>0.44881154597694201</v>
      </c>
      <c r="Y300" s="126">
        <f t="shared" si="34"/>
        <v>0.54608783888651002</v>
      </c>
      <c r="Z300" s="126">
        <f t="shared" si="35"/>
        <v>0.44881154597694201</v>
      </c>
      <c r="AB300">
        <v>290</v>
      </c>
      <c r="AC300" t="str">
        <f t="shared" si="36"/>
        <v>Dmitry Tursunov</v>
      </c>
      <c r="AD300" s="124">
        <f t="shared" si="37"/>
        <v>0.60608635295091795</v>
      </c>
      <c r="AE300" s="124">
        <f t="shared" si="38"/>
        <v>0.389903490077117</v>
      </c>
    </row>
    <row r="301" spans="2:31" x14ac:dyDescent="0.35">
      <c r="B301" s="122">
        <v>291</v>
      </c>
      <c r="C301" t="s">
        <v>2659</v>
      </c>
      <c r="D301">
        <v>0.65320419002694996</v>
      </c>
      <c r="E301">
        <v>0.34164602001219002</v>
      </c>
      <c r="F301">
        <v>0.64247984656333201</v>
      </c>
      <c r="G301">
        <v>0.34541814702864698</v>
      </c>
      <c r="H301">
        <v>0.62520419002695005</v>
      </c>
      <c r="I301">
        <v>0.36964602001218999</v>
      </c>
      <c r="J301">
        <v>0.60015314252021201</v>
      </c>
      <c r="K301">
        <v>0.395984515009143</v>
      </c>
      <c r="L301" s="126">
        <f t="shared" si="32"/>
        <v>0.60015314252021201</v>
      </c>
      <c r="M301" s="126">
        <f t="shared" si="33"/>
        <v>0.395984515009143</v>
      </c>
      <c r="O301" s="122">
        <v>291</v>
      </c>
      <c r="P301" t="s">
        <v>2065</v>
      </c>
      <c r="Q301">
        <v>0.57846631309177099</v>
      </c>
      <c r="R301">
        <v>0.419011780451784</v>
      </c>
      <c r="S301">
        <v>0.56769946963765705</v>
      </c>
      <c r="T301">
        <v>0.42851767067767599</v>
      </c>
      <c r="U301">
        <v>0.54893262618354299</v>
      </c>
      <c r="V301">
        <v>0.44602356090356798</v>
      </c>
      <c r="W301">
        <v>0.529098408912971</v>
      </c>
      <c r="X301">
        <v>0.45955301203302801</v>
      </c>
      <c r="Y301" s="126">
        <f t="shared" si="34"/>
        <v>0.529098408912971</v>
      </c>
      <c r="Z301" s="126">
        <f t="shared" si="35"/>
        <v>0.45955301203302801</v>
      </c>
      <c r="AB301">
        <v>291</v>
      </c>
      <c r="AC301" t="str">
        <f t="shared" si="36"/>
        <v>Dominic Inglot</v>
      </c>
      <c r="AD301" s="124">
        <f t="shared" si="37"/>
        <v>0.60015314252021201</v>
      </c>
      <c r="AE301" s="124">
        <f t="shared" si="38"/>
        <v>0.395984515009143</v>
      </c>
    </row>
    <row r="302" spans="2:31" x14ac:dyDescent="0.35">
      <c r="B302" s="122">
        <v>292</v>
      </c>
      <c r="C302" t="s">
        <v>3818</v>
      </c>
      <c r="D302">
        <v>0.67129150470285204</v>
      </c>
      <c r="E302">
        <v>0.34688994022769198</v>
      </c>
      <c r="F302">
        <v>0.66712046787290202</v>
      </c>
      <c r="G302">
        <v>0.36288750716196599</v>
      </c>
      <c r="H302">
        <v>0.64055531111504505</v>
      </c>
      <c r="I302">
        <v>0.37588514236330201</v>
      </c>
      <c r="J302">
        <v>0.62026937320915898</v>
      </c>
      <c r="K302">
        <v>0.39869680089436599</v>
      </c>
      <c r="L302" s="126">
        <f t="shared" si="32"/>
        <v>0.62026937320915898</v>
      </c>
      <c r="M302" s="126">
        <f t="shared" si="33"/>
        <v>0.39869680089436599</v>
      </c>
      <c r="O302" s="122">
        <v>292</v>
      </c>
      <c r="P302" t="s">
        <v>3471</v>
      </c>
      <c r="Q302">
        <v>0.64757053667404596</v>
      </c>
      <c r="R302">
        <v>0.46760371165162101</v>
      </c>
      <c r="S302">
        <v>0.64907955992649902</v>
      </c>
      <c r="T302">
        <v>0.487339595595987</v>
      </c>
      <c r="U302">
        <v>0.630457611495297</v>
      </c>
      <c r="V302">
        <v>0.48238544999397198</v>
      </c>
      <c r="W302">
        <v>0.62384616023891604</v>
      </c>
      <c r="X302">
        <v>0.49526063133370002</v>
      </c>
      <c r="Y302" s="126">
        <f t="shared" si="34"/>
        <v>0.62384616023891604</v>
      </c>
      <c r="Z302" s="126">
        <f t="shared" si="35"/>
        <v>0.49526063133370002</v>
      </c>
      <c r="AB302">
        <v>292</v>
      </c>
      <c r="AC302" t="str">
        <f t="shared" si="36"/>
        <v>Dominic Stricker</v>
      </c>
      <c r="AD302" s="124">
        <f t="shared" si="37"/>
        <v>0.62026937320915898</v>
      </c>
      <c r="AE302" s="124">
        <f t="shared" si="38"/>
        <v>0.39869680089436599</v>
      </c>
    </row>
    <row r="303" spans="2:31" x14ac:dyDescent="0.35">
      <c r="B303" s="122">
        <v>293</v>
      </c>
      <c r="C303" t="s">
        <v>2607</v>
      </c>
      <c r="D303">
        <v>0.68289962963423201</v>
      </c>
      <c r="E303">
        <v>0.355441455625367</v>
      </c>
      <c r="F303">
        <v>0.68810067223498395</v>
      </c>
      <c r="G303">
        <v>0.400541855443942</v>
      </c>
      <c r="H303">
        <v>0.67145105242132896</v>
      </c>
      <c r="I303">
        <v>0.402622556056981</v>
      </c>
      <c r="J303">
        <v>0.65394800578742496</v>
      </c>
      <c r="K303">
        <v>0.41441201669788502</v>
      </c>
      <c r="L303" s="126">
        <f t="shared" si="32"/>
        <v>0.65394800578742496</v>
      </c>
      <c r="M303" s="126">
        <f t="shared" si="33"/>
        <v>0.41441201669788502</v>
      </c>
      <c r="O303" s="122">
        <v>293</v>
      </c>
      <c r="P303" t="s">
        <v>2066</v>
      </c>
      <c r="Q303">
        <v>0.58607545620566803</v>
      </c>
      <c r="R303">
        <v>0.40217755928804799</v>
      </c>
      <c r="S303">
        <v>0.58043541286873002</v>
      </c>
      <c r="T303">
        <v>0.41059667226144803</v>
      </c>
      <c r="U303">
        <v>0.57074093263222403</v>
      </c>
      <c r="V303">
        <v>0.439768552595386</v>
      </c>
      <c r="W303">
        <v>0.54049182537013096</v>
      </c>
      <c r="X303">
        <v>0.43009643505112899</v>
      </c>
      <c r="Y303" s="126">
        <f t="shared" si="34"/>
        <v>0.54049182537013096</v>
      </c>
      <c r="Z303" s="126">
        <f t="shared" si="35"/>
        <v>0.43009643505112899</v>
      </c>
      <c r="AB303">
        <v>293</v>
      </c>
      <c r="AC303" t="str">
        <f t="shared" si="36"/>
        <v>Dominic Thiem</v>
      </c>
      <c r="AD303" s="124">
        <f t="shared" si="37"/>
        <v>0.65394800578742496</v>
      </c>
      <c r="AE303" s="124">
        <f t="shared" si="38"/>
        <v>0.41441201669788502</v>
      </c>
    </row>
    <row r="304" spans="2:31" x14ac:dyDescent="0.35">
      <c r="B304" s="122">
        <v>294</v>
      </c>
      <c r="C304" t="s">
        <v>1720</v>
      </c>
      <c r="D304">
        <v>0.62304319569567601</v>
      </c>
      <c r="E304">
        <v>0.36044309538944302</v>
      </c>
      <c r="F304">
        <v>0.61137513606643501</v>
      </c>
      <c r="G304">
        <v>0.38388174144394699</v>
      </c>
      <c r="H304">
        <v>0.58088924124472197</v>
      </c>
      <c r="I304">
        <v>0.39243777007221597</v>
      </c>
      <c r="J304">
        <v>0.57081839104223597</v>
      </c>
      <c r="K304">
        <v>0.397370137775094</v>
      </c>
      <c r="L304" s="126">
        <f t="shared" si="32"/>
        <v>0.57081839104223597</v>
      </c>
      <c r="M304" s="126">
        <f t="shared" si="33"/>
        <v>0.397370137775094</v>
      </c>
      <c r="O304" s="122">
        <v>294</v>
      </c>
      <c r="P304" t="s">
        <v>2067</v>
      </c>
      <c r="Q304">
        <v>0.579362901092492</v>
      </c>
      <c r="R304">
        <v>0.41380817418610799</v>
      </c>
      <c r="S304">
        <v>0.56788065404277799</v>
      </c>
      <c r="T304">
        <v>0.424540378309401</v>
      </c>
      <c r="U304">
        <v>0.54862333440959299</v>
      </c>
      <c r="V304">
        <v>0.43906684547049701</v>
      </c>
      <c r="W304">
        <v>0.52893975581330099</v>
      </c>
      <c r="X304">
        <v>0.45676647549925697</v>
      </c>
      <c r="Y304" s="126">
        <f t="shared" si="34"/>
        <v>0.52893975581330099</v>
      </c>
      <c r="Z304" s="126">
        <f t="shared" si="35"/>
        <v>0.45676647549925697</v>
      </c>
      <c r="AB304">
        <v>294</v>
      </c>
      <c r="AC304" t="str">
        <f t="shared" si="36"/>
        <v>Dominik Hrbaty</v>
      </c>
      <c r="AD304" s="124">
        <f t="shared" si="37"/>
        <v>0.57081839104223597</v>
      </c>
      <c r="AE304" s="124">
        <f t="shared" si="38"/>
        <v>0.397370137775094</v>
      </c>
    </row>
    <row r="305" spans="2:31" x14ac:dyDescent="0.35">
      <c r="B305" s="122">
        <v>295</v>
      </c>
      <c r="C305" t="s">
        <v>2891</v>
      </c>
      <c r="D305">
        <v>0.63850834793969102</v>
      </c>
      <c r="E305">
        <v>0.35432786297486601</v>
      </c>
      <c r="F305">
        <v>0.63937155197695705</v>
      </c>
      <c r="G305">
        <v>0.37977654714063802</v>
      </c>
      <c r="H305">
        <v>0.622736269741199</v>
      </c>
      <c r="I305">
        <v>0.40250522289913199</v>
      </c>
      <c r="J305">
        <v>0.60650960481441996</v>
      </c>
      <c r="K305">
        <v>0.430091535799</v>
      </c>
      <c r="L305" s="126">
        <f t="shared" si="32"/>
        <v>0.60650960481441996</v>
      </c>
      <c r="M305" s="126">
        <f t="shared" si="33"/>
        <v>0.430091535799</v>
      </c>
      <c r="O305" s="122">
        <v>295</v>
      </c>
      <c r="P305" t="s">
        <v>3094</v>
      </c>
      <c r="Q305">
        <v>0.57309510218087001</v>
      </c>
      <c r="R305">
        <v>0.40958553661716601</v>
      </c>
      <c r="S305">
        <v>0.55896344502591899</v>
      </c>
      <c r="T305">
        <v>0.41459058712964098</v>
      </c>
      <c r="U305">
        <v>0.53812647396437197</v>
      </c>
      <c r="V305">
        <v>0.42180780927301598</v>
      </c>
      <c r="W305">
        <v>0.51330918533852499</v>
      </c>
      <c r="X305">
        <v>0.44220035473215502</v>
      </c>
      <c r="Y305" s="126">
        <f t="shared" si="34"/>
        <v>0.51330918533852499</v>
      </c>
      <c r="Z305" s="126">
        <f t="shared" si="35"/>
        <v>0.44220035473215502</v>
      </c>
      <c r="AB305">
        <v>295</v>
      </c>
      <c r="AC305" t="str">
        <f t="shared" si="36"/>
        <v>Dominik Koepfer</v>
      </c>
      <c r="AD305" s="124">
        <f t="shared" si="37"/>
        <v>0.60650960481441996</v>
      </c>
      <c r="AE305" s="124">
        <f t="shared" si="38"/>
        <v>0.430091535799</v>
      </c>
    </row>
    <row r="306" spans="2:31" x14ac:dyDescent="0.35">
      <c r="B306" s="122">
        <v>296</v>
      </c>
      <c r="C306" t="s">
        <v>1721</v>
      </c>
      <c r="D306">
        <v>0.65625449905886801</v>
      </c>
      <c r="E306">
        <v>0.348516257991701</v>
      </c>
      <c r="F306">
        <v>0.64581778135905299</v>
      </c>
      <c r="G306">
        <v>0.36233197576568998</v>
      </c>
      <c r="H306">
        <v>0.62991796737480599</v>
      </c>
      <c r="I306">
        <v>0.37318899838903602</v>
      </c>
      <c r="J306">
        <v>0.60991690435283896</v>
      </c>
      <c r="K306">
        <v>0.39883131342321498</v>
      </c>
      <c r="L306" s="126">
        <f t="shared" si="32"/>
        <v>0.60991690435283896</v>
      </c>
      <c r="M306" s="126">
        <f t="shared" si="33"/>
        <v>0.39883131342321498</v>
      </c>
      <c r="O306" s="122">
        <v>296</v>
      </c>
      <c r="P306" t="s">
        <v>2068</v>
      </c>
      <c r="Q306">
        <v>0.61841679345726897</v>
      </c>
      <c r="R306">
        <v>0.42883975196570101</v>
      </c>
      <c r="S306">
        <v>0.57526798701808601</v>
      </c>
      <c r="T306">
        <v>0.41413924385337197</v>
      </c>
      <c r="U306">
        <v>0.61465432193798797</v>
      </c>
      <c r="V306">
        <v>0.47896655097100199</v>
      </c>
      <c r="W306">
        <v>0.57494394370402102</v>
      </c>
      <c r="X306">
        <v>0.45524420747205402</v>
      </c>
      <c r="Y306" s="126">
        <f t="shared" si="34"/>
        <v>0.57494394370402102</v>
      </c>
      <c r="Z306" s="126">
        <f t="shared" si="35"/>
        <v>0.45524420747205402</v>
      </c>
      <c r="AB306">
        <v>296</v>
      </c>
      <c r="AC306" t="str">
        <f t="shared" si="36"/>
        <v>Dominik Meffert</v>
      </c>
      <c r="AD306" s="124">
        <f t="shared" si="37"/>
        <v>0.60991690435283896</v>
      </c>
      <c r="AE306" s="124">
        <f t="shared" si="38"/>
        <v>0.39883131342321498</v>
      </c>
    </row>
    <row r="307" spans="2:31" x14ac:dyDescent="0.35">
      <c r="B307" s="122">
        <v>297</v>
      </c>
      <c r="C307" t="s">
        <v>1722</v>
      </c>
      <c r="D307">
        <v>0.651909796661583</v>
      </c>
      <c r="E307">
        <v>0.346916282002388</v>
      </c>
      <c r="F307">
        <v>0.62826629622213404</v>
      </c>
      <c r="G307">
        <v>0.36989934072343</v>
      </c>
      <c r="H307">
        <v>0.61152562644094699</v>
      </c>
      <c r="I307">
        <v>0.38280294536342102</v>
      </c>
      <c r="J307">
        <v>0.58540900854604505</v>
      </c>
      <c r="K307">
        <v>0.37432648251862999</v>
      </c>
      <c r="L307" s="126">
        <f t="shared" si="32"/>
        <v>0.58540900854604505</v>
      </c>
      <c r="M307" s="126">
        <f t="shared" si="33"/>
        <v>0.37432648251862999</v>
      </c>
      <c r="O307" s="122">
        <v>297</v>
      </c>
      <c r="P307" t="s">
        <v>3802</v>
      </c>
      <c r="Q307">
        <v>0.57291636790237499</v>
      </c>
      <c r="R307">
        <v>0.41902770320678701</v>
      </c>
      <c r="S307">
        <v>0.55884261375711897</v>
      </c>
      <c r="T307">
        <v>0.42797496418956699</v>
      </c>
      <c r="U307">
        <v>0.53459142113338498</v>
      </c>
      <c r="V307">
        <v>0.44705100520983398</v>
      </c>
      <c r="W307">
        <v>0.52710053987126104</v>
      </c>
      <c r="X307">
        <v>0.46122258797992399</v>
      </c>
      <c r="Y307" s="126">
        <f t="shared" si="34"/>
        <v>0.52710053987126104</v>
      </c>
      <c r="Z307" s="126">
        <f t="shared" si="35"/>
        <v>0.46122258797992399</v>
      </c>
      <c r="AB307">
        <v>297</v>
      </c>
      <c r="AC307" t="str">
        <f t="shared" si="36"/>
        <v>Donald Young</v>
      </c>
      <c r="AD307" s="124">
        <f t="shared" si="37"/>
        <v>0.58540900854604505</v>
      </c>
      <c r="AE307" s="124">
        <f t="shared" si="38"/>
        <v>0.37432648251862999</v>
      </c>
    </row>
    <row r="308" spans="2:31" x14ac:dyDescent="0.35">
      <c r="B308" s="122">
        <v>298</v>
      </c>
      <c r="C308" t="s">
        <v>3860</v>
      </c>
      <c r="D308">
        <v>0.65123142768639997</v>
      </c>
      <c r="E308">
        <v>0.34554136718599199</v>
      </c>
      <c r="F308">
        <v>0.63784385506303998</v>
      </c>
      <c r="G308">
        <v>0.35457221288708202</v>
      </c>
      <c r="H308">
        <v>0.62323142768640005</v>
      </c>
      <c r="I308">
        <v>0.37354136718599201</v>
      </c>
      <c r="J308">
        <v>0.59867357076479999</v>
      </c>
      <c r="K308">
        <v>0.39890602538949399</v>
      </c>
      <c r="L308" s="126">
        <f t="shared" si="32"/>
        <v>0.59867357076479999</v>
      </c>
      <c r="M308" s="126">
        <f t="shared" si="33"/>
        <v>0.39890602538949399</v>
      </c>
      <c r="O308" s="122">
        <v>298</v>
      </c>
      <c r="P308" t="s">
        <v>3892</v>
      </c>
      <c r="Q308">
        <v>0.578927683336114</v>
      </c>
      <c r="R308">
        <v>0.419395644812464</v>
      </c>
      <c r="S308">
        <v>0.56839152500417101</v>
      </c>
      <c r="T308">
        <v>0.42909346721869501</v>
      </c>
      <c r="U308">
        <v>0.54985536667222801</v>
      </c>
      <c r="V308">
        <v>0.44679128962492698</v>
      </c>
      <c r="W308">
        <v>0.53117457501251297</v>
      </c>
      <c r="X308">
        <v>0.46128040165608603</v>
      </c>
      <c r="Y308" s="126">
        <f t="shared" si="34"/>
        <v>0.53117457501251297</v>
      </c>
      <c r="Z308" s="126">
        <f t="shared" si="35"/>
        <v>0.46128040165608603</v>
      </c>
      <c r="AB308">
        <v>298</v>
      </c>
      <c r="AC308" t="str">
        <f t="shared" si="36"/>
        <v>Dragos Nicolae Madaras</v>
      </c>
      <c r="AD308" s="124">
        <f t="shared" si="37"/>
        <v>0.59867357076479999</v>
      </c>
      <c r="AE308" s="124">
        <f t="shared" si="38"/>
        <v>0.39890602538949399</v>
      </c>
    </row>
    <row r="309" spans="2:31" x14ac:dyDescent="0.35">
      <c r="B309" s="122">
        <v>299</v>
      </c>
      <c r="C309" t="s">
        <v>2965</v>
      </c>
      <c r="D309">
        <v>0.65225121651515905</v>
      </c>
      <c r="E309">
        <v>0.34987635653861099</v>
      </c>
      <c r="F309">
        <v>0.64100162202021305</v>
      </c>
      <c r="G309">
        <v>0.36183514205148098</v>
      </c>
      <c r="H309">
        <v>0.62265381174749901</v>
      </c>
      <c r="I309">
        <v>0.38401258382098002</v>
      </c>
      <c r="J309">
        <v>0.59900162202021301</v>
      </c>
      <c r="K309">
        <v>0.40383514205148102</v>
      </c>
      <c r="L309" s="126">
        <f t="shared" si="32"/>
        <v>0.59900162202021301</v>
      </c>
      <c r="M309" s="126">
        <f t="shared" si="33"/>
        <v>0.40383514205148102</v>
      </c>
      <c r="O309" s="122">
        <v>299</v>
      </c>
      <c r="P309" t="s">
        <v>2069</v>
      </c>
      <c r="Q309">
        <v>0.57934257473207895</v>
      </c>
      <c r="R309">
        <v>0.41985281556161202</v>
      </c>
      <c r="S309">
        <v>0.56912343297610501</v>
      </c>
      <c r="T309">
        <v>0.42980375408214999</v>
      </c>
      <c r="U309">
        <v>0.55002772419623602</v>
      </c>
      <c r="V309">
        <v>0.44755844668483702</v>
      </c>
      <c r="W309">
        <v>0.53512343297610498</v>
      </c>
      <c r="X309">
        <v>0.46380375408215002</v>
      </c>
      <c r="Y309" s="126">
        <f t="shared" si="34"/>
        <v>0.53512343297610498</v>
      </c>
      <c r="Z309" s="126">
        <f t="shared" si="35"/>
        <v>0.46380375408215002</v>
      </c>
      <c r="AB309">
        <v>299</v>
      </c>
      <c r="AC309" t="str">
        <f t="shared" si="36"/>
        <v>Duckhee Lee</v>
      </c>
      <c r="AD309" s="124">
        <f t="shared" si="37"/>
        <v>0.59900162202021301</v>
      </c>
      <c r="AE309" s="124">
        <f t="shared" si="38"/>
        <v>0.40383514205148102</v>
      </c>
    </row>
    <row r="310" spans="2:31" x14ac:dyDescent="0.35">
      <c r="B310" s="122">
        <v>300</v>
      </c>
      <c r="C310" t="s">
        <v>1723</v>
      </c>
      <c r="D310">
        <v>0.63726914918436595</v>
      </c>
      <c r="E310">
        <v>0.39567308054902101</v>
      </c>
      <c r="F310">
        <v>0.605491981048082</v>
      </c>
      <c r="G310">
        <v>0.38847748659062697</v>
      </c>
      <c r="H310">
        <v>0.62370990856109298</v>
      </c>
      <c r="I310">
        <v>0.42623173877713</v>
      </c>
      <c r="J310">
        <v>0.56619623305854505</v>
      </c>
      <c r="K310">
        <v>0.40211365935695997</v>
      </c>
      <c r="L310" s="126">
        <f t="shared" si="32"/>
        <v>0.56619623305854505</v>
      </c>
      <c r="M310" s="126">
        <f t="shared" si="33"/>
        <v>0.40211365935695997</v>
      </c>
      <c r="O310" s="122">
        <v>300</v>
      </c>
      <c r="P310" t="s">
        <v>3775</v>
      </c>
      <c r="Q310">
        <v>0.57381353687624403</v>
      </c>
      <c r="R310">
        <v>0.415812226205584</v>
      </c>
      <c r="S310">
        <v>0.56725046083388597</v>
      </c>
      <c r="T310">
        <v>0.42813876720248201</v>
      </c>
      <c r="U310">
        <v>0.54993784562541503</v>
      </c>
      <c r="V310">
        <v>0.44660407540186098</v>
      </c>
      <c r="W310">
        <v>0.53462523041694299</v>
      </c>
      <c r="X310">
        <v>0.463069383601241</v>
      </c>
      <c r="Y310" s="126">
        <f t="shared" si="34"/>
        <v>0.53462523041694299</v>
      </c>
      <c r="Z310" s="126">
        <f t="shared" si="35"/>
        <v>0.463069383601241</v>
      </c>
      <c r="AB310">
        <v>300</v>
      </c>
      <c r="AC310" t="str">
        <f t="shared" si="36"/>
        <v>Dudi Sela</v>
      </c>
      <c r="AD310" s="124">
        <f t="shared" si="37"/>
        <v>0.56619623305854505</v>
      </c>
      <c r="AE310" s="124">
        <f t="shared" si="38"/>
        <v>0.40211365935695997</v>
      </c>
    </row>
    <row r="311" spans="2:31" x14ac:dyDescent="0.35">
      <c r="B311" s="122">
        <v>301</v>
      </c>
      <c r="C311" t="s">
        <v>3756</v>
      </c>
      <c r="D311">
        <v>0.65172739411321601</v>
      </c>
      <c r="E311">
        <v>0.349024204252603</v>
      </c>
      <c r="F311">
        <v>0.64009109116982399</v>
      </c>
      <c r="G311">
        <v>0.36103630637890399</v>
      </c>
      <c r="H311">
        <v>0.62245478822643197</v>
      </c>
      <c r="I311">
        <v>0.37904840850520499</v>
      </c>
      <c r="J311">
        <v>0.59401875233211598</v>
      </c>
      <c r="K311">
        <v>0.40951375998723299</v>
      </c>
      <c r="L311" s="126">
        <f t="shared" si="32"/>
        <v>0.59401875233211598</v>
      </c>
      <c r="M311" s="126">
        <f t="shared" si="33"/>
        <v>0.40951375998723299</v>
      </c>
      <c r="O311" s="122">
        <v>301</v>
      </c>
      <c r="P311" t="s">
        <v>3311</v>
      </c>
      <c r="Q311">
        <v>0.56857683979325202</v>
      </c>
      <c r="R311">
        <v>0.41048782055036698</v>
      </c>
      <c r="S311">
        <v>0.55611164724809303</v>
      </c>
      <c r="T311">
        <v>0.420994871799385</v>
      </c>
      <c r="U311">
        <v>0.53205610603063003</v>
      </c>
      <c r="V311">
        <v>0.43855503938262003</v>
      </c>
      <c r="W311">
        <v>0.52196728630960898</v>
      </c>
      <c r="X311">
        <v>0.45927663968910398</v>
      </c>
      <c r="Y311" s="126">
        <f t="shared" si="34"/>
        <v>0.52196728630960898</v>
      </c>
      <c r="Z311" s="126">
        <f t="shared" si="35"/>
        <v>0.45927663968910398</v>
      </c>
      <c r="AB311">
        <v>301</v>
      </c>
      <c r="AC311" t="str">
        <f t="shared" si="36"/>
        <v>Duje Ajdukovic</v>
      </c>
      <c r="AD311" s="124">
        <f t="shared" si="37"/>
        <v>0.59401875233211598</v>
      </c>
      <c r="AE311" s="124">
        <f t="shared" si="38"/>
        <v>0.40951375998723299</v>
      </c>
    </row>
    <row r="312" spans="2:31" x14ac:dyDescent="0.35">
      <c r="B312" s="122">
        <v>302</v>
      </c>
      <c r="C312" t="s">
        <v>2554</v>
      </c>
      <c r="D312">
        <v>0.65211771507552496</v>
      </c>
      <c r="E312">
        <v>0.33208579798671201</v>
      </c>
      <c r="F312">
        <v>0.64655083683055203</v>
      </c>
      <c r="G312">
        <v>0.35796778758118097</v>
      </c>
      <c r="H312">
        <v>0.63816452854425099</v>
      </c>
      <c r="I312">
        <v>0.39526230570027199</v>
      </c>
      <c r="J312">
        <v>0.64862814051902395</v>
      </c>
      <c r="K312">
        <v>0.43999097625502898</v>
      </c>
      <c r="L312" s="126">
        <f t="shared" si="32"/>
        <v>0.64862814051902395</v>
      </c>
      <c r="M312" s="126">
        <f t="shared" si="33"/>
        <v>0.43999097625502898</v>
      </c>
      <c r="O312" s="122">
        <v>302</v>
      </c>
      <c r="P312" t="s">
        <v>3926</v>
      </c>
      <c r="Q312">
        <v>0.58087928535394695</v>
      </c>
      <c r="R312">
        <v>0.41721876590587897</v>
      </c>
      <c r="S312">
        <v>0.57117238047192898</v>
      </c>
      <c r="T312">
        <v>0.426291687874505</v>
      </c>
      <c r="U312">
        <v>0.55463785606184002</v>
      </c>
      <c r="V312">
        <v>0.43965629771763598</v>
      </c>
      <c r="W312">
        <v>0.53717238047192895</v>
      </c>
      <c r="X312">
        <v>0.46029168787450497</v>
      </c>
      <c r="Y312" s="126">
        <f t="shared" si="34"/>
        <v>0.53717238047192895</v>
      </c>
      <c r="Z312" s="126">
        <f t="shared" si="35"/>
        <v>0.46029168787450497</v>
      </c>
      <c r="AB312">
        <v>302</v>
      </c>
      <c r="AC312" t="str">
        <f t="shared" si="36"/>
        <v>Dusan Lajovic</v>
      </c>
      <c r="AD312" s="124">
        <f t="shared" si="37"/>
        <v>0.64862814051902395</v>
      </c>
      <c r="AE312" s="124">
        <f t="shared" si="38"/>
        <v>0.43999097625502898</v>
      </c>
    </row>
    <row r="313" spans="2:31" x14ac:dyDescent="0.35">
      <c r="B313" s="122">
        <v>303</v>
      </c>
      <c r="C313" t="s">
        <v>1724</v>
      </c>
      <c r="D313">
        <v>0.65132432854849398</v>
      </c>
      <c r="E313">
        <v>0.34502022160567197</v>
      </c>
      <c r="F313">
        <v>0.63976577139799196</v>
      </c>
      <c r="G313">
        <v>0.35536029547422998</v>
      </c>
      <c r="H313">
        <v>0.61974956278528004</v>
      </c>
      <c r="I313">
        <v>0.36879669436444001</v>
      </c>
      <c r="J313">
        <v>0.59776577139799203</v>
      </c>
      <c r="K313">
        <v>0.39736029547423002</v>
      </c>
      <c r="L313" s="126">
        <f t="shared" si="32"/>
        <v>0.59776577139799203</v>
      </c>
      <c r="M313" s="126">
        <f t="shared" si="33"/>
        <v>0.39736029547423002</v>
      </c>
      <c r="O313" s="122">
        <v>303</v>
      </c>
      <c r="P313" t="s">
        <v>2070</v>
      </c>
      <c r="Q313">
        <v>0.59912267359928195</v>
      </c>
      <c r="R313">
        <v>0.401387290488114</v>
      </c>
      <c r="S313">
        <v>0.57728751525991995</v>
      </c>
      <c r="T313">
        <v>0.41451990357624602</v>
      </c>
      <c r="U313">
        <v>0.56830881609318695</v>
      </c>
      <c r="V313">
        <v>0.420858421645253</v>
      </c>
      <c r="W313">
        <v>0.53047493429092896</v>
      </c>
      <c r="X313">
        <v>0.434512917333996</v>
      </c>
      <c r="Y313" s="126">
        <f t="shared" si="34"/>
        <v>0.53047493429092896</v>
      </c>
      <c r="Z313" s="126">
        <f t="shared" si="35"/>
        <v>0.434512917333996</v>
      </c>
      <c r="AB313">
        <v>303</v>
      </c>
      <c r="AC313" t="str">
        <f t="shared" si="36"/>
        <v>Dusan Lojda</v>
      </c>
      <c r="AD313" s="124">
        <f t="shared" si="37"/>
        <v>0.59776577139799203</v>
      </c>
      <c r="AE313" s="124">
        <f t="shared" si="38"/>
        <v>0.39736029547423002</v>
      </c>
    </row>
    <row r="314" spans="2:31" x14ac:dyDescent="0.35">
      <c r="B314" s="122">
        <v>304</v>
      </c>
      <c r="C314" t="s">
        <v>1725</v>
      </c>
      <c r="D314">
        <v>0.65862706105940405</v>
      </c>
      <c r="E314">
        <v>0.33921299177935499</v>
      </c>
      <c r="F314">
        <v>0.64935804796710495</v>
      </c>
      <c r="G314">
        <v>0.34868731380832402</v>
      </c>
      <c r="H314">
        <v>0.62764446162781595</v>
      </c>
      <c r="I314">
        <v>0.36804519772734201</v>
      </c>
      <c r="J314">
        <v>0.61221563574499305</v>
      </c>
      <c r="K314">
        <v>0.39260930787445097</v>
      </c>
      <c r="L314" s="126">
        <f t="shared" si="32"/>
        <v>0.61221563574499305</v>
      </c>
      <c r="M314" s="126">
        <f t="shared" si="33"/>
        <v>0.39260930787445097</v>
      </c>
      <c r="O314" s="122">
        <v>304</v>
      </c>
      <c r="P314" t="s">
        <v>3358</v>
      </c>
      <c r="Q314">
        <v>0.57863334364076902</v>
      </c>
      <c r="R314">
        <v>0.41464857370950098</v>
      </c>
      <c r="S314">
        <v>0.56820509310832601</v>
      </c>
      <c r="T314">
        <v>0.422840667086675</v>
      </c>
      <c r="U314">
        <v>0.54773622139849598</v>
      </c>
      <c r="V314">
        <v>0.43209030828446798</v>
      </c>
      <c r="W314">
        <v>0.53469652167975501</v>
      </c>
      <c r="X314">
        <v>0.456406905618785</v>
      </c>
      <c r="Y314" s="126">
        <f t="shared" si="34"/>
        <v>0.53469652167975501</v>
      </c>
      <c r="Z314" s="126">
        <f t="shared" si="35"/>
        <v>0.456406905618785</v>
      </c>
      <c r="AB314">
        <v>304</v>
      </c>
      <c r="AC314" t="str">
        <f t="shared" si="36"/>
        <v>Dusan Vemic</v>
      </c>
      <c r="AD314" s="124">
        <f t="shared" si="37"/>
        <v>0.61221563574499305</v>
      </c>
      <c r="AE314" s="124">
        <f t="shared" si="38"/>
        <v>0.39260930787445097</v>
      </c>
    </row>
    <row r="315" spans="2:31" x14ac:dyDescent="0.35">
      <c r="B315" s="122">
        <v>305</v>
      </c>
      <c r="C315" t="s">
        <v>1726</v>
      </c>
      <c r="D315">
        <v>0.68567864845946103</v>
      </c>
      <c r="E315">
        <v>0.33977804686624802</v>
      </c>
      <c r="F315">
        <v>0.64518768327992204</v>
      </c>
      <c r="G315">
        <v>0.35834733531704999</v>
      </c>
      <c r="H315">
        <v>0.63100219253612699</v>
      </c>
      <c r="I315">
        <v>0.34203966844133998</v>
      </c>
      <c r="J315">
        <v>0.62500893409647795</v>
      </c>
      <c r="K315">
        <v>0.34720212773325898</v>
      </c>
      <c r="L315" s="126">
        <f t="shared" si="32"/>
        <v>0.62500893409647795</v>
      </c>
      <c r="M315" s="126">
        <f t="shared" si="33"/>
        <v>0.34720212773325898</v>
      </c>
      <c r="O315" s="122">
        <v>305</v>
      </c>
      <c r="P315" t="s">
        <v>2071</v>
      </c>
      <c r="Q315">
        <v>0.56075435311754096</v>
      </c>
      <c r="R315">
        <v>0.40710972283998897</v>
      </c>
      <c r="S315">
        <v>0.549030139626694</v>
      </c>
      <c r="T315">
        <v>0.41535942872853998</v>
      </c>
      <c r="U315">
        <v>0.53630980909500703</v>
      </c>
      <c r="V315">
        <v>0.43362219085466602</v>
      </c>
      <c r="W315">
        <v>0.53797683615456304</v>
      </c>
      <c r="X315">
        <v>0.46952654380680298</v>
      </c>
      <c r="Y315" s="126">
        <f t="shared" si="34"/>
        <v>0.53797683615456304</v>
      </c>
      <c r="Z315" s="126">
        <f t="shared" si="35"/>
        <v>0.46952654380680298</v>
      </c>
      <c r="AB315">
        <v>305</v>
      </c>
      <c r="AC315" t="str">
        <f t="shared" si="36"/>
        <v>Dustin Brown</v>
      </c>
      <c r="AD315" s="124">
        <f t="shared" si="37"/>
        <v>0.62500893409647795</v>
      </c>
      <c r="AE315" s="124">
        <f t="shared" si="38"/>
        <v>0.34720212773325898</v>
      </c>
    </row>
    <row r="316" spans="2:31" x14ac:dyDescent="0.35">
      <c r="B316" s="122">
        <v>306</v>
      </c>
      <c r="C316" t="s">
        <v>2887</v>
      </c>
      <c r="D316">
        <v>0.65412249639864295</v>
      </c>
      <c r="E316">
        <v>0.34667436877651298</v>
      </c>
      <c r="F316">
        <v>0.64478677689958197</v>
      </c>
      <c r="G316">
        <v>0.35877185147506102</v>
      </c>
      <c r="H316">
        <v>0.62581002875217295</v>
      </c>
      <c r="I316">
        <v>0.37144901040220901</v>
      </c>
      <c r="J316">
        <v>0.60075643192690098</v>
      </c>
      <c r="K316">
        <v>0.398873842651911</v>
      </c>
      <c r="L316" s="126">
        <f t="shared" si="32"/>
        <v>0.60075643192690098</v>
      </c>
      <c r="M316" s="126">
        <f t="shared" si="33"/>
        <v>0.398873842651911</v>
      </c>
      <c r="O316" s="122">
        <v>306</v>
      </c>
      <c r="P316" t="s">
        <v>2072</v>
      </c>
      <c r="Q316">
        <v>0.61725046938928896</v>
      </c>
      <c r="R316">
        <v>0.50304597808566598</v>
      </c>
      <c r="S316">
        <v>0.62593368027629004</v>
      </c>
      <c r="T316">
        <v>0.51032616999483005</v>
      </c>
      <c r="U316">
        <v>0.61538532260174295</v>
      </c>
      <c r="V316">
        <v>0.54318986621867704</v>
      </c>
      <c r="W316">
        <v>0.59024938602986199</v>
      </c>
      <c r="X316">
        <v>0.52455666143649404</v>
      </c>
      <c r="Y316" s="126">
        <f t="shared" si="34"/>
        <v>0.59024938602986199</v>
      </c>
      <c r="Z316" s="126">
        <f t="shared" si="35"/>
        <v>0.52455666143649404</v>
      </c>
      <c r="AB316">
        <v>306</v>
      </c>
      <c r="AC316" t="str">
        <f t="shared" si="36"/>
        <v>Edan Leshem</v>
      </c>
      <c r="AD316" s="124">
        <f t="shared" si="37"/>
        <v>0.60075643192690098</v>
      </c>
      <c r="AE316" s="124">
        <f t="shared" si="38"/>
        <v>0.398873842651911</v>
      </c>
    </row>
    <row r="317" spans="2:31" x14ac:dyDescent="0.35">
      <c r="B317" s="122">
        <v>307</v>
      </c>
      <c r="C317" t="s">
        <v>2416</v>
      </c>
      <c r="D317">
        <v>0.65135988685847201</v>
      </c>
      <c r="E317">
        <v>0.34380548912144698</v>
      </c>
      <c r="F317">
        <v>0.64020725111076204</v>
      </c>
      <c r="G317">
        <v>0.35286280322101299</v>
      </c>
      <c r="H317">
        <v>0.62093457274864505</v>
      </c>
      <c r="I317">
        <v>0.36901736702072702</v>
      </c>
      <c r="J317">
        <v>0.58918992441003704</v>
      </c>
      <c r="K317">
        <v>0.38659103454324001</v>
      </c>
      <c r="L317" s="126">
        <f t="shared" si="32"/>
        <v>0.58918992441003704</v>
      </c>
      <c r="M317" s="126">
        <f t="shared" si="33"/>
        <v>0.38659103454324001</v>
      </c>
      <c r="O317" s="122">
        <v>307</v>
      </c>
      <c r="P317" t="s">
        <v>3499</v>
      </c>
      <c r="Q317">
        <v>0.57189762978845204</v>
      </c>
      <c r="R317">
        <v>0.43511489764882499</v>
      </c>
      <c r="S317">
        <v>0.56826532441739697</v>
      </c>
      <c r="T317">
        <v>0.44052697569711702</v>
      </c>
      <c r="U317">
        <v>0.54972432042076402</v>
      </c>
      <c r="V317">
        <v>0.47444176496776602</v>
      </c>
      <c r="W317">
        <v>0.53648626930093402</v>
      </c>
      <c r="X317">
        <v>0.48328651744845202</v>
      </c>
      <c r="Y317" s="126">
        <f t="shared" si="34"/>
        <v>0.53648626930093402</v>
      </c>
      <c r="Z317" s="126">
        <f t="shared" si="35"/>
        <v>0.48328651744845202</v>
      </c>
      <c r="AB317">
        <v>307</v>
      </c>
      <c r="AC317" t="str">
        <f t="shared" si="36"/>
        <v>Edgardo Massa</v>
      </c>
      <c r="AD317" s="124">
        <f t="shared" si="37"/>
        <v>0.58918992441003704</v>
      </c>
      <c r="AE317" s="124">
        <f t="shared" si="38"/>
        <v>0.38659103454324001</v>
      </c>
    </row>
    <row r="318" spans="2:31" x14ac:dyDescent="0.35">
      <c r="B318" s="122">
        <v>308</v>
      </c>
      <c r="C318" t="s">
        <v>1727</v>
      </c>
      <c r="D318">
        <v>0.65141568593186905</v>
      </c>
      <c r="E318">
        <v>0.362709944319896</v>
      </c>
      <c r="F318">
        <v>0.64514051167973097</v>
      </c>
      <c r="G318">
        <v>0.38591718921129697</v>
      </c>
      <c r="H318">
        <v>0.647927416263546</v>
      </c>
      <c r="I318">
        <v>0.37990638126470699</v>
      </c>
      <c r="J318">
        <v>0.61902304523988405</v>
      </c>
      <c r="K318">
        <v>0.40680901624507998</v>
      </c>
      <c r="L318" s="126">
        <f t="shared" si="32"/>
        <v>0.61902304523988405</v>
      </c>
      <c r="M318" s="126">
        <f t="shared" si="33"/>
        <v>0.40680901624507998</v>
      </c>
      <c r="O318" s="122">
        <v>308</v>
      </c>
      <c r="P318" t="s">
        <v>2073</v>
      </c>
      <c r="Q318">
        <v>0.61002043323394906</v>
      </c>
      <c r="R318">
        <v>0.44949647206548099</v>
      </c>
      <c r="S318">
        <v>0.59054258999894804</v>
      </c>
      <c r="T318">
        <v>0.44714719825432198</v>
      </c>
      <c r="U318">
        <v>0.55655517484367301</v>
      </c>
      <c r="V318">
        <v>0.44845484185954998</v>
      </c>
      <c r="W318">
        <v>0.54032624047128197</v>
      </c>
      <c r="X318">
        <v>0.45180929003064901</v>
      </c>
      <c r="Y318" s="126">
        <f t="shared" si="34"/>
        <v>0.54032624047128197</v>
      </c>
      <c r="Z318" s="126">
        <f t="shared" si="35"/>
        <v>0.45180929003064901</v>
      </c>
      <c r="AB318">
        <v>308</v>
      </c>
      <c r="AC318" t="str">
        <f t="shared" si="36"/>
        <v>Edouard Roger-Vasselin</v>
      </c>
      <c r="AD318" s="124">
        <f t="shared" si="37"/>
        <v>0.61902304523988405</v>
      </c>
      <c r="AE318" s="124">
        <f t="shared" si="38"/>
        <v>0.40680901624507998</v>
      </c>
    </row>
    <row r="319" spans="2:31" x14ac:dyDescent="0.35">
      <c r="B319" s="122">
        <v>309</v>
      </c>
      <c r="C319" t="s">
        <v>3764</v>
      </c>
      <c r="D319">
        <v>0.65166930646055099</v>
      </c>
      <c r="E319">
        <v>0.34617633432308398</v>
      </c>
      <c r="F319">
        <v>0.64022574194740101</v>
      </c>
      <c r="G319">
        <v>0.35690177909744503</v>
      </c>
      <c r="H319">
        <v>0.62083049357639297</v>
      </c>
      <c r="I319">
        <v>0.372419180878996</v>
      </c>
      <c r="J319">
        <v>0.59822574194740097</v>
      </c>
      <c r="K319">
        <v>0.39890177909744501</v>
      </c>
      <c r="L319" s="126">
        <f t="shared" si="32"/>
        <v>0.59822574194740097</v>
      </c>
      <c r="M319" s="126">
        <f t="shared" si="33"/>
        <v>0.39890177909744501</v>
      </c>
      <c r="O319" s="122">
        <v>309</v>
      </c>
      <c r="P319" t="s">
        <v>3935</v>
      </c>
      <c r="Q319">
        <v>0.57544583926814097</v>
      </c>
      <c r="R319">
        <v>0.420867236967926</v>
      </c>
      <c r="S319">
        <v>0.55975313835331697</v>
      </c>
      <c r="T319">
        <v>0.43195128317783399</v>
      </c>
      <c r="U319">
        <v>0.54744583926814105</v>
      </c>
      <c r="V319">
        <v>0.44886723696792602</v>
      </c>
      <c r="W319">
        <v>0.53258437945110604</v>
      </c>
      <c r="X319">
        <v>0.464650427725945</v>
      </c>
      <c r="Y319" s="126">
        <f t="shared" si="34"/>
        <v>0.53258437945110604</v>
      </c>
      <c r="Z319" s="126">
        <f t="shared" si="35"/>
        <v>0.464650427725945</v>
      </c>
      <c r="AB319">
        <v>309</v>
      </c>
      <c r="AC319" t="str">
        <f t="shared" si="36"/>
        <v>Eduardo Nava</v>
      </c>
      <c r="AD319" s="124">
        <f t="shared" si="37"/>
        <v>0.59822574194740097</v>
      </c>
      <c r="AE319" s="124">
        <f t="shared" si="38"/>
        <v>0.39890177909744501</v>
      </c>
    </row>
    <row r="320" spans="2:31" x14ac:dyDescent="0.35">
      <c r="B320" s="122">
        <v>310</v>
      </c>
      <c r="C320" t="s">
        <v>1728</v>
      </c>
      <c r="D320">
        <v>0.63224941034432203</v>
      </c>
      <c r="E320">
        <v>0.32737736319556598</v>
      </c>
      <c r="F320">
        <v>0.63987924569950705</v>
      </c>
      <c r="G320">
        <v>0.33949984296925201</v>
      </c>
      <c r="H320">
        <v>0.64123105894546695</v>
      </c>
      <c r="I320">
        <v>0.36436528452650702</v>
      </c>
      <c r="J320">
        <v>0.63683725643987299</v>
      </c>
      <c r="K320">
        <v>0.39401291685163697</v>
      </c>
      <c r="L320" s="126">
        <f t="shared" si="32"/>
        <v>0.63683725643987299</v>
      </c>
      <c r="M320" s="126">
        <f t="shared" si="33"/>
        <v>0.39401291685163697</v>
      </c>
      <c r="O320" s="122">
        <v>310</v>
      </c>
      <c r="P320" t="s">
        <v>3563</v>
      </c>
      <c r="Q320">
        <v>0.66354045704505005</v>
      </c>
      <c r="R320">
        <v>0.44934822722999501</v>
      </c>
      <c r="S320">
        <v>0.66647721819958505</v>
      </c>
      <c r="T320">
        <v>0.46466140381677801</v>
      </c>
      <c r="U320">
        <v>0.67605050256353505</v>
      </c>
      <c r="V320">
        <v>0.49390811640864901</v>
      </c>
      <c r="W320">
        <v>0.63294331775644197</v>
      </c>
      <c r="X320">
        <v>0.495515226030457</v>
      </c>
      <c r="Y320" s="126">
        <f t="shared" si="34"/>
        <v>0.63294331775644197</v>
      </c>
      <c r="Z320" s="126">
        <f t="shared" si="35"/>
        <v>0.495515226030457</v>
      </c>
      <c r="AB320">
        <v>310</v>
      </c>
      <c r="AC320" t="str">
        <f t="shared" si="36"/>
        <v>Eduardo Schwank</v>
      </c>
      <c r="AD320" s="124">
        <f t="shared" si="37"/>
        <v>0.63683725643987299</v>
      </c>
      <c r="AE320" s="124">
        <f t="shared" si="38"/>
        <v>0.39401291685163697</v>
      </c>
    </row>
    <row r="321" spans="2:31" x14ac:dyDescent="0.35">
      <c r="B321" s="122">
        <v>311</v>
      </c>
      <c r="C321" t="s">
        <v>2693</v>
      </c>
      <c r="D321">
        <v>0.65069668056682906</v>
      </c>
      <c r="E321">
        <v>0.346354995032505</v>
      </c>
      <c r="F321">
        <v>0.63892890742243902</v>
      </c>
      <c r="G321">
        <v>0.35713999337667302</v>
      </c>
      <c r="H321">
        <v>0.61778293244273197</v>
      </c>
      <c r="I321">
        <v>0.37297898443518301</v>
      </c>
      <c r="J321">
        <v>0.59692890742243898</v>
      </c>
      <c r="K321">
        <v>0.399139993376674</v>
      </c>
      <c r="L321" s="126">
        <f t="shared" si="32"/>
        <v>0.59692890742243898</v>
      </c>
      <c r="M321" s="126">
        <f t="shared" si="33"/>
        <v>0.399139993376674</v>
      </c>
      <c r="O321" s="122">
        <v>311</v>
      </c>
      <c r="P321" t="s">
        <v>2074</v>
      </c>
      <c r="Q321">
        <v>0.61646799790338602</v>
      </c>
      <c r="R321">
        <v>0.42844567225952102</v>
      </c>
      <c r="S321">
        <v>0.59418427398540097</v>
      </c>
      <c r="T321">
        <v>0.42157914509401501</v>
      </c>
      <c r="U321">
        <v>0.60252598133800706</v>
      </c>
      <c r="V321">
        <v>0.45757689470938401</v>
      </c>
      <c r="W321">
        <v>0.57774770761383798</v>
      </c>
      <c r="X321">
        <v>0.46297212037003799</v>
      </c>
      <c r="Y321" s="126">
        <f t="shared" si="34"/>
        <v>0.57774770761383798</v>
      </c>
      <c r="Z321" s="126">
        <f t="shared" si="35"/>
        <v>0.46297212037003799</v>
      </c>
      <c r="AB321">
        <v>311</v>
      </c>
      <c r="AC321" t="str">
        <f t="shared" si="36"/>
        <v>Eduardo Struvay</v>
      </c>
      <c r="AD321" s="124">
        <f t="shared" si="37"/>
        <v>0.59692890742243898</v>
      </c>
      <c r="AE321" s="124">
        <f t="shared" si="38"/>
        <v>0.399139993376674</v>
      </c>
    </row>
    <row r="322" spans="2:31" x14ac:dyDescent="0.35">
      <c r="B322" s="122">
        <v>312</v>
      </c>
      <c r="C322" t="s">
        <v>2680</v>
      </c>
      <c r="D322">
        <v>0.64985859020789205</v>
      </c>
      <c r="E322">
        <v>0.34518798203060402</v>
      </c>
      <c r="F322">
        <v>0.64066322987569901</v>
      </c>
      <c r="G322">
        <v>0.357228928523661</v>
      </c>
      <c r="H322">
        <v>0.62399742240677403</v>
      </c>
      <c r="I322">
        <v>0.37442169639274597</v>
      </c>
      <c r="J322">
        <v>0.59933161493784903</v>
      </c>
      <c r="K322">
        <v>0.399614464261831</v>
      </c>
      <c r="L322" s="126">
        <f t="shared" si="32"/>
        <v>0.59933161493784903</v>
      </c>
      <c r="M322" s="126">
        <f t="shared" si="33"/>
        <v>0.399614464261831</v>
      </c>
      <c r="O322" s="122">
        <v>312</v>
      </c>
      <c r="P322" t="s">
        <v>2075</v>
      </c>
      <c r="Q322">
        <v>0.56447098541887897</v>
      </c>
      <c r="R322">
        <v>0.42723147302256897</v>
      </c>
      <c r="S322">
        <v>0.53431767293284804</v>
      </c>
      <c r="T322">
        <v>0.42793647411951502</v>
      </c>
      <c r="U322">
        <v>0.52501237974794601</v>
      </c>
      <c r="V322">
        <v>0.43132708126860803</v>
      </c>
      <c r="W322">
        <v>0.50647660831114205</v>
      </c>
      <c r="X322">
        <v>0.42671818929205102</v>
      </c>
      <c r="Y322" s="126">
        <f t="shared" si="34"/>
        <v>0.50647660831114205</v>
      </c>
      <c r="Z322" s="126">
        <f t="shared" si="35"/>
        <v>0.42671818929205102</v>
      </c>
      <c r="AB322">
        <v>312</v>
      </c>
      <c r="AC322" t="str">
        <f t="shared" si="36"/>
        <v>Edward Corrie</v>
      </c>
      <c r="AD322" s="124">
        <f t="shared" si="37"/>
        <v>0.59933161493784903</v>
      </c>
      <c r="AE322" s="124">
        <f t="shared" si="38"/>
        <v>0.399614464261831</v>
      </c>
    </row>
    <row r="323" spans="2:31" x14ac:dyDescent="0.35">
      <c r="B323" s="122">
        <v>313</v>
      </c>
      <c r="C323" t="s">
        <v>2758</v>
      </c>
      <c r="D323">
        <v>0.65510555727424602</v>
      </c>
      <c r="E323">
        <v>0.35157172610454501</v>
      </c>
      <c r="F323">
        <v>0.66007529495911899</v>
      </c>
      <c r="G323">
        <v>0.38190489724760202</v>
      </c>
      <c r="H323">
        <v>0.63222672602613506</v>
      </c>
      <c r="I323">
        <v>0.36998390817204801</v>
      </c>
      <c r="J323">
        <v>0.59700535265564003</v>
      </c>
      <c r="K323">
        <v>0.40201841241181002</v>
      </c>
      <c r="L323" s="126">
        <f t="shared" si="32"/>
        <v>0.59700535265564003</v>
      </c>
      <c r="M323" s="126">
        <f t="shared" si="33"/>
        <v>0.40201841241181002</v>
      </c>
      <c r="O323" s="122">
        <v>313</v>
      </c>
      <c r="P323" t="s">
        <v>3887</v>
      </c>
      <c r="Q323">
        <v>0.57740111333190602</v>
      </c>
      <c r="R323">
        <v>0.42381620311608698</v>
      </c>
      <c r="S323">
        <v>0.56446908267477303</v>
      </c>
      <c r="T323">
        <v>0.435689910106969</v>
      </c>
      <c r="U323">
        <v>0.54774272395832402</v>
      </c>
      <c r="V323">
        <v>0.45611317504085203</v>
      </c>
      <c r="W323">
        <v>0.53882598788124703</v>
      </c>
      <c r="X323">
        <v>0.47910821001695297</v>
      </c>
      <c r="Y323" s="126">
        <f t="shared" si="34"/>
        <v>0.53882598788124703</v>
      </c>
      <c r="Z323" s="126">
        <f t="shared" si="35"/>
        <v>0.47910821001695297</v>
      </c>
      <c r="AB323">
        <v>313</v>
      </c>
      <c r="AC323" t="str">
        <f t="shared" si="36"/>
        <v>Egor Gerasimov</v>
      </c>
      <c r="AD323" s="124">
        <f t="shared" si="37"/>
        <v>0.59700535265564003</v>
      </c>
      <c r="AE323" s="124">
        <f t="shared" si="38"/>
        <v>0.40201841241181002</v>
      </c>
    </row>
    <row r="324" spans="2:31" x14ac:dyDescent="0.35">
      <c r="B324" s="122">
        <v>314</v>
      </c>
      <c r="C324" t="s">
        <v>2686</v>
      </c>
      <c r="D324">
        <v>0.64352960524831604</v>
      </c>
      <c r="E324">
        <v>0.35223730257550701</v>
      </c>
      <c r="F324">
        <v>0.62914784740904095</v>
      </c>
      <c r="G324">
        <v>0.37289184710572498</v>
      </c>
      <c r="H324">
        <v>0.62197656527995904</v>
      </c>
      <c r="I324">
        <v>0.39328762162147402</v>
      </c>
      <c r="J324">
        <v>0.61048318219730202</v>
      </c>
      <c r="K324">
        <v>0.40134087355123799</v>
      </c>
      <c r="L324" s="126">
        <f t="shared" si="32"/>
        <v>0.61048318219730202</v>
      </c>
      <c r="M324" s="126">
        <f t="shared" si="33"/>
        <v>0.40134087355123799</v>
      </c>
      <c r="O324" s="122">
        <v>314</v>
      </c>
      <c r="P324" t="s">
        <v>3312</v>
      </c>
      <c r="Q324">
        <v>0.59440850178037696</v>
      </c>
      <c r="R324">
        <v>0.42721687804387898</v>
      </c>
      <c r="S324">
        <v>0.60522404116805195</v>
      </c>
      <c r="T324">
        <v>0.45081188758016599</v>
      </c>
      <c r="U324">
        <v>0.60877821764840701</v>
      </c>
      <c r="V324">
        <v>0.466338020375683</v>
      </c>
      <c r="W324">
        <v>0.59020858101305995</v>
      </c>
      <c r="X324">
        <v>0.49859045716936301</v>
      </c>
      <c r="Y324" s="126">
        <f t="shared" si="34"/>
        <v>0.59020858101305995</v>
      </c>
      <c r="Z324" s="126">
        <f t="shared" si="35"/>
        <v>0.49859045716936301</v>
      </c>
      <c r="AB324">
        <v>314</v>
      </c>
      <c r="AC324" t="str">
        <f t="shared" si="36"/>
        <v>Elias Ymer</v>
      </c>
      <c r="AD324" s="124">
        <f t="shared" si="37"/>
        <v>0.61048318219730202</v>
      </c>
      <c r="AE324" s="124">
        <f t="shared" si="38"/>
        <v>0.40134087355123799</v>
      </c>
    </row>
    <row r="325" spans="2:31" x14ac:dyDescent="0.35">
      <c r="B325" s="122">
        <v>315</v>
      </c>
      <c r="C325" t="s">
        <v>2927</v>
      </c>
      <c r="D325">
        <v>0.64932638317394398</v>
      </c>
      <c r="E325">
        <v>0.342520785693193</v>
      </c>
      <c r="F325">
        <v>0.63697081635502195</v>
      </c>
      <c r="G325">
        <v>0.351891969446543</v>
      </c>
      <c r="H325">
        <v>0.614380323507976</v>
      </c>
      <c r="I325">
        <v>0.361888193220467</v>
      </c>
      <c r="J325">
        <v>0.59245508111845502</v>
      </c>
      <c r="K325">
        <v>0.39128566907441897</v>
      </c>
      <c r="L325" s="126">
        <f t="shared" si="32"/>
        <v>0.59245508111845502</v>
      </c>
      <c r="M325" s="126">
        <f t="shared" si="33"/>
        <v>0.39128566907441897</v>
      </c>
      <c r="O325" s="122">
        <v>315</v>
      </c>
      <c r="P325" t="s">
        <v>3611</v>
      </c>
      <c r="Q325">
        <v>0.59685590527046495</v>
      </c>
      <c r="R325">
        <v>0.42166209405659999</v>
      </c>
      <c r="S325">
        <v>0.58811519841104598</v>
      </c>
      <c r="T325">
        <v>0.43103528680775699</v>
      </c>
      <c r="U325">
        <v>0.58500668058280403</v>
      </c>
      <c r="V325">
        <v>0.45246988446915398</v>
      </c>
      <c r="W325">
        <v>0.56727717382786802</v>
      </c>
      <c r="X325">
        <v>0.480610223404218</v>
      </c>
      <c r="Y325" s="126">
        <f t="shared" si="34"/>
        <v>0.56727717382786802</v>
      </c>
      <c r="Z325" s="126">
        <f t="shared" si="35"/>
        <v>0.480610223404218</v>
      </c>
      <c r="AB325">
        <v>315</v>
      </c>
      <c r="AC325" t="str">
        <f t="shared" si="36"/>
        <v>Elliot Benchetrit</v>
      </c>
      <c r="AD325" s="124">
        <f t="shared" si="37"/>
        <v>0.59245508111845502</v>
      </c>
      <c r="AE325" s="124">
        <f t="shared" si="38"/>
        <v>0.39128566907441897</v>
      </c>
    </row>
    <row r="326" spans="2:31" x14ac:dyDescent="0.35">
      <c r="B326" s="122">
        <v>316</v>
      </c>
      <c r="C326" t="s">
        <v>2933</v>
      </c>
      <c r="D326">
        <v>0.65052758398981203</v>
      </c>
      <c r="E326">
        <v>0.34494556160727202</v>
      </c>
      <c r="F326">
        <v>0.63870344531974899</v>
      </c>
      <c r="G326">
        <v>0.35526074880969599</v>
      </c>
      <c r="H326">
        <v>0.61725309650141102</v>
      </c>
      <c r="I326">
        <v>0.36856275970278501</v>
      </c>
      <c r="J326">
        <v>0.59670344531974895</v>
      </c>
      <c r="K326">
        <v>0.39726074880969597</v>
      </c>
      <c r="L326" s="126">
        <f t="shared" si="32"/>
        <v>0.59670344531974895</v>
      </c>
      <c r="M326" s="126">
        <f t="shared" si="33"/>
        <v>0.39726074880969597</v>
      </c>
      <c r="O326" s="122">
        <v>316</v>
      </c>
      <c r="P326" t="s">
        <v>3493</v>
      </c>
      <c r="Q326">
        <v>0.60021430499640305</v>
      </c>
      <c r="R326">
        <v>0.46987977151968502</v>
      </c>
      <c r="S326">
        <v>0.59574474647943099</v>
      </c>
      <c r="T326">
        <v>0.47507850247309202</v>
      </c>
      <c r="U326">
        <v>0.60845742593923402</v>
      </c>
      <c r="V326">
        <v>0.50841497525829704</v>
      </c>
      <c r="W326">
        <v>0.57957074398181196</v>
      </c>
      <c r="X326">
        <v>0.50320479040063903</v>
      </c>
      <c r="Y326" s="126">
        <f t="shared" si="34"/>
        <v>0.57957074398181196</v>
      </c>
      <c r="Z326" s="126">
        <f t="shared" si="35"/>
        <v>0.50320479040063903</v>
      </c>
      <c r="AB326">
        <v>316</v>
      </c>
      <c r="AC326" t="str">
        <f t="shared" si="36"/>
        <v>Emil Reinberg</v>
      </c>
      <c r="AD326" s="124">
        <f t="shared" si="37"/>
        <v>0.59670344531974895</v>
      </c>
      <c r="AE326" s="124">
        <f t="shared" si="38"/>
        <v>0.39726074880969597</v>
      </c>
    </row>
    <row r="327" spans="2:31" x14ac:dyDescent="0.35">
      <c r="B327" s="122">
        <v>317</v>
      </c>
      <c r="C327" t="s">
        <v>3657</v>
      </c>
      <c r="D327">
        <v>0.67561541998793395</v>
      </c>
      <c r="E327">
        <v>0.38069809914344799</v>
      </c>
      <c r="F327">
        <v>0.67706563228087502</v>
      </c>
      <c r="G327">
        <v>0.431127127085281</v>
      </c>
      <c r="H327">
        <v>0.68013389597262897</v>
      </c>
      <c r="I327">
        <v>0.41786544843983597</v>
      </c>
      <c r="J327">
        <v>0.63288128442178604</v>
      </c>
      <c r="K327">
        <v>0.43099822020791301</v>
      </c>
      <c r="L327" s="126">
        <f t="shared" si="32"/>
        <v>0.63288128442178604</v>
      </c>
      <c r="M327" s="126">
        <f t="shared" si="33"/>
        <v>0.43099822020791301</v>
      </c>
      <c r="O327" s="122">
        <v>317</v>
      </c>
      <c r="P327" t="s">
        <v>2076</v>
      </c>
      <c r="Q327">
        <v>0.581214319776301</v>
      </c>
      <c r="R327">
        <v>0.41896031204213902</v>
      </c>
      <c r="S327">
        <v>0.57161909303506697</v>
      </c>
      <c r="T327">
        <v>0.42861374938951902</v>
      </c>
      <c r="U327">
        <v>0.55564295932890195</v>
      </c>
      <c r="V327">
        <v>0.44488093612641699</v>
      </c>
      <c r="W327">
        <v>0.53761909303506805</v>
      </c>
      <c r="X327">
        <v>0.46261374938951899</v>
      </c>
      <c r="Y327" s="126">
        <f t="shared" si="34"/>
        <v>0.53761909303506805</v>
      </c>
      <c r="Z327" s="126">
        <f t="shared" si="35"/>
        <v>0.46261374938951899</v>
      </c>
      <c r="AB327">
        <v>317</v>
      </c>
      <c r="AC327" t="str">
        <f t="shared" si="36"/>
        <v>Emil Ruusuvuori</v>
      </c>
      <c r="AD327" s="124">
        <f t="shared" si="37"/>
        <v>0.63288128442178604</v>
      </c>
      <c r="AE327" s="124">
        <f t="shared" si="38"/>
        <v>0.43099822020791301</v>
      </c>
    </row>
    <row r="328" spans="2:31" x14ac:dyDescent="0.35">
      <c r="B328" s="122">
        <v>318</v>
      </c>
      <c r="C328" t="s">
        <v>2692</v>
      </c>
      <c r="D328">
        <v>0.64570593008725097</v>
      </c>
      <c r="E328">
        <v>0.34284638759963099</v>
      </c>
      <c r="F328">
        <v>0.63238490511948797</v>
      </c>
      <c r="G328">
        <v>0.34734182727733798</v>
      </c>
      <c r="H328">
        <v>0.60536363964337903</v>
      </c>
      <c r="I328">
        <v>0.37268414022596202</v>
      </c>
      <c r="J328">
        <v>0.57496816169319198</v>
      </c>
      <c r="K328">
        <v>0.397597787329663</v>
      </c>
      <c r="L328" s="126">
        <f t="shared" si="32"/>
        <v>0.57496816169319198</v>
      </c>
      <c r="M328" s="126">
        <f t="shared" si="33"/>
        <v>0.397597787329663</v>
      </c>
      <c r="O328" s="122">
        <v>318</v>
      </c>
      <c r="P328" t="s">
        <v>3287</v>
      </c>
      <c r="Q328">
        <v>0.567999933897397</v>
      </c>
      <c r="R328">
        <v>0.40751362478808301</v>
      </c>
      <c r="S328">
        <v>0.55176812017813204</v>
      </c>
      <c r="T328">
        <v>0.40992517222583602</v>
      </c>
      <c r="U328">
        <v>0.52202518899007599</v>
      </c>
      <c r="V328">
        <v>0.42071296049449702</v>
      </c>
      <c r="W328">
        <v>0.51547487859697705</v>
      </c>
      <c r="X328">
        <v>0.43566436844808099</v>
      </c>
      <c r="Y328" s="126">
        <f t="shared" si="34"/>
        <v>0.51547487859697705</v>
      </c>
      <c r="Z328" s="126">
        <f t="shared" si="35"/>
        <v>0.43566436844808099</v>
      </c>
      <c r="AB328">
        <v>318</v>
      </c>
      <c r="AC328" t="str">
        <f t="shared" si="36"/>
        <v>Emilio Gomez</v>
      </c>
      <c r="AD328" s="124">
        <f t="shared" si="37"/>
        <v>0.57496816169319198</v>
      </c>
      <c r="AE328" s="124">
        <f t="shared" si="38"/>
        <v>0.397597787329663</v>
      </c>
    </row>
    <row r="329" spans="2:31" x14ac:dyDescent="0.35">
      <c r="B329" s="122">
        <v>319</v>
      </c>
      <c r="C329" t="s">
        <v>2950</v>
      </c>
      <c r="D329">
        <v>0.64741222842836099</v>
      </c>
      <c r="E329">
        <v>0.336733864178132</v>
      </c>
      <c r="F329">
        <v>0.63452161318469003</v>
      </c>
      <c r="G329">
        <v>0.34403924331462998</v>
      </c>
      <c r="H329">
        <v>0.60768221717011395</v>
      </c>
      <c r="I329">
        <v>0.34468628843372201</v>
      </c>
      <c r="J329">
        <v>0.59198353856469299</v>
      </c>
      <c r="K329">
        <v>0.38080579199535602</v>
      </c>
      <c r="L329" s="126">
        <f t="shared" si="32"/>
        <v>0.59198353856469299</v>
      </c>
      <c r="M329" s="126">
        <f t="shared" si="33"/>
        <v>0.38080579199535602</v>
      </c>
      <c r="O329" s="122">
        <v>319</v>
      </c>
      <c r="P329" t="s">
        <v>3916</v>
      </c>
      <c r="Q329">
        <v>0.57730074697404399</v>
      </c>
      <c r="R329">
        <v>0.42212954015187898</v>
      </c>
      <c r="S329">
        <v>0.56640099596539195</v>
      </c>
      <c r="T329">
        <v>0.432839386869172</v>
      </c>
      <c r="U329">
        <v>0.54390224092213202</v>
      </c>
      <c r="V329">
        <v>0.45438862045563699</v>
      </c>
      <c r="W329">
        <v>0.53240099596539203</v>
      </c>
      <c r="X329">
        <v>0.46683938686917198</v>
      </c>
      <c r="Y329" s="126">
        <f t="shared" si="34"/>
        <v>0.53240099596539203</v>
      </c>
      <c r="Z329" s="126">
        <f t="shared" si="35"/>
        <v>0.46683938686917198</v>
      </c>
      <c r="AB329">
        <v>319</v>
      </c>
      <c r="AC329" t="str">
        <f t="shared" si="36"/>
        <v>Emilio Nava</v>
      </c>
      <c r="AD329" s="124">
        <f t="shared" si="37"/>
        <v>0.59198353856469299</v>
      </c>
      <c r="AE329" s="124">
        <f t="shared" si="38"/>
        <v>0.38080579199535602</v>
      </c>
    </row>
    <row r="330" spans="2:31" x14ac:dyDescent="0.35">
      <c r="B330" s="122">
        <v>320</v>
      </c>
      <c r="C330" t="s">
        <v>2842</v>
      </c>
      <c r="D330">
        <v>0.65279481661989303</v>
      </c>
      <c r="E330">
        <v>0.345752354256189</v>
      </c>
      <c r="F330">
        <v>0.64169222492984002</v>
      </c>
      <c r="G330">
        <v>0.35612853138428302</v>
      </c>
      <c r="H330">
        <v>0.624589633239787</v>
      </c>
      <c r="I330">
        <v>0.37250470851237799</v>
      </c>
      <c r="J330">
        <v>0.59903563811349803</v>
      </c>
      <c r="K330">
        <v>0.39413606500408799</v>
      </c>
      <c r="L330" s="126">
        <f t="shared" si="32"/>
        <v>0.59903563811349803</v>
      </c>
      <c r="M330" s="126">
        <f t="shared" si="33"/>
        <v>0.39413606500408799</v>
      </c>
      <c r="O330" s="122">
        <v>320</v>
      </c>
      <c r="P330" t="s">
        <v>3399</v>
      </c>
      <c r="Q330">
        <v>0.58983157075872195</v>
      </c>
      <c r="R330">
        <v>0.41572245665970498</v>
      </c>
      <c r="S330">
        <v>0.57919912375867799</v>
      </c>
      <c r="T330">
        <v>0.44211242370250398</v>
      </c>
      <c r="U330">
        <v>0.56173432324150396</v>
      </c>
      <c r="V330">
        <v>0.43980316429083299</v>
      </c>
      <c r="W330">
        <v>0.53621083833098104</v>
      </c>
      <c r="X330">
        <v>0.46043870393601399</v>
      </c>
      <c r="Y330" s="126">
        <f t="shared" si="34"/>
        <v>0.53621083833098104</v>
      </c>
      <c r="Z330" s="126">
        <f t="shared" si="35"/>
        <v>0.46043870393601399</v>
      </c>
      <c r="AB330">
        <v>320</v>
      </c>
      <c r="AC330" t="str">
        <f t="shared" si="36"/>
        <v>Enrique Lopez-Perez</v>
      </c>
      <c r="AD330" s="124">
        <f t="shared" si="37"/>
        <v>0.59903563811349803</v>
      </c>
      <c r="AE330" s="124">
        <f t="shared" si="38"/>
        <v>0.39413606500408799</v>
      </c>
    </row>
    <row r="331" spans="2:31" x14ac:dyDescent="0.35">
      <c r="B331" s="122">
        <v>321</v>
      </c>
      <c r="C331" t="s">
        <v>3656</v>
      </c>
      <c r="D331">
        <v>0.65669252550346102</v>
      </c>
      <c r="E331">
        <v>0.34848446639727698</v>
      </c>
      <c r="F331">
        <v>0.645233094117312</v>
      </c>
      <c r="G331">
        <v>0.36172206281844299</v>
      </c>
      <c r="H331">
        <v>0.63260747653719795</v>
      </c>
      <c r="I331">
        <v>0.38158122385514798</v>
      </c>
      <c r="J331">
        <v>0.61142882581989499</v>
      </c>
      <c r="K331">
        <v>0.39980335681042001</v>
      </c>
      <c r="L331" s="126">
        <f t="shared" ref="L331:L394" si="39">IF($E$7=1,D331,IF($E$7=2,F331,IF($E$7=3,H331,IF($E$7=4,J331))))</f>
        <v>0.61142882581989499</v>
      </c>
      <c r="M331" s="126">
        <f t="shared" ref="M331:M394" si="40">IF($E$7=1,E331,IF($E$7=2,G331,IF($E$7=3,I331,IF($E$7=4,K331))))</f>
        <v>0.39980335681042001</v>
      </c>
      <c r="O331" s="122">
        <v>321</v>
      </c>
      <c r="P331" t="s">
        <v>3179</v>
      </c>
      <c r="Q331">
        <v>0.57555240406932595</v>
      </c>
      <c r="R331">
        <v>0.41869702258930702</v>
      </c>
      <c r="S331">
        <v>0.56332860610398905</v>
      </c>
      <c r="T331">
        <v>0.42804553388395999</v>
      </c>
      <c r="U331">
        <v>0.54310480813865203</v>
      </c>
      <c r="V331">
        <v>0.44539404517861397</v>
      </c>
      <c r="W331">
        <v>0.51598581831196599</v>
      </c>
      <c r="X331">
        <v>0.45813660165188103</v>
      </c>
      <c r="Y331" s="126">
        <f t="shared" ref="Y331:Y394" si="41">IF($E$7=1,Q331,IF($E$7=2,S331,IF($E$7=3,U331,IF($E$7=4,W331))))</f>
        <v>0.51598581831196599</v>
      </c>
      <c r="Z331" s="126">
        <f t="shared" ref="Z331:Z394" si="42">IF($E$7=1,R331,IF($E$7=2,T331,IF($E$7=3,V331,IF($E$7=4,X331))))</f>
        <v>0.45813660165188103</v>
      </c>
      <c r="AB331">
        <v>321</v>
      </c>
      <c r="AC331" t="str">
        <f t="shared" si="36"/>
        <v>Enzo Couacaud</v>
      </c>
      <c r="AD331" s="124">
        <f t="shared" si="37"/>
        <v>0.61142882581989499</v>
      </c>
      <c r="AE331" s="124">
        <f t="shared" si="38"/>
        <v>0.39980335681042001</v>
      </c>
    </row>
    <row r="332" spans="2:31" x14ac:dyDescent="0.35">
      <c r="B332" s="122">
        <v>322</v>
      </c>
      <c r="C332" t="s">
        <v>2958</v>
      </c>
      <c r="D332">
        <v>0.64520310840903505</v>
      </c>
      <c r="E332">
        <v>0.348267770737548</v>
      </c>
      <c r="F332">
        <v>0.63700818664080505</v>
      </c>
      <c r="G332">
        <v>0.35725918218534097</v>
      </c>
      <c r="H332">
        <v>0.61732227017746</v>
      </c>
      <c r="I332">
        <v>0.37143569403700899</v>
      </c>
      <c r="J332">
        <v>0.59627475900691995</v>
      </c>
      <c r="K332">
        <v>0.39868937465454701</v>
      </c>
      <c r="L332" s="126">
        <f t="shared" si="39"/>
        <v>0.59627475900691995</v>
      </c>
      <c r="M332" s="126">
        <f t="shared" si="40"/>
        <v>0.39868937465454701</v>
      </c>
      <c r="O332" s="122">
        <v>322</v>
      </c>
      <c r="P332" t="s">
        <v>2077</v>
      </c>
      <c r="Q332">
        <v>0.57727838512927399</v>
      </c>
      <c r="R332">
        <v>0.41815887623244802</v>
      </c>
      <c r="S332">
        <v>0.56637118017236499</v>
      </c>
      <c r="T332">
        <v>0.42754516830993</v>
      </c>
      <c r="U332">
        <v>0.54383515538782101</v>
      </c>
      <c r="V332">
        <v>0.442476628697343</v>
      </c>
      <c r="W332">
        <v>0.53237118017236496</v>
      </c>
      <c r="X332">
        <v>0.46154516830992998</v>
      </c>
      <c r="Y332" s="126">
        <f t="shared" si="41"/>
        <v>0.53237118017236496</v>
      </c>
      <c r="Z332" s="126">
        <f t="shared" si="42"/>
        <v>0.46154516830992998</v>
      </c>
      <c r="AB332">
        <v>322</v>
      </c>
      <c r="AC332" t="str">
        <f t="shared" si="36"/>
        <v>Ergi Kirkin</v>
      </c>
      <c r="AD332" s="124">
        <f t="shared" si="37"/>
        <v>0.59627475900691995</v>
      </c>
      <c r="AE332" s="124">
        <f t="shared" si="38"/>
        <v>0.39868937465454701</v>
      </c>
    </row>
    <row r="333" spans="2:31" x14ac:dyDescent="0.35">
      <c r="B333" s="122">
        <v>323</v>
      </c>
      <c r="C333" t="s">
        <v>1729</v>
      </c>
      <c r="D333">
        <v>0.64633273234170496</v>
      </c>
      <c r="E333">
        <v>0.33879551767219102</v>
      </c>
      <c r="F333">
        <v>0.63246155008080696</v>
      </c>
      <c r="G333">
        <v>0.34575069917345003</v>
      </c>
      <c r="H333">
        <v>0.60852079401931902</v>
      </c>
      <c r="I333">
        <v>0.35820056122127703</v>
      </c>
      <c r="J333">
        <v>0.57800536368464095</v>
      </c>
      <c r="K333">
        <v>0.36259887089558501</v>
      </c>
      <c r="L333" s="126">
        <f t="shared" si="39"/>
        <v>0.57800536368464095</v>
      </c>
      <c r="M333" s="126">
        <f t="shared" si="40"/>
        <v>0.36259887089558501</v>
      </c>
      <c r="O333" s="122">
        <v>323</v>
      </c>
      <c r="P333" t="s">
        <v>3511</v>
      </c>
      <c r="Q333">
        <v>0.56680371546720598</v>
      </c>
      <c r="R333">
        <v>0.40509722692300798</v>
      </c>
      <c r="S333">
        <v>0.56082767816943502</v>
      </c>
      <c r="T333">
        <v>0.41470924949361099</v>
      </c>
      <c r="U333">
        <v>0.53655149492257403</v>
      </c>
      <c r="V333">
        <v>0.41886838363780199</v>
      </c>
      <c r="W333">
        <v>0.53115767901203403</v>
      </c>
      <c r="X333">
        <v>0.44622948045716798</v>
      </c>
      <c r="Y333" s="126">
        <f t="shared" si="41"/>
        <v>0.53115767901203403</v>
      </c>
      <c r="Z333" s="126">
        <f t="shared" si="42"/>
        <v>0.44622948045716798</v>
      </c>
      <c r="AB333">
        <v>323</v>
      </c>
      <c r="AC333" t="str">
        <f t="shared" si="36"/>
        <v>Eric Prodon</v>
      </c>
      <c r="AD333" s="124">
        <f t="shared" si="37"/>
        <v>0.57800536368464095</v>
      </c>
      <c r="AE333" s="124">
        <f t="shared" si="38"/>
        <v>0.36259887089558501</v>
      </c>
    </row>
    <row r="334" spans="2:31" x14ac:dyDescent="0.35">
      <c r="B334" s="122">
        <v>324</v>
      </c>
      <c r="C334" t="s">
        <v>2768</v>
      </c>
      <c r="D334">
        <v>0.65421214713286102</v>
      </c>
      <c r="E334">
        <v>0.34493048145912802</v>
      </c>
      <c r="F334">
        <v>0.64361619617714805</v>
      </c>
      <c r="G334">
        <v>0.35524064194550398</v>
      </c>
      <c r="H334">
        <v>0.62879806101629798</v>
      </c>
      <c r="I334">
        <v>0.36851550857193499</v>
      </c>
      <c r="J334">
        <v>0.60161619617714801</v>
      </c>
      <c r="K334">
        <v>0.39724064194550401</v>
      </c>
      <c r="L334" s="126">
        <f t="shared" si="39"/>
        <v>0.60161619617714801</v>
      </c>
      <c r="M334" s="126">
        <f t="shared" si="40"/>
        <v>0.39724064194550401</v>
      </c>
      <c r="O334" s="122">
        <v>324</v>
      </c>
      <c r="P334" t="s">
        <v>3129</v>
      </c>
      <c r="Q334">
        <v>0.57798513730668299</v>
      </c>
      <c r="R334">
        <v>0.41972598981579201</v>
      </c>
      <c r="S334">
        <v>0.56697770596002395</v>
      </c>
      <c r="T334">
        <v>0.42958898472368701</v>
      </c>
      <c r="U334">
        <v>0.547970274613366</v>
      </c>
      <c r="V334">
        <v>0.44745197963158301</v>
      </c>
      <c r="W334">
        <v>0.52693311788007202</v>
      </c>
      <c r="X334">
        <v>0.46276695417106201</v>
      </c>
      <c r="Y334" s="126">
        <f t="shared" si="41"/>
        <v>0.52693311788007202</v>
      </c>
      <c r="Z334" s="126">
        <f t="shared" si="42"/>
        <v>0.46276695417106201</v>
      </c>
      <c r="AB334">
        <v>324</v>
      </c>
      <c r="AC334" t="str">
        <f t="shared" si="36"/>
        <v>Eric Quigley</v>
      </c>
      <c r="AD334" s="124">
        <f t="shared" si="37"/>
        <v>0.60161619617714801</v>
      </c>
      <c r="AE334" s="124">
        <f t="shared" si="38"/>
        <v>0.39724064194550401</v>
      </c>
    </row>
    <row r="335" spans="2:31" x14ac:dyDescent="0.35">
      <c r="B335" s="122">
        <v>325</v>
      </c>
      <c r="C335" t="s">
        <v>2609</v>
      </c>
      <c r="D335">
        <v>0.65226716758849101</v>
      </c>
      <c r="E335">
        <v>0.34608218818304398</v>
      </c>
      <c r="F335">
        <v>0.64088097521259102</v>
      </c>
      <c r="G335">
        <v>0.35672892659133498</v>
      </c>
      <c r="H335">
        <v>0.62366881313397504</v>
      </c>
      <c r="I335">
        <v>0.372445995012056</v>
      </c>
      <c r="J335">
        <v>0.59615620902895905</v>
      </c>
      <c r="K335">
        <v>0.39782029965904597</v>
      </c>
      <c r="L335" s="126">
        <f t="shared" si="39"/>
        <v>0.59615620902895905</v>
      </c>
      <c r="M335" s="126">
        <f t="shared" si="40"/>
        <v>0.39782029965904597</v>
      </c>
      <c r="O335" s="122">
        <v>325</v>
      </c>
      <c r="P335" t="s">
        <v>2992</v>
      </c>
      <c r="Q335">
        <v>0.57509311800312901</v>
      </c>
      <c r="R335">
        <v>0.40254788598825902</v>
      </c>
      <c r="S335">
        <v>0.56661999046885703</v>
      </c>
      <c r="T335">
        <v>0.416283108586948</v>
      </c>
      <c r="U335">
        <v>0.54750003891057097</v>
      </c>
      <c r="V335">
        <v>0.42712144807591002</v>
      </c>
      <c r="W335">
        <v>0.53196461066819101</v>
      </c>
      <c r="X335">
        <v>0.44710957402826301</v>
      </c>
      <c r="Y335" s="126">
        <f t="shared" si="41"/>
        <v>0.53196461066819101</v>
      </c>
      <c r="Z335" s="126">
        <f t="shared" si="42"/>
        <v>0.44710957402826301</v>
      </c>
      <c r="AB335">
        <v>325</v>
      </c>
      <c r="AC335" t="str">
        <f t="shared" si="36"/>
        <v>Erik Chvojka</v>
      </c>
      <c r="AD335" s="124">
        <f t="shared" si="37"/>
        <v>0.59615620902895905</v>
      </c>
      <c r="AE335" s="124">
        <f t="shared" si="38"/>
        <v>0.39782029965904597</v>
      </c>
    </row>
    <row r="336" spans="2:31" x14ac:dyDescent="0.35">
      <c r="B336" s="122">
        <v>326</v>
      </c>
      <c r="C336" t="s">
        <v>2446</v>
      </c>
      <c r="D336">
        <v>0.65212479471886098</v>
      </c>
      <c r="E336">
        <v>0.34575176121342299</v>
      </c>
      <c r="F336">
        <v>0.64068719207829194</v>
      </c>
      <c r="G336">
        <v>0.35612764182013401</v>
      </c>
      <c r="H336">
        <v>0.62324958943772302</v>
      </c>
      <c r="I336">
        <v>0.37250352242684598</v>
      </c>
      <c r="J336">
        <v>0.59588653517864798</v>
      </c>
      <c r="K336">
        <v>0.39413327770308798</v>
      </c>
      <c r="L336" s="126">
        <f t="shared" si="39"/>
        <v>0.59588653517864798</v>
      </c>
      <c r="M336" s="126">
        <f t="shared" si="40"/>
        <v>0.39413327770308798</v>
      </c>
      <c r="O336" s="122">
        <v>326</v>
      </c>
      <c r="P336" t="s">
        <v>3700</v>
      </c>
      <c r="Q336">
        <v>0.57560394357792299</v>
      </c>
      <c r="R336">
        <v>0.42024754958976102</v>
      </c>
      <c r="S336">
        <v>0.56216355696742204</v>
      </c>
      <c r="T336">
        <v>0.43055343400085699</v>
      </c>
      <c r="U336">
        <v>0.54410880937918404</v>
      </c>
      <c r="V336">
        <v>0.44901573899513902</v>
      </c>
      <c r="W336">
        <v>0.52631525283140501</v>
      </c>
      <c r="X336">
        <v>0.46027709722420401</v>
      </c>
      <c r="Y336" s="126">
        <f t="shared" si="41"/>
        <v>0.52631525283140501</v>
      </c>
      <c r="Z336" s="126">
        <f t="shared" si="42"/>
        <v>0.46027709722420401</v>
      </c>
      <c r="AB336">
        <v>326</v>
      </c>
      <c r="AC336" t="str">
        <f t="shared" si="36"/>
        <v>Erling Tveit</v>
      </c>
      <c r="AD336" s="124">
        <f t="shared" si="37"/>
        <v>0.59588653517864798</v>
      </c>
      <c r="AE336" s="124">
        <f t="shared" si="38"/>
        <v>0.39413327770308798</v>
      </c>
    </row>
    <row r="337" spans="2:31" x14ac:dyDescent="0.35">
      <c r="B337" s="122">
        <v>327</v>
      </c>
      <c r="C337" t="s">
        <v>2827</v>
      </c>
      <c r="D337">
        <v>0.65563170434934204</v>
      </c>
      <c r="E337">
        <v>0.32917712633282498</v>
      </c>
      <c r="F337">
        <v>0.65132631516378203</v>
      </c>
      <c r="G337">
        <v>0.34136110919009799</v>
      </c>
      <c r="H337">
        <v>0.62733917465265199</v>
      </c>
      <c r="I337">
        <v>0.36107752752494199</v>
      </c>
      <c r="J337">
        <v>0.61795374650752</v>
      </c>
      <c r="K337">
        <v>0.37908462640699397</v>
      </c>
      <c r="L337" s="126">
        <f t="shared" si="39"/>
        <v>0.61795374650752</v>
      </c>
      <c r="M337" s="126">
        <f t="shared" si="40"/>
        <v>0.37908462640699397</v>
      </c>
      <c r="O337" s="122">
        <v>327</v>
      </c>
      <c r="P337" t="s">
        <v>3882</v>
      </c>
      <c r="Q337">
        <v>0.57941633343407095</v>
      </c>
      <c r="R337">
        <v>0.42179139159975898</v>
      </c>
      <c r="S337">
        <v>0.56922177791209505</v>
      </c>
      <c r="T337">
        <v>0.43238852213301199</v>
      </c>
      <c r="U337">
        <v>0.55024900030221302</v>
      </c>
      <c r="V337">
        <v>0.453374174799276</v>
      </c>
      <c r="W337">
        <v>0.53522177791209502</v>
      </c>
      <c r="X337">
        <v>0.46638852213301202</v>
      </c>
      <c r="Y337" s="126">
        <f t="shared" si="41"/>
        <v>0.53522177791209502</v>
      </c>
      <c r="Z337" s="126">
        <f t="shared" si="42"/>
        <v>0.46638852213301202</v>
      </c>
      <c r="AB337">
        <v>327</v>
      </c>
      <c r="AC337" t="str">
        <f t="shared" si="36"/>
        <v>Ernesto Escobedo</v>
      </c>
      <c r="AD337" s="124">
        <f t="shared" si="37"/>
        <v>0.61795374650752</v>
      </c>
      <c r="AE337" s="124">
        <f t="shared" si="38"/>
        <v>0.37908462640699397</v>
      </c>
    </row>
    <row r="338" spans="2:31" x14ac:dyDescent="0.35">
      <c r="B338" s="122">
        <v>328</v>
      </c>
      <c r="C338" t="s">
        <v>1730</v>
      </c>
      <c r="D338">
        <v>0.67110997933220495</v>
      </c>
      <c r="E338">
        <v>0.32016915495493897</v>
      </c>
      <c r="F338">
        <v>0.66216499728823697</v>
      </c>
      <c r="G338">
        <v>0.34512678955269599</v>
      </c>
      <c r="H338">
        <v>0.63921396792955099</v>
      </c>
      <c r="I338">
        <v>0.35830675690238201</v>
      </c>
      <c r="J338">
        <v>0.61979033026374097</v>
      </c>
      <c r="K338">
        <v>0.38440950321700501</v>
      </c>
      <c r="L338" s="126">
        <f t="shared" si="39"/>
        <v>0.61979033026374097</v>
      </c>
      <c r="M338" s="126">
        <f t="shared" si="40"/>
        <v>0.38440950321700501</v>
      </c>
      <c r="O338" s="122">
        <v>328</v>
      </c>
      <c r="P338" t="s">
        <v>3150</v>
      </c>
      <c r="Q338">
        <v>0.57478677226432495</v>
      </c>
      <c r="R338">
        <v>0.41871634094077098</v>
      </c>
      <c r="S338">
        <v>0.56304902968576598</v>
      </c>
      <c r="T338">
        <v>0.42828845458769499</v>
      </c>
      <c r="U338">
        <v>0.53636031679297402</v>
      </c>
      <c r="V338">
        <v>0.444149022822313</v>
      </c>
      <c r="W338">
        <v>0.52904902968576595</v>
      </c>
      <c r="X338">
        <v>0.46228845458769502</v>
      </c>
      <c r="Y338" s="126">
        <f t="shared" si="41"/>
        <v>0.52904902968576595</v>
      </c>
      <c r="Z338" s="126">
        <f t="shared" si="42"/>
        <v>0.46228845458769502</v>
      </c>
      <c r="AB338">
        <v>328</v>
      </c>
      <c r="AC338" t="str">
        <f t="shared" si="36"/>
        <v>Ernests Gulbis</v>
      </c>
      <c r="AD338" s="124">
        <f t="shared" si="37"/>
        <v>0.61979033026374097</v>
      </c>
      <c r="AE338" s="124">
        <f t="shared" si="38"/>
        <v>0.38440950321700501</v>
      </c>
    </row>
    <row r="339" spans="2:31" x14ac:dyDescent="0.35">
      <c r="B339" s="122">
        <v>329</v>
      </c>
      <c r="C339" t="s">
        <v>2417</v>
      </c>
      <c r="D339">
        <v>0.65211674883169801</v>
      </c>
      <c r="E339">
        <v>0.34121408352440102</v>
      </c>
      <c r="F339">
        <v>0.63880542443925903</v>
      </c>
      <c r="G339">
        <v>0.34616087885194802</v>
      </c>
      <c r="H339">
        <v>0.62543314332020605</v>
      </c>
      <c r="I339">
        <v>0.36714610403074699</v>
      </c>
      <c r="J339">
        <v>0.604537319853379</v>
      </c>
      <c r="K339">
        <v>0.38749204364336698</v>
      </c>
      <c r="L339" s="126">
        <f t="shared" si="39"/>
        <v>0.604537319853379</v>
      </c>
      <c r="M339" s="126">
        <f t="shared" si="40"/>
        <v>0.38749204364336698</v>
      </c>
      <c r="O339" s="122">
        <v>329</v>
      </c>
      <c r="P339" t="s">
        <v>3477</v>
      </c>
      <c r="Q339">
        <v>0.57712409245569796</v>
      </c>
      <c r="R339">
        <v>0.41846747362585701</v>
      </c>
      <c r="S339">
        <v>0.565686138683546</v>
      </c>
      <c r="T339">
        <v>0.42770121043878501</v>
      </c>
      <c r="U339">
        <v>0.54624818491139504</v>
      </c>
      <c r="V339">
        <v>0.44493494725171401</v>
      </c>
      <c r="W339">
        <v>0.52305841605063796</v>
      </c>
      <c r="X339">
        <v>0.45710363131635601</v>
      </c>
      <c r="Y339" s="126">
        <f t="shared" si="41"/>
        <v>0.52305841605063796</v>
      </c>
      <c r="Z339" s="126">
        <f t="shared" si="42"/>
        <v>0.45710363131635601</v>
      </c>
      <c r="AB339">
        <v>329</v>
      </c>
      <c r="AC339" t="str">
        <f t="shared" si="36"/>
        <v>Ervin Eleskovic</v>
      </c>
      <c r="AD339" s="124">
        <f t="shared" si="37"/>
        <v>0.604537319853379</v>
      </c>
      <c r="AE339" s="124">
        <f t="shared" si="38"/>
        <v>0.38749204364336698</v>
      </c>
    </row>
    <row r="340" spans="2:31" x14ac:dyDescent="0.35">
      <c r="B340" s="122">
        <v>330</v>
      </c>
      <c r="C340" t="s">
        <v>3858</v>
      </c>
      <c r="D340">
        <v>0.65230888200436998</v>
      </c>
      <c r="E340">
        <v>0.34750914859500598</v>
      </c>
      <c r="F340">
        <v>0.64037587271026897</v>
      </c>
      <c r="G340">
        <v>0.35919649919826502</v>
      </c>
      <c r="H340">
        <v>0.62430888200436996</v>
      </c>
      <c r="I340">
        <v>0.375509148595007</v>
      </c>
      <c r="J340">
        <v>0.59948166150327697</v>
      </c>
      <c r="K340">
        <v>0.40038186144625498</v>
      </c>
      <c r="L340" s="126">
        <f t="shared" si="39"/>
        <v>0.59948166150327697</v>
      </c>
      <c r="M340" s="126">
        <f t="shared" si="40"/>
        <v>0.40038186144625498</v>
      </c>
      <c r="O340" s="122">
        <v>330</v>
      </c>
      <c r="P340" t="s">
        <v>2078</v>
      </c>
      <c r="Q340">
        <v>0.57835366301348501</v>
      </c>
      <c r="R340">
        <v>0.41774599610473701</v>
      </c>
      <c r="S340">
        <v>0.56753049452022697</v>
      </c>
      <c r="T340">
        <v>0.42661899415710602</v>
      </c>
      <c r="U340">
        <v>0.54870732602697003</v>
      </c>
      <c r="V340">
        <v>0.443491992209474</v>
      </c>
      <c r="W340">
        <v>0.52859148356068197</v>
      </c>
      <c r="X340">
        <v>0.453856982471318</v>
      </c>
      <c r="Y340" s="126">
        <f t="shared" si="41"/>
        <v>0.52859148356068197</v>
      </c>
      <c r="Z340" s="126">
        <f t="shared" si="42"/>
        <v>0.453856982471318</v>
      </c>
      <c r="AB340">
        <v>330</v>
      </c>
      <c r="AC340" t="str">
        <f t="shared" si="36"/>
        <v>Evan Furness</v>
      </c>
      <c r="AD340" s="124">
        <f t="shared" si="37"/>
        <v>0.59948166150327697</v>
      </c>
      <c r="AE340" s="124">
        <f t="shared" si="38"/>
        <v>0.40038186144625498</v>
      </c>
    </row>
    <row r="341" spans="2:31" x14ac:dyDescent="0.35">
      <c r="B341" s="122">
        <v>331</v>
      </c>
      <c r="C341" t="s">
        <v>2512</v>
      </c>
      <c r="D341">
        <v>0.65299879197962196</v>
      </c>
      <c r="E341">
        <v>0.34778496846905099</v>
      </c>
      <c r="F341">
        <v>0.64199838930616304</v>
      </c>
      <c r="G341">
        <v>0.35904662462540099</v>
      </c>
      <c r="H341">
        <v>0.62499621486948198</v>
      </c>
      <c r="I341">
        <v>0.37745956786969198</v>
      </c>
      <c r="J341">
        <v>0.599998389306163</v>
      </c>
      <c r="K341">
        <v>0.40104662462540103</v>
      </c>
      <c r="L341" s="126">
        <f t="shared" si="39"/>
        <v>0.599998389306163</v>
      </c>
      <c r="M341" s="126">
        <f t="shared" si="40"/>
        <v>0.40104662462540103</v>
      </c>
      <c r="O341" s="122">
        <v>331</v>
      </c>
      <c r="P341" t="s">
        <v>2079</v>
      </c>
      <c r="Q341">
        <v>0.56967749777023802</v>
      </c>
      <c r="R341">
        <v>0.41330415597779901</v>
      </c>
      <c r="S341">
        <v>0.565116734965185</v>
      </c>
      <c r="T341">
        <v>0.42047031815007602</v>
      </c>
      <c r="U341">
        <v>0.51933164161686696</v>
      </c>
      <c r="V341">
        <v>0.423609771220892</v>
      </c>
      <c r="W341">
        <v>0.53695033265796599</v>
      </c>
      <c r="X341">
        <v>0.45927258722647302</v>
      </c>
      <c r="Y341" s="126">
        <f t="shared" si="41"/>
        <v>0.53695033265796599</v>
      </c>
      <c r="Z341" s="126">
        <f t="shared" si="42"/>
        <v>0.45927258722647302</v>
      </c>
      <c r="AB341">
        <v>331</v>
      </c>
      <c r="AC341" t="str">
        <f t="shared" ref="AC341:AC404" si="43">IF($B$5=1,C341,P341)</f>
        <v>Evan King</v>
      </c>
      <c r="AD341" s="124">
        <f t="shared" ref="AD341:AD404" si="44">IF($B$5=1,L341,Y341)</f>
        <v>0.599998389306163</v>
      </c>
      <c r="AE341" s="124">
        <f t="shared" ref="AE341:AE404" si="45">IF($B$5=1,M341,Z341)</f>
        <v>0.40104662462540103</v>
      </c>
    </row>
    <row r="342" spans="2:31" x14ac:dyDescent="0.35">
      <c r="B342" s="122">
        <v>332</v>
      </c>
      <c r="C342" t="s">
        <v>3812</v>
      </c>
      <c r="D342">
        <v>0.65018602535440995</v>
      </c>
      <c r="E342">
        <v>0.34683297602111601</v>
      </c>
      <c r="F342">
        <v>0.63538715958286296</v>
      </c>
      <c r="G342">
        <v>0.35760749364962302</v>
      </c>
      <c r="H342">
        <v>0.62218602535441003</v>
      </c>
      <c r="I342">
        <v>0.37483297602111598</v>
      </c>
      <c r="J342">
        <v>0.597889519015807</v>
      </c>
      <c r="K342">
        <v>0.39987473201583701</v>
      </c>
      <c r="L342" s="126">
        <f t="shared" si="39"/>
        <v>0.597889519015807</v>
      </c>
      <c r="M342" s="126">
        <f t="shared" si="40"/>
        <v>0.39987473201583701</v>
      </c>
      <c r="O342" s="122">
        <v>332</v>
      </c>
      <c r="P342" t="s">
        <v>3242</v>
      </c>
      <c r="Q342">
        <v>0.57629728600747498</v>
      </c>
      <c r="R342">
        <v>0.41456070771618198</v>
      </c>
      <c r="S342">
        <v>0.56591591413803199</v>
      </c>
      <c r="T342">
        <v>0.42686215287069301</v>
      </c>
      <c r="U342">
        <v>0.54345045640662004</v>
      </c>
      <c r="V342">
        <v>0.44402575089589702</v>
      </c>
      <c r="W342">
        <v>0.53212913067004797</v>
      </c>
      <c r="X342">
        <v>0.46189078851630599</v>
      </c>
      <c r="Y342" s="126">
        <f t="shared" si="41"/>
        <v>0.53212913067004797</v>
      </c>
      <c r="Z342" s="126">
        <f t="shared" si="42"/>
        <v>0.46189078851630599</v>
      </c>
      <c r="AB342">
        <v>332</v>
      </c>
      <c r="AC342" t="str">
        <f t="shared" si="43"/>
        <v>Evgenii Tiurnev</v>
      </c>
      <c r="AD342" s="124">
        <f t="shared" si="44"/>
        <v>0.597889519015807</v>
      </c>
      <c r="AE342" s="124">
        <f t="shared" si="45"/>
        <v>0.39987473201583701</v>
      </c>
    </row>
    <row r="343" spans="2:31" x14ac:dyDescent="0.35">
      <c r="B343" s="122">
        <v>333</v>
      </c>
      <c r="C343" t="s">
        <v>2500</v>
      </c>
      <c r="D343">
        <v>0.63937627245305695</v>
      </c>
      <c r="E343">
        <v>0.32788217028453298</v>
      </c>
      <c r="F343">
        <v>0.62762268641664698</v>
      </c>
      <c r="G343">
        <v>0.34904038350670402</v>
      </c>
      <c r="H343">
        <v>0.62697365383429704</v>
      </c>
      <c r="I343">
        <v>0.34868815342065301</v>
      </c>
      <c r="J343">
        <v>0.58833311278632106</v>
      </c>
      <c r="K343">
        <v>0.345625970102719</v>
      </c>
      <c r="L343" s="126">
        <f t="shared" si="39"/>
        <v>0.58833311278632106</v>
      </c>
      <c r="M343" s="126">
        <f t="shared" si="40"/>
        <v>0.345625970102719</v>
      </c>
      <c r="O343" s="122">
        <v>333</v>
      </c>
      <c r="P343" t="s">
        <v>3788</v>
      </c>
      <c r="Q343">
        <v>0.57652175879271095</v>
      </c>
      <c r="R343">
        <v>0.40897638382884499</v>
      </c>
      <c r="S343">
        <v>0.56993219759777503</v>
      </c>
      <c r="T343">
        <v>0.42146398134148</v>
      </c>
      <c r="U343">
        <v>0.55527483400061395</v>
      </c>
      <c r="V343">
        <v>0.43341556019559302</v>
      </c>
      <c r="W343">
        <v>0.53707466073298205</v>
      </c>
      <c r="X343">
        <v>0.45700451540056802</v>
      </c>
      <c r="Y343" s="126">
        <f t="shared" si="41"/>
        <v>0.53707466073298205</v>
      </c>
      <c r="Z343" s="126">
        <f t="shared" si="42"/>
        <v>0.45700451540056802</v>
      </c>
      <c r="AB343">
        <v>333</v>
      </c>
      <c r="AC343" t="str">
        <f t="shared" si="43"/>
        <v>Evgeny Donskoy</v>
      </c>
      <c r="AD343" s="124">
        <f t="shared" si="44"/>
        <v>0.58833311278632106</v>
      </c>
      <c r="AE343" s="124">
        <f t="shared" si="45"/>
        <v>0.345625970102719</v>
      </c>
    </row>
    <row r="344" spans="2:31" x14ac:dyDescent="0.35">
      <c r="B344" s="122">
        <v>334</v>
      </c>
      <c r="C344" t="s">
        <v>2944</v>
      </c>
      <c r="D344">
        <v>0.65380267100669398</v>
      </c>
      <c r="E344">
        <v>0.34678636458066298</v>
      </c>
      <c r="F344">
        <v>0.64388627686573097</v>
      </c>
      <c r="G344">
        <v>0.35749795676455898</v>
      </c>
      <c r="H344">
        <v>0.62580267100669396</v>
      </c>
      <c r="I344">
        <v>0.374786364580663</v>
      </c>
      <c r="J344">
        <v>0.60060200325502</v>
      </c>
      <c r="K344">
        <v>0.39983977343549798</v>
      </c>
      <c r="L344" s="126">
        <f t="shared" si="39"/>
        <v>0.60060200325502</v>
      </c>
      <c r="M344" s="126">
        <f t="shared" si="40"/>
        <v>0.39983977343549798</v>
      </c>
      <c r="O344" s="122">
        <v>334</v>
      </c>
      <c r="P344" t="s">
        <v>2080</v>
      </c>
      <c r="Q344">
        <v>0.56961119278913297</v>
      </c>
      <c r="R344">
        <v>0.40506155966301199</v>
      </c>
      <c r="S344">
        <v>0.55889586140886405</v>
      </c>
      <c r="T344">
        <v>0.42147648392081799</v>
      </c>
      <c r="U344">
        <v>0.553599280922632</v>
      </c>
      <c r="V344">
        <v>0.43509234618304798</v>
      </c>
      <c r="W344">
        <v>0.52997844173304798</v>
      </c>
      <c r="X344">
        <v>0.45583824277575002</v>
      </c>
      <c r="Y344" s="126">
        <f t="shared" si="41"/>
        <v>0.52997844173304798</v>
      </c>
      <c r="Z344" s="126">
        <f t="shared" si="42"/>
        <v>0.45583824277575002</v>
      </c>
      <c r="AB344">
        <v>334</v>
      </c>
      <c r="AC344" t="str">
        <f t="shared" si="43"/>
        <v>Evgeny Karlovskiy</v>
      </c>
      <c r="AD344" s="124">
        <f t="shared" si="44"/>
        <v>0.60060200325502</v>
      </c>
      <c r="AE344" s="124">
        <f t="shared" si="45"/>
        <v>0.39983977343549798</v>
      </c>
    </row>
    <row r="345" spans="2:31" x14ac:dyDescent="0.35">
      <c r="B345" s="122">
        <v>335</v>
      </c>
      <c r="C345" t="s">
        <v>1731</v>
      </c>
      <c r="D345">
        <v>0.64712476687751097</v>
      </c>
      <c r="E345">
        <v>0.34320492725787799</v>
      </c>
      <c r="F345">
        <v>0.63216321260547803</v>
      </c>
      <c r="G345">
        <v>0.35720706752676201</v>
      </c>
      <c r="H345">
        <v>0.62052930346332003</v>
      </c>
      <c r="I345">
        <v>0.37407961637964599</v>
      </c>
      <c r="J345">
        <v>0.59670184230787304</v>
      </c>
      <c r="K345">
        <v>0.399422004828554</v>
      </c>
      <c r="L345" s="126">
        <f t="shared" si="39"/>
        <v>0.59670184230787304</v>
      </c>
      <c r="M345" s="126">
        <f t="shared" si="40"/>
        <v>0.399422004828554</v>
      </c>
      <c r="O345" s="122">
        <v>335</v>
      </c>
      <c r="P345" t="s">
        <v>3607</v>
      </c>
      <c r="Q345">
        <v>0.57749781470032602</v>
      </c>
      <c r="R345">
        <v>0.41913876871198802</v>
      </c>
      <c r="S345">
        <v>0.56672579638801301</v>
      </c>
      <c r="T345">
        <v>0.42882491862375799</v>
      </c>
      <c r="U345">
        <v>0.54412118337551296</v>
      </c>
      <c r="V345">
        <v>0.44557694408931597</v>
      </c>
      <c r="W345">
        <v>0.53384257856441097</v>
      </c>
      <c r="X345">
        <v>0.462343004763697</v>
      </c>
      <c r="Y345" s="126">
        <f t="shared" si="41"/>
        <v>0.53384257856441097</v>
      </c>
      <c r="Z345" s="126">
        <f t="shared" si="42"/>
        <v>0.462343004763697</v>
      </c>
      <c r="AB345">
        <v>335</v>
      </c>
      <c r="AC345" t="str">
        <f t="shared" si="43"/>
        <v>Evgeny Kirillov</v>
      </c>
      <c r="AD345" s="124">
        <f t="shared" si="44"/>
        <v>0.59670184230787304</v>
      </c>
      <c r="AE345" s="124">
        <f t="shared" si="45"/>
        <v>0.399422004828554</v>
      </c>
    </row>
    <row r="346" spans="2:31" x14ac:dyDescent="0.35">
      <c r="B346" s="122">
        <v>336</v>
      </c>
      <c r="C346" t="s">
        <v>2403</v>
      </c>
      <c r="D346">
        <v>0.63605089862653597</v>
      </c>
      <c r="E346">
        <v>0.34148577670708102</v>
      </c>
      <c r="F346">
        <v>0.63429279561573604</v>
      </c>
      <c r="G346">
        <v>0.35881562995329203</v>
      </c>
      <c r="H346">
        <v>0.60053915767587496</v>
      </c>
      <c r="I346">
        <v>0.38811330116298198</v>
      </c>
      <c r="J346">
        <v>0.58355236583026104</v>
      </c>
      <c r="K346">
        <v>0.38872754132208998</v>
      </c>
      <c r="L346" s="126">
        <f t="shared" si="39"/>
        <v>0.58355236583026104</v>
      </c>
      <c r="M346" s="126">
        <f t="shared" si="40"/>
        <v>0.38872754132208998</v>
      </c>
      <c r="O346" s="122">
        <v>336</v>
      </c>
      <c r="P346" t="s">
        <v>3753</v>
      </c>
      <c r="Q346">
        <v>0.59877785085945501</v>
      </c>
      <c r="R346">
        <v>0.44166608764704302</v>
      </c>
      <c r="S346">
        <v>0.60403940237214604</v>
      </c>
      <c r="T346">
        <v>0.43732073995278598</v>
      </c>
      <c r="U346">
        <v>0.61667800497366598</v>
      </c>
      <c r="V346">
        <v>0.48382268094276698</v>
      </c>
      <c r="W346">
        <v>0.58605316765095405</v>
      </c>
      <c r="X346">
        <v>0.46123318789547602</v>
      </c>
      <c r="Y346" s="126">
        <f t="shared" si="41"/>
        <v>0.58605316765095405</v>
      </c>
      <c r="Z346" s="126">
        <f t="shared" si="42"/>
        <v>0.46123318789547602</v>
      </c>
      <c r="AB346">
        <v>336</v>
      </c>
      <c r="AC346" t="str">
        <f t="shared" si="43"/>
        <v>Evgeny Korolev</v>
      </c>
      <c r="AD346" s="124">
        <f t="shared" si="44"/>
        <v>0.58355236583026104</v>
      </c>
      <c r="AE346" s="124">
        <f t="shared" si="45"/>
        <v>0.38872754132208998</v>
      </c>
    </row>
    <row r="347" spans="2:31" x14ac:dyDescent="0.35">
      <c r="B347" s="122">
        <v>337</v>
      </c>
      <c r="C347" t="s">
        <v>2744</v>
      </c>
      <c r="D347">
        <v>0.65226057388662495</v>
      </c>
      <c r="E347">
        <v>0.34569019930308598</v>
      </c>
      <c r="F347">
        <v>0.64089086082993796</v>
      </c>
      <c r="G347">
        <v>0.35603529895462999</v>
      </c>
      <c r="H347">
        <v>0.62352114777325096</v>
      </c>
      <c r="I347">
        <v>0.372380398606173</v>
      </c>
      <c r="J347">
        <v>0.59652469726713897</v>
      </c>
      <c r="K347">
        <v>0.39384393672450602</v>
      </c>
      <c r="L347" s="126">
        <f t="shared" si="39"/>
        <v>0.59652469726713897</v>
      </c>
      <c r="M347" s="126">
        <f t="shared" si="40"/>
        <v>0.39384393672450602</v>
      </c>
      <c r="O347" s="122">
        <v>337</v>
      </c>
      <c r="P347" t="s">
        <v>2081</v>
      </c>
      <c r="Q347">
        <v>0.56383235936760301</v>
      </c>
      <c r="R347">
        <v>0.40501251833995</v>
      </c>
      <c r="S347">
        <v>0.55463998927293701</v>
      </c>
      <c r="T347">
        <v>0.406473142144542</v>
      </c>
      <c r="U347">
        <v>0.53279510633491201</v>
      </c>
      <c r="V347">
        <v>0.41614260693810301</v>
      </c>
      <c r="W347">
        <v>0.528622558783163</v>
      </c>
      <c r="X347">
        <v>0.44023012694346803</v>
      </c>
      <c r="Y347" s="126">
        <f t="shared" si="41"/>
        <v>0.528622558783163</v>
      </c>
      <c r="Z347" s="126">
        <f t="shared" si="42"/>
        <v>0.44023012694346803</v>
      </c>
      <c r="AB347">
        <v>337</v>
      </c>
      <c r="AC347" t="str">
        <f t="shared" si="43"/>
        <v>Fabiano De Paula</v>
      </c>
      <c r="AD347" s="124">
        <f t="shared" si="44"/>
        <v>0.59652469726713897</v>
      </c>
      <c r="AE347" s="124">
        <f t="shared" si="45"/>
        <v>0.39384393672450602</v>
      </c>
    </row>
    <row r="348" spans="2:31" x14ac:dyDescent="0.35">
      <c r="B348" s="122">
        <v>338</v>
      </c>
      <c r="C348" t="s">
        <v>1732</v>
      </c>
      <c r="D348">
        <v>0.63259282802799199</v>
      </c>
      <c r="E348">
        <v>0.373465382110302</v>
      </c>
      <c r="F348">
        <v>0.60607006491231596</v>
      </c>
      <c r="G348">
        <v>0.36607653240282401</v>
      </c>
      <c r="H348">
        <v>0.60613922813649201</v>
      </c>
      <c r="I348">
        <v>0.40144578283991</v>
      </c>
      <c r="J348">
        <v>0.59952931936897502</v>
      </c>
      <c r="K348">
        <v>0.426505466943362</v>
      </c>
      <c r="L348" s="126">
        <f t="shared" si="39"/>
        <v>0.59952931936897502</v>
      </c>
      <c r="M348" s="126">
        <f t="shared" si="40"/>
        <v>0.426505466943362</v>
      </c>
      <c r="O348" s="122">
        <v>338</v>
      </c>
      <c r="P348" t="s">
        <v>3584</v>
      </c>
      <c r="Q348">
        <v>0.58145922180260701</v>
      </c>
      <c r="R348">
        <v>0.42068656400267201</v>
      </c>
      <c r="S348">
        <v>0.57194861232438798</v>
      </c>
      <c r="T348">
        <v>0.43097773666833999</v>
      </c>
      <c r="U348">
        <v>0.55635976588234304</v>
      </c>
      <c r="V348">
        <v>0.449685784019354</v>
      </c>
      <c r="W348">
        <v>0.53800231090081996</v>
      </c>
      <c r="X348">
        <v>0.466099460634331</v>
      </c>
      <c r="Y348" s="126">
        <f t="shared" si="41"/>
        <v>0.53800231090081996</v>
      </c>
      <c r="Z348" s="126">
        <f t="shared" si="42"/>
        <v>0.466099460634331</v>
      </c>
      <c r="AB348">
        <v>338</v>
      </c>
      <c r="AC348" t="str">
        <f t="shared" si="43"/>
        <v>Fabio Fognini</v>
      </c>
      <c r="AD348" s="124">
        <f t="shared" si="44"/>
        <v>0.59952931936897502</v>
      </c>
      <c r="AE348" s="124">
        <f t="shared" si="45"/>
        <v>0.426505466943362</v>
      </c>
    </row>
    <row r="349" spans="2:31" x14ac:dyDescent="0.35">
      <c r="B349" s="122">
        <v>339</v>
      </c>
      <c r="C349" t="s">
        <v>2769</v>
      </c>
      <c r="D349">
        <v>0.652022959323034</v>
      </c>
      <c r="E349">
        <v>0.341699149360633</v>
      </c>
      <c r="F349">
        <v>0.64084554735149002</v>
      </c>
      <c r="G349">
        <v>0.35600160441980699</v>
      </c>
      <c r="H349">
        <v>0.62239823746658396</v>
      </c>
      <c r="I349">
        <v>0.374105824340769</v>
      </c>
      <c r="J349">
        <v>0.59888029772354701</v>
      </c>
      <c r="K349">
        <v>0.39918974628050202</v>
      </c>
      <c r="L349" s="126">
        <f t="shared" si="39"/>
        <v>0.59888029772354701</v>
      </c>
      <c r="M349" s="126">
        <f t="shared" si="40"/>
        <v>0.39918974628050202</v>
      </c>
      <c r="O349" s="122">
        <v>339</v>
      </c>
      <c r="P349" t="s">
        <v>3794</v>
      </c>
      <c r="Q349">
        <v>0.58107372615472497</v>
      </c>
      <c r="R349">
        <v>0.41864061334525399</v>
      </c>
      <c r="S349">
        <v>0.571431634872966</v>
      </c>
      <c r="T349">
        <v>0.428187484460338</v>
      </c>
      <c r="U349">
        <v>0.55522117846417396</v>
      </c>
      <c r="V349">
        <v>0.44392184003576102</v>
      </c>
      <c r="W349">
        <v>0.53743163487296597</v>
      </c>
      <c r="X349">
        <v>0.46218748446033803</v>
      </c>
      <c r="Y349" s="126">
        <f t="shared" si="41"/>
        <v>0.53743163487296597</v>
      </c>
      <c r="Z349" s="126">
        <f t="shared" si="42"/>
        <v>0.46218748446033803</v>
      </c>
      <c r="AB349">
        <v>339</v>
      </c>
      <c r="AC349" t="str">
        <f t="shared" si="43"/>
        <v>Fabrice Martin</v>
      </c>
      <c r="AD349" s="124">
        <f t="shared" si="44"/>
        <v>0.59888029772354701</v>
      </c>
      <c r="AE349" s="124">
        <f t="shared" si="45"/>
        <v>0.39918974628050202</v>
      </c>
    </row>
    <row r="350" spans="2:31" x14ac:dyDescent="0.35">
      <c r="B350" s="122">
        <v>340</v>
      </c>
      <c r="C350" t="s">
        <v>1733</v>
      </c>
      <c r="D350">
        <v>0.65446737663337096</v>
      </c>
      <c r="E350">
        <v>0.364978233136663</v>
      </c>
      <c r="F350">
        <v>0.634904519321279</v>
      </c>
      <c r="G350">
        <v>0.37728496531161199</v>
      </c>
      <c r="H350">
        <v>0.62816048503962796</v>
      </c>
      <c r="I350">
        <v>0.41207605917822698</v>
      </c>
      <c r="J350">
        <v>0.56811363235557799</v>
      </c>
      <c r="K350">
        <v>0.39935043737253001</v>
      </c>
      <c r="L350" s="126">
        <f t="shared" si="39"/>
        <v>0.56811363235557799</v>
      </c>
      <c r="M350" s="126">
        <f t="shared" si="40"/>
        <v>0.39935043737253001</v>
      </c>
      <c r="O350" s="122">
        <v>340</v>
      </c>
      <c r="P350" t="s">
        <v>3383</v>
      </c>
      <c r="Q350">
        <v>0.57657561632770005</v>
      </c>
      <c r="R350">
        <v>0.41224686270786698</v>
      </c>
      <c r="S350">
        <v>0.56803070516245202</v>
      </c>
      <c r="T350">
        <v>0.42463811809741497</v>
      </c>
      <c r="U350">
        <v>0.54951649915965595</v>
      </c>
      <c r="V350">
        <v>0.43966749158437801</v>
      </c>
      <c r="W350">
        <v>0.53467984267716495</v>
      </c>
      <c r="X350">
        <v>0.45988202671914602</v>
      </c>
      <c r="Y350" s="126">
        <f t="shared" si="41"/>
        <v>0.53467984267716495</v>
      </c>
      <c r="Z350" s="126">
        <f t="shared" si="42"/>
        <v>0.45988202671914602</v>
      </c>
      <c r="AB350">
        <v>340</v>
      </c>
      <c r="AC350" t="str">
        <f t="shared" si="43"/>
        <v>Fabrice Santoro</v>
      </c>
      <c r="AD350" s="124">
        <f t="shared" si="44"/>
        <v>0.56811363235557799</v>
      </c>
      <c r="AE350" s="124">
        <f t="shared" si="45"/>
        <v>0.39935043737253001</v>
      </c>
    </row>
    <row r="351" spans="2:31" x14ac:dyDescent="0.35">
      <c r="B351" s="122">
        <v>341</v>
      </c>
      <c r="C351" t="s">
        <v>2671</v>
      </c>
      <c r="D351">
        <v>0.647849272612394</v>
      </c>
      <c r="E351">
        <v>0.337858389334033</v>
      </c>
      <c r="F351">
        <v>0.63381601734816595</v>
      </c>
      <c r="G351">
        <v>0.34831417146108601</v>
      </c>
      <c r="H351">
        <v>0.61026196751608897</v>
      </c>
      <c r="I351">
        <v>0.36154904590997999</v>
      </c>
      <c r="J351">
        <v>0.58100631578302797</v>
      </c>
      <c r="K351">
        <v>0.37666029924674899</v>
      </c>
      <c r="L351" s="126">
        <f t="shared" si="39"/>
        <v>0.58100631578302797</v>
      </c>
      <c r="M351" s="126">
        <f t="shared" si="40"/>
        <v>0.37666029924674899</v>
      </c>
      <c r="O351" s="122">
        <v>341</v>
      </c>
      <c r="P351" t="s">
        <v>3909</v>
      </c>
      <c r="Q351">
        <v>0.58542811684298501</v>
      </c>
      <c r="R351">
        <v>0.41369482032618499</v>
      </c>
      <c r="S351">
        <v>0.58056791839164901</v>
      </c>
      <c r="T351">
        <v>0.41767672753190599</v>
      </c>
      <c r="U351">
        <v>0.55977587610282398</v>
      </c>
      <c r="V351">
        <v>0.43866594384313401</v>
      </c>
      <c r="W351">
        <v>0.54750598199885903</v>
      </c>
      <c r="X351">
        <v>0.45275381012418198</v>
      </c>
      <c r="Y351" s="126">
        <f t="shared" si="41"/>
        <v>0.54750598199885903</v>
      </c>
      <c r="Z351" s="126">
        <f t="shared" si="42"/>
        <v>0.45275381012418198</v>
      </c>
      <c r="AB351">
        <v>341</v>
      </c>
      <c r="AC351" t="str">
        <f t="shared" si="43"/>
        <v>Facundo Arguello</v>
      </c>
      <c r="AD351" s="124">
        <f t="shared" si="44"/>
        <v>0.58100631578302797</v>
      </c>
      <c r="AE351" s="124">
        <f t="shared" si="45"/>
        <v>0.37666029924674899</v>
      </c>
    </row>
    <row r="352" spans="2:31" x14ac:dyDescent="0.35">
      <c r="B352" s="122">
        <v>342</v>
      </c>
      <c r="C352" t="s">
        <v>2580</v>
      </c>
      <c r="D352">
        <v>0.64323951385802902</v>
      </c>
      <c r="E352">
        <v>0.34024644326845899</v>
      </c>
      <c r="F352">
        <v>0.63812594078669305</v>
      </c>
      <c r="G352">
        <v>0.35569847269612898</v>
      </c>
      <c r="H352">
        <v>0.61655327965000695</v>
      </c>
      <c r="I352">
        <v>0.37167057030676398</v>
      </c>
      <c r="J352">
        <v>0.61014101840070201</v>
      </c>
      <c r="K352">
        <v>0.40491756272478002</v>
      </c>
      <c r="L352" s="126">
        <f t="shared" si="39"/>
        <v>0.61014101840070201</v>
      </c>
      <c r="M352" s="126">
        <f t="shared" si="40"/>
        <v>0.40491756272478002</v>
      </c>
      <c r="O352" s="122">
        <v>342</v>
      </c>
      <c r="P352" t="s">
        <v>3276</v>
      </c>
      <c r="Q352">
        <v>0.57437548384014903</v>
      </c>
      <c r="R352">
        <v>0.41571207610875699</v>
      </c>
      <c r="S352">
        <v>0.56250064512019904</v>
      </c>
      <c r="T352">
        <v>0.42428276814500898</v>
      </c>
      <c r="U352">
        <v>0.53512645152044802</v>
      </c>
      <c r="V352">
        <v>0.43513622832627102</v>
      </c>
      <c r="W352">
        <v>0.52850064512019901</v>
      </c>
      <c r="X352">
        <v>0.45828276814500901</v>
      </c>
      <c r="Y352" s="126">
        <f t="shared" si="41"/>
        <v>0.52850064512019901</v>
      </c>
      <c r="Z352" s="126">
        <f t="shared" si="42"/>
        <v>0.45828276814500901</v>
      </c>
      <c r="AB352">
        <v>342</v>
      </c>
      <c r="AC352" t="str">
        <f t="shared" si="43"/>
        <v>Facundo Bagnis</v>
      </c>
      <c r="AD352" s="124">
        <f t="shared" si="44"/>
        <v>0.61014101840070201</v>
      </c>
      <c r="AE352" s="124">
        <f t="shared" si="45"/>
        <v>0.40491756272478002</v>
      </c>
    </row>
    <row r="353" spans="2:31" x14ac:dyDescent="0.35">
      <c r="B353" s="122">
        <v>343</v>
      </c>
      <c r="C353" t="s">
        <v>3658</v>
      </c>
      <c r="D353">
        <v>0.65350158138261405</v>
      </c>
      <c r="E353">
        <v>0.34806396151917601</v>
      </c>
      <c r="F353">
        <v>0.642752372073922</v>
      </c>
      <c r="G353">
        <v>0.35959594227876401</v>
      </c>
      <c r="H353">
        <v>0.62600316276522905</v>
      </c>
      <c r="I353">
        <v>0.37712792303835302</v>
      </c>
      <c r="J353">
        <v>0.60235743249828699</v>
      </c>
      <c r="K353">
        <v>0.40500061914012903</v>
      </c>
      <c r="L353" s="126">
        <f t="shared" si="39"/>
        <v>0.60235743249828699</v>
      </c>
      <c r="M353" s="126">
        <f t="shared" si="40"/>
        <v>0.40500061914012903</v>
      </c>
      <c r="O353" s="122">
        <v>343</v>
      </c>
      <c r="P353" t="s">
        <v>2082</v>
      </c>
      <c r="Q353">
        <v>0.57912859671318095</v>
      </c>
      <c r="R353">
        <v>0.41990099998025698</v>
      </c>
      <c r="S353">
        <v>0.56803934260465605</v>
      </c>
      <c r="T353">
        <v>0.42977724995557798</v>
      </c>
      <c r="U353">
        <v>0.55112859671318104</v>
      </c>
      <c r="V353">
        <v>0.44790099998025701</v>
      </c>
      <c r="W353">
        <v>0.53534644753488503</v>
      </c>
      <c r="X353">
        <v>0.46392574998519298</v>
      </c>
      <c r="Y353" s="126">
        <f t="shared" si="41"/>
        <v>0.53534644753488503</v>
      </c>
      <c r="Z353" s="126">
        <f t="shared" si="42"/>
        <v>0.46392574998519298</v>
      </c>
      <c r="AB353">
        <v>343</v>
      </c>
      <c r="AC353" t="str">
        <f t="shared" si="43"/>
        <v>Facundo Diaz Acosta</v>
      </c>
      <c r="AD353" s="124">
        <f t="shared" si="44"/>
        <v>0.60235743249828699</v>
      </c>
      <c r="AE353" s="124">
        <f t="shared" si="45"/>
        <v>0.40500061914012903</v>
      </c>
    </row>
    <row r="354" spans="2:31" x14ac:dyDescent="0.35">
      <c r="B354" s="122">
        <v>344</v>
      </c>
      <c r="C354" t="s">
        <v>3859</v>
      </c>
      <c r="D354">
        <v>0.653022224065543</v>
      </c>
      <c r="E354">
        <v>0.34668397435769599</v>
      </c>
      <c r="F354">
        <v>0.64202963208739094</v>
      </c>
      <c r="G354">
        <v>0.357578632476928</v>
      </c>
      <c r="H354">
        <v>0.62506963540536897</v>
      </c>
      <c r="I354">
        <v>0.37400978632078102</v>
      </c>
      <c r="J354">
        <v>0.60002963208739102</v>
      </c>
      <c r="K354">
        <v>0.39957863247692799</v>
      </c>
      <c r="L354" s="126">
        <f t="shared" si="39"/>
        <v>0.60002963208739102</v>
      </c>
      <c r="M354" s="126">
        <f t="shared" si="40"/>
        <v>0.39957863247692799</v>
      </c>
      <c r="O354" s="122">
        <v>344</v>
      </c>
      <c r="P354" t="s">
        <v>3968</v>
      </c>
      <c r="Q354">
        <v>0.57998606115555595</v>
      </c>
      <c r="R354">
        <v>0.418629234582577</v>
      </c>
      <c r="S354">
        <v>0.56998141487407405</v>
      </c>
      <c r="T354">
        <v>0.42817231277676898</v>
      </c>
      <c r="U354">
        <v>0.55195818346666703</v>
      </c>
      <c r="V354">
        <v>0.44388770374773001</v>
      </c>
      <c r="W354">
        <v>0.53598141487407402</v>
      </c>
      <c r="X354">
        <v>0.46217231277676901</v>
      </c>
      <c r="Y354" s="126">
        <f t="shared" si="41"/>
        <v>0.53598141487407402</v>
      </c>
      <c r="Z354" s="126">
        <f t="shared" si="42"/>
        <v>0.46217231277676901</v>
      </c>
      <c r="AB354">
        <v>344</v>
      </c>
      <c r="AC354" t="str">
        <f t="shared" si="43"/>
        <v>Facundo Mena</v>
      </c>
      <c r="AD354" s="124">
        <f t="shared" si="44"/>
        <v>0.60002963208739102</v>
      </c>
      <c r="AE354" s="124">
        <f t="shared" si="45"/>
        <v>0.39957863247692799</v>
      </c>
    </row>
    <row r="355" spans="2:31" x14ac:dyDescent="0.35">
      <c r="B355" s="122">
        <v>345</v>
      </c>
      <c r="C355" t="s">
        <v>1734</v>
      </c>
      <c r="D355">
        <v>0.64236640580703797</v>
      </c>
      <c r="E355">
        <v>0.34115567819901099</v>
      </c>
      <c r="F355">
        <v>0.63355436906767104</v>
      </c>
      <c r="G355">
        <v>0.35039081633496499</v>
      </c>
      <c r="H355">
        <v>0.61472585040066496</v>
      </c>
      <c r="I355">
        <v>0.36207640858287299</v>
      </c>
      <c r="J355">
        <v>0.58279496836107203</v>
      </c>
      <c r="K355">
        <v>0.38319893012184503</v>
      </c>
      <c r="L355" s="126">
        <f t="shared" si="39"/>
        <v>0.58279496836107203</v>
      </c>
      <c r="M355" s="126">
        <f t="shared" si="40"/>
        <v>0.38319893012184503</v>
      </c>
      <c r="O355" s="122">
        <v>345</v>
      </c>
      <c r="P355" t="s">
        <v>2083</v>
      </c>
      <c r="Q355">
        <v>0.56172781812402806</v>
      </c>
      <c r="R355">
        <v>0.416191672541807</v>
      </c>
      <c r="S355">
        <v>0.55401462996426298</v>
      </c>
      <c r="T355">
        <v>0.42462744487287102</v>
      </c>
      <c r="U355">
        <v>0.52262490455819899</v>
      </c>
      <c r="V355">
        <v>0.43294461768215198</v>
      </c>
      <c r="W355">
        <v>0.52149992785704502</v>
      </c>
      <c r="X355">
        <v>0.46396955835549902</v>
      </c>
      <c r="Y355" s="126">
        <f t="shared" si="41"/>
        <v>0.52149992785704502</v>
      </c>
      <c r="Z355" s="126">
        <f t="shared" si="42"/>
        <v>0.46396955835549902</v>
      </c>
      <c r="AB355">
        <v>345</v>
      </c>
      <c r="AC355" t="str">
        <f t="shared" si="43"/>
        <v>Farrukh Dustov</v>
      </c>
      <c r="AD355" s="124">
        <f t="shared" si="44"/>
        <v>0.58279496836107203</v>
      </c>
      <c r="AE355" s="124">
        <f t="shared" si="45"/>
        <v>0.38319893012184503</v>
      </c>
    </row>
    <row r="356" spans="2:31" x14ac:dyDescent="0.35">
      <c r="B356" s="122">
        <v>346</v>
      </c>
      <c r="C356" t="s">
        <v>2357</v>
      </c>
      <c r="D356">
        <v>0.653083290257649</v>
      </c>
      <c r="E356">
        <v>0.34683387410294603</v>
      </c>
      <c r="F356">
        <v>0.64212493538647297</v>
      </c>
      <c r="G356">
        <v>0.35775081115441998</v>
      </c>
      <c r="H356">
        <v>0.62516658051529805</v>
      </c>
      <c r="I356">
        <v>0.37466774820589299</v>
      </c>
      <c r="J356">
        <v>0.60039146421095002</v>
      </c>
      <c r="K356">
        <v>0.39921920828384799</v>
      </c>
      <c r="L356" s="126">
        <f t="shared" si="39"/>
        <v>0.60039146421095002</v>
      </c>
      <c r="M356" s="126">
        <f t="shared" si="40"/>
        <v>0.39921920828384799</v>
      </c>
      <c r="O356" s="122">
        <v>346</v>
      </c>
      <c r="P356" t="s">
        <v>3594</v>
      </c>
      <c r="Q356">
        <v>0.579809300469739</v>
      </c>
      <c r="R356">
        <v>0.41931417411377198</v>
      </c>
      <c r="S356">
        <v>0.569745733959653</v>
      </c>
      <c r="T356">
        <v>0.42908556548502902</v>
      </c>
      <c r="U356">
        <v>0.55142790140921805</v>
      </c>
      <c r="V356">
        <v>0.44594252234131598</v>
      </c>
      <c r="W356">
        <v>0.53574573395965297</v>
      </c>
      <c r="X356">
        <v>0.46308556548502899</v>
      </c>
      <c r="Y356" s="126">
        <f t="shared" si="41"/>
        <v>0.53574573395965297</v>
      </c>
      <c r="Z356" s="126">
        <f t="shared" si="42"/>
        <v>0.46308556548502899</v>
      </c>
      <c r="AB356">
        <v>346</v>
      </c>
      <c r="AC356" t="str">
        <f t="shared" si="43"/>
        <v>Federico Browne</v>
      </c>
      <c r="AD356" s="124">
        <f t="shared" si="44"/>
        <v>0.60039146421095002</v>
      </c>
      <c r="AE356" s="124">
        <f t="shared" si="45"/>
        <v>0.39921920828384799</v>
      </c>
    </row>
    <row r="357" spans="2:31" x14ac:dyDescent="0.35">
      <c r="B357" s="122">
        <v>347</v>
      </c>
      <c r="C357" t="s">
        <v>2924</v>
      </c>
      <c r="D357">
        <v>0.63800177500058897</v>
      </c>
      <c r="E357">
        <v>0.346581169958531</v>
      </c>
      <c r="F357">
        <v>0.61989304168575199</v>
      </c>
      <c r="G357">
        <v>0.35636510199511101</v>
      </c>
      <c r="H357">
        <v>0.60022081694336604</v>
      </c>
      <c r="I357">
        <v>0.375573638936127</v>
      </c>
      <c r="J357">
        <v>0.61786572397246697</v>
      </c>
      <c r="K357">
        <v>0.436265631210703</v>
      </c>
      <c r="L357" s="126">
        <f t="shared" si="39"/>
        <v>0.61786572397246697</v>
      </c>
      <c r="M357" s="126">
        <f t="shared" si="40"/>
        <v>0.436265631210703</v>
      </c>
      <c r="O357" s="122">
        <v>347</v>
      </c>
      <c r="P357" t="s">
        <v>3002</v>
      </c>
      <c r="Q357">
        <v>0.573342097406213</v>
      </c>
      <c r="R357">
        <v>0.41636575586612201</v>
      </c>
      <c r="S357">
        <v>0.56779067147431295</v>
      </c>
      <c r="T357">
        <v>0.42642310460675298</v>
      </c>
      <c r="U357">
        <v>0.550964498020311</v>
      </c>
      <c r="V357">
        <v>0.44369120248103899</v>
      </c>
      <c r="W357">
        <v>0.537558883228196</v>
      </c>
      <c r="X357">
        <v>0.45524244098612199</v>
      </c>
      <c r="Y357" s="126">
        <f t="shared" si="41"/>
        <v>0.537558883228196</v>
      </c>
      <c r="Z357" s="126">
        <f t="shared" si="42"/>
        <v>0.45524244098612199</v>
      </c>
      <c r="AB357">
        <v>347</v>
      </c>
      <c r="AC357" t="str">
        <f t="shared" si="43"/>
        <v>Federico Coria</v>
      </c>
      <c r="AD357" s="124">
        <f t="shared" si="44"/>
        <v>0.61786572397246697</v>
      </c>
      <c r="AE357" s="124">
        <f t="shared" si="45"/>
        <v>0.436265631210703</v>
      </c>
    </row>
    <row r="358" spans="2:31" x14ac:dyDescent="0.35">
      <c r="B358" s="122">
        <v>348</v>
      </c>
      <c r="C358" t="s">
        <v>2525</v>
      </c>
      <c r="D358">
        <v>0.62325433565674604</v>
      </c>
      <c r="E358">
        <v>0.31948459695206299</v>
      </c>
      <c r="F358">
        <v>0.60843323796804105</v>
      </c>
      <c r="G358">
        <v>0.32988622669509998</v>
      </c>
      <c r="H358">
        <v>0.60818973361360096</v>
      </c>
      <c r="I358">
        <v>0.35585622930277899</v>
      </c>
      <c r="J358">
        <v>0.62493591172391505</v>
      </c>
      <c r="K358">
        <v>0.404645580803558</v>
      </c>
      <c r="L358" s="126">
        <f t="shared" si="39"/>
        <v>0.62493591172391505</v>
      </c>
      <c r="M358" s="126">
        <f t="shared" si="40"/>
        <v>0.404645580803558</v>
      </c>
      <c r="O358" s="122">
        <v>348</v>
      </c>
      <c r="P358" t="s">
        <v>3267</v>
      </c>
      <c r="Q358">
        <v>0.59577332288276896</v>
      </c>
      <c r="R358">
        <v>0.43338323467083401</v>
      </c>
      <c r="S358">
        <v>0.57821954930172104</v>
      </c>
      <c r="T358">
        <v>0.445091708647466</v>
      </c>
      <c r="U358">
        <v>0.58628242017648402</v>
      </c>
      <c r="V358">
        <v>0.45926149385985299</v>
      </c>
      <c r="W358">
        <v>0.57862174683525702</v>
      </c>
      <c r="X358">
        <v>0.48030186898708999</v>
      </c>
      <c r="Y358" s="126">
        <f t="shared" si="41"/>
        <v>0.57862174683525702</v>
      </c>
      <c r="Z358" s="126">
        <f t="shared" si="42"/>
        <v>0.48030186898708999</v>
      </c>
      <c r="AB358">
        <v>348</v>
      </c>
      <c r="AC358" t="str">
        <f t="shared" si="43"/>
        <v>Federico Delbonis</v>
      </c>
      <c r="AD358" s="124">
        <f t="shared" si="44"/>
        <v>0.62493591172391505</v>
      </c>
      <c r="AE358" s="124">
        <f t="shared" si="45"/>
        <v>0.404645580803558</v>
      </c>
    </row>
    <row r="359" spans="2:31" x14ac:dyDescent="0.35">
      <c r="B359" s="122">
        <v>349</v>
      </c>
      <c r="C359" t="s">
        <v>2779</v>
      </c>
      <c r="D359">
        <v>0.64968488946624303</v>
      </c>
      <c r="E359">
        <v>0.34467570133140801</v>
      </c>
      <c r="F359">
        <v>0.63467917384550598</v>
      </c>
      <c r="G359">
        <v>0.35501184901433802</v>
      </c>
      <c r="H359">
        <v>0.61782028207292805</v>
      </c>
      <c r="I359">
        <v>0.36978088251608898</v>
      </c>
      <c r="J359">
        <v>0.60996496373954701</v>
      </c>
      <c r="K359">
        <v>0.38669076024678201</v>
      </c>
      <c r="L359" s="126">
        <f t="shared" si="39"/>
        <v>0.60996496373954701</v>
      </c>
      <c r="M359" s="126">
        <f t="shared" si="40"/>
        <v>0.38669076024678201</v>
      </c>
      <c r="O359" s="122">
        <v>349</v>
      </c>
      <c r="P359" t="s">
        <v>2084</v>
      </c>
      <c r="Q359">
        <v>0.56934757869937502</v>
      </c>
      <c r="R359">
        <v>0.41198997174660601</v>
      </c>
      <c r="S359">
        <v>0.54947558519205597</v>
      </c>
      <c r="T359">
        <v>0.41663883206156299</v>
      </c>
      <c r="U359">
        <v>0.52039395883427098</v>
      </c>
      <c r="V359">
        <v>0.42491030551348602</v>
      </c>
      <c r="W359">
        <v>0.49152103827524901</v>
      </c>
      <c r="X359">
        <v>0.43728134892225301</v>
      </c>
      <c r="Y359" s="126">
        <f t="shared" si="41"/>
        <v>0.49152103827524901</v>
      </c>
      <c r="Z359" s="126">
        <f t="shared" si="42"/>
        <v>0.43728134892225301</v>
      </c>
      <c r="AB359">
        <v>349</v>
      </c>
      <c r="AC359" t="str">
        <f t="shared" si="43"/>
        <v>Federico Gaio</v>
      </c>
      <c r="AD359" s="124">
        <f t="shared" si="44"/>
        <v>0.60996496373954701</v>
      </c>
      <c r="AE359" s="124">
        <f t="shared" si="45"/>
        <v>0.38669076024678201</v>
      </c>
    </row>
    <row r="360" spans="2:31" x14ac:dyDescent="0.35">
      <c r="B360" s="122">
        <v>350</v>
      </c>
      <c r="C360" t="s">
        <v>1735</v>
      </c>
      <c r="D360">
        <v>0.64613818327979</v>
      </c>
      <c r="E360">
        <v>0.34179758135463201</v>
      </c>
      <c r="F360">
        <v>0.63213896221882604</v>
      </c>
      <c r="G360">
        <v>0.35052850283964099</v>
      </c>
      <c r="H360">
        <v>0.60834089292542204</v>
      </c>
      <c r="I360">
        <v>0.36233667321695201</v>
      </c>
      <c r="J360">
        <v>0.576469544857662</v>
      </c>
      <c r="K360">
        <v>0.38225767468216498</v>
      </c>
      <c r="L360" s="126">
        <f t="shared" si="39"/>
        <v>0.576469544857662</v>
      </c>
      <c r="M360" s="126">
        <f t="shared" si="40"/>
        <v>0.38225767468216498</v>
      </c>
      <c r="O360" s="122">
        <v>350</v>
      </c>
      <c r="P360" t="s">
        <v>3167</v>
      </c>
      <c r="Q360">
        <v>0.57757869953642005</v>
      </c>
      <c r="R360">
        <v>0.42096207004311098</v>
      </c>
      <c r="S360">
        <v>0.56636804930463003</v>
      </c>
      <c r="T360">
        <v>0.43144310506466699</v>
      </c>
      <c r="U360">
        <v>0.54715739907284</v>
      </c>
      <c r="V360">
        <v>0.449924140086223</v>
      </c>
      <c r="W360">
        <v>0.52510414791389004</v>
      </c>
      <c r="X360">
        <v>0.46832931519400101</v>
      </c>
      <c r="Y360" s="126">
        <f t="shared" si="41"/>
        <v>0.52510414791389004</v>
      </c>
      <c r="Z360" s="126">
        <f t="shared" si="42"/>
        <v>0.46832931519400101</v>
      </c>
      <c r="AB360">
        <v>350</v>
      </c>
      <c r="AC360" t="str">
        <f t="shared" si="43"/>
        <v>Federico Luzzi</v>
      </c>
      <c r="AD360" s="124">
        <f t="shared" si="44"/>
        <v>0.576469544857662</v>
      </c>
      <c r="AE360" s="124">
        <f t="shared" si="45"/>
        <v>0.38225767468216498</v>
      </c>
    </row>
    <row r="361" spans="2:31" x14ac:dyDescent="0.35">
      <c r="B361" s="122">
        <v>351</v>
      </c>
      <c r="C361" t="s">
        <v>1736</v>
      </c>
      <c r="D361">
        <v>0.70159554926096102</v>
      </c>
      <c r="E361">
        <v>0.330617228642755</v>
      </c>
      <c r="F361">
        <v>0.66307693152944103</v>
      </c>
      <c r="G361">
        <v>0.32254351002821402</v>
      </c>
      <c r="H361">
        <v>0.63337791034065005</v>
      </c>
      <c r="I361">
        <v>0.32605087412149802</v>
      </c>
      <c r="J361">
        <v>0.62477418311361899</v>
      </c>
      <c r="K361">
        <v>0.338403989633764</v>
      </c>
      <c r="L361" s="126">
        <f t="shared" si="39"/>
        <v>0.62477418311361899</v>
      </c>
      <c r="M361" s="126">
        <f t="shared" si="40"/>
        <v>0.338403989633764</v>
      </c>
      <c r="O361" s="122">
        <v>351</v>
      </c>
      <c r="P361" t="s">
        <v>3034</v>
      </c>
      <c r="Q361">
        <v>0.57750845557689801</v>
      </c>
      <c r="R361">
        <v>0.41235420281796298</v>
      </c>
      <c r="S361">
        <v>0.56897703422158996</v>
      </c>
      <c r="T361">
        <v>0.424442789781101</v>
      </c>
      <c r="U361">
        <v>0.55142264708787303</v>
      </c>
      <c r="V361">
        <v>0.43897416652533899</v>
      </c>
      <c r="W361">
        <v>0.53555180758468901</v>
      </c>
      <c r="X361">
        <v>0.45960208628705501</v>
      </c>
      <c r="Y361" s="126">
        <f t="shared" si="41"/>
        <v>0.53555180758468901</v>
      </c>
      <c r="Z361" s="126">
        <f t="shared" si="42"/>
        <v>0.45960208628705501</v>
      </c>
      <c r="AB361">
        <v>351</v>
      </c>
      <c r="AC361" t="str">
        <f t="shared" si="43"/>
        <v>Feliciano Lopez</v>
      </c>
      <c r="AD361" s="124">
        <f t="shared" si="44"/>
        <v>0.62477418311361899</v>
      </c>
      <c r="AE361" s="124">
        <f t="shared" si="45"/>
        <v>0.338403989633764</v>
      </c>
    </row>
    <row r="362" spans="2:31" x14ac:dyDescent="0.35">
      <c r="B362" s="122">
        <v>352</v>
      </c>
      <c r="C362" t="s">
        <v>3816</v>
      </c>
      <c r="D362">
        <v>0.65276967945515896</v>
      </c>
      <c r="E362">
        <v>0.34728657580422301</v>
      </c>
      <c r="F362">
        <v>0.64137292077178298</v>
      </c>
      <c r="G362">
        <v>0.358349786765569</v>
      </c>
      <c r="H362">
        <v>0.626454228104811</v>
      </c>
      <c r="I362">
        <v>0.37611767480564701</v>
      </c>
      <c r="J362">
        <v>0.593229205537954</v>
      </c>
      <c r="K362">
        <v>0.39972935207639398</v>
      </c>
      <c r="L362" s="126">
        <f t="shared" si="39"/>
        <v>0.593229205537954</v>
      </c>
      <c r="M362" s="126">
        <f t="shared" si="40"/>
        <v>0.39972935207639398</v>
      </c>
      <c r="O362" s="122">
        <v>352</v>
      </c>
      <c r="P362" t="s">
        <v>2085</v>
      </c>
      <c r="Q362">
        <v>0.57807321073031104</v>
      </c>
      <c r="R362">
        <v>0.41245217472394402</v>
      </c>
      <c r="S362">
        <v>0.56969284840109502</v>
      </c>
      <c r="T362">
        <v>0.42208287651783299</v>
      </c>
      <c r="U362">
        <v>0.55307539189650801</v>
      </c>
      <c r="V362">
        <v>0.43329190095623998</v>
      </c>
      <c r="W362">
        <v>0.53612015478373998</v>
      </c>
      <c r="X362">
        <v>0.45367018532279102</v>
      </c>
      <c r="Y362" s="126">
        <f t="shared" si="41"/>
        <v>0.53612015478373998</v>
      </c>
      <c r="Z362" s="126">
        <f t="shared" si="42"/>
        <v>0.45367018532279102</v>
      </c>
      <c r="AB362">
        <v>352</v>
      </c>
      <c r="AC362" t="str">
        <f t="shared" si="43"/>
        <v>Felipe Meligeni Alves</v>
      </c>
      <c r="AD362" s="124">
        <f t="shared" si="44"/>
        <v>0.593229205537954</v>
      </c>
      <c r="AE362" s="124">
        <f t="shared" si="45"/>
        <v>0.39972935207639398</v>
      </c>
    </row>
    <row r="363" spans="2:31" x14ac:dyDescent="0.35">
      <c r="B363" s="122">
        <v>353</v>
      </c>
      <c r="C363" t="s">
        <v>2581</v>
      </c>
      <c r="D363">
        <v>0.651245094204146</v>
      </c>
      <c r="E363">
        <v>0.346062842009563</v>
      </c>
      <c r="F363">
        <v>0.63936764130622004</v>
      </c>
      <c r="G363">
        <v>0.35659426301434399</v>
      </c>
      <c r="H363">
        <v>0.62149018840829295</v>
      </c>
      <c r="I363">
        <v>0.37312568401912599</v>
      </c>
      <c r="J363">
        <v>0.59175194275948795</v>
      </c>
      <c r="K363">
        <v>0.39559535744494601</v>
      </c>
      <c r="L363" s="126">
        <f t="shared" si="39"/>
        <v>0.59175194275948795</v>
      </c>
      <c r="M363" s="126">
        <f t="shared" si="40"/>
        <v>0.39559535744494601</v>
      </c>
      <c r="O363" s="122">
        <v>353</v>
      </c>
      <c r="P363" t="s">
        <v>3888</v>
      </c>
      <c r="Q363">
        <v>0.57802019346841904</v>
      </c>
      <c r="R363">
        <v>0.419172927686422</v>
      </c>
      <c r="S363">
        <v>0.567441887604337</v>
      </c>
      <c r="T363">
        <v>0.42838267629546001</v>
      </c>
      <c r="U363">
        <v>0.54668160119509301</v>
      </c>
      <c r="V363">
        <v>0.44647597832229302</v>
      </c>
      <c r="W363">
        <v>0.52919854237373898</v>
      </c>
      <c r="X363">
        <v>0.46407573719692702</v>
      </c>
      <c r="Y363" s="126">
        <f t="shared" si="41"/>
        <v>0.52919854237373898</v>
      </c>
      <c r="Z363" s="126">
        <f t="shared" si="42"/>
        <v>0.46407573719692702</v>
      </c>
      <c r="AB363">
        <v>353</v>
      </c>
      <c r="AC363" t="str">
        <f t="shared" si="43"/>
        <v>Felipe Rios</v>
      </c>
      <c r="AD363" s="124">
        <f t="shared" si="44"/>
        <v>0.59175194275948795</v>
      </c>
      <c r="AE363" s="124">
        <f t="shared" si="45"/>
        <v>0.39559535744494601</v>
      </c>
    </row>
    <row r="364" spans="2:31" x14ac:dyDescent="0.35">
      <c r="B364" s="122">
        <v>354</v>
      </c>
      <c r="C364" t="s">
        <v>2912</v>
      </c>
      <c r="D364">
        <v>0.73054909153827396</v>
      </c>
      <c r="E364">
        <v>0.37748934636392401</v>
      </c>
      <c r="F364">
        <v>0.72961321237555499</v>
      </c>
      <c r="G364">
        <v>0.4084544429386</v>
      </c>
      <c r="H364">
        <v>0.71231377304606003</v>
      </c>
      <c r="I364">
        <v>0.38933240418454002</v>
      </c>
      <c r="J364">
        <v>0.68081136550147303</v>
      </c>
      <c r="K364">
        <v>0.41791710184002401</v>
      </c>
      <c r="L364" s="126">
        <f t="shared" si="39"/>
        <v>0.68081136550147303</v>
      </c>
      <c r="M364" s="126">
        <f t="shared" si="40"/>
        <v>0.41791710184002401</v>
      </c>
      <c r="O364" s="122">
        <v>354</v>
      </c>
      <c r="P364" t="s">
        <v>3107</v>
      </c>
      <c r="Q364">
        <v>0.57923261020063599</v>
      </c>
      <c r="R364">
        <v>0.41930587053677698</v>
      </c>
      <c r="S364">
        <v>0.56884891530095405</v>
      </c>
      <c r="T364">
        <v>0.42895880580516499</v>
      </c>
      <c r="U364">
        <v>0.55046522040127199</v>
      </c>
      <c r="V364">
        <v>0.446611741073553</v>
      </c>
      <c r="W364">
        <v>0.532546745902861</v>
      </c>
      <c r="X364">
        <v>0.46087641741549501</v>
      </c>
      <c r="Y364" s="126">
        <f t="shared" si="41"/>
        <v>0.532546745902861</v>
      </c>
      <c r="Z364" s="126">
        <f t="shared" si="42"/>
        <v>0.46087641741549501</v>
      </c>
      <c r="AB364">
        <v>354</v>
      </c>
      <c r="AC364" t="str">
        <f t="shared" si="43"/>
        <v>Felix Auger Aliassime</v>
      </c>
      <c r="AD364" s="124">
        <f t="shared" si="44"/>
        <v>0.68081136550147303</v>
      </c>
      <c r="AE364" s="124">
        <f t="shared" si="45"/>
        <v>0.41791710184002401</v>
      </c>
    </row>
    <row r="365" spans="2:31" x14ac:dyDescent="0.35">
      <c r="B365" s="122">
        <v>355</v>
      </c>
      <c r="C365" t="s">
        <v>1737</v>
      </c>
      <c r="D365">
        <v>0.64551630301948904</v>
      </c>
      <c r="E365">
        <v>0.343390295860446</v>
      </c>
      <c r="F365">
        <v>0.63440701243695097</v>
      </c>
      <c r="G365">
        <v>0.35444600396264703</v>
      </c>
      <c r="H365">
        <v>0.61366151091027299</v>
      </c>
      <c r="I365">
        <v>0.36256146742696599</v>
      </c>
      <c r="J365">
        <v>0.58393138279458201</v>
      </c>
      <c r="K365">
        <v>0.40637876520064298</v>
      </c>
      <c r="L365" s="126">
        <f t="shared" si="39"/>
        <v>0.58393138279458201</v>
      </c>
      <c r="M365" s="126">
        <f t="shared" si="40"/>
        <v>0.40637876520064298</v>
      </c>
      <c r="O365" s="122">
        <v>355</v>
      </c>
      <c r="P365" t="s">
        <v>3965</v>
      </c>
      <c r="Q365">
        <v>0.57786109496982496</v>
      </c>
      <c r="R365">
        <v>0.41852049039431299</v>
      </c>
      <c r="S365">
        <v>0.56679164245473701</v>
      </c>
      <c r="T365">
        <v>0.42778073559146901</v>
      </c>
      <c r="U365">
        <v>0.54772218993964905</v>
      </c>
      <c r="V365">
        <v>0.44504098078862497</v>
      </c>
      <c r="W365">
        <v>0.52637492736420999</v>
      </c>
      <c r="X365">
        <v>0.45734220677440601</v>
      </c>
      <c r="Y365" s="126">
        <f t="shared" si="41"/>
        <v>0.52637492736420999</v>
      </c>
      <c r="Z365" s="126">
        <f t="shared" si="42"/>
        <v>0.45734220677440601</v>
      </c>
      <c r="AB365">
        <v>355</v>
      </c>
      <c r="AC365" t="str">
        <f t="shared" si="43"/>
        <v>Felix Mantilla</v>
      </c>
      <c r="AD365" s="124">
        <f t="shared" si="44"/>
        <v>0.58393138279458201</v>
      </c>
      <c r="AE365" s="124">
        <f t="shared" si="45"/>
        <v>0.40637876520064298</v>
      </c>
    </row>
    <row r="366" spans="2:31" x14ac:dyDescent="0.35">
      <c r="B366" s="122">
        <v>356</v>
      </c>
      <c r="C366" t="s">
        <v>1738</v>
      </c>
      <c r="D366">
        <v>0.69788290173567402</v>
      </c>
      <c r="E366">
        <v>0.32450024254628901</v>
      </c>
      <c r="F366">
        <v>0.67721286046990803</v>
      </c>
      <c r="G366">
        <v>0.351560271962927</v>
      </c>
      <c r="H366">
        <v>0.669921986522374</v>
      </c>
      <c r="I366">
        <v>0.35505865075925702</v>
      </c>
      <c r="J366">
        <v>0.66544049011794104</v>
      </c>
      <c r="K366">
        <v>0.38969328411814802</v>
      </c>
      <c r="L366" s="126">
        <f t="shared" si="39"/>
        <v>0.66544049011794104</v>
      </c>
      <c r="M366" s="126">
        <f t="shared" si="40"/>
        <v>0.38969328411814802</v>
      </c>
      <c r="O366" s="122">
        <v>356</v>
      </c>
      <c r="P366" t="s">
        <v>3070</v>
      </c>
      <c r="Q366">
        <v>0.57239117363577596</v>
      </c>
      <c r="R366">
        <v>0.422738067861961</v>
      </c>
      <c r="S366">
        <v>0.558409249795638</v>
      </c>
      <c r="T366">
        <v>0.44041922378509302</v>
      </c>
      <c r="U366">
        <v>0.53236580590039495</v>
      </c>
      <c r="V366">
        <v>0.46686787343152902</v>
      </c>
      <c r="W366">
        <v>0.52627448453884795</v>
      </c>
      <c r="X366">
        <v>0.47211789768881701</v>
      </c>
      <c r="Y366" s="126">
        <f t="shared" si="41"/>
        <v>0.52627448453884795</v>
      </c>
      <c r="Z366" s="126">
        <f t="shared" si="42"/>
        <v>0.47211789768881701</v>
      </c>
      <c r="AB366">
        <v>356</v>
      </c>
      <c r="AC366" t="str">
        <f t="shared" si="43"/>
        <v>Fernando Gonzalez</v>
      </c>
      <c r="AD366" s="124">
        <f t="shared" si="44"/>
        <v>0.66544049011794104</v>
      </c>
      <c r="AE366" s="124">
        <f t="shared" si="45"/>
        <v>0.38969328411814802</v>
      </c>
    </row>
    <row r="367" spans="2:31" x14ac:dyDescent="0.35">
      <c r="B367" s="122">
        <v>357</v>
      </c>
      <c r="C367" t="s">
        <v>2585</v>
      </c>
      <c r="D367">
        <v>0.65222173237760095</v>
      </c>
      <c r="E367">
        <v>0.34583209583178498</v>
      </c>
      <c r="F367">
        <v>0.64083259856640096</v>
      </c>
      <c r="G367">
        <v>0.35624814374767799</v>
      </c>
      <c r="H367">
        <v>0.62344346475520196</v>
      </c>
      <c r="I367">
        <v>0.37266419166357001</v>
      </c>
      <c r="J367">
        <v>0.59634214217472403</v>
      </c>
      <c r="K367">
        <v>0.39451085040938999</v>
      </c>
      <c r="L367" s="126">
        <f t="shared" si="39"/>
        <v>0.59634214217472403</v>
      </c>
      <c r="M367" s="126">
        <f t="shared" si="40"/>
        <v>0.39451085040938999</v>
      </c>
      <c r="O367" s="122">
        <v>357</v>
      </c>
      <c r="P367" t="s">
        <v>2086</v>
      </c>
      <c r="Q367">
        <v>0.56511696357559305</v>
      </c>
      <c r="R367">
        <v>0.44089398638978999</v>
      </c>
      <c r="S367">
        <v>0.55940993258150196</v>
      </c>
      <c r="T367">
        <v>0.42407816161294798</v>
      </c>
      <c r="U367">
        <v>0.53812698733201103</v>
      </c>
      <c r="V367">
        <v>0.45436781413086802</v>
      </c>
      <c r="W367">
        <v>0.49959188945668498</v>
      </c>
      <c r="X367">
        <v>0.44188050873942503</v>
      </c>
      <c r="Y367" s="126">
        <f t="shared" si="41"/>
        <v>0.49959188945668498</v>
      </c>
      <c r="Z367" s="126">
        <f t="shared" si="42"/>
        <v>0.44188050873942503</v>
      </c>
      <c r="AB367">
        <v>357</v>
      </c>
      <c r="AC367" t="str">
        <f t="shared" si="43"/>
        <v>Fernando Romboli</v>
      </c>
      <c r="AD367" s="124">
        <f t="shared" si="44"/>
        <v>0.59634214217472403</v>
      </c>
      <c r="AE367" s="124">
        <f t="shared" si="45"/>
        <v>0.39451085040938999</v>
      </c>
    </row>
    <row r="368" spans="2:31" x14ac:dyDescent="0.35">
      <c r="B368" s="122">
        <v>358</v>
      </c>
      <c r="C368" t="s">
        <v>1739</v>
      </c>
      <c r="D368">
        <v>0.65789161574707</v>
      </c>
      <c r="E368">
        <v>0.34315497502602899</v>
      </c>
      <c r="F368">
        <v>0.62373813791216104</v>
      </c>
      <c r="G368">
        <v>0.36477115461446202</v>
      </c>
      <c r="H368">
        <v>0.62167226308272905</v>
      </c>
      <c r="I368">
        <v>0.38061759951138002</v>
      </c>
      <c r="J368">
        <v>0.57922355819968796</v>
      </c>
      <c r="K368">
        <v>0.40271230342537101</v>
      </c>
      <c r="L368" s="126">
        <f t="shared" si="39"/>
        <v>0.57922355819968796</v>
      </c>
      <c r="M368" s="126">
        <f t="shared" si="40"/>
        <v>0.40271230342537101</v>
      </c>
      <c r="O368" s="122">
        <v>358</v>
      </c>
      <c r="P368" t="s">
        <v>3009</v>
      </c>
      <c r="Q368">
        <v>0.58226971218979795</v>
      </c>
      <c r="R368">
        <v>0.41076257485594497</v>
      </c>
      <c r="S368">
        <v>0.57085595526176403</v>
      </c>
      <c r="T368">
        <v>0.426589330899521</v>
      </c>
      <c r="U368">
        <v>0.55315704384019304</v>
      </c>
      <c r="V368">
        <v>0.44614095227112299</v>
      </c>
      <c r="W368">
        <v>0.534619450920229</v>
      </c>
      <c r="X368">
        <v>0.464520723549535</v>
      </c>
      <c r="Y368" s="126">
        <f t="shared" si="41"/>
        <v>0.534619450920229</v>
      </c>
      <c r="Z368" s="126">
        <f t="shared" si="42"/>
        <v>0.464520723549535</v>
      </c>
      <c r="AB368">
        <v>358</v>
      </c>
      <c r="AC368" t="str">
        <f t="shared" si="43"/>
        <v>Fernando Verdasco</v>
      </c>
      <c r="AD368" s="124">
        <f t="shared" si="44"/>
        <v>0.57922355819968796</v>
      </c>
      <c r="AE368" s="124">
        <f t="shared" si="45"/>
        <v>0.40271230342537101</v>
      </c>
    </row>
    <row r="369" spans="2:31" x14ac:dyDescent="0.35">
      <c r="B369" s="122">
        <v>359</v>
      </c>
      <c r="C369" t="s">
        <v>1740</v>
      </c>
      <c r="D369">
        <v>0.62611073803389805</v>
      </c>
      <c r="E369">
        <v>0.32478741938095401</v>
      </c>
      <c r="F369">
        <v>0.62577035943049897</v>
      </c>
      <c r="G369">
        <v>0.33602262717880799</v>
      </c>
      <c r="H369">
        <v>0.60676315381747004</v>
      </c>
      <c r="I369">
        <v>0.34988889794023598</v>
      </c>
      <c r="J369">
        <v>0.57454382818057603</v>
      </c>
      <c r="K369">
        <v>0.36064593498291397</v>
      </c>
      <c r="L369" s="126">
        <f t="shared" si="39"/>
        <v>0.57454382818057603</v>
      </c>
      <c r="M369" s="126">
        <f t="shared" si="40"/>
        <v>0.36064593498291397</v>
      </c>
      <c r="O369" s="122">
        <v>359</v>
      </c>
      <c r="P369" t="s">
        <v>2989</v>
      </c>
      <c r="Q369">
        <v>0.59325803016096701</v>
      </c>
      <c r="R369">
        <v>0.430410046123054</v>
      </c>
      <c r="S369">
        <v>0.58788389302755695</v>
      </c>
      <c r="T369">
        <v>0.44137490074428298</v>
      </c>
      <c r="U369">
        <v>0.585947874747209</v>
      </c>
      <c r="V369">
        <v>0.467123052042761</v>
      </c>
      <c r="W369">
        <v>0.56664802196382602</v>
      </c>
      <c r="X369">
        <v>0.48380427413265398</v>
      </c>
      <c r="Y369" s="126">
        <f t="shared" si="41"/>
        <v>0.56664802196382602</v>
      </c>
      <c r="Z369" s="126">
        <f t="shared" si="42"/>
        <v>0.48380427413265398</v>
      </c>
      <c r="AB369">
        <v>359</v>
      </c>
      <c r="AC369" t="str">
        <f t="shared" si="43"/>
        <v>Fernando Vicente</v>
      </c>
      <c r="AD369" s="124">
        <f t="shared" si="44"/>
        <v>0.57454382818057603</v>
      </c>
      <c r="AE369" s="124">
        <f t="shared" si="45"/>
        <v>0.36064593498291397</v>
      </c>
    </row>
    <row r="370" spans="2:31" x14ac:dyDescent="0.35">
      <c r="B370" s="122">
        <v>360</v>
      </c>
      <c r="C370" t="s">
        <v>2925</v>
      </c>
      <c r="D370">
        <v>0.64922615431783104</v>
      </c>
      <c r="E370">
        <v>0.34155499211802298</v>
      </c>
      <c r="F370">
        <v>0.63806343520824504</v>
      </c>
      <c r="G370">
        <v>0.35471446209881702</v>
      </c>
      <c r="H370">
        <v>0.62102122932998605</v>
      </c>
      <c r="I370">
        <v>0.36978295830927599</v>
      </c>
      <c r="J370">
        <v>0.59226963856475601</v>
      </c>
      <c r="K370">
        <v>0.388473660900368</v>
      </c>
      <c r="L370" s="126">
        <f t="shared" si="39"/>
        <v>0.59226963856475601</v>
      </c>
      <c r="M370" s="126">
        <f t="shared" si="40"/>
        <v>0.388473660900368</v>
      </c>
      <c r="O370" s="122">
        <v>360</v>
      </c>
      <c r="P370" t="s">
        <v>3515</v>
      </c>
      <c r="Q370">
        <v>0.57961340910982495</v>
      </c>
      <c r="R370">
        <v>0.411777807978914</v>
      </c>
      <c r="S370">
        <v>0.56948454547976701</v>
      </c>
      <c r="T370">
        <v>0.419037077305219</v>
      </c>
      <c r="U370">
        <v>0.55084022732947602</v>
      </c>
      <c r="V370">
        <v>0.423333423936743</v>
      </c>
      <c r="W370">
        <v>0.53548454547976698</v>
      </c>
      <c r="X370">
        <v>0.45303707730521903</v>
      </c>
      <c r="Y370" s="126">
        <f t="shared" si="41"/>
        <v>0.53548454547976698</v>
      </c>
      <c r="Z370" s="126">
        <f t="shared" si="42"/>
        <v>0.45303707730521903</v>
      </c>
      <c r="AB370">
        <v>360</v>
      </c>
      <c r="AC370" t="str">
        <f t="shared" si="43"/>
        <v>Filip Horansky</v>
      </c>
      <c r="AD370" s="124">
        <f t="shared" si="44"/>
        <v>0.59226963856475601</v>
      </c>
      <c r="AE370" s="124">
        <f t="shared" si="45"/>
        <v>0.388473660900368</v>
      </c>
    </row>
    <row r="371" spans="2:31" x14ac:dyDescent="0.35">
      <c r="B371" s="122">
        <v>361</v>
      </c>
      <c r="C371" t="s">
        <v>2517</v>
      </c>
      <c r="D371">
        <v>0.65367254593924295</v>
      </c>
      <c r="E371">
        <v>0.356033843910954</v>
      </c>
      <c r="F371">
        <v>0.66088553460279298</v>
      </c>
      <c r="G371">
        <v>0.36746327041039101</v>
      </c>
      <c r="H371">
        <v>0.64070682362279896</v>
      </c>
      <c r="I371">
        <v>0.39231723373870298</v>
      </c>
      <c r="J371">
        <v>0.63344145061418899</v>
      </c>
      <c r="K371">
        <v>0.411947244386</v>
      </c>
      <c r="L371" s="126">
        <f t="shared" si="39"/>
        <v>0.63344145061418899</v>
      </c>
      <c r="M371" s="126">
        <f t="shared" si="40"/>
        <v>0.411947244386</v>
      </c>
      <c r="O371" s="122">
        <v>361</v>
      </c>
      <c r="P371" t="s">
        <v>3369</v>
      </c>
      <c r="Q371">
        <v>0.57757921611651697</v>
      </c>
      <c r="R371">
        <v>0.40567049095151198</v>
      </c>
      <c r="S371">
        <v>0.56677228815535496</v>
      </c>
      <c r="T371">
        <v>0.41089398793534898</v>
      </c>
      <c r="U371">
        <v>0.54473764834954896</v>
      </c>
      <c r="V371">
        <v>0.40501147285453498</v>
      </c>
      <c r="W371">
        <v>0.53277228815535504</v>
      </c>
      <c r="X371">
        <v>0.44489398793534901</v>
      </c>
      <c r="Y371" s="126">
        <f t="shared" si="41"/>
        <v>0.53277228815535504</v>
      </c>
      <c r="Z371" s="126">
        <f t="shared" si="42"/>
        <v>0.44489398793534901</v>
      </c>
      <c r="AB371">
        <v>361</v>
      </c>
      <c r="AC371" t="str">
        <f t="shared" si="43"/>
        <v>Filip Krajinovic</v>
      </c>
      <c r="AD371" s="124">
        <f t="shared" si="44"/>
        <v>0.63344145061418899</v>
      </c>
      <c r="AE371" s="124">
        <f t="shared" si="45"/>
        <v>0.411947244386</v>
      </c>
    </row>
    <row r="372" spans="2:31" x14ac:dyDescent="0.35">
      <c r="B372" s="122">
        <v>362</v>
      </c>
      <c r="C372" t="s">
        <v>3845</v>
      </c>
      <c r="D372">
        <v>0.65325467901344103</v>
      </c>
      <c r="E372">
        <v>0.34615754051356301</v>
      </c>
      <c r="F372">
        <v>0.64217119575820403</v>
      </c>
      <c r="G372">
        <v>0.35458983192506299</v>
      </c>
      <c r="H372">
        <v>0.62575738480565701</v>
      </c>
      <c r="I372">
        <v>0.37584035025686902</v>
      </c>
      <c r="J372">
        <v>0.60217669713933197</v>
      </c>
      <c r="K372">
        <v>0.406015253871231</v>
      </c>
      <c r="L372" s="126">
        <f t="shared" si="39"/>
        <v>0.60217669713933197</v>
      </c>
      <c r="M372" s="126">
        <f t="shared" si="40"/>
        <v>0.406015253871231</v>
      </c>
      <c r="O372" s="122">
        <v>362</v>
      </c>
      <c r="P372" t="s">
        <v>3530</v>
      </c>
      <c r="Q372">
        <v>0.58525590989278897</v>
      </c>
      <c r="R372">
        <v>0.41002614105089003</v>
      </c>
      <c r="S372">
        <v>0.57030835753439901</v>
      </c>
      <c r="T372">
        <v>0.40892224657378301</v>
      </c>
      <c r="U372">
        <v>0.56425975080744595</v>
      </c>
      <c r="V372">
        <v>0.428806683808586</v>
      </c>
      <c r="W372">
        <v>0.55461327095271196</v>
      </c>
      <c r="X372">
        <v>0.442003657487266</v>
      </c>
      <c r="Y372" s="126">
        <f t="shared" si="41"/>
        <v>0.55461327095271196</v>
      </c>
      <c r="Z372" s="126">
        <f t="shared" si="42"/>
        <v>0.442003657487266</v>
      </c>
      <c r="AB372">
        <v>362</v>
      </c>
      <c r="AC372" t="str">
        <f t="shared" si="43"/>
        <v>Filip Misolic</v>
      </c>
      <c r="AD372" s="124">
        <f t="shared" si="44"/>
        <v>0.60217669713933197</v>
      </c>
      <c r="AE372" s="124">
        <f t="shared" si="45"/>
        <v>0.406015253871231</v>
      </c>
    </row>
    <row r="373" spans="2:31" x14ac:dyDescent="0.35">
      <c r="B373" s="122">
        <v>363</v>
      </c>
      <c r="C373" t="s">
        <v>2702</v>
      </c>
      <c r="D373">
        <v>0.65142540218558698</v>
      </c>
      <c r="E373">
        <v>0.34901049074288099</v>
      </c>
      <c r="F373">
        <v>0.64004631379348997</v>
      </c>
      <c r="G373">
        <v>0.36074823813475099</v>
      </c>
      <c r="H373">
        <v>0.61907497286843005</v>
      </c>
      <c r="I373">
        <v>0.38083996774684198</v>
      </c>
      <c r="J373">
        <v>0.60084524267746997</v>
      </c>
      <c r="K373">
        <v>0.404045847304218</v>
      </c>
      <c r="L373" s="126">
        <f t="shared" si="39"/>
        <v>0.60084524267746997</v>
      </c>
      <c r="M373" s="126">
        <f t="shared" si="40"/>
        <v>0.404045847304218</v>
      </c>
      <c r="O373" s="122">
        <v>363</v>
      </c>
      <c r="P373" t="s">
        <v>3124</v>
      </c>
      <c r="Q373">
        <v>0.57486185461773298</v>
      </c>
      <c r="R373">
        <v>0.41136475667084199</v>
      </c>
      <c r="S373">
        <v>0.56229278192659904</v>
      </c>
      <c r="T373">
        <v>0.417047135006263</v>
      </c>
      <c r="U373">
        <v>0.54172370923546598</v>
      </c>
      <c r="V373">
        <v>0.43072951334168402</v>
      </c>
      <c r="W373">
        <v>0.51287834577979796</v>
      </c>
      <c r="X373">
        <v>0.42514140501879</v>
      </c>
      <c r="Y373" s="126">
        <f t="shared" si="41"/>
        <v>0.51287834577979796</v>
      </c>
      <c r="Z373" s="126">
        <f t="shared" si="42"/>
        <v>0.42514140501879</v>
      </c>
      <c r="AB373">
        <v>363</v>
      </c>
      <c r="AC373" t="str">
        <f t="shared" si="43"/>
        <v>Filip Peliwo</v>
      </c>
      <c r="AD373" s="124">
        <f t="shared" si="44"/>
        <v>0.60084524267746997</v>
      </c>
      <c r="AE373" s="124">
        <f t="shared" si="45"/>
        <v>0.404045847304218</v>
      </c>
    </row>
    <row r="374" spans="2:31" x14ac:dyDescent="0.35">
      <c r="B374" s="122">
        <v>364</v>
      </c>
      <c r="C374" t="s">
        <v>1741</v>
      </c>
      <c r="D374">
        <v>0.652474860759515</v>
      </c>
      <c r="E374">
        <v>0.34585066595873898</v>
      </c>
      <c r="F374">
        <v>0.64102518949425202</v>
      </c>
      <c r="G374">
        <v>0.35513200996830702</v>
      </c>
      <c r="H374">
        <v>0.62565457725705698</v>
      </c>
      <c r="I374">
        <v>0.37525159591580098</v>
      </c>
      <c r="J374">
        <v>0.59184114478051397</v>
      </c>
      <c r="K374">
        <v>0.39459280474963399</v>
      </c>
      <c r="L374" s="126">
        <f t="shared" si="39"/>
        <v>0.59184114478051397</v>
      </c>
      <c r="M374" s="126">
        <f t="shared" si="40"/>
        <v>0.39459280474963399</v>
      </c>
      <c r="O374" s="122">
        <v>364</v>
      </c>
      <c r="P374" t="s">
        <v>3233</v>
      </c>
      <c r="Q374">
        <v>0.56429773480343104</v>
      </c>
      <c r="R374">
        <v>0.41215160258088301</v>
      </c>
      <c r="S374">
        <v>0.54906364640457495</v>
      </c>
      <c r="T374">
        <v>0.41953547010784398</v>
      </c>
      <c r="U374">
        <v>0.50489320441029395</v>
      </c>
      <c r="V374">
        <v>0.42445480774264999</v>
      </c>
      <c r="W374">
        <v>0.51506364640457503</v>
      </c>
      <c r="X374">
        <v>0.45353547010784401</v>
      </c>
      <c r="Y374" s="126">
        <f t="shared" si="41"/>
        <v>0.51506364640457503</v>
      </c>
      <c r="Z374" s="126">
        <f t="shared" si="42"/>
        <v>0.45353547010784401</v>
      </c>
      <c r="AB374">
        <v>364</v>
      </c>
      <c r="AC374" t="str">
        <f t="shared" si="43"/>
        <v>Filip Prpic</v>
      </c>
      <c r="AD374" s="124">
        <f t="shared" si="44"/>
        <v>0.59184114478051397</v>
      </c>
      <c r="AE374" s="124">
        <f t="shared" si="45"/>
        <v>0.39459280474963399</v>
      </c>
    </row>
    <row r="375" spans="2:31" x14ac:dyDescent="0.35">
      <c r="B375" s="122">
        <v>365</v>
      </c>
      <c r="C375" t="s">
        <v>2667</v>
      </c>
      <c r="D375">
        <v>0.65119137634943702</v>
      </c>
      <c r="E375">
        <v>0.34512668545935798</v>
      </c>
      <c r="F375">
        <v>0.637749734421176</v>
      </c>
      <c r="G375">
        <v>0.35359771082948999</v>
      </c>
      <c r="H375">
        <v>0.623191376349437</v>
      </c>
      <c r="I375">
        <v>0.37312668545935801</v>
      </c>
      <c r="J375">
        <v>0.598643532262077</v>
      </c>
      <c r="K375">
        <v>0.39859501409451797</v>
      </c>
      <c r="L375" s="126">
        <f t="shared" si="39"/>
        <v>0.598643532262077</v>
      </c>
      <c r="M375" s="126">
        <f t="shared" si="40"/>
        <v>0.39859501409451797</v>
      </c>
      <c r="O375" s="122">
        <v>365</v>
      </c>
      <c r="P375" t="s">
        <v>3781</v>
      </c>
      <c r="Q375">
        <v>0.57916474869013501</v>
      </c>
      <c r="R375">
        <v>0.42102462881630098</v>
      </c>
      <c r="S375">
        <v>0.56874712303520303</v>
      </c>
      <c r="T375">
        <v>0.43153694322445102</v>
      </c>
      <c r="U375">
        <v>0.55032949738027104</v>
      </c>
      <c r="V375">
        <v>0.45004925763260101</v>
      </c>
      <c r="W375">
        <v>0.53224136910560904</v>
      </c>
      <c r="X375">
        <v>0.46861082967335299</v>
      </c>
      <c r="Y375" s="126">
        <f t="shared" si="41"/>
        <v>0.53224136910560904</v>
      </c>
      <c r="Z375" s="126">
        <f t="shared" si="42"/>
        <v>0.46861082967335299</v>
      </c>
      <c r="AB375">
        <v>365</v>
      </c>
      <c r="AC375" t="str">
        <f t="shared" si="43"/>
        <v>Filip Veger</v>
      </c>
      <c r="AD375" s="124">
        <f t="shared" si="44"/>
        <v>0.598643532262077</v>
      </c>
      <c r="AE375" s="124">
        <f t="shared" si="45"/>
        <v>0.39859501409451797</v>
      </c>
    </row>
    <row r="376" spans="2:31" x14ac:dyDescent="0.35">
      <c r="B376" s="122">
        <v>366</v>
      </c>
      <c r="C376" t="s">
        <v>2922</v>
      </c>
      <c r="D376">
        <v>0.65342659535056002</v>
      </c>
      <c r="E376">
        <v>0.34426883160147698</v>
      </c>
      <c r="F376">
        <v>0.64263989302583902</v>
      </c>
      <c r="G376">
        <v>0.35390324740221601</v>
      </c>
      <c r="H376">
        <v>0.625853190701119</v>
      </c>
      <c r="I376">
        <v>0.369537663202954</v>
      </c>
      <c r="J376">
        <v>0.60200499814762998</v>
      </c>
      <c r="K376">
        <v>0.38716350852694298</v>
      </c>
      <c r="L376" s="126">
        <f t="shared" si="39"/>
        <v>0.60200499814762998</v>
      </c>
      <c r="M376" s="126">
        <f t="shared" si="40"/>
        <v>0.38716350852694298</v>
      </c>
      <c r="O376" s="122">
        <v>366</v>
      </c>
      <c r="P376" t="s">
        <v>3902</v>
      </c>
      <c r="Q376">
        <v>0.57881965154026105</v>
      </c>
      <c r="R376">
        <v>0.405479544771985</v>
      </c>
      <c r="S376">
        <v>0.57031431228484897</v>
      </c>
      <c r="T376">
        <v>0.41685133677381397</v>
      </c>
      <c r="U376">
        <v>0.55399357149046302</v>
      </c>
      <c r="V376">
        <v>0.42477712001981599</v>
      </c>
      <c r="W376">
        <v>0.53704216432851104</v>
      </c>
      <c r="X376">
        <v>0.44904630972673398</v>
      </c>
      <c r="Y376" s="126">
        <f t="shared" si="41"/>
        <v>0.53704216432851104</v>
      </c>
      <c r="Z376" s="126">
        <f t="shared" si="42"/>
        <v>0.44904630972673398</v>
      </c>
      <c r="AB376">
        <v>366</v>
      </c>
      <c r="AC376" t="str">
        <f t="shared" si="43"/>
        <v>Filippo Baldi</v>
      </c>
      <c r="AD376" s="124">
        <f t="shared" si="44"/>
        <v>0.60200499814762998</v>
      </c>
      <c r="AE376" s="124">
        <f t="shared" si="45"/>
        <v>0.38716350852694298</v>
      </c>
    </row>
    <row r="377" spans="2:31" x14ac:dyDescent="0.35">
      <c r="B377" s="122">
        <v>367</v>
      </c>
      <c r="C377" t="s">
        <v>1742</v>
      </c>
      <c r="D377">
        <v>0.59297115734328198</v>
      </c>
      <c r="E377">
        <v>0.32375472500524799</v>
      </c>
      <c r="F377">
        <v>0.57980638116113103</v>
      </c>
      <c r="G377">
        <v>0.34543411727317103</v>
      </c>
      <c r="H377">
        <v>0.54861650221157598</v>
      </c>
      <c r="I377">
        <v>0.34619132296752603</v>
      </c>
      <c r="J377">
        <v>0.575527348558458</v>
      </c>
      <c r="K377">
        <v>0.40744635254032402</v>
      </c>
      <c r="L377" s="126">
        <f t="shared" si="39"/>
        <v>0.575527348558458</v>
      </c>
      <c r="M377" s="126">
        <f t="shared" si="40"/>
        <v>0.40744635254032402</v>
      </c>
      <c r="O377" s="122">
        <v>367</v>
      </c>
      <c r="P377" t="s">
        <v>3973</v>
      </c>
      <c r="Q377">
        <v>0.57936760491401096</v>
      </c>
      <c r="R377">
        <v>0.41876330013664997</v>
      </c>
      <c r="S377">
        <v>0.569051407371017</v>
      </c>
      <c r="T377">
        <v>0.42814495020497501</v>
      </c>
      <c r="U377">
        <v>0.55073520982802204</v>
      </c>
      <c r="V377">
        <v>0.44552660027329999</v>
      </c>
      <c r="W377">
        <v>0.53315422211304997</v>
      </c>
      <c r="X377">
        <v>0.458434850614925</v>
      </c>
      <c r="Y377" s="126">
        <f t="shared" si="41"/>
        <v>0.53315422211304997</v>
      </c>
      <c r="Z377" s="126">
        <f t="shared" si="42"/>
        <v>0.458434850614925</v>
      </c>
      <c r="AB377">
        <v>367</v>
      </c>
      <c r="AC377" t="str">
        <f t="shared" si="43"/>
        <v>Filippo Volandri</v>
      </c>
      <c r="AD377" s="124">
        <f t="shared" si="44"/>
        <v>0.575527348558458</v>
      </c>
      <c r="AE377" s="124">
        <f t="shared" si="45"/>
        <v>0.40744635254032402</v>
      </c>
    </row>
    <row r="378" spans="2:31" x14ac:dyDescent="0.35">
      <c r="B378" s="122">
        <v>368</v>
      </c>
      <c r="C378" t="s">
        <v>2806</v>
      </c>
      <c r="D378">
        <v>0.65027899812615797</v>
      </c>
      <c r="E378">
        <v>0.34771134736437598</v>
      </c>
      <c r="F378">
        <v>0.63837199750154405</v>
      </c>
      <c r="G378">
        <v>0.35894846315250201</v>
      </c>
      <c r="H378">
        <v>0.61647419412862903</v>
      </c>
      <c r="I378">
        <v>0.37722888840837998</v>
      </c>
      <c r="J378">
        <v>0.59637199750154402</v>
      </c>
      <c r="K378">
        <v>0.40094846315250199</v>
      </c>
      <c r="L378" s="126">
        <f t="shared" si="39"/>
        <v>0.59637199750154402</v>
      </c>
      <c r="M378" s="126">
        <f t="shared" si="40"/>
        <v>0.40094846315250199</v>
      </c>
      <c r="O378" s="122">
        <v>368</v>
      </c>
      <c r="P378" t="s">
        <v>3391</v>
      </c>
      <c r="Q378">
        <v>0.55120821448744795</v>
      </c>
      <c r="R378">
        <v>0.41848579860103002</v>
      </c>
      <c r="S378">
        <v>0.55386216793034304</v>
      </c>
      <c r="T378">
        <v>0.43808560570167598</v>
      </c>
      <c r="U378">
        <v>0.55349166986020804</v>
      </c>
      <c r="V378">
        <v>0.46934499620851799</v>
      </c>
      <c r="W378">
        <v>0.55984696509574905</v>
      </c>
      <c r="X378">
        <v>0.47897340674086902</v>
      </c>
      <c r="Y378" s="126">
        <f t="shared" si="41"/>
        <v>0.55984696509574905</v>
      </c>
      <c r="Z378" s="126">
        <f t="shared" si="42"/>
        <v>0.47897340674086902</v>
      </c>
      <c r="AB378">
        <v>368</v>
      </c>
      <c r="AC378" t="str">
        <f t="shared" si="43"/>
        <v>Finn Tearney</v>
      </c>
      <c r="AD378" s="124">
        <f t="shared" si="44"/>
        <v>0.59637199750154402</v>
      </c>
      <c r="AE378" s="124">
        <f t="shared" si="45"/>
        <v>0.40094846315250199</v>
      </c>
    </row>
    <row r="379" spans="2:31" x14ac:dyDescent="0.35">
      <c r="B379" s="122">
        <v>369</v>
      </c>
      <c r="C379" t="s">
        <v>1743</v>
      </c>
      <c r="D379">
        <v>0.60728279254501905</v>
      </c>
      <c r="E379">
        <v>0.36073715735029099</v>
      </c>
      <c r="F379">
        <v>0.58787330527128201</v>
      </c>
      <c r="G379">
        <v>0.38946162636644899</v>
      </c>
      <c r="H379">
        <v>0.56920877206292497</v>
      </c>
      <c r="I379">
        <v>0.40767766861247601</v>
      </c>
      <c r="J379">
        <v>0.54393045452589595</v>
      </c>
      <c r="K379">
        <v>0.40786259017507398</v>
      </c>
      <c r="L379" s="126">
        <f t="shared" si="39"/>
        <v>0.54393045452589595</v>
      </c>
      <c r="M379" s="126">
        <f t="shared" si="40"/>
        <v>0.40786259017507398</v>
      </c>
      <c r="O379" s="122">
        <v>369</v>
      </c>
      <c r="P379" t="s">
        <v>2087</v>
      </c>
      <c r="Q379">
        <v>0.61192423345735003</v>
      </c>
      <c r="R379">
        <v>0.43956618032898598</v>
      </c>
      <c r="S379">
        <v>0.62439140897047596</v>
      </c>
      <c r="T379">
        <v>0.46682493189614699</v>
      </c>
      <c r="U379">
        <v>0.61816512632996901</v>
      </c>
      <c r="V379">
        <v>0.49454083808523802</v>
      </c>
      <c r="W379">
        <v>0.572418675164864</v>
      </c>
      <c r="X379">
        <v>0.52083278900986196</v>
      </c>
      <c r="Y379" s="126">
        <f t="shared" si="41"/>
        <v>0.572418675164864</v>
      </c>
      <c r="Z379" s="126">
        <f t="shared" si="42"/>
        <v>0.52083278900986196</v>
      </c>
      <c r="AB379">
        <v>369</v>
      </c>
      <c r="AC379" t="str">
        <f t="shared" si="43"/>
        <v>Flavio Cipolla</v>
      </c>
      <c r="AD379" s="124">
        <f t="shared" si="44"/>
        <v>0.54393045452589595</v>
      </c>
      <c r="AE379" s="124">
        <f t="shared" si="45"/>
        <v>0.40786259017507398</v>
      </c>
    </row>
    <row r="380" spans="2:31" x14ac:dyDescent="0.35">
      <c r="B380" s="122">
        <v>370</v>
      </c>
      <c r="C380" t="s">
        <v>3743</v>
      </c>
      <c r="D380">
        <v>0.64931189224728703</v>
      </c>
      <c r="E380">
        <v>0.3495862662202</v>
      </c>
      <c r="F380">
        <v>0.63499275919417697</v>
      </c>
      <c r="G380">
        <v>0.36304104857739</v>
      </c>
      <c r="H380">
        <v>0.61780869984804399</v>
      </c>
      <c r="I380">
        <v>0.378142371335557</v>
      </c>
      <c r="J380">
        <v>0.59637129393728705</v>
      </c>
      <c r="K380">
        <v>0.40968887988895702</v>
      </c>
      <c r="L380" s="126">
        <f t="shared" si="39"/>
        <v>0.59637129393728705</v>
      </c>
      <c r="M380" s="126">
        <f t="shared" si="40"/>
        <v>0.40968887988895702</v>
      </c>
      <c r="O380" s="122">
        <v>370</v>
      </c>
      <c r="P380" t="s">
        <v>3229</v>
      </c>
      <c r="Q380">
        <v>0.57987086559968903</v>
      </c>
      <c r="R380">
        <v>0.41570546259934399</v>
      </c>
      <c r="S380">
        <v>0.56990828444701702</v>
      </c>
      <c r="T380">
        <v>0.42401608206659602</v>
      </c>
      <c r="U380">
        <v>0.55112981491447899</v>
      </c>
      <c r="V380">
        <v>0.43666359619320999</v>
      </c>
      <c r="W380">
        <v>0.53735663010078505</v>
      </c>
      <c r="X380">
        <v>0.45337445688106498</v>
      </c>
      <c r="Y380" s="126">
        <f t="shared" si="41"/>
        <v>0.53735663010078505</v>
      </c>
      <c r="Z380" s="126">
        <f t="shared" si="42"/>
        <v>0.45337445688106498</v>
      </c>
      <c r="AB380">
        <v>370</v>
      </c>
      <c r="AC380" t="str">
        <f t="shared" si="43"/>
        <v>Flavio Cobolli</v>
      </c>
      <c r="AD380" s="124">
        <f t="shared" si="44"/>
        <v>0.59637129393728705</v>
      </c>
      <c r="AE380" s="124">
        <f t="shared" si="45"/>
        <v>0.40968887988895702</v>
      </c>
    </row>
    <row r="381" spans="2:31" x14ac:dyDescent="0.35">
      <c r="B381" s="122">
        <v>371</v>
      </c>
      <c r="C381" t="s">
        <v>1744</v>
      </c>
      <c r="D381">
        <v>0.64166531103382396</v>
      </c>
      <c r="E381">
        <v>0.35176093416640902</v>
      </c>
      <c r="F381">
        <v>0.63051809393939096</v>
      </c>
      <c r="G381">
        <v>0.358399371029199</v>
      </c>
      <c r="H381">
        <v>0.60475345231431898</v>
      </c>
      <c r="I381">
        <v>0.37271137458402998</v>
      </c>
      <c r="J381">
        <v>0.58168195745989104</v>
      </c>
      <c r="K381">
        <v>0.39664068825277199</v>
      </c>
      <c r="L381" s="126">
        <f t="shared" si="39"/>
        <v>0.58168195745989104</v>
      </c>
      <c r="M381" s="126">
        <f t="shared" si="40"/>
        <v>0.39664068825277199</v>
      </c>
      <c r="O381" s="122">
        <v>371</v>
      </c>
      <c r="P381" t="s">
        <v>3467</v>
      </c>
      <c r="Q381">
        <v>0.57960268161088602</v>
      </c>
      <c r="R381">
        <v>0.41834877361787298</v>
      </c>
      <c r="S381">
        <v>0.56940402241632904</v>
      </c>
      <c r="T381">
        <v>0.42752316042680999</v>
      </c>
      <c r="U381">
        <v>0.55120536322177205</v>
      </c>
      <c r="V381">
        <v>0.444697547235747</v>
      </c>
      <c r="W381">
        <v>0.53421206724898795</v>
      </c>
      <c r="X381">
        <v>0.45656948128043001</v>
      </c>
      <c r="Y381" s="126">
        <f t="shared" si="41"/>
        <v>0.53421206724898795</v>
      </c>
      <c r="Z381" s="126">
        <f t="shared" si="42"/>
        <v>0.45656948128043001</v>
      </c>
      <c r="AB381">
        <v>371</v>
      </c>
      <c r="AC381" t="str">
        <f t="shared" si="43"/>
        <v>Flavio Saretta</v>
      </c>
      <c r="AD381" s="124">
        <f t="shared" si="44"/>
        <v>0.58168195745989104</v>
      </c>
      <c r="AE381" s="124">
        <f t="shared" si="45"/>
        <v>0.39664068825277199</v>
      </c>
    </row>
    <row r="382" spans="2:31" x14ac:dyDescent="0.35">
      <c r="B382" s="122">
        <v>372</v>
      </c>
      <c r="C382" t="s">
        <v>1745</v>
      </c>
      <c r="D382">
        <v>0.62898650546604495</v>
      </c>
      <c r="E382">
        <v>0.32573411742474201</v>
      </c>
      <c r="F382">
        <v>0.61761230407443801</v>
      </c>
      <c r="G382">
        <v>0.345212068339182</v>
      </c>
      <c r="H382">
        <v>0.60504372111114202</v>
      </c>
      <c r="I382">
        <v>0.35859927640775402</v>
      </c>
      <c r="J382">
        <v>0.58755390247379702</v>
      </c>
      <c r="K382">
        <v>0.39997223613259802</v>
      </c>
      <c r="L382" s="126">
        <f t="shared" si="39"/>
        <v>0.58755390247379702</v>
      </c>
      <c r="M382" s="126">
        <f t="shared" si="40"/>
        <v>0.39997223613259802</v>
      </c>
      <c r="O382" s="122">
        <v>372</v>
      </c>
      <c r="P382" t="s">
        <v>3569</v>
      </c>
      <c r="Q382">
        <v>0.57699282873259095</v>
      </c>
      <c r="R382">
        <v>0.41356891114469402</v>
      </c>
      <c r="S382">
        <v>0.56498047559280196</v>
      </c>
      <c r="T382">
        <v>0.42091506494709602</v>
      </c>
      <c r="U382">
        <v>0.54903826250168897</v>
      </c>
      <c r="V382">
        <v>0.43176763290905601</v>
      </c>
      <c r="W382">
        <v>0.51280114668105303</v>
      </c>
      <c r="X382">
        <v>0.44573236652217202</v>
      </c>
      <c r="Y382" s="126">
        <f t="shared" si="41"/>
        <v>0.51280114668105303</v>
      </c>
      <c r="Z382" s="126">
        <f t="shared" si="42"/>
        <v>0.44573236652217202</v>
      </c>
      <c r="AB382">
        <v>372</v>
      </c>
      <c r="AC382" t="str">
        <f t="shared" si="43"/>
        <v>Florent Serra</v>
      </c>
      <c r="AD382" s="124">
        <f t="shared" si="44"/>
        <v>0.58755390247379702</v>
      </c>
      <c r="AE382" s="124">
        <f t="shared" si="45"/>
        <v>0.39997223613259802</v>
      </c>
    </row>
    <row r="383" spans="2:31" x14ac:dyDescent="0.35">
      <c r="B383" s="122">
        <v>373</v>
      </c>
      <c r="C383" t="s">
        <v>1746</v>
      </c>
      <c r="D383">
        <v>0.68395696848755905</v>
      </c>
      <c r="E383">
        <v>0.36659959902693501</v>
      </c>
      <c r="F383">
        <v>0.62924904455492503</v>
      </c>
      <c r="G383">
        <v>0.339582977410187</v>
      </c>
      <c r="H383">
        <v>0.62669954368611602</v>
      </c>
      <c r="I383">
        <v>0.36965544074254503</v>
      </c>
      <c r="J383">
        <v>0.60008407282795095</v>
      </c>
      <c r="K383">
        <v>0.39910680134200499</v>
      </c>
      <c r="L383" s="126">
        <f t="shared" si="39"/>
        <v>0.60008407282795095</v>
      </c>
      <c r="M383" s="126">
        <f t="shared" si="40"/>
        <v>0.39910680134200499</v>
      </c>
      <c r="O383" s="122">
        <v>373</v>
      </c>
      <c r="P383" t="s">
        <v>3719</v>
      </c>
      <c r="Q383">
        <v>0.57636473587694403</v>
      </c>
      <c r="R383">
        <v>0.41311642470402699</v>
      </c>
      <c r="S383">
        <v>0.56658031846116597</v>
      </c>
      <c r="T383">
        <v>0.42750042049964199</v>
      </c>
      <c r="U383">
        <v>0.545085615830877</v>
      </c>
      <c r="V383">
        <v>0.44178735730898699</v>
      </c>
      <c r="W383">
        <v>0.53351028781116705</v>
      </c>
      <c r="X383">
        <v>0.474209524153759</v>
      </c>
      <c r="Y383" s="126">
        <f t="shared" si="41"/>
        <v>0.53351028781116705</v>
      </c>
      <c r="Z383" s="126">
        <f t="shared" si="42"/>
        <v>0.474209524153759</v>
      </c>
      <c r="AB383">
        <v>373</v>
      </c>
      <c r="AC383" t="str">
        <f t="shared" si="43"/>
        <v>Florian Mayer</v>
      </c>
      <c r="AD383" s="124">
        <f t="shared" si="44"/>
        <v>0.60008407282795095</v>
      </c>
      <c r="AE383" s="124">
        <f t="shared" si="45"/>
        <v>0.39910680134200499</v>
      </c>
    </row>
    <row r="384" spans="2:31" x14ac:dyDescent="0.35">
      <c r="B384" s="122">
        <v>374</v>
      </c>
      <c r="C384" t="s">
        <v>2747</v>
      </c>
      <c r="D384">
        <v>0.70373178271000103</v>
      </c>
      <c r="E384">
        <v>0.36348544258949</v>
      </c>
      <c r="F384">
        <v>0.69713206444225695</v>
      </c>
      <c r="G384">
        <v>0.37325193532741902</v>
      </c>
      <c r="H384">
        <v>0.70941505274447203</v>
      </c>
      <c r="I384">
        <v>0.40402705337265998</v>
      </c>
      <c r="J384">
        <v>0.65987164790663999</v>
      </c>
      <c r="K384">
        <v>0.40882652965795802</v>
      </c>
      <c r="L384" s="126">
        <f t="shared" si="39"/>
        <v>0.65987164790663999</v>
      </c>
      <c r="M384" s="126">
        <f t="shared" si="40"/>
        <v>0.40882652965795802</v>
      </c>
      <c r="O384" s="122">
        <v>374</v>
      </c>
      <c r="P384" t="s">
        <v>2088</v>
      </c>
      <c r="Q384">
        <v>0.58887457982013003</v>
      </c>
      <c r="R384">
        <v>0.42458554534700499</v>
      </c>
      <c r="S384">
        <v>0.58876771778348602</v>
      </c>
      <c r="T384">
        <v>0.45185887491829202</v>
      </c>
      <c r="U384">
        <v>0.57076668147071996</v>
      </c>
      <c r="V384">
        <v>0.437922451514557</v>
      </c>
      <c r="W384">
        <v>0.56793020721966803</v>
      </c>
      <c r="X384">
        <v>0.47635123257119699</v>
      </c>
      <c r="Y384" s="126">
        <f t="shared" si="41"/>
        <v>0.56793020721966803</v>
      </c>
      <c r="Z384" s="126">
        <f t="shared" si="42"/>
        <v>0.47635123257119699</v>
      </c>
      <c r="AB384">
        <v>374</v>
      </c>
      <c r="AC384" t="str">
        <f t="shared" si="43"/>
        <v>Frances Tiafoe</v>
      </c>
      <c r="AD384" s="124">
        <f t="shared" si="44"/>
        <v>0.65987164790663999</v>
      </c>
      <c r="AE384" s="124">
        <f t="shared" si="45"/>
        <v>0.40882652965795802</v>
      </c>
    </row>
    <row r="385" spans="2:31" x14ac:dyDescent="0.35">
      <c r="B385" s="122">
        <v>375</v>
      </c>
      <c r="C385" t="s">
        <v>1747</v>
      </c>
      <c r="D385">
        <v>0.64948787659614604</v>
      </c>
      <c r="E385">
        <v>0.34760129504776799</v>
      </c>
      <c r="F385">
        <v>0.63673181489421904</v>
      </c>
      <c r="G385">
        <v>0.35890194257165298</v>
      </c>
      <c r="H385">
        <v>0.61797575319229203</v>
      </c>
      <c r="I385">
        <v>0.37620259009553703</v>
      </c>
      <c r="J385">
        <v>0.58349302000188596</v>
      </c>
      <c r="K385">
        <v>0.40282608672451198</v>
      </c>
      <c r="L385" s="126">
        <f t="shared" si="39"/>
        <v>0.58349302000188596</v>
      </c>
      <c r="M385" s="126">
        <f t="shared" si="40"/>
        <v>0.40282608672451198</v>
      </c>
      <c r="O385" s="122">
        <v>375</v>
      </c>
      <c r="P385" t="s">
        <v>3405</v>
      </c>
      <c r="Q385">
        <v>0.57807437630835901</v>
      </c>
      <c r="R385">
        <v>0.424470540567781</v>
      </c>
      <c r="S385">
        <v>0.56724982099888399</v>
      </c>
      <c r="T385">
        <v>0.43377746143072499</v>
      </c>
      <c r="U385">
        <v>0.54655759957286598</v>
      </c>
      <c r="V385">
        <v>0.45567519048024002</v>
      </c>
      <c r="W385">
        <v>0.531662099707092</v>
      </c>
      <c r="X385">
        <v>0.46152466832029798</v>
      </c>
      <c r="Y385" s="126">
        <f t="shared" si="41"/>
        <v>0.531662099707092</v>
      </c>
      <c r="Z385" s="126">
        <f t="shared" si="42"/>
        <v>0.46152466832029798</v>
      </c>
      <c r="AB385">
        <v>375</v>
      </c>
      <c r="AC385" t="str">
        <f t="shared" si="43"/>
        <v>Francesco Aldi</v>
      </c>
      <c r="AD385" s="124">
        <f t="shared" si="44"/>
        <v>0.58349302000188596</v>
      </c>
      <c r="AE385" s="124">
        <f t="shared" si="45"/>
        <v>0.40282608672451198</v>
      </c>
    </row>
    <row r="386" spans="2:31" x14ac:dyDescent="0.35">
      <c r="B386" s="122">
        <v>376</v>
      </c>
      <c r="C386" t="s">
        <v>3868</v>
      </c>
      <c r="D386">
        <v>0.65236943329283803</v>
      </c>
      <c r="E386">
        <v>0.34602599614492102</v>
      </c>
      <c r="F386">
        <v>0.64051816823816998</v>
      </c>
      <c r="G386">
        <v>0.35571109094056602</v>
      </c>
      <c r="H386">
        <v>0.62436943329283801</v>
      </c>
      <c r="I386">
        <v>0.37402599614492099</v>
      </c>
      <c r="J386">
        <v>0.59952707496962898</v>
      </c>
      <c r="K386">
        <v>0.39926949710869097</v>
      </c>
      <c r="L386" s="126">
        <f t="shared" si="39"/>
        <v>0.59952707496962898</v>
      </c>
      <c r="M386" s="126">
        <f t="shared" si="40"/>
        <v>0.39926949710869097</v>
      </c>
      <c r="O386" s="122">
        <v>376</v>
      </c>
      <c r="P386" t="s">
        <v>2089</v>
      </c>
      <c r="Q386">
        <v>0.57383169471942397</v>
      </c>
      <c r="R386">
        <v>0.41689570998753001</v>
      </c>
      <c r="S386">
        <v>0.56074754207913602</v>
      </c>
      <c r="T386">
        <v>0.425343564981295</v>
      </c>
      <c r="U386">
        <v>0.53966338943884795</v>
      </c>
      <c r="V386">
        <v>0.44179141997506</v>
      </c>
      <c r="W386">
        <v>0.50824262623740801</v>
      </c>
      <c r="X386">
        <v>0.45003069494388498</v>
      </c>
      <c r="Y386" s="126">
        <f t="shared" si="41"/>
        <v>0.50824262623740801</v>
      </c>
      <c r="Z386" s="126">
        <f t="shared" si="42"/>
        <v>0.45003069494388498</v>
      </c>
      <c r="AB386">
        <v>376</v>
      </c>
      <c r="AC386" t="str">
        <f t="shared" si="43"/>
        <v>Francesco Maestrelli</v>
      </c>
      <c r="AD386" s="124">
        <f t="shared" si="44"/>
        <v>0.59952707496962898</v>
      </c>
      <c r="AE386" s="124">
        <f t="shared" si="45"/>
        <v>0.39926949710869097</v>
      </c>
    </row>
    <row r="387" spans="2:31" x14ac:dyDescent="0.35">
      <c r="B387" s="122">
        <v>377</v>
      </c>
      <c r="C387" t="s">
        <v>3833</v>
      </c>
      <c r="D387">
        <v>0.64967780776059902</v>
      </c>
      <c r="E387">
        <v>0.34351696324126701</v>
      </c>
      <c r="F387">
        <v>0.63489132094782097</v>
      </c>
      <c r="G387">
        <v>0.35165755510577301</v>
      </c>
      <c r="H387">
        <v>0.62037287097459504</v>
      </c>
      <c r="I387">
        <v>0.36627654064995901</v>
      </c>
      <c r="J387">
        <v>0.59639750627407195</v>
      </c>
      <c r="K387">
        <v>0.40240041357440198</v>
      </c>
      <c r="L387" s="126">
        <f t="shared" si="39"/>
        <v>0.59639750627407195</v>
      </c>
      <c r="M387" s="126">
        <f t="shared" si="40"/>
        <v>0.40240041357440198</v>
      </c>
      <c r="O387" s="122">
        <v>377</v>
      </c>
      <c r="P387" t="s">
        <v>3492</v>
      </c>
      <c r="Q387">
        <v>0.57903901005695901</v>
      </c>
      <c r="R387">
        <v>0.413153072199201</v>
      </c>
      <c r="S387">
        <v>0.56957289335864902</v>
      </c>
      <c r="T387">
        <v>0.42695692097742299</v>
      </c>
      <c r="U387">
        <v>0.55167967001898699</v>
      </c>
      <c r="V387">
        <v>0.445717690733067</v>
      </c>
      <c r="W387">
        <v>0.53578644667932396</v>
      </c>
      <c r="X387">
        <v>0.462478460488711</v>
      </c>
      <c r="Y387" s="126">
        <f t="shared" si="41"/>
        <v>0.53578644667932396</v>
      </c>
      <c r="Z387" s="126">
        <f t="shared" si="42"/>
        <v>0.462478460488711</v>
      </c>
      <c r="AB387">
        <v>377</v>
      </c>
      <c r="AC387" t="str">
        <f t="shared" si="43"/>
        <v>Francesco Passaro</v>
      </c>
      <c r="AD387" s="124">
        <f t="shared" si="44"/>
        <v>0.59639750627407195</v>
      </c>
      <c r="AE387" s="124">
        <f t="shared" si="45"/>
        <v>0.40240041357440198</v>
      </c>
    </row>
    <row r="388" spans="2:31" x14ac:dyDescent="0.35">
      <c r="B388" s="122">
        <v>378</v>
      </c>
      <c r="C388" t="s">
        <v>1748</v>
      </c>
      <c r="D388">
        <v>0.65060406665779402</v>
      </c>
      <c r="E388">
        <v>0.34426594645545799</v>
      </c>
      <c r="F388">
        <v>0.63840609998669096</v>
      </c>
      <c r="G388">
        <v>0.35389891968318699</v>
      </c>
      <c r="H388">
        <v>0.62020813331558799</v>
      </c>
      <c r="I388">
        <v>0.36953189291091498</v>
      </c>
      <c r="J388">
        <v>0.58873911329163098</v>
      </c>
      <c r="K388">
        <v>0.38714994834065097</v>
      </c>
      <c r="L388" s="126">
        <f t="shared" si="39"/>
        <v>0.58873911329163098</v>
      </c>
      <c r="M388" s="126">
        <f t="shared" si="40"/>
        <v>0.38714994834065097</v>
      </c>
      <c r="O388" s="122">
        <v>378</v>
      </c>
      <c r="P388" t="s">
        <v>3375</v>
      </c>
      <c r="Q388">
        <v>0.57342805054672297</v>
      </c>
      <c r="R388">
        <v>0.418343064242092</v>
      </c>
      <c r="S388">
        <v>0.560668640058264</v>
      </c>
      <c r="T388">
        <v>0.42803531014698898</v>
      </c>
      <c r="U388">
        <v>0.53569671566436405</v>
      </c>
      <c r="V388">
        <v>0.44156184578107899</v>
      </c>
      <c r="W388">
        <v>0.51643094798567701</v>
      </c>
      <c r="X388">
        <v>0.46643735098258099</v>
      </c>
      <c r="Y388" s="126">
        <f t="shared" si="41"/>
        <v>0.51643094798567701</v>
      </c>
      <c r="Z388" s="126">
        <f t="shared" si="42"/>
        <v>0.46643735098258099</v>
      </c>
      <c r="AB388">
        <v>378</v>
      </c>
      <c r="AC388" t="str">
        <f t="shared" si="43"/>
        <v>Francesco Piccari</v>
      </c>
      <c r="AD388" s="124">
        <f t="shared" si="44"/>
        <v>0.58873911329163098</v>
      </c>
      <c r="AE388" s="124">
        <f t="shared" si="45"/>
        <v>0.38714994834065097</v>
      </c>
    </row>
    <row r="389" spans="2:31" x14ac:dyDescent="0.35">
      <c r="B389" s="122">
        <v>379</v>
      </c>
      <c r="C389" t="s">
        <v>2947</v>
      </c>
      <c r="D389">
        <v>0.65534548266891102</v>
      </c>
      <c r="E389">
        <v>0.37775188110216901</v>
      </c>
      <c r="F389">
        <v>0.65535551864832098</v>
      </c>
      <c r="G389">
        <v>0.38971559398063899</v>
      </c>
      <c r="H389">
        <v>0.64513210998751203</v>
      </c>
      <c r="I389">
        <v>0.42745051873941098</v>
      </c>
      <c r="J389">
        <v>0.62662317740033502</v>
      </c>
      <c r="K389">
        <v>0.445324000951558</v>
      </c>
      <c r="L389" s="126">
        <f t="shared" si="39"/>
        <v>0.62662317740033502</v>
      </c>
      <c r="M389" s="126">
        <f t="shared" si="40"/>
        <v>0.445324000951558</v>
      </c>
      <c r="O389" s="122">
        <v>379</v>
      </c>
      <c r="P389" t="s">
        <v>3398</v>
      </c>
      <c r="Q389">
        <v>0.57696139760124299</v>
      </c>
      <c r="R389">
        <v>0.41606440396757599</v>
      </c>
      <c r="S389">
        <v>0.56361538625344498</v>
      </c>
      <c r="T389">
        <v>0.42012712537343799</v>
      </c>
      <c r="U389">
        <v>0.546316527998432</v>
      </c>
      <c r="V389">
        <v>0.44480093358417799</v>
      </c>
      <c r="W389">
        <v>0.54196094087198599</v>
      </c>
      <c r="X389">
        <v>0.46932844136879298</v>
      </c>
      <c r="Y389" s="126">
        <f t="shared" si="41"/>
        <v>0.54196094087198599</v>
      </c>
      <c r="Z389" s="126">
        <f t="shared" si="42"/>
        <v>0.46932844136879298</v>
      </c>
      <c r="AB389">
        <v>379</v>
      </c>
      <c r="AC389" t="str">
        <f t="shared" si="43"/>
        <v>Francisco Cerundolo</v>
      </c>
      <c r="AD389" s="124">
        <f t="shared" si="44"/>
        <v>0.62662317740033502</v>
      </c>
      <c r="AE389" s="124">
        <f t="shared" si="45"/>
        <v>0.445324000951558</v>
      </c>
    </row>
    <row r="390" spans="2:31" x14ac:dyDescent="0.35">
      <c r="B390" s="122">
        <v>380</v>
      </c>
      <c r="C390" t="s">
        <v>3837</v>
      </c>
      <c r="D390">
        <v>0.65451479409003099</v>
      </c>
      <c r="E390">
        <v>0.34981312646193202</v>
      </c>
      <c r="F390">
        <v>0.64427219113504597</v>
      </c>
      <c r="G390">
        <v>0.36221968969289697</v>
      </c>
      <c r="H390">
        <v>0.62802958818006105</v>
      </c>
      <c r="I390">
        <v>0.38062625292386298</v>
      </c>
      <c r="J390">
        <v>0.60711953222314297</v>
      </c>
      <c r="K390">
        <v>0.41322169437107897</v>
      </c>
      <c r="L390" s="126">
        <f t="shared" si="39"/>
        <v>0.60711953222314297</v>
      </c>
      <c r="M390" s="126">
        <f t="shared" si="40"/>
        <v>0.41322169437107897</v>
      </c>
      <c r="O390" s="122">
        <v>380</v>
      </c>
      <c r="P390" t="s">
        <v>3042</v>
      </c>
      <c r="Q390">
        <v>0.577112275324419</v>
      </c>
      <c r="R390">
        <v>0.41791056776026603</v>
      </c>
      <c r="S390">
        <v>0.56614970043255897</v>
      </c>
      <c r="T390">
        <v>0.42721409034702101</v>
      </c>
      <c r="U390">
        <v>0.54333682597325805</v>
      </c>
      <c r="V390">
        <v>0.44173170328079697</v>
      </c>
      <c r="W390">
        <v>0.53214970043255905</v>
      </c>
      <c r="X390">
        <v>0.46121409034702099</v>
      </c>
      <c r="Y390" s="126">
        <f t="shared" si="41"/>
        <v>0.53214970043255905</v>
      </c>
      <c r="Z390" s="126">
        <f t="shared" si="42"/>
        <v>0.46121409034702099</v>
      </c>
      <c r="AB390">
        <v>380</v>
      </c>
      <c r="AC390" t="str">
        <f t="shared" si="43"/>
        <v>Franco Agamenone</v>
      </c>
      <c r="AD390" s="124">
        <f t="shared" si="44"/>
        <v>0.60711953222314297</v>
      </c>
      <c r="AE390" s="124">
        <f t="shared" si="45"/>
        <v>0.41322169437107897</v>
      </c>
    </row>
    <row r="391" spans="2:31" x14ac:dyDescent="0.35">
      <c r="B391" s="122">
        <v>381</v>
      </c>
      <c r="C391" t="s">
        <v>1749</v>
      </c>
      <c r="D391">
        <v>0.65371600411099196</v>
      </c>
      <c r="E391">
        <v>0.34771960667325003</v>
      </c>
      <c r="F391">
        <v>0.64307400616648802</v>
      </c>
      <c r="G391">
        <v>0.35907941000987398</v>
      </c>
      <c r="H391">
        <v>0.62643200822198497</v>
      </c>
      <c r="I391">
        <v>0.37643921334649899</v>
      </c>
      <c r="J391">
        <v>0.60336521932166398</v>
      </c>
      <c r="K391">
        <v>0.40338215136427302</v>
      </c>
      <c r="L391" s="126">
        <f t="shared" si="39"/>
        <v>0.60336521932166398</v>
      </c>
      <c r="M391" s="126">
        <f t="shared" si="40"/>
        <v>0.40338215136427302</v>
      </c>
      <c r="O391" s="122">
        <v>381</v>
      </c>
      <c r="P391" t="s">
        <v>3772</v>
      </c>
      <c r="Q391">
        <v>0.58122314179118695</v>
      </c>
      <c r="R391">
        <v>0.416531291087467</v>
      </c>
      <c r="S391">
        <v>0.57183471268677999</v>
      </c>
      <c r="T391">
        <v>0.4247969366312</v>
      </c>
      <c r="U391">
        <v>0.55444628358237302</v>
      </c>
      <c r="V391">
        <v>0.44106258217493299</v>
      </c>
      <c r="W391">
        <v>0.54150413806033904</v>
      </c>
      <c r="X391">
        <v>0.44839080989359897</v>
      </c>
      <c r="Y391" s="126">
        <f t="shared" si="41"/>
        <v>0.54150413806033904</v>
      </c>
      <c r="Z391" s="126">
        <f t="shared" si="42"/>
        <v>0.44839080989359897</v>
      </c>
      <c r="AB391">
        <v>381</v>
      </c>
      <c r="AC391" t="str">
        <f t="shared" si="43"/>
        <v>Franco Ferreiro</v>
      </c>
      <c r="AD391" s="124">
        <f t="shared" si="44"/>
        <v>0.60336521932166398</v>
      </c>
      <c r="AE391" s="124">
        <f t="shared" si="45"/>
        <v>0.40338215136427302</v>
      </c>
    </row>
    <row r="392" spans="2:31" x14ac:dyDescent="0.35">
      <c r="B392" s="122">
        <v>382</v>
      </c>
      <c r="C392" t="s">
        <v>3644</v>
      </c>
      <c r="D392">
        <v>0.647981641502134</v>
      </c>
      <c r="E392">
        <v>0.343765512851751</v>
      </c>
      <c r="F392">
        <v>0.63530885533617898</v>
      </c>
      <c r="G392">
        <v>0.35368735046900202</v>
      </c>
      <c r="H392">
        <v>0.60927581004001996</v>
      </c>
      <c r="I392">
        <v>0.36486527360215398</v>
      </c>
      <c r="J392">
        <v>0.59330885533617905</v>
      </c>
      <c r="K392">
        <v>0.395687350469002</v>
      </c>
      <c r="L392" s="126">
        <f t="shared" si="39"/>
        <v>0.59330885533617905</v>
      </c>
      <c r="M392" s="126">
        <f t="shared" si="40"/>
        <v>0.395687350469002</v>
      </c>
      <c r="O392" s="122">
        <v>382</v>
      </c>
      <c r="P392" t="s">
        <v>3720</v>
      </c>
      <c r="Q392">
        <v>0.57819044000883202</v>
      </c>
      <c r="R392">
        <v>0.41848153194572502</v>
      </c>
      <c r="S392">
        <v>0.56758725334510995</v>
      </c>
      <c r="T392">
        <v>0.42797537592763302</v>
      </c>
      <c r="U392">
        <v>0.546571320026497</v>
      </c>
      <c r="V392">
        <v>0.44344459583717499</v>
      </c>
      <c r="W392">
        <v>0.53358725334511004</v>
      </c>
      <c r="X392">
        <v>0.46197537592763299</v>
      </c>
      <c r="Y392" s="126">
        <f t="shared" si="41"/>
        <v>0.53358725334511004</v>
      </c>
      <c r="Z392" s="126">
        <f t="shared" si="42"/>
        <v>0.46197537592763299</v>
      </c>
      <c r="AB392">
        <v>382</v>
      </c>
      <c r="AC392" t="str">
        <f t="shared" si="43"/>
        <v>Franco Roncadelli</v>
      </c>
      <c r="AD392" s="124">
        <f t="shared" si="44"/>
        <v>0.59330885533617905</v>
      </c>
      <c r="AE392" s="124">
        <f t="shared" si="45"/>
        <v>0.395687350469002</v>
      </c>
    </row>
    <row r="393" spans="2:31" x14ac:dyDescent="0.35">
      <c r="B393" s="122">
        <v>383</v>
      </c>
      <c r="C393" t="s">
        <v>2352</v>
      </c>
      <c r="D393">
        <v>0.65108447716684104</v>
      </c>
      <c r="E393">
        <v>0.345330672739522</v>
      </c>
      <c r="F393">
        <v>0.63931644503903495</v>
      </c>
      <c r="G393">
        <v>0.353838636746726</v>
      </c>
      <c r="H393">
        <v>0.61829235906297897</v>
      </c>
      <c r="I393">
        <v>0.36474490983816099</v>
      </c>
      <c r="J393">
        <v>0.59786874121562295</v>
      </c>
      <c r="K393">
        <v>0.39351560612727698</v>
      </c>
      <c r="L393" s="126">
        <f t="shared" si="39"/>
        <v>0.59786874121562295</v>
      </c>
      <c r="M393" s="126">
        <f t="shared" si="40"/>
        <v>0.39351560612727698</v>
      </c>
      <c r="O393" s="122">
        <v>383</v>
      </c>
      <c r="P393" t="s">
        <v>3579</v>
      </c>
      <c r="Q393">
        <v>0.577921138401427</v>
      </c>
      <c r="R393">
        <v>0.41735276886949702</v>
      </c>
      <c r="S393">
        <v>0.56907606151174595</v>
      </c>
      <c r="T393">
        <v>0.42882345283088702</v>
      </c>
      <c r="U393">
        <v>0.55130704613380899</v>
      </c>
      <c r="V393">
        <v>0.447117589623165</v>
      </c>
      <c r="W393">
        <v>0.53553803075587303</v>
      </c>
      <c r="X393">
        <v>0.46341172641544398</v>
      </c>
      <c r="Y393" s="126">
        <f t="shared" si="41"/>
        <v>0.53553803075587303</v>
      </c>
      <c r="Z393" s="126">
        <f t="shared" si="42"/>
        <v>0.46341172641544398</v>
      </c>
      <c r="AB393">
        <v>383</v>
      </c>
      <c r="AC393" t="str">
        <f t="shared" si="43"/>
        <v>Franco Squillari</v>
      </c>
      <c r="AD393" s="124">
        <f t="shared" si="44"/>
        <v>0.59786874121562295</v>
      </c>
      <c r="AE393" s="124">
        <f t="shared" si="45"/>
        <v>0.39351560612727698</v>
      </c>
    </row>
    <row r="394" spans="2:31" x14ac:dyDescent="0.35">
      <c r="B394" s="122">
        <v>384</v>
      </c>
      <c r="C394" t="s">
        <v>2391</v>
      </c>
      <c r="D394">
        <v>0.65068458673052398</v>
      </c>
      <c r="E394">
        <v>0.34558323946014502</v>
      </c>
      <c r="F394">
        <v>0.63852688009578595</v>
      </c>
      <c r="G394">
        <v>0.355874859190217</v>
      </c>
      <c r="H394">
        <v>0.62036917346104703</v>
      </c>
      <c r="I394">
        <v>0.37216647892028898</v>
      </c>
      <c r="J394">
        <v>0.58911755763346196</v>
      </c>
      <c r="K394">
        <v>0.39334122546267902</v>
      </c>
      <c r="L394" s="126">
        <f t="shared" si="39"/>
        <v>0.58911755763346196</v>
      </c>
      <c r="M394" s="126">
        <f t="shared" si="40"/>
        <v>0.39334122546267902</v>
      </c>
      <c r="O394" s="122">
        <v>384</v>
      </c>
      <c r="P394" t="s">
        <v>2090</v>
      </c>
      <c r="Q394">
        <v>0.57868753249148697</v>
      </c>
      <c r="R394">
        <v>0.417577111241137</v>
      </c>
      <c r="S394">
        <v>0.56632877839110196</v>
      </c>
      <c r="T394">
        <v>0.42618245177178998</v>
      </c>
      <c r="U394">
        <v>0.55225444823274905</v>
      </c>
      <c r="V394">
        <v>0.44201212619554298</v>
      </c>
      <c r="W394">
        <v>0.53547266645981695</v>
      </c>
      <c r="X394">
        <v>0.46114304612588802</v>
      </c>
      <c r="Y394" s="126">
        <f t="shared" si="41"/>
        <v>0.53547266645981695</v>
      </c>
      <c r="Z394" s="126">
        <f t="shared" si="42"/>
        <v>0.46114304612588802</v>
      </c>
      <c r="AB394">
        <v>384</v>
      </c>
      <c r="AC394" t="str">
        <f t="shared" si="43"/>
        <v>Frank Condor-Fernandez</v>
      </c>
      <c r="AD394" s="124">
        <f t="shared" si="44"/>
        <v>0.58911755763346196</v>
      </c>
      <c r="AE394" s="124">
        <f t="shared" si="45"/>
        <v>0.39334122546267902</v>
      </c>
    </row>
    <row r="395" spans="2:31" x14ac:dyDescent="0.35">
      <c r="B395" s="122">
        <v>385</v>
      </c>
      <c r="C395" t="s">
        <v>1750</v>
      </c>
      <c r="D395">
        <v>0.65560741788050503</v>
      </c>
      <c r="E395">
        <v>0.31441353454055398</v>
      </c>
      <c r="F395">
        <v>0.64185012439516698</v>
      </c>
      <c r="G395">
        <v>0.32227694176653998</v>
      </c>
      <c r="H395">
        <v>0.62554478617145204</v>
      </c>
      <c r="I395">
        <v>0.33160650696475302</v>
      </c>
      <c r="J395">
        <v>0.58908919159570605</v>
      </c>
      <c r="K395">
        <v>0.36148417705066699</v>
      </c>
      <c r="L395" s="126">
        <f t="shared" ref="L395:L458" si="46">IF($E$7=1,D395,IF($E$7=2,F395,IF($E$7=3,H395,IF($E$7=4,J395))))</f>
        <v>0.58908919159570605</v>
      </c>
      <c r="M395" s="126">
        <f t="shared" ref="M395:M458" si="47">IF($E$7=1,E395,IF($E$7=2,G395,IF($E$7=3,I395,IF($E$7=4,K395))))</f>
        <v>0.36148417705066699</v>
      </c>
      <c r="O395" s="122">
        <v>385</v>
      </c>
      <c r="P395" t="s">
        <v>2998</v>
      </c>
      <c r="Q395">
        <v>0.57152977207870204</v>
      </c>
      <c r="R395">
        <v>0.413603101714688</v>
      </c>
      <c r="S395">
        <v>0.56146167545830195</v>
      </c>
      <c r="T395">
        <v>0.42304032053677199</v>
      </c>
      <c r="U395">
        <v>0.53518638206822899</v>
      </c>
      <c r="V395">
        <v>0.43743917727936998</v>
      </c>
      <c r="W395">
        <v>0.52749744607959403</v>
      </c>
      <c r="X395">
        <v>0.44969899081480103</v>
      </c>
      <c r="Y395" s="126">
        <f t="shared" ref="Y395:Y458" si="48">IF($E$7=1,Q395,IF($E$7=2,S395,IF($E$7=3,U395,IF($E$7=4,W395))))</f>
        <v>0.52749744607959403</v>
      </c>
      <c r="Z395" s="126">
        <f t="shared" ref="Z395:Z458" si="49">IF($E$7=1,R395,IF($E$7=2,T395,IF($E$7=3,V395,IF($E$7=4,X395))))</f>
        <v>0.44969899081480103</v>
      </c>
      <c r="AB395">
        <v>385</v>
      </c>
      <c r="AC395" t="str">
        <f t="shared" si="43"/>
        <v>Frank Dancevic</v>
      </c>
      <c r="AD395" s="124">
        <f t="shared" si="44"/>
        <v>0.58908919159570605</v>
      </c>
      <c r="AE395" s="124">
        <f t="shared" si="45"/>
        <v>0.36148417705066699</v>
      </c>
    </row>
    <row r="396" spans="2:31" x14ac:dyDescent="0.35">
      <c r="B396" s="122">
        <v>386</v>
      </c>
      <c r="C396" t="s">
        <v>2471</v>
      </c>
      <c r="D396">
        <v>0.63986422854712199</v>
      </c>
      <c r="E396">
        <v>0.349711911797845</v>
      </c>
      <c r="F396">
        <v>0.62890821906348704</v>
      </c>
      <c r="G396">
        <v>0.362238554389052</v>
      </c>
      <c r="H396">
        <v>0.61738568240903702</v>
      </c>
      <c r="I396">
        <v>0.38488794034398</v>
      </c>
      <c r="J396">
        <v>0.59142195139489995</v>
      </c>
      <c r="K396">
        <v>0.38557352898670499</v>
      </c>
      <c r="L396" s="126">
        <f t="shared" si="46"/>
        <v>0.59142195139489995</v>
      </c>
      <c r="M396" s="126">
        <f t="shared" si="47"/>
        <v>0.38557352898670499</v>
      </c>
      <c r="O396" s="122">
        <v>386</v>
      </c>
      <c r="P396" t="s">
        <v>2091</v>
      </c>
      <c r="Q396">
        <v>0.57957592314148498</v>
      </c>
      <c r="R396">
        <v>0.40140720565399601</v>
      </c>
      <c r="S396">
        <v>0.562419925289253</v>
      </c>
      <c r="T396">
        <v>0.42405388677877898</v>
      </c>
      <c r="U396">
        <v>0.56649654099728997</v>
      </c>
      <c r="V396">
        <v>0.45137779181641602</v>
      </c>
      <c r="W396">
        <v>0.56196142247513803</v>
      </c>
      <c r="X396">
        <v>0.44336723325328298</v>
      </c>
      <c r="Y396" s="126">
        <f t="shared" si="48"/>
        <v>0.56196142247513803</v>
      </c>
      <c r="Z396" s="126">
        <f t="shared" si="49"/>
        <v>0.44336723325328298</v>
      </c>
      <c r="AB396">
        <v>386</v>
      </c>
      <c r="AC396" t="str">
        <f t="shared" si="43"/>
        <v>Franko Skugor</v>
      </c>
      <c r="AD396" s="124">
        <f t="shared" si="44"/>
        <v>0.59142195139489995</v>
      </c>
      <c r="AE396" s="124">
        <f t="shared" si="45"/>
        <v>0.38557352898670499</v>
      </c>
    </row>
    <row r="397" spans="2:31" x14ac:dyDescent="0.35">
      <c r="B397" s="122">
        <v>387</v>
      </c>
      <c r="C397" t="s">
        <v>2390</v>
      </c>
      <c r="D397">
        <v>0.64474796019536196</v>
      </c>
      <c r="E397">
        <v>0.34307037465769602</v>
      </c>
      <c r="F397">
        <v>0.62422410701104003</v>
      </c>
      <c r="G397">
        <v>0.34890095843429603</v>
      </c>
      <c r="H397">
        <v>0.61484631248719901</v>
      </c>
      <c r="I397">
        <v>0.37091087114156801</v>
      </c>
      <c r="J397">
        <v>0.58629946169927805</v>
      </c>
      <c r="K397">
        <v>0.39642274210456502</v>
      </c>
      <c r="L397" s="126">
        <f t="shared" si="46"/>
        <v>0.58629946169927805</v>
      </c>
      <c r="M397" s="126">
        <f t="shared" si="47"/>
        <v>0.39642274210456502</v>
      </c>
      <c r="O397" s="122">
        <v>387</v>
      </c>
      <c r="P397" t="s">
        <v>3289</v>
      </c>
      <c r="Q397">
        <v>0.62106621473365897</v>
      </c>
      <c r="R397">
        <v>0.440302543381414</v>
      </c>
      <c r="S397">
        <v>0.58789964184897703</v>
      </c>
      <c r="T397">
        <v>0.437540822268353</v>
      </c>
      <c r="U397">
        <v>0.61428459422561699</v>
      </c>
      <c r="V397">
        <v>0.47022637197154599</v>
      </c>
      <c r="W397">
        <v>0.59736485633808101</v>
      </c>
      <c r="X397">
        <v>0.49726612064533698</v>
      </c>
      <c r="Y397" s="126">
        <f t="shared" si="48"/>
        <v>0.59736485633808101</v>
      </c>
      <c r="Z397" s="126">
        <f t="shared" si="49"/>
        <v>0.49726612064533698</v>
      </c>
      <c r="AB397">
        <v>387</v>
      </c>
      <c r="AC397" t="str">
        <f t="shared" si="43"/>
        <v>Frantisek Cermak</v>
      </c>
      <c r="AD397" s="124">
        <f t="shared" si="44"/>
        <v>0.58629946169927805</v>
      </c>
      <c r="AE397" s="124">
        <f t="shared" si="45"/>
        <v>0.39642274210456502</v>
      </c>
    </row>
    <row r="398" spans="2:31" x14ac:dyDescent="0.35">
      <c r="B398" s="122">
        <v>388</v>
      </c>
      <c r="C398" t="s">
        <v>2836</v>
      </c>
      <c r="D398">
        <v>0.65251401869158898</v>
      </c>
      <c r="E398">
        <v>0.34722680412371099</v>
      </c>
      <c r="F398">
        <v>0.64127102803738301</v>
      </c>
      <c r="G398">
        <v>0.358340206185567</v>
      </c>
      <c r="H398">
        <v>0.62402803738317802</v>
      </c>
      <c r="I398">
        <v>0.37545360824742302</v>
      </c>
      <c r="J398">
        <v>0.59771588785046703</v>
      </c>
      <c r="K398">
        <v>0.40106597938144301</v>
      </c>
      <c r="L398" s="126">
        <f t="shared" si="46"/>
        <v>0.59771588785046703</v>
      </c>
      <c r="M398" s="126">
        <f t="shared" si="47"/>
        <v>0.40106597938144301</v>
      </c>
      <c r="O398" s="122">
        <v>388</v>
      </c>
      <c r="P398" t="s">
        <v>3172</v>
      </c>
      <c r="Q398">
        <v>0.58278525296935602</v>
      </c>
      <c r="R398">
        <v>0.412322375490764</v>
      </c>
      <c r="S398">
        <v>0.57123789020860205</v>
      </c>
      <c r="T398">
        <v>0.42658772244033999</v>
      </c>
      <c r="U398">
        <v>0.55292841765645195</v>
      </c>
      <c r="V398">
        <v>0.44544079183025498</v>
      </c>
      <c r="W398">
        <v>0.53661894510430097</v>
      </c>
      <c r="X398">
        <v>0.46229386122017002</v>
      </c>
      <c r="Y398" s="126">
        <f t="shared" si="48"/>
        <v>0.53661894510430097</v>
      </c>
      <c r="Z398" s="126">
        <f t="shared" si="49"/>
        <v>0.46229386122017002</v>
      </c>
      <c r="AB398">
        <v>388</v>
      </c>
      <c r="AC398" t="str">
        <f t="shared" si="43"/>
        <v>Fred Simonsson</v>
      </c>
      <c r="AD398" s="124">
        <f t="shared" si="44"/>
        <v>0.59771588785046703</v>
      </c>
      <c r="AE398" s="124">
        <f t="shared" si="45"/>
        <v>0.40106597938144301</v>
      </c>
    </row>
    <row r="399" spans="2:31" x14ac:dyDescent="0.35">
      <c r="B399" s="122">
        <v>389</v>
      </c>
      <c r="C399" t="s">
        <v>1751</v>
      </c>
      <c r="D399">
        <v>0.65977537702564903</v>
      </c>
      <c r="E399">
        <v>0.34131264465655098</v>
      </c>
      <c r="F399">
        <v>0.64541568325709298</v>
      </c>
      <c r="G399">
        <v>0.35241172788307701</v>
      </c>
      <c r="H399">
        <v>0.62881324107133896</v>
      </c>
      <c r="I399">
        <v>0.36336371178098897</v>
      </c>
      <c r="J399">
        <v>0.60209892869995896</v>
      </c>
      <c r="K399">
        <v>0.39487927515050097</v>
      </c>
      <c r="L399" s="126">
        <f t="shared" si="46"/>
        <v>0.60209892869995896</v>
      </c>
      <c r="M399" s="126">
        <f t="shared" si="47"/>
        <v>0.39487927515050097</v>
      </c>
      <c r="O399" s="122">
        <v>389</v>
      </c>
      <c r="P399" t="s">
        <v>3566</v>
      </c>
      <c r="Q399">
        <v>0.58787253007935003</v>
      </c>
      <c r="R399">
        <v>0.40169072461611199</v>
      </c>
      <c r="S399">
        <v>0.57878612688983999</v>
      </c>
      <c r="T399">
        <v>0.40660551464584499</v>
      </c>
      <c r="U399">
        <v>0.56212625449425502</v>
      </c>
      <c r="V399">
        <v>0.41903495843295002</v>
      </c>
      <c r="W399">
        <v>0.55148709778137295</v>
      </c>
      <c r="X399">
        <v>0.43157308586246901</v>
      </c>
      <c r="Y399" s="126">
        <f t="shared" si="48"/>
        <v>0.55148709778137295</v>
      </c>
      <c r="Z399" s="126">
        <f t="shared" si="49"/>
        <v>0.43157308586246901</v>
      </c>
      <c r="AB399">
        <v>389</v>
      </c>
      <c r="AC399" t="str">
        <f t="shared" si="43"/>
        <v>Frederic Niemeyer</v>
      </c>
      <c r="AD399" s="124">
        <f t="shared" si="44"/>
        <v>0.60209892869995896</v>
      </c>
      <c r="AE399" s="124">
        <f t="shared" si="45"/>
        <v>0.39487927515050097</v>
      </c>
    </row>
    <row r="400" spans="2:31" x14ac:dyDescent="0.35">
      <c r="B400" s="122">
        <v>390</v>
      </c>
      <c r="C400" t="s">
        <v>2776</v>
      </c>
      <c r="D400">
        <v>0.64972575745063399</v>
      </c>
      <c r="E400">
        <v>0.34562591521702002</v>
      </c>
      <c r="F400">
        <v>0.63734060770434697</v>
      </c>
      <c r="G400">
        <v>0.356384246030365</v>
      </c>
      <c r="H400">
        <v>0.61673810850817001</v>
      </c>
      <c r="I400">
        <v>0.369223292641156</v>
      </c>
      <c r="J400">
        <v>0.589700884891591</v>
      </c>
      <c r="K400">
        <v>0.40253834025767399</v>
      </c>
      <c r="L400" s="126">
        <f t="shared" si="46"/>
        <v>0.589700884891591</v>
      </c>
      <c r="M400" s="126">
        <f t="shared" si="47"/>
        <v>0.40253834025767399</v>
      </c>
      <c r="O400" s="122">
        <v>390</v>
      </c>
      <c r="P400" t="s">
        <v>3967</v>
      </c>
      <c r="Q400">
        <v>0.58045190771569999</v>
      </c>
      <c r="R400">
        <v>0.42020684060687302</v>
      </c>
      <c r="S400">
        <v>0.57060254362093299</v>
      </c>
      <c r="T400">
        <v>0.43027578747583101</v>
      </c>
      <c r="U400">
        <v>0.55335572314709902</v>
      </c>
      <c r="V400">
        <v>0.44862052182061901</v>
      </c>
      <c r="W400">
        <v>0.53660254362093296</v>
      </c>
      <c r="X400">
        <v>0.46427578747583098</v>
      </c>
      <c r="Y400" s="126">
        <f t="shared" si="48"/>
        <v>0.53660254362093296</v>
      </c>
      <c r="Z400" s="126">
        <f t="shared" si="49"/>
        <v>0.46427578747583098</v>
      </c>
      <c r="AB400">
        <v>390</v>
      </c>
      <c r="AC400" t="str">
        <f t="shared" si="43"/>
        <v>Frederico Ferreira Silva</v>
      </c>
      <c r="AD400" s="124">
        <f t="shared" si="44"/>
        <v>0.589700884891591</v>
      </c>
      <c r="AE400" s="124">
        <f t="shared" si="45"/>
        <v>0.40253834025767399</v>
      </c>
    </row>
    <row r="401" spans="2:31" x14ac:dyDescent="0.35">
      <c r="B401" s="122">
        <v>391</v>
      </c>
      <c r="C401" t="s">
        <v>1752</v>
      </c>
      <c r="D401">
        <v>0.63538180765153396</v>
      </c>
      <c r="E401">
        <v>0.34192749208730699</v>
      </c>
      <c r="F401">
        <v>0.62811816794473996</v>
      </c>
      <c r="G401">
        <v>0.35590858700102301</v>
      </c>
      <c r="H401">
        <v>0.60504940042483801</v>
      </c>
      <c r="I401">
        <v>0.374993402605447</v>
      </c>
      <c r="J401">
        <v>0.60049041634717903</v>
      </c>
      <c r="K401">
        <v>0.41220569629638698</v>
      </c>
      <c r="L401" s="126">
        <f t="shared" si="46"/>
        <v>0.60049041634717903</v>
      </c>
      <c r="M401" s="126">
        <f t="shared" si="47"/>
        <v>0.41220569629638698</v>
      </c>
      <c r="O401" s="122">
        <v>391</v>
      </c>
      <c r="P401" t="s">
        <v>3483</v>
      </c>
      <c r="Q401">
        <v>0.57814675932416004</v>
      </c>
      <c r="R401">
        <v>0.41898383077880702</v>
      </c>
      <c r="S401">
        <v>0.56722013898624002</v>
      </c>
      <c r="T401">
        <v>0.42847574616821099</v>
      </c>
      <c r="U401">
        <v>0.54829351864831899</v>
      </c>
      <c r="V401">
        <v>0.44596766155761403</v>
      </c>
      <c r="W401">
        <v>0.52766041695871901</v>
      </c>
      <c r="X401">
        <v>0.45942723850463202</v>
      </c>
      <c r="Y401" s="126">
        <f t="shared" si="48"/>
        <v>0.52766041695871901</v>
      </c>
      <c r="Z401" s="126">
        <f t="shared" si="49"/>
        <v>0.45942723850463202</v>
      </c>
      <c r="AB401">
        <v>391</v>
      </c>
      <c r="AC401" t="str">
        <f t="shared" si="43"/>
        <v>Frederico Gil</v>
      </c>
      <c r="AD401" s="124">
        <f t="shared" si="44"/>
        <v>0.60049041634717903</v>
      </c>
      <c r="AE401" s="124">
        <f t="shared" si="45"/>
        <v>0.41220569629638698</v>
      </c>
    </row>
    <row r="402" spans="2:31" x14ac:dyDescent="0.35">
      <c r="B402" s="122">
        <v>392</v>
      </c>
      <c r="C402" t="s">
        <v>1753</v>
      </c>
      <c r="D402">
        <v>0.62652741310970905</v>
      </c>
      <c r="E402">
        <v>0.34887832147854603</v>
      </c>
      <c r="F402">
        <v>0.61562292544979103</v>
      </c>
      <c r="G402">
        <v>0.359026088997421</v>
      </c>
      <c r="H402">
        <v>0.60038233085220005</v>
      </c>
      <c r="I402">
        <v>0.372371409343076</v>
      </c>
      <c r="J402">
        <v>0.58436360904641305</v>
      </c>
      <c r="K402">
        <v>0.396864373132708</v>
      </c>
      <c r="L402" s="126">
        <f t="shared" si="46"/>
        <v>0.58436360904641305</v>
      </c>
      <c r="M402" s="126">
        <f t="shared" si="47"/>
        <v>0.396864373132708</v>
      </c>
      <c r="O402" s="122">
        <v>392</v>
      </c>
      <c r="P402" t="s">
        <v>3384</v>
      </c>
      <c r="Q402">
        <v>0.580147944000036</v>
      </c>
      <c r="R402">
        <v>0.41876852731486802</v>
      </c>
      <c r="S402">
        <v>0.57022191600005401</v>
      </c>
      <c r="T402">
        <v>0.42815279097230302</v>
      </c>
      <c r="U402">
        <v>0.55229588800007201</v>
      </c>
      <c r="V402">
        <v>0.44553705462973697</v>
      </c>
      <c r="W402">
        <v>0.53666574800016298</v>
      </c>
      <c r="X402">
        <v>0.458458372916908</v>
      </c>
      <c r="Y402" s="126">
        <f t="shared" si="48"/>
        <v>0.53666574800016298</v>
      </c>
      <c r="Z402" s="126">
        <f t="shared" si="49"/>
        <v>0.458458372916908</v>
      </c>
      <c r="AB402">
        <v>392</v>
      </c>
      <c r="AC402" t="str">
        <f t="shared" si="43"/>
        <v>Frederik Nielsen</v>
      </c>
      <c r="AD402" s="124">
        <f t="shared" si="44"/>
        <v>0.58436360904641305</v>
      </c>
      <c r="AE402" s="124">
        <f t="shared" si="45"/>
        <v>0.396864373132708</v>
      </c>
    </row>
    <row r="403" spans="2:31" x14ac:dyDescent="0.35">
      <c r="B403" s="122">
        <v>393</v>
      </c>
      <c r="C403" t="s">
        <v>1754</v>
      </c>
      <c r="D403">
        <v>0.65552510564869704</v>
      </c>
      <c r="E403">
        <v>0.34513416163541299</v>
      </c>
      <c r="F403">
        <v>0.64536680753159703</v>
      </c>
      <c r="G403">
        <v>0.35551221551388301</v>
      </c>
      <c r="H403">
        <v>0.63291199769925199</v>
      </c>
      <c r="I403">
        <v>0.36915370645762602</v>
      </c>
      <c r="J403">
        <v>0.60336680753159699</v>
      </c>
      <c r="K403">
        <v>0.39751221551388299</v>
      </c>
      <c r="L403" s="126">
        <f t="shared" si="46"/>
        <v>0.60336680753159699</v>
      </c>
      <c r="M403" s="126">
        <f t="shared" si="47"/>
        <v>0.39751221551388299</v>
      </c>
      <c r="O403" s="122">
        <v>393</v>
      </c>
      <c r="P403" t="s">
        <v>2092</v>
      </c>
      <c r="Q403">
        <v>0.59026646999381305</v>
      </c>
      <c r="R403">
        <v>0.42526460115020498</v>
      </c>
      <c r="S403">
        <v>0.56925736650672498</v>
      </c>
      <c r="T403">
        <v>0.44373600890222098</v>
      </c>
      <c r="U403">
        <v>0.55344033974607598</v>
      </c>
      <c r="V403">
        <v>0.45566189470576901</v>
      </c>
      <c r="W403">
        <v>0.57419068697315001</v>
      </c>
      <c r="X403">
        <v>0.50878945050432001</v>
      </c>
      <c r="Y403" s="126">
        <f t="shared" si="48"/>
        <v>0.57419068697315001</v>
      </c>
      <c r="Z403" s="126">
        <f t="shared" si="49"/>
        <v>0.50878945050432001</v>
      </c>
      <c r="AB403">
        <v>393</v>
      </c>
      <c r="AC403" t="str">
        <f t="shared" si="43"/>
        <v>Fritz Wolmarans</v>
      </c>
      <c r="AD403" s="124">
        <f t="shared" si="44"/>
        <v>0.60336680753159699</v>
      </c>
      <c r="AE403" s="124">
        <f t="shared" si="45"/>
        <v>0.39751221551388299</v>
      </c>
    </row>
    <row r="404" spans="2:31" x14ac:dyDescent="0.35">
      <c r="B404" s="122">
        <v>394</v>
      </c>
      <c r="C404" t="s">
        <v>2463</v>
      </c>
      <c r="D404">
        <v>0.65144810168207101</v>
      </c>
      <c r="E404">
        <v>0.34454437419599998</v>
      </c>
      <c r="F404">
        <v>0.639930802242762</v>
      </c>
      <c r="G404">
        <v>0.35472583226133397</v>
      </c>
      <c r="H404">
        <v>0.620137385270491</v>
      </c>
      <c r="I404">
        <v>0.36730570581413402</v>
      </c>
      <c r="J404">
        <v>0.59793080224276196</v>
      </c>
      <c r="K404">
        <v>0.39672583226133401</v>
      </c>
      <c r="L404" s="126">
        <f t="shared" si="46"/>
        <v>0.59793080224276196</v>
      </c>
      <c r="M404" s="126">
        <f t="shared" si="47"/>
        <v>0.39672583226133401</v>
      </c>
      <c r="O404" s="122">
        <v>394</v>
      </c>
      <c r="P404" t="s">
        <v>3351</v>
      </c>
      <c r="Q404">
        <v>0.56072210139960299</v>
      </c>
      <c r="R404">
        <v>0.41237893766991601</v>
      </c>
      <c r="S404">
        <v>0.54732094353704497</v>
      </c>
      <c r="T404">
        <v>0.42689738093887097</v>
      </c>
      <c r="U404">
        <v>0.52775606342011006</v>
      </c>
      <c r="V404">
        <v>0.44090657743304901</v>
      </c>
      <c r="W404">
        <v>0.50604983844414697</v>
      </c>
      <c r="X404">
        <v>0.44875894644249098</v>
      </c>
      <c r="Y404" s="126">
        <f t="shared" si="48"/>
        <v>0.50604983844414697</v>
      </c>
      <c r="Z404" s="126">
        <f t="shared" si="49"/>
        <v>0.44875894644249098</v>
      </c>
      <c r="AB404">
        <v>394</v>
      </c>
      <c r="AC404" t="str">
        <f t="shared" si="43"/>
        <v>G.D. Jones</v>
      </c>
      <c r="AD404" s="124">
        <f t="shared" si="44"/>
        <v>0.59793080224276196</v>
      </c>
      <c r="AE404" s="124">
        <f t="shared" si="45"/>
        <v>0.39672583226133401</v>
      </c>
    </row>
    <row r="405" spans="2:31" x14ac:dyDescent="0.35">
      <c r="B405" s="122">
        <v>395</v>
      </c>
      <c r="C405" t="s">
        <v>3951</v>
      </c>
      <c r="D405">
        <v>0.65399402389665595</v>
      </c>
      <c r="E405">
        <v>0.3444947115068</v>
      </c>
      <c r="F405">
        <v>0.64433595615714101</v>
      </c>
      <c r="G405">
        <v>0.35211257204098101</v>
      </c>
      <c r="H405">
        <v>0.62599402389665604</v>
      </c>
      <c r="I405">
        <v>0.37249471150680002</v>
      </c>
      <c r="J405">
        <v>0.60074551792249198</v>
      </c>
      <c r="K405">
        <v>0.39812103363009999</v>
      </c>
      <c r="L405" s="126">
        <f t="shared" si="46"/>
        <v>0.60074551792249198</v>
      </c>
      <c r="M405" s="126">
        <f t="shared" si="47"/>
        <v>0.39812103363009999</v>
      </c>
      <c r="O405" s="122">
        <v>395</v>
      </c>
      <c r="P405" t="s">
        <v>3608</v>
      </c>
      <c r="Q405">
        <v>0.57655474581675603</v>
      </c>
      <c r="R405">
        <v>0.41831069009658101</v>
      </c>
      <c r="S405">
        <v>0.56540632775567501</v>
      </c>
      <c r="T405">
        <v>0.427747586795441</v>
      </c>
      <c r="U405">
        <v>0.54166423745026804</v>
      </c>
      <c r="V405">
        <v>0.44293207028974202</v>
      </c>
      <c r="W405">
        <v>0.53140632775567498</v>
      </c>
      <c r="X405">
        <v>0.46174758679544098</v>
      </c>
      <c r="Y405" s="126">
        <f t="shared" si="48"/>
        <v>0.53140632775567498</v>
      </c>
      <c r="Z405" s="126">
        <f t="shared" si="49"/>
        <v>0.46174758679544098</v>
      </c>
      <c r="AB405">
        <v>395</v>
      </c>
      <c r="AC405" t="str">
        <f t="shared" ref="AC405:AC443" si="50">IF($B$5=1,C405,P405)</f>
        <v>Gabriel Diallo</v>
      </c>
      <c r="AD405" s="124">
        <f t="shared" ref="AD405:AD443" si="51">IF($B$5=1,L405,Y405)</f>
        <v>0.60074551792249198</v>
      </c>
      <c r="AE405" s="124">
        <f t="shared" ref="AE405:AE443" si="52">IF($B$5=1,M405,Z405)</f>
        <v>0.39812103363009999</v>
      </c>
    </row>
    <row r="406" spans="2:31" x14ac:dyDescent="0.35">
      <c r="B406" s="122">
        <v>396</v>
      </c>
      <c r="C406" t="s">
        <v>1755</v>
      </c>
      <c r="D406">
        <v>0.65210947541871001</v>
      </c>
      <c r="E406">
        <v>0.34681882010649001</v>
      </c>
      <c r="F406">
        <v>0.64066421312806499</v>
      </c>
      <c r="G406">
        <v>0.35772823015973598</v>
      </c>
      <c r="H406">
        <v>0.62321895083741996</v>
      </c>
      <c r="I406">
        <v>0.37463764021298102</v>
      </c>
      <c r="J406">
        <v>0.59581453446793797</v>
      </c>
      <c r="K406">
        <v>0.39914845450050501</v>
      </c>
      <c r="L406" s="126">
        <f t="shared" si="46"/>
        <v>0.59581453446793797</v>
      </c>
      <c r="M406" s="126">
        <f t="shared" si="47"/>
        <v>0.39914845450050501</v>
      </c>
      <c r="O406" s="122">
        <v>396</v>
      </c>
      <c r="P406" t="s">
        <v>3298</v>
      </c>
      <c r="Q406">
        <v>0.56558169919472301</v>
      </c>
      <c r="R406">
        <v>0.40317716156898797</v>
      </c>
      <c r="S406">
        <v>0.55705157284412199</v>
      </c>
      <c r="T406">
        <v>0.40629801280189298</v>
      </c>
      <c r="U406">
        <v>0.52984961645836803</v>
      </c>
      <c r="V406">
        <v>0.41830029518273198</v>
      </c>
      <c r="W406">
        <v>0.52957410861078702</v>
      </c>
      <c r="X406">
        <v>0.44289799864239698</v>
      </c>
      <c r="Y406" s="126">
        <f t="shared" si="48"/>
        <v>0.52957410861078702</v>
      </c>
      <c r="Z406" s="126">
        <f t="shared" si="49"/>
        <v>0.44289799864239698</v>
      </c>
      <c r="AB406">
        <v>396</v>
      </c>
      <c r="AC406" t="str">
        <f t="shared" si="50"/>
        <v>Gabriel Moraru</v>
      </c>
      <c r="AD406" s="124">
        <f t="shared" si="51"/>
        <v>0.59581453446793797</v>
      </c>
      <c r="AE406" s="124">
        <f t="shared" si="52"/>
        <v>0.39914845450050501</v>
      </c>
    </row>
    <row r="407" spans="2:31" x14ac:dyDescent="0.35">
      <c r="B407" s="122">
        <v>397</v>
      </c>
      <c r="C407" t="s">
        <v>2476</v>
      </c>
      <c r="D407">
        <v>0.65326061852940898</v>
      </c>
      <c r="E407">
        <v>0.34563735397961698</v>
      </c>
      <c r="F407">
        <v>0.642390927794113</v>
      </c>
      <c r="G407">
        <v>0.35595603096942602</v>
      </c>
      <c r="H407">
        <v>0.62552123705881801</v>
      </c>
      <c r="I407">
        <v>0.37227470795923401</v>
      </c>
      <c r="J407">
        <v>0.60122490708822096</v>
      </c>
      <c r="K407">
        <v>0.39359556370420101</v>
      </c>
      <c r="L407" s="126">
        <f t="shared" si="46"/>
        <v>0.60122490708822096</v>
      </c>
      <c r="M407" s="126">
        <f t="shared" si="47"/>
        <v>0.39359556370420101</v>
      </c>
      <c r="O407" s="122">
        <v>397</v>
      </c>
      <c r="P407" t="s">
        <v>3596</v>
      </c>
      <c r="Q407">
        <v>0.58668756116216503</v>
      </c>
      <c r="R407">
        <v>0.420779392502663</v>
      </c>
      <c r="S407">
        <v>0.57405949073322005</v>
      </c>
      <c r="T407">
        <v>0.42934751922198</v>
      </c>
      <c r="U407">
        <v>0.56634992251217198</v>
      </c>
      <c r="V407">
        <v>0.43986412075665698</v>
      </c>
      <c r="W407">
        <v>0.54368198790140698</v>
      </c>
      <c r="X407">
        <v>0.44791798483312201</v>
      </c>
      <c r="Y407" s="126">
        <f t="shared" si="48"/>
        <v>0.54368198790140698</v>
      </c>
      <c r="Z407" s="126">
        <f t="shared" si="49"/>
        <v>0.44791798483312201</v>
      </c>
      <c r="AB407">
        <v>397</v>
      </c>
      <c r="AC407" t="str">
        <f t="shared" si="50"/>
        <v>Gabriel Trujillo-Soler</v>
      </c>
      <c r="AD407" s="124">
        <f t="shared" si="51"/>
        <v>0.60122490708822096</v>
      </c>
      <c r="AE407" s="124">
        <f t="shared" si="52"/>
        <v>0.39359556370420101</v>
      </c>
    </row>
    <row r="408" spans="2:31" x14ac:dyDescent="0.35">
      <c r="B408" s="122">
        <v>398</v>
      </c>
      <c r="C408" t="s">
        <v>1756</v>
      </c>
      <c r="D408">
        <v>0.68058273061036001</v>
      </c>
      <c r="E408">
        <v>0.35948958580064999</v>
      </c>
      <c r="F408">
        <v>0.68154554456995198</v>
      </c>
      <c r="G408">
        <v>0.39173109043460302</v>
      </c>
      <c r="H408">
        <v>0.661318792849801</v>
      </c>
      <c r="I408">
        <v>0.42415451221413403</v>
      </c>
      <c r="J408">
        <v>0.62884317174589999</v>
      </c>
      <c r="K408">
        <v>0.42034075802201298</v>
      </c>
      <c r="L408" s="126">
        <f t="shared" si="46"/>
        <v>0.62884317174589999</v>
      </c>
      <c r="M408" s="126">
        <f t="shared" si="47"/>
        <v>0.42034075802201298</v>
      </c>
      <c r="O408" s="122">
        <v>398</v>
      </c>
      <c r="P408" t="s">
        <v>2093</v>
      </c>
      <c r="Q408">
        <v>0.58443083593885403</v>
      </c>
      <c r="R408">
        <v>0.39263430531851501</v>
      </c>
      <c r="S408">
        <v>0.57234862462995595</v>
      </c>
      <c r="T408">
        <v>0.40222142781756798</v>
      </c>
      <c r="U408">
        <v>0.55007158963587399</v>
      </c>
      <c r="V408">
        <v>0.41329192373732399</v>
      </c>
      <c r="W408">
        <v>0.55092775802482497</v>
      </c>
      <c r="X408">
        <v>0.43316684677177802</v>
      </c>
      <c r="Y408" s="126">
        <f t="shared" si="48"/>
        <v>0.55092775802482497</v>
      </c>
      <c r="Z408" s="126">
        <f t="shared" si="49"/>
        <v>0.43316684677177802</v>
      </c>
      <c r="AB408">
        <v>398</v>
      </c>
      <c r="AC408" t="str">
        <f t="shared" si="50"/>
        <v>Gael Monfils</v>
      </c>
      <c r="AD408" s="124">
        <f t="shared" si="51"/>
        <v>0.62884317174589999</v>
      </c>
      <c r="AE408" s="124">
        <f t="shared" si="52"/>
        <v>0.42034075802201298</v>
      </c>
    </row>
    <row r="409" spans="2:31" x14ac:dyDescent="0.35">
      <c r="B409" s="122">
        <v>399</v>
      </c>
      <c r="C409" t="s">
        <v>2332</v>
      </c>
      <c r="D409">
        <v>0.65193541276258504</v>
      </c>
      <c r="E409">
        <v>0.34977196527038001</v>
      </c>
      <c r="F409">
        <v>0.64043278795688396</v>
      </c>
      <c r="G409">
        <v>0.36169174751494798</v>
      </c>
      <c r="H409">
        <v>0.62266907759672896</v>
      </c>
      <c r="I409">
        <v>0.38371409319698302</v>
      </c>
      <c r="J409">
        <v>0.59559575000687504</v>
      </c>
      <c r="K409">
        <v>0.403610988880238</v>
      </c>
      <c r="L409" s="126">
        <f t="shared" si="46"/>
        <v>0.59559575000687504</v>
      </c>
      <c r="M409" s="126">
        <f t="shared" si="47"/>
        <v>0.403610988880238</v>
      </c>
      <c r="O409" s="122">
        <v>399</v>
      </c>
      <c r="P409" t="s">
        <v>3629</v>
      </c>
      <c r="Q409">
        <v>0.59263002126561404</v>
      </c>
      <c r="R409">
        <v>0.40781358213150798</v>
      </c>
      <c r="S409">
        <v>0.58276533474831005</v>
      </c>
      <c r="T409">
        <v>0.41769983274260303</v>
      </c>
      <c r="U409">
        <v>0.57106696190885697</v>
      </c>
      <c r="V409">
        <v>0.42566359758278999</v>
      </c>
      <c r="W409">
        <v>0.56076139734692199</v>
      </c>
      <c r="X409">
        <v>0.44799761395273302</v>
      </c>
      <c r="Y409" s="126">
        <f t="shared" si="48"/>
        <v>0.56076139734692199</v>
      </c>
      <c r="Z409" s="126">
        <f t="shared" si="49"/>
        <v>0.44799761395273302</v>
      </c>
      <c r="AB409">
        <v>399</v>
      </c>
      <c r="AC409" t="str">
        <f t="shared" si="50"/>
        <v>Galo Blanco</v>
      </c>
      <c r="AD409" s="124">
        <f t="shared" si="51"/>
        <v>0.59559575000687504</v>
      </c>
      <c r="AE409" s="124">
        <f t="shared" si="52"/>
        <v>0.403610988880238</v>
      </c>
    </row>
    <row r="410" spans="2:31" x14ac:dyDescent="0.35">
      <c r="B410" s="122">
        <v>400</v>
      </c>
      <c r="C410" t="s">
        <v>2413</v>
      </c>
      <c r="D410">
        <v>0.64297379459038995</v>
      </c>
      <c r="E410">
        <v>0.34463182835745998</v>
      </c>
      <c r="F410">
        <v>0.64155598024943195</v>
      </c>
      <c r="G410">
        <v>0.36233729628662598</v>
      </c>
      <c r="H410">
        <v>0.61707577854707696</v>
      </c>
      <c r="I410">
        <v>0.37231625303461302</v>
      </c>
      <c r="J410">
        <v>0.61180831039194195</v>
      </c>
      <c r="K410">
        <v>0.41264751122959797</v>
      </c>
      <c r="L410" s="126">
        <f t="shared" si="46"/>
        <v>0.61180831039194195</v>
      </c>
      <c r="M410" s="126">
        <f t="shared" si="47"/>
        <v>0.41264751122959797</v>
      </c>
      <c r="O410" s="122">
        <v>400</v>
      </c>
      <c r="P410" t="s">
        <v>2094</v>
      </c>
      <c r="Q410">
        <v>0.56988549608183703</v>
      </c>
      <c r="R410">
        <v>0.41433180808870801</v>
      </c>
      <c r="S410">
        <v>0.54829163892770305</v>
      </c>
      <c r="T410">
        <v>0.42376663495620198</v>
      </c>
      <c r="U410">
        <v>0.52911845993084605</v>
      </c>
      <c r="V410">
        <v>0.44318654410948199</v>
      </c>
      <c r="W410">
        <v>0.51535905024346396</v>
      </c>
      <c r="X410">
        <v>0.46255326419605203</v>
      </c>
      <c r="Y410" s="126">
        <f t="shared" si="48"/>
        <v>0.51535905024346396</v>
      </c>
      <c r="Z410" s="126">
        <f t="shared" si="49"/>
        <v>0.46255326419605203</v>
      </c>
      <c r="AB410">
        <v>400</v>
      </c>
      <c r="AC410" t="str">
        <f t="shared" si="50"/>
        <v>Gastao Elias</v>
      </c>
      <c r="AD410" s="124">
        <f t="shared" si="51"/>
        <v>0.61180831039194195</v>
      </c>
      <c r="AE410" s="124">
        <f t="shared" si="52"/>
        <v>0.41264751122959797</v>
      </c>
    </row>
    <row r="411" spans="2:31" x14ac:dyDescent="0.35">
      <c r="B411" s="122">
        <v>401</v>
      </c>
      <c r="C411" t="s">
        <v>1757</v>
      </c>
      <c r="D411">
        <v>0.62656209602798296</v>
      </c>
      <c r="E411">
        <v>0.350071051497098</v>
      </c>
      <c r="F411">
        <v>0.60236520664036397</v>
      </c>
      <c r="G411">
        <v>0.35616206183007798</v>
      </c>
      <c r="H411">
        <v>0.59058700961546295</v>
      </c>
      <c r="I411">
        <v>0.37228256102184498</v>
      </c>
      <c r="J411">
        <v>0.56997951318318396</v>
      </c>
      <c r="K411">
        <v>0.40212994417894998</v>
      </c>
      <c r="L411" s="126">
        <f t="shared" si="46"/>
        <v>0.56997951318318396</v>
      </c>
      <c r="M411" s="126">
        <f t="shared" si="47"/>
        <v>0.40212994417894998</v>
      </c>
      <c r="O411" s="122">
        <v>401</v>
      </c>
      <c r="P411" t="s">
        <v>3561</v>
      </c>
      <c r="Q411">
        <v>0.57969337441673197</v>
      </c>
      <c r="R411">
        <v>0.41850483615541401</v>
      </c>
      <c r="S411">
        <v>0.56959116588897696</v>
      </c>
      <c r="T411">
        <v>0.428006448207219</v>
      </c>
      <c r="U411">
        <v>0.55108012325019695</v>
      </c>
      <c r="V411">
        <v>0.44351450846624202</v>
      </c>
      <c r="W411">
        <v>0.53559116588897704</v>
      </c>
      <c r="X411">
        <v>0.46200644820721898</v>
      </c>
      <c r="Y411" s="126">
        <f t="shared" si="48"/>
        <v>0.53559116588897704</v>
      </c>
      <c r="Z411" s="126">
        <f t="shared" si="49"/>
        <v>0.46200644820721898</v>
      </c>
      <c r="AB411">
        <v>401</v>
      </c>
      <c r="AC411" t="str">
        <f t="shared" si="50"/>
        <v>Gaston Gaudio</v>
      </c>
      <c r="AD411" s="124">
        <f t="shared" si="51"/>
        <v>0.56997951318318396</v>
      </c>
      <c r="AE411" s="124">
        <f t="shared" si="52"/>
        <v>0.40212994417894998</v>
      </c>
    </row>
    <row r="412" spans="2:31" x14ac:dyDescent="0.35">
      <c r="B412" s="122">
        <v>402</v>
      </c>
      <c r="C412" t="s">
        <v>2895</v>
      </c>
      <c r="D412">
        <v>0.64856269227816199</v>
      </c>
      <c r="E412">
        <v>0.34477074372246602</v>
      </c>
      <c r="F412">
        <v>0.63443557257336702</v>
      </c>
      <c r="G412">
        <v>0.35461277102303701</v>
      </c>
      <c r="H412">
        <v>0.61496876749873897</v>
      </c>
      <c r="I412">
        <v>0.369015306924035</v>
      </c>
      <c r="J412">
        <v>0.59319907941218197</v>
      </c>
      <c r="K412">
        <v>0.39669252219561202</v>
      </c>
      <c r="L412" s="126">
        <f t="shared" si="46"/>
        <v>0.59319907941218197</v>
      </c>
      <c r="M412" s="126">
        <f t="shared" si="47"/>
        <v>0.39669252219561202</v>
      </c>
      <c r="O412" s="122">
        <v>402</v>
      </c>
      <c r="P412" t="s">
        <v>3372</v>
      </c>
      <c r="Q412">
        <v>0.57972229091288796</v>
      </c>
      <c r="R412">
        <v>0.41998318333300499</v>
      </c>
      <c r="S412">
        <v>0.56962972121718403</v>
      </c>
      <c r="T412">
        <v>0.42997757777734003</v>
      </c>
      <c r="U412">
        <v>0.55116687273866305</v>
      </c>
      <c r="V412">
        <v>0.44794954999901498</v>
      </c>
      <c r="W412">
        <v>0.535629721217184</v>
      </c>
      <c r="X412">
        <v>0.46397757777734</v>
      </c>
      <c r="Y412" s="126">
        <f t="shared" si="48"/>
        <v>0.535629721217184</v>
      </c>
      <c r="Z412" s="126">
        <f t="shared" si="49"/>
        <v>0.46397757777734</v>
      </c>
      <c r="AB412">
        <v>402</v>
      </c>
      <c r="AC412" t="str">
        <f t="shared" si="50"/>
        <v>Geoffrey Blancaneaux</v>
      </c>
      <c r="AD412" s="124">
        <f t="shared" si="51"/>
        <v>0.59319907941218197</v>
      </c>
      <c r="AE412" s="124">
        <f t="shared" si="52"/>
        <v>0.39669252219561202</v>
      </c>
    </row>
    <row r="413" spans="2:31" x14ac:dyDescent="0.35">
      <c r="B413" s="122">
        <v>403</v>
      </c>
      <c r="C413" t="s">
        <v>1758</v>
      </c>
      <c r="D413">
        <v>0.63935610260850495</v>
      </c>
      <c r="E413">
        <v>0.33891643128481402</v>
      </c>
      <c r="F413">
        <v>0.62296823400188095</v>
      </c>
      <c r="G413">
        <v>0.350782168055988</v>
      </c>
      <c r="H413">
        <v>0.61397750540738105</v>
      </c>
      <c r="I413">
        <v>0.37629655978441701</v>
      </c>
      <c r="J413">
        <v>0.59271310812632805</v>
      </c>
      <c r="K413">
        <v>0.39903867102012303</v>
      </c>
      <c r="L413" s="126">
        <f t="shared" si="46"/>
        <v>0.59271310812632805</v>
      </c>
      <c r="M413" s="126">
        <f t="shared" si="47"/>
        <v>0.39903867102012303</v>
      </c>
      <c r="O413" s="122">
        <v>403</v>
      </c>
      <c r="P413" t="s">
        <v>3589</v>
      </c>
      <c r="Q413">
        <v>0.58779033924350499</v>
      </c>
      <c r="R413">
        <v>0.42448771504535299</v>
      </c>
      <c r="S413">
        <v>0.57421474561421604</v>
      </c>
      <c r="T413">
        <v>0.41993024957268998</v>
      </c>
      <c r="U413">
        <v>0.55255044410225795</v>
      </c>
      <c r="V413">
        <v>0.43046188420731701</v>
      </c>
      <c r="W413">
        <v>0.53010005280493999</v>
      </c>
      <c r="X413">
        <v>0.44695682668159398</v>
      </c>
      <c r="Y413" s="126">
        <f t="shared" si="48"/>
        <v>0.53010005280493999</v>
      </c>
      <c r="Z413" s="126">
        <f t="shared" si="49"/>
        <v>0.44695682668159398</v>
      </c>
      <c r="AB413">
        <v>403</v>
      </c>
      <c r="AC413" t="str">
        <f t="shared" si="50"/>
        <v>George Bastl</v>
      </c>
      <c r="AD413" s="124">
        <f t="shared" si="51"/>
        <v>0.59271310812632805</v>
      </c>
      <c r="AE413" s="124">
        <f t="shared" si="52"/>
        <v>0.39903867102012303</v>
      </c>
    </row>
    <row r="414" spans="2:31" x14ac:dyDescent="0.35">
      <c r="B414" s="122">
        <v>404</v>
      </c>
      <c r="C414" t="s">
        <v>2567</v>
      </c>
      <c r="D414">
        <v>0.64887248960617605</v>
      </c>
      <c r="E414">
        <v>0.34459097796824201</v>
      </c>
      <c r="F414">
        <v>0.62740609709398298</v>
      </c>
      <c r="G414">
        <v>0.348409688662013</v>
      </c>
      <c r="H414">
        <v>0.62689107018415102</v>
      </c>
      <c r="I414">
        <v>0.38015199337032601</v>
      </c>
      <c r="J414">
        <v>0.61849665736927595</v>
      </c>
      <c r="K414">
        <v>0.40346839053885297</v>
      </c>
      <c r="L414" s="126">
        <f t="shared" si="46"/>
        <v>0.61849665736927595</v>
      </c>
      <c r="M414" s="126">
        <f t="shared" si="47"/>
        <v>0.40346839053885297</v>
      </c>
      <c r="O414" s="122">
        <v>404</v>
      </c>
      <c r="P414" t="s">
        <v>3434</v>
      </c>
      <c r="Q414">
        <v>0.57701063550059795</v>
      </c>
      <c r="R414">
        <v>0.442143021082191</v>
      </c>
      <c r="S414">
        <v>0.57195608656823105</v>
      </c>
      <c r="T414">
        <v>0.43886215151539898</v>
      </c>
      <c r="U414">
        <v>0.54481026185675696</v>
      </c>
      <c r="V414">
        <v>0.45241028397564698</v>
      </c>
      <c r="W414">
        <v>0.53107827641130401</v>
      </c>
      <c r="X414">
        <v>0.45821767373245897</v>
      </c>
      <c r="Y414" s="126">
        <f t="shared" si="48"/>
        <v>0.53107827641130401</v>
      </c>
      <c r="Z414" s="126">
        <f t="shared" si="49"/>
        <v>0.45821767373245897</v>
      </c>
      <c r="AB414">
        <v>404</v>
      </c>
      <c r="AC414" t="str">
        <f t="shared" si="50"/>
        <v>Gerald Melzer</v>
      </c>
      <c r="AD414" s="124">
        <f t="shared" si="51"/>
        <v>0.61849665736927595</v>
      </c>
      <c r="AE414" s="124">
        <f t="shared" si="52"/>
        <v>0.40346839053885297</v>
      </c>
    </row>
    <row r="415" spans="2:31" x14ac:dyDescent="0.35">
      <c r="B415" s="122">
        <v>405</v>
      </c>
      <c r="C415" t="s">
        <v>2593</v>
      </c>
      <c r="D415">
        <v>0.64969286043654495</v>
      </c>
      <c r="E415">
        <v>0.34655550999936802</v>
      </c>
      <c r="F415">
        <v>0.63703929065481801</v>
      </c>
      <c r="G415">
        <v>0.35733326499905199</v>
      </c>
      <c r="H415">
        <v>0.61838572087309096</v>
      </c>
      <c r="I415">
        <v>0.37411101999873497</v>
      </c>
      <c r="J415">
        <v>0.584456444051763</v>
      </c>
      <c r="K415">
        <v>0.39791089699702797</v>
      </c>
      <c r="L415" s="126">
        <f t="shared" si="46"/>
        <v>0.584456444051763</v>
      </c>
      <c r="M415" s="126">
        <f t="shared" si="47"/>
        <v>0.39791089699702797</v>
      </c>
      <c r="O415" s="122">
        <v>405</v>
      </c>
      <c r="P415" t="s">
        <v>3201</v>
      </c>
      <c r="Q415">
        <v>0.60480871379363998</v>
      </c>
      <c r="R415">
        <v>0.42593805663115902</v>
      </c>
      <c r="S415">
        <v>0.58162542529291705</v>
      </c>
      <c r="T415">
        <v>0.417519423959126</v>
      </c>
      <c r="U415">
        <v>0.55532669238607402</v>
      </c>
      <c r="V415">
        <v>0.43920373159460302</v>
      </c>
      <c r="W415">
        <v>0.52889509961612302</v>
      </c>
      <c r="X415">
        <v>0.44451948618525</v>
      </c>
      <c r="Y415" s="126">
        <f t="shared" si="48"/>
        <v>0.52889509961612302</v>
      </c>
      <c r="Z415" s="126">
        <f t="shared" si="49"/>
        <v>0.44451948618525</v>
      </c>
      <c r="AB415">
        <v>405</v>
      </c>
      <c r="AC415" t="str">
        <f t="shared" si="50"/>
        <v>Gerard Granollers</v>
      </c>
      <c r="AD415" s="124">
        <f t="shared" si="51"/>
        <v>0.584456444051763</v>
      </c>
      <c r="AE415" s="124">
        <f t="shared" si="52"/>
        <v>0.39791089699702797</v>
      </c>
    </row>
    <row r="416" spans="2:31" x14ac:dyDescent="0.35">
      <c r="B416" s="122">
        <v>406</v>
      </c>
      <c r="C416" t="s">
        <v>2949</v>
      </c>
      <c r="D416">
        <v>0.65083038229378498</v>
      </c>
      <c r="E416">
        <v>0.34263149993533498</v>
      </c>
      <c r="F416">
        <v>0.63910717639171399</v>
      </c>
      <c r="G416">
        <v>0.35217533324711298</v>
      </c>
      <c r="H416">
        <v>0.61820186452052694</v>
      </c>
      <c r="I416">
        <v>0.36131203313071603</v>
      </c>
      <c r="J416">
        <v>0.59710717639171396</v>
      </c>
      <c r="K416">
        <v>0.39417533324711301</v>
      </c>
      <c r="L416" s="126">
        <f t="shared" si="46"/>
        <v>0.59710717639171396</v>
      </c>
      <c r="M416" s="126">
        <f t="shared" si="47"/>
        <v>0.39417533324711301</v>
      </c>
      <c r="O416" s="122">
        <v>406</v>
      </c>
      <c r="P416" t="s">
        <v>3184</v>
      </c>
      <c r="Q416">
        <v>0.57474069278668305</v>
      </c>
      <c r="R416">
        <v>0.40840402619242899</v>
      </c>
      <c r="S416">
        <v>0.560053746767607</v>
      </c>
      <c r="T416">
        <v>0.40761308366097099</v>
      </c>
      <c r="U416">
        <v>0.54347814249128601</v>
      </c>
      <c r="V416">
        <v>0.42996924911067003</v>
      </c>
      <c r="W416">
        <v>0.52645769199515902</v>
      </c>
      <c r="X416">
        <v>0.44447700857559302</v>
      </c>
      <c r="Y416" s="126">
        <f t="shared" si="48"/>
        <v>0.52645769199515902</v>
      </c>
      <c r="Z416" s="126">
        <f t="shared" si="49"/>
        <v>0.44447700857559302</v>
      </c>
      <c r="AB416">
        <v>406</v>
      </c>
      <c r="AC416" t="str">
        <f t="shared" si="50"/>
        <v>Gerardo Lopez Villasenor</v>
      </c>
      <c r="AD416" s="124">
        <f t="shared" si="51"/>
        <v>0.59710717639171396</v>
      </c>
      <c r="AE416" s="124">
        <f t="shared" si="52"/>
        <v>0.39417533324711301</v>
      </c>
    </row>
    <row r="417" spans="2:31" x14ac:dyDescent="0.35">
      <c r="B417" s="122">
        <v>407</v>
      </c>
      <c r="C417" t="s">
        <v>2783</v>
      </c>
      <c r="D417">
        <v>0.65164158272838901</v>
      </c>
      <c r="E417">
        <v>0.34734032699470402</v>
      </c>
      <c r="F417">
        <v>0.63996237409258305</v>
      </c>
      <c r="G417">
        <v>0.35851049049205502</v>
      </c>
      <c r="H417">
        <v>0.62228316545677698</v>
      </c>
      <c r="I417">
        <v>0.37568065398940698</v>
      </c>
      <c r="J417">
        <v>0.59361543882342704</v>
      </c>
      <c r="K417">
        <v>0.40159953687510702</v>
      </c>
      <c r="L417" s="126">
        <f t="shared" si="46"/>
        <v>0.59361543882342704</v>
      </c>
      <c r="M417" s="126">
        <f t="shared" si="47"/>
        <v>0.40159953687510702</v>
      </c>
      <c r="O417" s="122">
        <v>407</v>
      </c>
      <c r="P417" t="s">
        <v>2971</v>
      </c>
      <c r="Q417">
        <v>0.56904637211998299</v>
      </c>
      <c r="R417">
        <v>0.41569706397657202</v>
      </c>
      <c r="S417">
        <v>0.561212585560943</v>
      </c>
      <c r="T417">
        <v>0.42481244880575503</v>
      </c>
      <c r="U417">
        <v>0.539477485363967</v>
      </c>
      <c r="V417">
        <v>0.43742123129298399</v>
      </c>
      <c r="W417">
        <v>0.52297490910897504</v>
      </c>
      <c r="X417">
        <v>0.45760689055631498</v>
      </c>
      <c r="Y417" s="126">
        <f t="shared" si="48"/>
        <v>0.52297490910897504</v>
      </c>
      <c r="Z417" s="126">
        <f t="shared" si="49"/>
        <v>0.45760689055631498</v>
      </c>
      <c r="AB417">
        <v>407</v>
      </c>
      <c r="AC417" t="str">
        <f t="shared" si="50"/>
        <v>Germain Gigounon</v>
      </c>
      <c r="AD417" s="124">
        <f t="shared" si="51"/>
        <v>0.59361543882342704</v>
      </c>
      <c r="AE417" s="124">
        <f t="shared" si="52"/>
        <v>0.40159953687510702</v>
      </c>
    </row>
    <row r="418" spans="2:31" x14ac:dyDescent="0.35">
      <c r="B418" s="122">
        <v>408</v>
      </c>
      <c r="C418" t="s">
        <v>2963</v>
      </c>
      <c r="D418">
        <v>0.65392185132951597</v>
      </c>
      <c r="E418">
        <v>0.34589481106734699</v>
      </c>
      <c r="F418">
        <v>0.64333266654128296</v>
      </c>
      <c r="G418">
        <v>0.35649490277079499</v>
      </c>
      <c r="H418">
        <v>0.62718445373937903</v>
      </c>
      <c r="I418">
        <v>0.37175135618023197</v>
      </c>
      <c r="J418">
        <v>0.60332047009828704</v>
      </c>
      <c r="K418">
        <v>0.39788987264596798</v>
      </c>
      <c r="L418" s="126">
        <f t="shared" si="46"/>
        <v>0.60332047009828704</v>
      </c>
      <c r="M418" s="126">
        <f t="shared" si="47"/>
        <v>0.39788987264596798</v>
      </c>
      <c r="O418" s="122">
        <v>408</v>
      </c>
      <c r="P418" t="s">
        <v>3294</v>
      </c>
      <c r="Q418">
        <v>0.57744513021197896</v>
      </c>
      <c r="R418">
        <v>0.41859716744077402</v>
      </c>
      <c r="S418">
        <v>0.56616769531796896</v>
      </c>
      <c r="T418">
        <v>0.42789575116116002</v>
      </c>
      <c r="U418">
        <v>0.54689026042395805</v>
      </c>
      <c r="V418">
        <v>0.44519433488154703</v>
      </c>
      <c r="W418">
        <v>0.52450308595390605</v>
      </c>
      <c r="X418">
        <v>0.45768725348348099</v>
      </c>
      <c r="Y418" s="126">
        <f t="shared" si="48"/>
        <v>0.52450308595390605</v>
      </c>
      <c r="Z418" s="126">
        <f t="shared" si="49"/>
        <v>0.45768725348348099</v>
      </c>
      <c r="AB418">
        <v>408</v>
      </c>
      <c r="AC418" t="str">
        <f t="shared" si="50"/>
        <v>Gian Marco Moroni</v>
      </c>
      <c r="AD418" s="124">
        <f t="shared" si="51"/>
        <v>0.60332047009828704</v>
      </c>
      <c r="AE418" s="124">
        <f t="shared" si="52"/>
        <v>0.39788987264596798</v>
      </c>
    </row>
    <row r="419" spans="2:31" x14ac:dyDescent="0.35">
      <c r="B419" s="122">
        <v>409</v>
      </c>
      <c r="C419" t="s">
        <v>2869</v>
      </c>
      <c r="D419">
        <v>0.666254293106881</v>
      </c>
      <c r="E419">
        <v>0.33503574564796901</v>
      </c>
      <c r="F419">
        <v>0.66739504543145101</v>
      </c>
      <c r="G419">
        <v>0.33622398475760601</v>
      </c>
      <c r="H419">
        <v>0.64864618321315703</v>
      </c>
      <c r="I419">
        <v>0.34405086012428199</v>
      </c>
      <c r="J419">
        <v>0.634142348396319</v>
      </c>
      <c r="K419">
        <v>0.37871301173211003</v>
      </c>
      <c r="L419" s="126">
        <f t="shared" si="46"/>
        <v>0.634142348396319</v>
      </c>
      <c r="M419" s="126">
        <f t="shared" si="47"/>
        <v>0.37871301173211003</v>
      </c>
      <c r="O419" s="122">
        <v>409</v>
      </c>
      <c r="P419" t="s">
        <v>3183</v>
      </c>
      <c r="Q419">
        <v>0.57796645067555796</v>
      </c>
      <c r="R419">
        <v>0.415666018250062</v>
      </c>
      <c r="S419">
        <v>0.56728860090074396</v>
      </c>
      <c r="T419">
        <v>0.42422135766674901</v>
      </c>
      <c r="U419">
        <v>0.54589935202667295</v>
      </c>
      <c r="V419">
        <v>0.43499805475018499</v>
      </c>
      <c r="W419">
        <v>0.53328860090074404</v>
      </c>
      <c r="X419">
        <v>0.45822135766674899</v>
      </c>
      <c r="Y419" s="126">
        <f t="shared" si="48"/>
        <v>0.53328860090074404</v>
      </c>
      <c r="Z419" s="126">
        <f t="shared" si="49"/>
        <v>0.45822135766674899</v>
      </c>
      <c r="AB419">
        <v>409</v>
      </c>
      <c r="AC419" t="str">
        <f t="shared" si="50"/>
        <v>Gianluca Mager</v>
      </c>
      <c r="AD419" s="124">
        <f t="shared" si="51"/>
        <v>0.634142348396319</v>
      </c>
      <c r="AE419" s="124">
        <f t="shared" si="52"/>
        <v>0.37871301173211003</v>
      </c>
    </row>
    <row r="420" spans="2:31" x14ac:dyDescent="0.35">
      <c r="B420" s="122">
        <v>410</v>
      </c>
      <c r="C420" t="s">
        <v>1759</v>
      </c>
      <c r="D420">
        <v>0.65169121487248105</v>
      </c>
      <c r="E420">
        <v>0.34022032440667799</v>
      </c>
      <c r="F420">
        <v>0.64003682230872205</v>
      </c>
      <c r="G420">
        <v>0.34783048661001698</v>
      </c>
      <c r="H420">
        <v>0.62238242974496305</v>
      </c>
      <c r="I420">
        <v>0.36144064881335602</v>
      </c>
      <c r="J420">
        <v>0.59384870990066296</v>
      </c>
      <c r="K420">
        <v>0.368135524711387</v>
      </c>
      <c r="L420" s="126">
        <f t="shared" si="46"/>
        <v>0.59384870990066296</v>
      </c>
      <c r="M420" s="126">
        <f t="shared" si="47"/>
        <v>0.368135524711387</v>
      </c>
      <c r="O420" s="122">
        <v>410</v>
      </c>
      <c r="P420" t="s">
        <v>3254</v>
      </c>
      <c r="Q420">
        <v>0.57913593816119002</v>
      </c>
      <c r="R420">
        <v>0.41944657705593402</v>
      </c>
      <c r="S420">
        <v>0.56870390724178499</v>
      </c>
      <c r="T420">
        <v>0.42916986558390102</v>
      </c>
      <c r="U420">
        <v>0.55027187632237995</v>
      </c>
      <c r="V420">
        <v>0.44689315411186697</v>
      </c>
      <c r="W420">
        <v>0.53211172172535603</v>
      </c>
      <c r="X420">
        <v>0.461509596751702</v>
      </c>
      <c r="Y420" s="126">
        <f t="shared" si="48"/>
        <v>0.53211172172535603</v>
      </c>
      <c r="Z420" s="126">
        <f t="shared" si="49"/>
        <v>0.461509596751702</v>
      </c>
      <c r="AB420">
        <v>410</v>
      </c>
      <c r="AC420" t="str">
        <f t="shared" si="50"/>
        <v>Gianluca Naso</v>
      </c>
      <c r="AD420" s="124">
        <f t="shared" si="51"/>
        <v>0.59384870990066296</v>
      </c>
      <c r="AE420" s="124">
        <f t="shared" si="52"/>
        <v>0.368135524711387</v>
      </c>
    </row>
    <row r="421" spans="2:31" x14ac:dyDescent="0.35">
      <c r="B421" s="122">
        <v>411</v>
      </c>
      <c r="C421" t="s">
        <v>2863</v>
      </c>
      <c r="D421">
        <v>0.65194681593795301</v>
      </c>
      <c r="E421">
        <v>0.34497218679491498</v>
      </c>
      <c r="F421">
        <v>0.64002776585378096</v>
      </c>
      <c r="G421">
        <v>0.35239088116316097</v>
      </c>
      <c r="H421">
        <v>0.62335534723254904</v>
      </c>
      <c r="I421">
        <v>0.373964843035962</v>
      </c>
      <c r="J421">
        <v>0.59687381056712097</v>
      </c>
      <c r="K421">
        <v>0.402400132248322</v>
      </c>
      <c r="L421" s="126">
        <f t="shared" si="46"/>
        <v>0.59687381056712097</v>
      </c>
      <c r="M421" s="126">
        <f t="shared" si="47"/>
        <v>0.402400132248322</v>
      </c>
      <c r="O421" s="122">
        <v>411</v>
      </c>
      <c r="P421" t="s">
        <v>3920</v>
      </c>
      <c r="Q421">
        <v>0.58158155229976005</v>
      </c>
      <c r="R421">
        <v>0.41849703172077701</v>
      </c>
      <c r="S421">
        <v>0.57210873639967996</v>
      </c>
      <c r="T421">
        <v>0.42799604229436899</v>
      </c>
      <c r="U421">
        <v>0.55674465689927999</v>
      </c>
      <c r="V421">
        <v>0.44349109516233098</v>
      </c>
      <c r="W421">
        <v>0.53810873639968004</v>
      </c>
      <c r="X421">
        <v>0.46199604229436902</v>
      </c>
      <c r="Y421" s="126">
        <f t="shared" si="48"/>
        <v>0.53810873639968004</v>
      </c>
      <c r="Z421" s="126">
        <f t="shared" si="49"/>
        <v>0.46199604229436902</v>
      </c>
      <c r="AB421">
        <v>411</v>
      </c>
      <c r="AC421" t="str">
        <f t="shared" si="50"/>
        <v>Gianluigi Quinzi</v>
      </c>
      <c r="AD421" s="124">
        <f t="shared" si="51"/>
        <v>0.59687381056712097</v>
      </c>
      <c r="AE421" s="124">
        <f t="shared" si="52"/>
        <v>0.402400132248322</v>
      </c>
    </row>
    <row r="422" spans="2:31" x14ac:dyDescent="0.35">
      <c r="B422" s="122">
        <v>412</v>
      </c>
      <c r="C422" t="s">
        <v>2556</v>
      </c>
      <c r="D422">
        <v>0.65725055697526003</v>
      </c>
      <c r="E422">
        <v>0.34658435941292798</v>
      </c>
      <c r="F422">
        <v>0.64837583546289101</v>
      </c>
      <c r="G422">
        <v>0.35737653911939199</v>
      </c>
      <c r="H422">
        <v>0.633501113950521</v>
      </c>
      <c r="I422">
        <v>0.37416871882585701</v>
      </c>
      <c r="J422">
        <v>0.61997761778372396</v>
      </c>
      <c r="K422">
        <v>0.39804648924076302</v>
      </c>
      <c r="L422" s="126">
        <f t="shared" si="46"/>
        <v>0.61997761778372396</v>
      </c>
      <c r="M422" s="126">
        <f t="shared" si="47"/>
        <v>0.39804648924076302</v>
      </c>
      <c r="O422" s="122">
        <v>412</v>
      </c>
      <c r="P422" t="s">
        <v>3404</v>
      </c>
      <c r="Q422">
        <v>0.57270202287567396</v>
      </c>
      <c r="R422">
        <v>0.420905171074346</v>
      </c>
      <c r="S422">
        <v>0.559922197752596</v>
      </c>
      <c r="T422">
        <v>0.431203275722157</v>
      </c>
      <c r="U422">
        <v>0.53218906511683695</v>
      </c>
      <c r="V422">
        <v>0.45073722748487</v>
      </c>
      <c r="W422">
        <v>0.519673208283151</v>
      </c>
      <c r="X422">
        <v>0.46513813293666401</v>
      </c>
      <c r="Y422" s="126">
        <f t="shared" si="48"/>
        <v>0.519673208283151</v>
      </c>
      <c r="Z422" s="126">
        <f t="shared" si="49"/>
        <v>0.46513813293666401</v>
      </c>
      <c r="AB422">
        <v>412</v>
      </c>
      <c r="AC422" t="str">
        <f t="shared" si="50"/>
        <v>Gianni Mina</v>
      </c>
      <c r="AD422" s="124">
        <f t="shared" si="51"/>
        <v>0.61997761778372396</v>
      </c>
      <c r="AE422" s="124">
        <f t="shared" si="52"/>
        <v>0.39804648924076302</v>
      </c>
    </row>
    <row r="423" spans="2:31" x14ac:dyDescent="0.35">
      <c r="B423" s="122">
        <v>413</v>
      </c>
      <c r="C423" t="s">
        <v>3828</v>
      </c>
      <c r="D423">
        <v>0.65960186918830699</v>
      </c>
      <c r="E423">
        <v>0.35064826262098497</v>
      </c>
      <c r="F423">
        <v>0.65366799145104904</v>
      </c>
      <c r="G423">
        <v>0.367289617146279</v>
      </c>
      <c r="H423">
        <v>0.63739659172349805</v>
      </c>
      <c r="I423">
        <v>0.37829888841015602</v>
      </c>
      <c r="J423">
        <v>0.61721648510765303</v>
      </c>
      <c r="K423">
        <v>0.397228751766184</v>
      </c>
      <c r="L423" s="126">
        <f t="shared" si="46"/>
        <v>0.61721648510765303</v>
      </c>
      <c r="M423" s="126">
        <f t="shared" si="47"/>
        <v>0.397228751766184</v>
      </c>
      <c r="O423" s="122">
        <v>413</v>
      </c>
      <c r="P423" t="s">
        <v>3418</v>
      </c>
      <c r="Q423">
        <v>0.57538842782900601</v>
      </c>
      <c r="R423">
        <v>0.418426840588219</v>
      </c>
      <c r="S423">
        <v>0.56385123710534202</v>
      </c>
      <c r="T423">
        <v>0.42790245411762601</v>
      </c>
      <c r="U423">
        <v>0.53816528348701897</v>
      </c>
      <c r="V423">
        <v>0.44328052176465799</v>
      </c>
      <c r="W423">
        <v>0.52985123710534199</v>
      </c>
      <c r="X423">
        <v>0.46190245411762598</v>
      </c>
      <c r="Y423" s="126">
        <f t="shared" si="48"/>
        <v>0.52985123710534199</v>
      </c>
      <c r="Z423" s="126">
        <f t="shared" si="49"/>
        <v>0.46190245411762598</v>
      </c>
      <c r="AB423">
        <v>413</v>
      </c>
      <c r="AC423" t="str">
        <f t="shared" si="50"/>
        <v>Gijs Brouwer</v>
      </c>
      <c r="AD423" s="124">
        <f t="shared" si="51"/>
        <v>0.61721648510765303</v>
      </c>
      <c r="AE423" s="124">
        <f t="shared" si="52"/>
        <v>0.397228751766184</v>
      </c>
    </row>
    <row r="424" spans="2:31" x14ac:dyDescent="0.35">
      <c r="B424" s="122">
        <v>414</v>
      </c>
      <c r="C424" t="s">
        <v>3870</v>
      </c>
      <c r="D424">
        <v>0.65251764931968703</v>
      </c>
      <c r="E424">
        <v>0.34718931697516803</v>
      </c>
      <c r="F424">
        <v>0.640866475901264</v>
      </c>
      <c r="G424">
        <v>0.35844489489164399</v>
      </c>
      <c r="H424">
        <v>0.62451764931968701</v>
      </c>
      <c r="I424">
        <v>0.375189316975168</v>
      </c>
      <c r="J424">
        <v>0.59963823698976504</v>
      </c>
      <c r="K424">
        <v>0.40014198773137599</v>
      </c>
      <c r="L424" s="126">
        <f t="shared" si="46"/>
        <v>0.59963823698976504</v>
      </c>
      <c r="M424" s="126">
        <f t="shared" si="47"/>
        <v>0.40014198773137599</v>
      </c>
      <c r="O424" s="122">
        <v>414</v>
      </c>
      <c r="P424" t="s">
        <v>3321</v>
      </c>
      <c r="Q424">
        <v>0.57843291593957402</v>
      </c>
      <c r="R424">
        <v>0.418383503341347</v>
      </c>
      <c r="S424">
        <v>0.56791055458609796</v>
      </c>
      <c r="T424">
        <v>0.42784467112179603</v>
      </c>
      <c r="U424">
        <v>0.54729874781872101</v>
      </c>
      <c r="V424">
        <v>0.44315051002404199</v>
      </c>
      <c r="W424">
        <v>0.53391055458609804</v>
      </c>
      <c r="X424">
        <v>0.461844671121796</v>
      </c>
      <c r="Y424" s="126">
        <f t="shared" si="48"/>
        <v>0.53391055458609804</v>
      </c>
      <c r="Z424" s="126">
        <f t="shared" si="49"/>
        <v>0.461844671121796</v>
      </c>
      <c r="AB424">
        <v>414</v>
      </c>
      <c r="AC424" t="str">
        <f t="shared" si="50"/>
        <v>Gilles Arnaud Bailly</v>
      </c>
      <c r="AD424" s="124">
        <f t="shared" si="51"/>
        <v>0.59963823698976504</v>
      </c>
      <c r="AE424" s="124">
        <f t="shared" si="52"/>
        <v>0.40014198773137599</v>
      </c>
    </row>
    <row r="425" spans="2:31" x14ac:dyDescent="0.35">
      <c r="B425" s="122">
        <v>415</v>
      </c>
      <c r="C425" t="s">
        <v>2365</v>
      </c>
      <c r="D425">
        <v>0.66023240910408998</v>
      </c>
      <c r="E425">
        <v>0.34506711705333298</v>
      </c>
      <c r="F425">
        <v>0.64481484682720103</v>
      </c>
      <c r="G425">
        <v>0.35517920220005</v>
      </c>
      <c r="H425">
        <v>0.62755890858562902</v>
      </c>
      <c r="I425">
        <v>0.37035352935191501</v>
      </c>
      <c r="J425">
        <v>0.59917364683336505</v>
      </c>
      <c r="K425">
        <v>0.39297434140106302</v>
      </c>
      <c r="L425" s="126">
        <f t="shared" si="46"/>
        <v>0.59917364683336505</v>
      </c>
      <c r="M425" s="126">
        <f t="shared" si="47"/>
        <v>0.39297434140106302</v>
      </c>
      <c r="O425" s="122">
        <v>415</v>
      </c>
      <c r="P425" t="s">
        <v>3600</v>
      </c>
      <c r="Q425">
        <v>0.62944155954644099</v>
      </c>
      <c r="R425">
        <v>0.47486410882737701</v>
      </c>
      <c r="S425">
        <v>0.66002694209691704</v>
      </c>
      <c r="T425">
        <v>0.50163271243955998</v>
      </c>
      <c r="U425">
        <v>0.68660055118018704</v>
      </c>
      <c r="V425">
        <v>0.58619020272879496</v>
      </c>
      <c r="W425">
        <v>0.69617484828712894</v>
      </c>
      <c r="X425">
        <v>0.58135678036090199</v>
      </c>
      <c r="Y425" s="126">
        <f t="shared" si="48"/>
        <v>0.69617484828712894</v>
      </c>
      <c r="Z425" s="126">
        <f t="shared" si="49"/>
        <v>0.58135678036090199</v>
      </c>
      <c r="AB425">
        <v>415</v>
      </c>
      <c r="AC425" t="str">
        <f t="shared" si="50"/>
        <v>Gilles Elseneer</v>
      </c>
      <c r="AD425" s="124">
        <f t="shared" si="51"/>
        <v>0.59917364683336505</v>
      </c>
      <c r="AE425" s="124">
        <f t="shared" si="52"/>
        <v>0.39297434140106302</v>
      </c>
    </row>
    <row r="426" spans="2:31" x14ac:dyDescent="0.35">
      <c r="B426" s="122">
        <v>416</v>
      </c>
      <c r="C426" t="s">
        <v>1760</v>
      </c>
      <c r="D426">
        <v>0.72970882671523096</v>
      </c>
      <c r="E426">
        <v>0.33070938332179001</v>
      </c>
      <c r="F426">
        <v>0.71128598362009798</v>
      </c>
      <c r="G426">
        <v>0.34022063112134499</v>
      </c>
      <c r="H426">
        <v>0.69487268858579898</v>
      </c>
      <c r="I426">
        <v>0.35411648164567699</v>
      </c>
      <c r="J426">
        <v>0.63675600848491698</v>
      </c>
      <c r="K426">
        <v>0.37094135395488198</v>
      </c>
      <c r="L426" s="126">
        <f t="shared" si="46"/>
        <v>0.63675600848491698</v>
      </c>
      <c r="M426" s="126">
        <f t="shared" si="47"/>
        <v>0.37094135395488198</v>
      </c>
      <c r="O426" s="122">
        <v>416</v>
      </c>
      <c r="P426" t="s">
        <v>3360</v>
      </c>
      <c r="Q426">
        <v>0.57859746114611899</v>
      </c>
      <c r="R426">
        <v>0.41926121214235001</v>
      </c>
      <c r="S426">
        <v>0.56812994819482598</v>
      </c>
      <c r="T426">
        <v>0.42901494952313401</v>
      </c>
      <c r="U426">
        <v>0.54779238343835801</v>
      </c>
      <c r="V426">
        <v>0.44578363642704999</v>
      </c>
      <c r="W426">
        <v>0.53412994819482595</v>
      </c>
      <c r="X426">
        <v>0.46301494952313299</v>
      </c>
      <c r="Y426" s="126">
        <f t="shared" si="48"/>
        <v>0.53412994819482595</v>
      </c>
      <c r="Z426" s="126">
        <f t="shared" si="49"/>
        <v>0.46301494952313299</v>
      </c>
      <c r="AB426">
        <v>416</v>
      </c>
      <c r="AC426" t="str">
        <f t="shared" si="50"/>
        <v>Gilles Muller</v>
      </c>
      <c r="AD426" s="124">
        <f t="shared" si="51"/>
        <v>0.63675600848491698</v>
      </c>
      <c r="AE426" s="124">
        <f t="shared" si="52"/>
        <v>0.37094135395488198</v>
      </c>
    </row>
    <row r="427" spans="2:31" x14ac:dyDescent="0.35">
      <c r="B427" s="122">
        <v>417</v>
      </c>
      <c r="C427" t="s">
        <v>1761</v>
      </c>
      <c r="D427">
        <v>0.648222342026749</v>
      </c>
      <c r="E427">
        <v>0.394559493088246</v>
      </c>
      <c r="F427">
        <v>0.63586591661556302</v>
      </c>
      <c r="G427">
        <v>0.41616123834031299</v>
      </c>
      <c r="H427">
        <v>0.60354566876990801</v>
      </c>
      <c r="I427">
        <v>0.39981473567963199</v>
      </c>
      <c r="J427">
        <v>0.57059294092139501</v>
      </c>
      <c r="K427">
        <v>0.41278032139904702</v>
      </c>
      <c r="L427" s="126">
        <f t="shared" si="46"/>
        <v>0.57059294092139501</v>
      </c>
      <c r="M427" s="126">
        <f t="shared" si="47"/>
        <v>0.41278032139904702</v>
      </c>
      <c r="O427" s="122">
        <v>417</v>
      </c>
      <c r="P427" t="s">
        <v>3378</v>
      </c>
      <c r="Q427">
        <v>0.57915333697882798</v>
      </c>
      <c r="R427">
        <v>0.41672738923094399</v>
      </c>
      <c r="S427">
        <v>0.56853527007215099</v>
      </c>
      <c r="T427">
        <v>0.42955643076176397</v>
      </c>
      <c r="U427">
        <v>0.54602480203085801</v>
      </c>
      <c r="V427">
        <v>0.44271368733192901</v>
      </c>
      <c r="W427">
        <v>0.53320457054271297</v>
      </c>
      <c r="X427">
        <v>0.46363942196288299</v>
      </c>
      <c r="Y427" s="126">
        <f t="shared" si="48"/>
        <v>0.53320457054271297</v>
      </c>
      <c r="Z427" s="126">
        <f t="shared" si="49"/>
        <v>0.46363942196288299</v>
      </c>
      <c r="AB427">
        <v>417</v>
      </c>
      <c r="AC427" t="str">
        <f t="shared" si="50"/>
        <v>Gilles Simon</v>
      </c>
      <c r="AD427" s="124">
        <f t="shared" si="51"/>
        <v>0.57059294092139501</v>
      </c>
      <c r="AE427" s="124">
        <f t="shared" si="52"/>
        <v>0.41278032139904702</v>
      </c>
    </row>
    <row r="428" spans="2:31" x14ac:dyDescent="0.35">
      <c r="B428" s="122">
        <v>418</v>
      </c>
      <c r="C428" t="s">
        <v>2307</v>
      </c>
      <c r="D428">
        <v>0.64888530738810601</v>
      </c>
      <c r="E428">
        <v>0.347070494471591</v>
      </c>
      <c r="F428">
        <v>0.63637600318802701</v>
      </c>
      <c r="G428">
        <v>0.35805097634559202</v>
      </c>
      <c r="H428">
        <v>0.61304392845631495</v>
      </c>
      <c r="I428">
        <v>0.37551339340338302</v>
      </c>
      <c r="J428">
        <v>0.59173139526261898</v>
      </c>
      <c r="K428">
        <v>0.39922506370822902</v>
      </c>
      <c r="L428" s="126">
        <f t="shared" si="46"/>
        <v>0.59173139526261898</v>
      </c>
      <c r="M428" s="126">
        <f t="shared" si="47"/>
        <v>0.39922506370822902</v>
      </c>
      <c r="O428" s="122">
        <v>418</v>
      </c>
      <c r="P428" t="s">
        <v>3284</v>
      </c>
      <c r="Q428">
        <v>0.57997560928274206</v>
      </c>
      <c r="R428">
        <v>0.41853938053640299</v>
      </c>
      <c r="S428">
        <v>0.56996341392411298</v>
      </c>
      <c r="T428">
        <v>0.42780907080460401</v>
      </c>
      <c r="U428">
        <v>0.55195121856548401</v>
      </c>
      <c r="V428">
        <v>0.44507876107280497</v>
      </c>
      <c r="W428">
        <v>0.53589024177233902</v>
      </c>
      <c r="X428">
        <v>0.45742721241381201</v>
      </c>
      <c r="Y428" s="126">
        <f t="shared" si="48"/>
        <v>0.53589024177233902</v>
      </c>
      <c r="Z428" s="126">
        <f t="shared" si="49"/>
        <v>0.45742721241381201</v>
      </c>
      <c r="AB428">
        <v>418</v>
      </c>
      <c r="AC428" t="str">
        <f t="shared" si="50"/>
        <v>Giorgio Galimberti</v>
      </c>
      <c r="AD428" s="124">
        <f t="shared" si="51"/>
        <v>0.59173139526261898</v>
      </c>
      <c r="AE428" s="124">
        <f t="shared" si="52"/>
        <v>0.39922506370822902</v>
      </c>
    </row>
    <row r="429" spans="2:31" x14ac:dyDescent="0.35">
      <c r="B429" s="122">
        <v>419</v>
      </c>
      <c r="C429" t="s">
        <v>1762</v>
      </c>
      <c r="D429">
        <v>0.64443981395549998</v>
      </c>
      <c r="E429">
        <v>0.343834993398558</v>
      </c>
      <c r="F429">
        <v>0.63121219962184605</v>
      </c>
      <c r="G429">
        <v>0.35205774205993601</v>
      </c>
      <c r="H429">
        <v>0.61424708438948405</v>
      </c>
      <c r="I429">
        <v>0.36728800133015399</v>
      </c>
      <c r="J429">
        <v>0.58922491574732005</v>
      </c>
      <c r="K429">
        <v>0.39548655008037298</v>
      </c>
      <c r="L429" s="126">
        <f t="shared" si="46"/>
        <v>0.58922491574732005</v>
      </c>
      <c r="M429" s="126">
        <f t="shared" si="47"/>
        <v>0.39548655008037298</v>
      </c>
      <c r="O429" s="122">
        <v>419</v>
      </c>
      <c r="P429" t="s">
        <v>3497</v>
      </c>
      <c r="Q429">
        <v>0.57953714822615399</v>
      </c>
      <c r="R429">
        <v>0.42003878447738702</v>
      </c>
      <c r="S429">
        <v>0.56930572233923105</v>
      </c>
      <c r="T429">
        <v>0.43005817671608099</v>
      </c>
      <c r="U429">
        <v>0.55107429645230899</v>
      </c>
      <c r="V429">
        <v>0.44807756895477402</v>
      </c>
      <c r="W429">
        <v>0.53391716701769398</v>
      </c>
      <c r="X429">
        <v>0.464174530148242</v>
      </c>
      <c r="Y429" s="126">
        <f t="shared" si="48"/>
        <v>0.53391716701769398</v>
      </c>
      <c r="Z429" s="126">
        <f t="shared" si="49"/>
        <v>0.464174530148242</v>
      </c>
      <c r="AB429">
        <v>419</v>
      </c>
      <c r="AC429" t="str">
        <f t="shared" si="50"/>
        <v>Giovanni Lapentti</v>
      </c>
      <c r="AD429" s="124">
        <f t="shared" si="51"/>
        <v>0.58922491574732005</v>
      </c>
      <c r="AE429" s="124">
        <f t="shared" si="52"/>
        <v>0.39548655008037298</v>
      </c>
    </row>
    <row r="430" spans="2:31" x14ac:dyDescent="0.35">
      <c r="B430" s="122">
        <v>420</v>
      </c>
      <c r="C430" t="s">
        <v>3688</v>
      </c>
      <c r="D430">
        <v>0.65645778147151301</v>
      </c>
      <c r="E430">
        <v>0.34323073002986898</v>
      </c>
      <c r="F430">
        <v>0.64661194491406904</v>
      </c>
      <c r="G430">
        <v>0.35092446426062601</v>
      </c>
      <c r="H430">
        <v>0.63259171269973402</v>
      </c>
      <c r="I430">
        <v>0.36913396686465499</v>
      </c>
      <c r="J430">
        <v>0.61892236445510795</v>
      </c>
      <c r="K430">
        <v>0.38889083301980498</v>
      </c>
      <c r="L430" s="126">
        <f t="shared" si="46"/>
        <v>0.61892236445510795</v>
      </c>
      <c r="M430" s="126">
        <f t="shared" si="47"/>
        <v>0.38889083301980498</v>
      </c>
      <c r="O430" s="122">
        <v>420</v>
      </c>
      <c r="P430" t="s">
        <v>3573</v>
      </c>
      <c r="Q430">
        <v>0.57882702772833505</v>
      </c>
      <c r="R430">
        <v>0.415550497287061</v>
      </c>
      <c r="S430">
        <v>0.56836127299077799</v>
      </c>
      <c r="T430">
        <v>0.42379540114963299</v>
      </c>
      <c r="U430">
        <v>0.54892966706701896</v>
      </c>
      <c r="V430">
        <v>0.43628306325987598</v>
      </c>
      <c r="W430">
        <v>0.53301552134473495</v>
      </c>
      <c r="X430">
        <v>0.45290068695355301</v>
      </c>
      <c r="Y430" s="126">
        <f t="shared" si="48"/>
        <v>0.53301552134473495</v>
      </c>
      <c r="Z430" s="126">
        <f t="shared" si="49"/>
        <v>0.45290068695355301</v>
      </c>
      <c r="AB430">
        <v>420</v>
      </c>
      <c r="AC430" t="str">
        <f t="shared" si="50"/>
        <v>Giulio Zeppieri</v>
      </c>
      <c r="AD430" s="124">
        <f t="shared" si="51"/>
        <v>0.61892236445510795</v>
      </c>
      <c r="AE430" s="124">
        <f t="shared" si="52"/>
        <v>0.38889083301980498</v>
      </c>
    </row>
    <row r="431" spans="2:31" x14ac:dyDescent="0.35">
      <c r="B431" s="122">
        <v>421</v>
      </c>
      <c r="C431" t="s">
        <v>2884</v>
      </c>
      <c r="D431">
        <v>0.65188623715461302</v>
      </c>
      <c r="E431">
        <v>0.34443860738654097</v>
      </c>
      <c r="F431">
        <v>0.64070588811309903</v>
      </c>
      <c r="G431">
        <v>0.354306334693755</v>
      </c>
      <c r="H431">
        <v>0.62021205411720703</v>
      </c>
      <c r="I431">
        <v>0.36886793419827002</v>
      </c>
      <c r="J431">
        <v>0.60237126872650504</v>
      </c>
      <c r="K431">
        <v>0.39095961171839499</v>
      </c>
      <c r="L431" s="126">
        <f t="shared" si="46"/>
        <v>0.60237126872650504</v>
      </c>
      <c r="M431" s="126">
        <f t="shared" si="47"/>
        <v>0.39095961171839499</v>
      </c>
      <c r="O431" s="122">
        <v>421</v>
      </c>
      <c r="P431" t="s">
        <v>3102</v>
      </c>
      <c r="Q431">
        <v>0.57520389056865395</v>
      </c>
      <c r="R431">
        <v>0.41584136415179901</v>
      </c>
      <c r="S431">
        <v>0.56346032153759396</v>
      </c>
      <c r="T431">
        <v>0.424026280634966</v>
      </c>
      <c r="U431">
        <v>0.53848086702962805</v>
      </c>
      <c r="V431">
        <v>0.43809732185999201</v>
      </c>
      <c r="W431">
        <v>0.52685273556659495</v>
      </c>
      <c r="X431">
        <v>0.45030659242118198</v>
      </c>
      <c r="Y431" s="126">
        <f t="shared" si="48"/>
        <v>0.52685273556659495</v>
      </c>
      <c r="Z431" s="126">
        <f t="shared" si="49"/>
        <v>0.45030659242118198</v>
      </c>
      <c r="AB431">
        <v>421</v>
      </c>
      <c r="AC431" t="str">
        <f t="shared" si="50"/>
        <v>Gleb Sakharov</v>
      </c>
      <c r="AD431" s="124">
        <f t="shared" si="51"/>
        <v>0.60237126872650504</v>
      </c>
      <c r="AE431" s="124">
        <f t="shared" si="52"/>
        <v>0.39095961171839499</v>
      </c>
    </row>
    <row r="432" spans="2:31" x14ac:dyDescent="0.35">
      <c r="B432" s="122">
        <v>422</v>
      </c>
      <c r="C432" t="s">
        <v>2375</v>
      </c>
      <c r="D432">
        <v>0.65272175222305195</v>
      </c>
      <c r="E432">
        <v>0.34421185627752798</v>
      </c>
      <c r="F432">
        <v>0.64162900296406999</v>
      </c>
      <c r="G432">
        <v>0.35428247503670302</v>
      </c>
      <c r="H432">
        <v>0.62412815696556401</v>
      </c>
      <c r="I432">
        <v>0.36626381633625299</v>
      </c>
      <c r="J432">
        <v>0.59962900296406996</v>
      </c>
      <c r="K432">
        <v>0.396282475036703</v>
      </c>
      <c r="L432" s="126">
        <f t="shared" si="46"/>
        <v>0.59962900296406996</v>
      </c>
      <c r="M432" s="126">
        <f t="shared" si="47"/>
        <v>0.396282475036703</v>
      </c>
      <c r="O432" s="122">
        <v>422</v>
      </c>
      <c r="P432" t="s">
        <v>3400</v>
      </c>
      <c r="Q432">
        <v>0.56497891498821695</v>
      </c>
      <c r="R432">
        <v>0.422403386744369</v>
      </c>
      <c r="S432">
        <v>0.54739939674028704</v>
      </c>
      <c r="T432">
        <v>0.432685205484725</v>
      </c>
      <c r="U432">
        <v>0.51524272150556005</v>
      </c>
      <c r="V432">
        <v>0.456226181793496</v>
      </c>
      <c r="W432">
        <v>0.50375781623851301</v>
      </c>
      <c r="X432">
        <v>0.46813679684543202</v>
      </c>
      <c r="Y432" s="126">
        <f t="shared" si="48"/>
        <v>0.50375781623851301</v>
      </c>
      <c r="Z432" s="126">
        <f t="shared" si="49"/>
        <v>0.46813679684543202</v>
      </c>
      <c r="AB432">
        <v>422</v>
      </c>
      <c r="AC432" t="str">
        <f t="shared" si="50"/>
        <v>Glenn Weiner</v>
      </c>
      <c r="AD432" s="124">
        <f t="shared" si="51"/>
        <v>0.59962900296406996</v>
      </c>
      <c r="AE432" s="124">
        <f t="shared" si="52"/>
        <v>0.396282475036703</v>
      </c>
    </row>
    <row r="433" spans="2:31" x14ac:dyDescent="0.35">
      <c r="B433" s="122">
        <v>423</v>
      </c>
      <c r="C433" t="s">
        <v>1763</v>
      </c>
      <c r="D433">
        <v>0.64598978536785101</v>
      </c>
      <c r="E433">
        <v>0.35999657667861201</v>
      </c>
      <c r="F433">
        <v>0.62658751116550004</v>
      </c>
      <c r="G433">
        <v>0.36715547728326398</v>
      </c>
      <c r="H433">
        <v>0.63245510698047203</v>
      </c>
      <c r="I433">
        <v>0.360890739292822</v>
      </c>
      <c r="J433">
        <v>0.57953344954923103</v>
      </c>
      <c r="K433">
        <v>0.39112137485200899</v>
      </c>
      <c r="L433" s="126">
        <f t="shared" si="46"/>
        <v>0.57953344954923103</v>
      </c>
      <c r="M433" s="126">
        <f t="shared" si="47"/>
        <v>0.39112137485200899</v>
      </c>
      <c r="O433" s="122">
        <v>423</v>
      </c>
      <c r="P433" t="s">
        <v>2095</v>
      </c>
      <c r="Q433">
        <v>0.58149289430866102</v>
      </c>
      <c r="R433">
        <v>0.41527130962868603</v>
      </c>
      <c r="S433">
        <v>0.57287872764353798</v>
      </c>
      <c r="T433">
        <v>0.42255690563794901</v>
      </c>
      <c r="U433">
        <v>0.55391531897781499</v>
      </c>
      <c r="V433">
        <v>0.43861992575184</v>
      </c>
      <c r="W433">
        <v>0.540642003537111</v>
      </c>
      <c r="X433">
        <v>0.44647401433205802</v>
      </c>
      <c r="Y433" s="126">
        <f t="shared" si="48"/>
        <v>0.540642003537111</v>
      </c>
      <c r="Z433" s="126">
        <f t="shared" si="49"/>
        <v>0.44647401433205802</v>
      </c>
      <c r="AB433">
        <v>423</v>
      </c>
      <c r="AC433" t="str">
        <f t="shared" si="50"/>
        <v>Go Soeda</v>
      </c>
      <c r="AD433" s="124">
        <f t="shared" si="51"/>
        <v>0.57953344954923103</v>
      </c>
      <c r="AE433" s="124">
        <f t="shared" si="52"/>
        <v>0.39112137485200899</v>
      </c>
    </row>
    <row r="434" spans="2:31" x14ac:dyDescent="0.35">
      <c r="B434" s="122">
        <v>424</v>
      </c>
      <c r="C434" t="s">
        <v>2766</v>
      </c>
      <c r="D434">
        <v>0.65250762278553698</v>
      </c>
      <c r="E434">
        <v>0.34575679912195301</v>
      </c>
      <c r="F434">
        <v>0.64126143417830495</v>
      </c>
      <c r="G434">
        <v>0.35613519868292898</v>
      </c>
      <c r="H434">
        <v>0.62401524557107402</v>
      </c>
      <c r="I434">
        <v>0.37251359824390501</v>
      </c>
      <c r="J434">
        <v>0.597685827092024</v>
      </c>
      <c r="K434">
        <v>0.39415695587317701</v>
      </c>
      <c r="L434" s="126">
        <f t="shared" si="46"/>
        <v>0.597685827092024</v>
      </c>
      <c r="M434" s="126">
        <f t="shared" si="47"/>
        <v>0.39415695587317701</v>
      </c>
      <c r="O434" s="122">
        <v>424</v>
      </c>
      <c r="P434" t="s">
        <v>3890</v>
      </c>
      <c r="Q434">
        <v>0.57887092994220601</v>
      </c>
      <c r="R434">
        <v>0.41861316773023599</v>
      </c>
      <c r="S434">
        <v>0.56830639491331003</v>
      </c>
      <c r="T434">
        <v>0.427919751595354</v>
      </c>
      <c r="U434">
        <v>0.54974185988441304</v>
      </c>
      <c r="V434">
        <v>0.44522633546047102</v>
      </c>
      <c r="W434">
        <v>0.53091918473993005</v>
      </c>
      <c r="X434">
        <v>0.45775925478606</v>
      </c>
      <c r="Y434" s="126">
        <f t="shared" si="48"/>
        <v>0.53091918473993005</v>
      </c>
      <c r="Z434" s="126">
        <f t="shared" si="49"/>
        <v>0.45775925478606</v>
      </c>
      <c r="AB434">
        <v>424</v>
      </c>
      <c r="AC434" t="str">
        <f t="shared" si="50"/>
        <v>Gonzalo Escobar</v>
      </c>
      <c r="AD434" s="124">
        <f t="shared" si="51"/>
        <v>0.597685827092024</v>
      </c>
      <c r="AE434" s="124">
        <f t="shared" si="52"/>
        <v>0.39415695587317701</v>
      </c>
    </row>
    <row r="435" spans="2:31" x14ac:dyDescent="0.35">
      <c r="B435" s="122">
        <v>425</v>
      </c>
      <c r="C435" t="s">
        <v>2725</v>
      </c>
      <c r="D435">
        <v>0.652757042059665</v>
      </c>
      <c r="E435">
        <v>0.34242996621496702</v>
      </c>
      <c r="F435">
        <v>0.64163556308949798</v>
      </c>
      <c r="G435">
        <v>0.35114494932245099</v>
      </c>
      <c r="H435">
        <v>0.62451408411932996</v>
      </c>
      <c r="I435">
        <v>0.36585993242993398</v>
      </c>
      <c r="J435">
        <v>0.59885809768042597</v>
      </c>
      <c r="K435">
        <v>0.37852084121034602</v>
      </c>
      <c r="L435" s="126">
        <f t="shared" si="46"/>
        <v>0.59885809768042597</v>
      </c>
      <c r="M435" s="126">
        <f t="shared" si="47"/>
        <v>0.37852084121034602</v>
      </c>
      <c r="O435" s="122">
        <v>425</v>
      </c>
      <c r="P435" t="s">
        <v>3178</v>
      </c>
      <c r="Q435">
        <v>0.57944494303640204</v>
      </c>
      <c r="R435">
        <v>0.419320079687099</v>
      </c>
      <c r="S435">
        <v>0.56916741455460296</v>
      </c>
      <c r="T435">
        <v>0.42898011953064902</v>
      </c>
      <c r="U435">
        <v>0.55088988607280498</v>
      </c>
      <c r="V435">
        <v>0.44664015937419899</v>
      </c>
      <c r="W435">
        <v>0.53350224366381005</v>
      </c>
      <c r="X435">
        <v>0.46094035859194699</v>
      </c>
      <c r="Y435" s="126">
        <f t="shared" si="48"/>
        <v>0.53350224366381005</v>
      </c>
      <c r="Z435" s="126">
        <f t="shared" si="49"/>
        <v>0.46094035859194699</v>
      </c>
      <c r="AB435">
        <v>425</v>
      </c>
      <c r="AC435" t="str">
        <f t="shared" si="50"/>
        <v>Gonzalo Lama</v>
      </c>
      <c r="AD435" s="124">
        <f t="shared" si="51"/>
        <v>0.59885809768042597</v>
      </c>
      <c r="AE435" s="124">
        <f t="shared" si="52"/>
        <v>0.37852084121034602</v>
      </c>
    </row>
    <row r="436" spans="2:31" x14ac:dyDescent="0.35">
      <c r="B436" s="122">
        <v>426</v>
      </c>
      <c r="C436" t="s">
        <v>3853</v>
      </c>
      <c r="D436">
        <v>0.65240244162725902</v>
      </c>
      <c r="E436">
        <v>0.34669146019215002</v>
      </c>
      <c r="F436">
        <v>0.64120325550301205</v>
      </c>
      <c r="G436">
        <v>0.35758861358953398</v>
      </c>
      <c r="H436">
        <v>0.62312765043207896</v>
      </c>
      <c r="I436">
        <v>0.37403324193540499</v>
      </c>
      <c r="J436">
        <v>0.59920325550301201</v>
      </c>
      <c r="K436">
        <v>0.39958861358953401</v>
      </c>
      <c r="L436" s="126">
        <f t="shared" si="46"/>
        <v>0.59920325550301201</v>
      </c>
      <c r="M436" s="126">
        <f t="shared" si="47"/>
        <v>0.39958861358953401</v>
      </c>
      <c r="O436" s="122">
        <v>426</v>
      </c>
      <c r="P436" t="s">
        <v>3219</v>
      </c>
      <c r="Q436">
        <v>0.55804630117970599</v>
      </c>
      <c r="R436">
        <v>0.43871082935445099</v>
      </c>
      <c r="S436">
        <v>0.54349882164652896</v>
      </c>
      <c r="T436">
        <v>0.43480963392273098</v>
      </c>
      <c r="U436">
        <v>0.52346531779676297</v>
      </c>
      <c r="V436">
        <v>0.44197895208833998</v>
      </c>
      <c r="W436">
        <v>0.53954802695223003</v>
      </c>
      <c r="X436">
        <v>0.465630411743297</v>
      </c>
      <c r="Y436" s="126">
        <f t="shared" si="48"/>
        <v>0.53954802695223003</v>
      </c>
      <c r="Z436" s="126">
        <f t="shared" si="49"/>
        <v>0.465630411743297</v>
      </c>
      <c r="AB436">
        <v>426</v>
      </c>
      <c r="AC436" t="str">
        <f t="shared" si="50"/>
        <v>Gonzalo Villanueva</v>
      </c>
      <c r="AD436" s="124">
        <f t="shared" si="51"/>
        <v>0.59920325550301201</v>
      </c>
      <c r="AE436" s="124">
        <f t="shared" si="52"/>
        <v>0.39958861358953401</v>
      </c>
    </row>
    <row r="437" spans="2:31" x14ac:dyDescent="0.35">
      <c r="B437" s="122">
        <v>427</v>
      </c>
      <c r="C437" t="s">
        <v>2380</v>
      </c>
      <c r="D437">
        <v>0.65590820187280396</v>
      </c>
      <c r="E437">
        <v>0.34276447986970299</v>
      </c>
      <c r="F437">
        <v>0.64323753271183204</v>
      </c>
      <c r="G437">
        <v>0.35619765100838402</v>
      </c>
      <c r="H437">
        <v>0.62592814953387399</v>
      </c>
      <c r="I437">
        <v>0.37364823825628801</v>
      </c>
      <c r="J437">
        <v>0.60061876635591605</v>
      </c>
      <c r="K437">
        <v>0.39909882550419201</v>
      </c>
      <c r="L437" s="126">
        <f t="shared" si="46"/>
        <v>0.60061876635591605</v>
      </c>
      <c r="M437" s="126">
        <f t="shared" si="47"/>
        <v>0.39909882550419201</v>
      </c>
      <c r="O437" s="122">
        <v>427</v>
      </c>
      <c r="P437" t="s">
        <v>3382</v>
      </c>
      <c r="Q437">
        <v>0.57916162655387304</v>
      </c>
      <c r="R437">
        <v>0.40206356618663702</v>
      </c>
      <c r="S437">
        <v>0.56390846030060904</v>
      </c>
      <c r="T437">
        <v>0.40889395076177298</v>
      </c>
      <c r="U437">
        <v>0.54265530984023702</v>
      </c>
      <c r="V437">
        <v>0.41160468388857302</v>
      </c>
      <c r="W437">
        <v>0.53065163465526</v>
      </c>
      <c r="X437">
        <v>0.440693096945174</v>
      </c>
      <c r="Y437" s="126">
        <f t="shared" si="48"/>
        <v>0.53065163465526</v>
      </c>
      <c r="Z437" s="126">
        <f t="shared" si="49"/>
        <v>0.440693096945174</v>
      </c>
      <c r="AB437">
        <v>427</v>
      </c>
      <c r="AC437" t="str">
        <f t="shared" si="50"/>
        <v>Goran Ivanisevic</v>
      </c>
      <c r="AD437" s="124">
        <f t="shared" si="51"/>
        <v>0.60061876635591605</v>
      </c>
      <c r="AE437" s="124">
        <f t="shared" si="52"/>
        <v>0.39909882550419201</v>
      </c>
    </row>
    <row r="438" spans="2:31" x14ac:dyDescent="0.35">
      <c r="B438" s="122">
        <v>428</v>
      </c>
      <c r="C438" t="s">
        <v>2408</v>
      </c>
      <c r="D438">
        <v>0.64782305832134501</v>
      </c>
      <c r="E438">
        <v>0.34356930572942102</v>
      </c>
      <c r="F438">
        <v>0.63151525433917399</v>
      </c>
      <c r="G438">
        <v>0.351626218283903</v>
      </c>
      <c r="H438">
        <v>0.61784533210486003</v>
      </c>
      <c r="I438">
        <v>0.36958301182381698</v>
      </c>
      <c r="J438">
        <v>0.58830527518589304</v>
      </c>
      <c r="K438">
        <v>0.38958111836992798</v>
      </c>
      <c r="L438" s="126">
        <f t="shared" si="46"/>
        <v>0.58830527518589304</v>
      </c>
      <c r="M438" s="126">
        <f t="shared" si="47"/>
        <v>0.38958111836992798</v>
      </c>
      <c r="O438" s="122">
        <v>428</v>
      </c>
      <c r="P438" t="s">
        <v>3542</v>
      </c>
      <c r="Q438">
        <v>0.56879849497146995</v>
      </c>
      <c r="R438">
        <v>0.41126898813927298</v>
      </c>
      <c r="S438">
        <v>0.54886266136754602</v>
      </c>
      <c r="T438">
        <v>0.41401200886622802</v>
      </c>
      <c r="U438">
        <v>0.52743999499180705</v>
      </c>
      <c r="V438">
        <v>0.44254465740004101</v>
      </c>
      <c r="W438">
        <v>0.52124594730466101</v>
      </c>
      <c r="X438">
        <v>0.47652399382125699</v>
      </c>
      <c r="Y438" s="126">
        <f t="shared" si="48"/>
        <v>0.52124594730466101</v>
      </c>
      <c r="Z438" s="126">
        <f t="shared" si="49"/>
        <v>0.47652399382125699</v>
      </c>
      <c r="AB438">
        <v>428</v>
      </c>
      <c r="AC438" t="str">
        <f t="shared" si="50"/>
        <v>Gorka Fraile</v>
      </c>
      <c r="AD438" s="124">
        <f t="shared" si="51"/>
        <v>0.58830527518589304</v>
      </c>
      <c r="AE438" s="124">
        <f t="shared" si="52"/>
        <v>0.38958111836992798</v>
      </c>
    </row>
    <row r="439" spans="2:31" x14ac:dyDescent="0.35">
      <c r="B439" s="122">
        <v>429</v>
      </c>
      <c r="C439" t="s">
        <v>1764</v>
      </c>
      <c r="D439">
        <v>0.65212454337988601</v>
      </c>
      <c r="E439">
        <v>0.34414244867308302</v>
      </c>
      <c r="F439">
        <v>0.64083272450651496</v>
      </c>
      <c r="G439">
        <v>0.35418993156411099</v>
      </c>
      <c r="H439">
        <v>0.62225690259031097</v>
      </c>
      <c r="I439">
        <v>0.36604633917566198</v>
      </c>
      <c r="J439">
        <v>0.59883272450651504</v>
      </c>
      <c r="K439">
        <v>0.39618993156411098</v>
      </c>
      <c r="L439" s="126">
        <f t="shared" si="46"/>
        <v>0.59883272450651504</v>
      </c>
      <c r="M439" s="126">
        <f t="shared" si="47"/>
        <v>0.39618993156411098</v>
      </c>
      <c r="O439" s="122">
        <v>429</v>
      </c>
      <c r="P439" t="s">
        <v>3451</v>
      </c>
      <c r="Q439">
        <v>0.579100256619698</v>
      </c>
      <c r="R439">
        <v>0.41964049406263298</v>
      </c>
      <c r="S439">
        <v>0.56880034215959796</v>
      </c>
      <c r="T439">
        <v>0.42952065875017698</v>
      </c>
      <c r="U439">
        <v>0.54930076985909504</v>
      </c>
      <c r="V439">
        <v>0.44692148218789801</v>
      </c>
      <c r="W439">
        <v>0.53480034215959804</v>
      </c>
      <c r="X439">
        <v>0.46352065875017701</v>
      </c>
      <c r="Y439" s="126">
        <f t="shared" si="48"/>
        <v>0.53480034215959804</v>
      </c>
      <c r="Z439" s="126">
        <f t="shared" si="49"/>
        <v>0.46352065875017701</v>
      </c>
      <c r="AB439">
        <v>429</v>
      </c>
      <c r="AC439" t="str">
        <f t="shared" si="50"/>
        <v>Gouichi Motomura</v>
      </c>
      <c r="AD439" s="124">
        <f t="shared" si="51"/>
        <v>0.59883272450651504</v>
      </c>
      <c r="AE439" s="124">
        <f t="shared" si="52"/>
        <v>0.39618993156411098</v>
      </c>
    </row>
    <row r="440" spans="2:31" x14ac:dyDescent="0.35">
      <c r="B440" s="122">
        <v>430</v>
      </c>
      <c r="C440" t="s">
        <v>1765</v>
      </c>
      <c r="D440">
        <v>0.65720955119587798</v>
      </c>
      <c r="E440">
        <v>0.33634744016175799</v>
      </c>
      <c r="F440">
        <v>0.64182538890634</v>
      </c>
      <c r="G440">
        <v>0.34344816998704097</v>
      </c>
      <c r="H440">
        <v>0.62442116926514002</v>
      </c>
      <c r="I440">
        <v>0.35989173321224399</v>
      </c>
      <c r="J440">
        <v>0.59992013137147904</v>
      </c>
      <c r="K440">
        <v>0.39209696575706399</v>
      </c>
      <c r="L440" s="126">
        <f t="shared" si="46"/>
        <v>0.59992013137147904</v>
      </c>
      <c r="M440" s="126">
        <f t="shared" si="47"/>
        <v>0.39209696575706399</v>
      </c>
      <c r="O440" s="122">
        <v>430</v>
      </c>
      <c r="P440" t="s">
        <v>3175</v>
      </c>
      <c r="Q440">
        <v>0.59155319335508905</v>
      </c>
      <c r="R440">
        <v>0.41815392812713198</v>
      </c>
      <c r="S440">
        <v>0.60675805940054195</v>
      </c>
      <c r="T440">
        <v>0.44714706198676002</v>
      </c>
      <c r="U440">
        <v>0.60422267499892002</v>
      </c>
      <c r="V440">
        <v>0.47614327753222002</v>
      </c>
      <c r="W440">
        <v>0.61390900540846505</v>
      </c>
      <c r="X440">
        <v>0.486151491697559</v>
      </c>
      <c r="Y440" s="126">
        <f t="shared" si="48"/>
        <v>0.61390900540846505</v>
      </c>
      <c r="Z440" s="126">
        <f t="shared" si="49"/>
        <v>0.486151491697559</v>
      </c>
      <c r="AB440">
        <v>430</v>
      </c>
      <c r="AC440" t="str">
        <f t="shared" si="50"/>
        <v>Greg Jones</v>
      </c>
      <c r="AD440" s="124">
        <f t="shared" si="51"/>
        <v>0.59992013137147904</v>
      </c>
      <c r="AE440" s="124">
        <f t="shared" si="52"/>
        <v>0.39209696575706399</v>
      </c>
    </row>
    <row r="441" spans="2:31" x14ac:dyDescent="0.35">
      <c r="B441" s="122">
        <v>431</v>
      </c>
      <c r="C441" t="s">
        <v>2358</v>
      </c>
      <c r="D441">
        <v>0.66818991785922899</v>
      </c>
      <c r="E441">
        <v>0.32729359628065302</v>
      </c>
      <c r="F441">
        <v>0.64765867887733397</v>
      </c>
      <c r="G441">
        <v>0.34202366540100099</v>
      </c>
      <c r="H441">
        <v>0.63680548722957697</v>
      </c>
      <c r="I441">
        <v>0.342889638585259</v>
      </c>
      <c r="J441">
        <v>0.58903407722885703</v>
      </c>
      <c r="K441">
        <v>0.37163360191502298</v>
      </c>
      <c r="L441" s="126">
        <f t="shared" si="46"/>
        <v>0.58903407722885703</v>
      </c>
      <c r="M441" s="126">
        <f t="shared" si="47"/>
        <v>0.37163360191502298</v>
      </c>
      <c r="O441" s="122">
        <v>431</v>
      </c>
      <c r="P441" t="s">
        <v>3225</v>
      </c>
      <c r="Q441">
        <v>0.57631788306618104</v>
      </c>
      <c r="R441">
        <v>0.41767817878789698</v>
      </c>
      <c r="S441">
        <v>0.56509051075490802</v>
      </c>
      <c r="T441">
        <v>0.42690423838386299</v>
      </c>
      <c r="U441">
        <v>0.54095364919854305</v>
      </c>
      <c r="V441">
        <v>0.441034536363691</v>
      </c>
      <c r="W441">
        <v>0.53109051075490799</v>
      </c>
      <c r="X441">
        <v>0.46090423838386302</v>
      </c>
      <c r="Y441" s="126">
        <f t="shared" si="48"/>
        <v>0.53109051075490799</v>
      </c>
      <c r="Z441" s="126">
        <f t="shared" si="49"/>
        <v>0.46090423838386302</v>
      </c>
      <c r="AB441">
        <v>431</v>
      </c>
      <c r="AC441" t="str">
        <f t="shared" si="50"/>
        <v>Greg Rusedski</v>
      </c>
      <c r="AD441" s="124">
        <f t="shared" si="51"/>
        <v>0.58903407722885703</v>
      </c>
      <c r="AE441" s="124">
        <f t="shared" si="52"/>
        <v>0.37163360191502298</v>
      </c>
    </row>
    <row r="442" spans="2:31" x14ac:dyDescent="0.35">
      <c r="B442" s="122">
        <v>432</v>
      </c>
      <c r="C442" t="s">
        <v>1766</v>
      </c>
      <c r="D442">
        <v>0.655571347897695</v>
      </c>
      <c r="E442">
        <v>0.34440554825917302</v>
      </c>
      <c r="F442">
        <v>0.64003068234071503</v>
      </c>
      <c r="G442">
        <v>0.37298511195581002</v>
      </c>
      <c r="H442">
        <v>0.62002138250087302</v>
      </c>
      <c r="I442">
        <v>0.37438955275958102</v>
      </c>
      <c r="J442">
        <v>0.60565705916075296</v>
      </c>
      <c r="K442">
        <v>0.40781021450296301</v>
      </c>
      <c r="L442" s="126">
        <f t="shared" si="46"/>
        <v>0.60565705916075296</v>
      </c>
      <c r="M442" s="126">
        <f t="shared" si="47"/>
        <v>0.40781021450296301</v>
      </c>
      <c r="O442" s="122">
        <v>432</v>
      </c>
      <c r="P442" t="s">
        <v>2096</v>
      </c>
      <c r="Q442">
        <v>0.58576670834116895</v>
      </c>
      <c r="R442">
        <v>0.41636166560559401</v>
      </c>
      <c r="S442">
        <v>0.57021829922227496</v>
      </c>
      <c r="T442">
        <v>0.426800213150557</v>
      </c>
      <c r="U442">
        <v>0.54736070774670798</v>
      </c>
      <c r="V442">
        <v>0.44129260754451</v>
      </c>
      <c r="W442">
        <v>0.53341872658371103</v>
      </c>
      <c r="X442">
        <v>0.46268504477553701</v>
      </c>
      <c r="Y442" s="126">
        <f t="shared" si="48"/>
        <v>0.53341872658371103</v>
      </c>
      <c r="Z442" s="126">
        <f t="shared" si="49"/>
        <v>0.46268504477553701</v>
      </c>
      <c r="AB442">
        <v>432</v>
      </c>
      <c r="AC442" t="str">
        <f t="shared" si="50"/>
        <v>Grega Zemlja</v>
      </c>
      <c r="AD442" s="124">
        <f t="shared" si="51"/>
        <v>0.60565705916075296</v>
      </c>
      <c r="AE442" s="124">
        <f t="shared" si="52"/>
        <v>0.40781021450296301</v>
      </c>
    </row>
    <row r="443" spans="2:31" x14ac:dyDescent="0.35">
      <c r="B443" s="122">
        <v>433</v>
      </c>
      <c r="C443" t="s">
        <v>2826</v>
      </c>
      <c r="D443">
        <v>0.65643991215429998</v>
      </c>
      <c r="E443">
        <v>0.34376458887146599</v>
      </c>
      <c r="F443">
        <v>0.65826963263183302</v>
      </c>
      <c r="G443">
        <v>0.35969670095589001</v>
      </c>
      <c r="H443">
        <v>0.65071279034520901</v>
      </c>
      <c r="I443">
        <v>0.37603869938635698</v>
      </c>
      <c r="J443">
        <v>0.61332828459163002</v>
      </c>
      <c r="K443">
        <v>0.39698213865595</v>
      </c>
      <c r="L443" s="126">
        <f t="shared" si="46"/>
        <v>0.61332828459163002</v>
      </c>
      <c r="M443" s="126">
        <f t="shared" si="47"/>
        <v>0.39698213865595</v>
      </c>
      <c r="O443" s="122">
        <v>433</v>
      </c>
      <c r="P443" t="s">
        <v>3105</v>
      </c>
      <c r="Q443">
        <v>0.56989823181467603</v>
      </c>
      <c r="R443">
        <v>0.41277282054981601</v>
      </c>
      <c r="S443">
        <v>0.55640732559461803</v>
      </c>
      <c r="T443">
        <v>0.420010724430468</v>
      </c>
      <c r="U443">
        <v>0.52243659639372297</v>
      </c>
      <c r="V443">
        <v>0.42843667946517</v>
      </c>
      <c r="W443">
        <v>0.52018162274553104</v>
      </c>
      <c r="X443">
        <v>0.44765607098330301</v>
      </c>
      <c r="Y443" s="126">
        <f t="shared" si="48"/>
        <v>0.52018162274553104</v>
      </c>
      <c r="Z443" s="126">
        <f t="shared" si="49"/>
        <v>0.44765607098330301</v>
      </c>
      <c r="AB443">
        <v>433</v>
      </c>
      <c r="AC443" t="str">
        <f t="shared" si="50"/>
        <v>Gregoire Barrere</v>
      </c>
      <c r="AD443" s="124">
        <f t="shared" si="51"/>
        <v>0.61332828459163002</v>
      </c>
      <c r="AE443" s="124">
        <f t="shared" si="52"/>
        <v>0.39698213865595</v>
      </c>
    </row>
    <row r="444" spans="2:31" x14ac:dyDescent="0.35">
      <c r="B444" s="122">
        <v>434</v>
      </c>
      <c r="C444" t="s">
        <v>2753</v>
      </c>
      <c r="D444">
        <v>0.65032160042178599</v>
      </c>
      <c r="E444">
        <v>0.34589083275840099</v>
      </c>
      <c r="F444">
        <v>0.63570576099119602</v>
      </c>
      <c r="G444">
        <v>0.355393456982244</v>
      </c>
      <c r="H444">
        <v>0.62232160042178597</v>
      </c>
      <c r="I444">
        <v>0.37389083275840201</v>
      </c>
      <c r="J444">
        <v>0.59799120031633901</v>
      </c>
      <c r="K444">
        <v>0.39916812456880102</v>
      </c>
      <c r="L444" s="126">
        <f t="shared" si="46"/>
        <v>0.59799120031633901</v>
      </c>
      <c r="M444" s="126">
        <f t="shared" si="47"/>
        <v>0.39916812456880102</v>
      </c>
      <c r="O444" s="122">
        <v>434</v>
      </c>
      <c r="P444" t="s">
        <v>3924</v>
      </c>
      <c r="Q444">
        <v>0.57666932160369799</v>
      </c>
      <c r="R444">
        <v>0.41714170424623398</v>
      </c>
      <c r="S444">
        <v>0.56555909547159799</v>
      </c>
      <c r="T444">
        <v>0.42618893899497801</v>
      </c>
      <c r="U444">
        <v>0.54200796481109503</v>
      </c>
      <c r="V444">
        <v>0.439425112738701</v>
      </c>
      <c r="W444">
        <v>0.53155909547159796</v>
      </c>
      <c r="X444">
        <v>0.46018893899497798</v>
      </c>
      <c r="Y444" s="126">
        <f t="shared" si="48"/>
        <v>0.53155909547159796</v>
      </c>
      <c r="Z444" s="126">
        <f t="shared" si="49"/>
        <v>0.46018893899497798</v>
      </c>
      <c r="AB444">
        <v>434</v>
      </c>
      <c r="AC444" t="str">
        <f t="shared" ref="AC444:AC507" si="53">IF($B$5=1,C444,P444)</f>
        <v>Gregoire Burquier</v>
      </c>
      <c r="AD444" s="124">
        <f t="shared" ref="AD444:AD507" si="54">IF($B$5=1,L444,Y444)</f>
        <v>0.59799120031633901</v>
      </c>
      <c r="AE444" s="124">
        <f t="shared" ref="AE444:AE507" si="55">IF($B$5=1,M444,Z444)</f>
        <v>0.39916812456880102</v>
      </c>
    </row>
    <row r="445" spans="2:31" x14ac:dyDescent="0.35">
      <c r="B445" s="122">
        <v>435</v>
      </c>
      <c r="C445" t="s">
        <v>2369</v>
      </c>
      <c r="D445">
        <v>0.65237358729081896</v>
      </c>
      <c r="E445">
        <v>0.34210254392719502</v>
      </c>
      <c r="F445">
        <v>0.64103269002513097</v>
      </c>
      <c r="G445">
        <v>0.35116217513541997</v>
      </c>
      <c r="H445">
        <v>0.62331441899346895</v>
      </c>
      <c r="I445">
        <v>0.36030068812336502</v>
      </c>
      <c r="J445">
        <v>0.59924057413680798</v>
      </c>
      <c r="K445">
        <v>0.39364671299903597</v>
      </c>
      <c r="L445" s="126">
        <f t="shared" si="46"/>
        <v>0.59924057413680798</v>
      </c>
      <c r="M445" s="126">
        <f t="shared" si="47"/>
        <v>0.39364671299903597</v>
      </c>
      <c r="O445" s="122">
        <v>435</v>
      </c>
      <c r="P445" t="s">
        <v>3149</v>
      </c>
      <c r="Q445">
        <v>0.57319479564075904</v>
      </c>
      <c r="R445">
        <v>0.41256665519678298</v>
      </c>
      <c r="S445">
        <v>0.56092639418767798</v>
      </c>
      <c r="T445">
        <v>0.42008887359571001</v>
      </c>
      <c r="U445">
        <v>0.53158438692227605</v>
      </c>
      <c r="V445">
        <v>0.42569996559034801</v>
      </c>
      <c r="W445">
        <v>0.52692639418767795</v>
      </c>
      <c r="X445">
        <v>0.45408887359570999</v>
      </c>
      <c r="Y445" s="126">
        <f t="shared" si="48"/>
        <v>0.52692639418767795</v>
      </c>
      <c r="Z445" s="126">
        <f t="shared" si="49"/>
        <v>0.45408887359570999</v>
      </c>
      <c r="AB445">
        <v>435</v>
      </c>
      <c r="AC445" t="str">
        <f t="shared" si="53"/>
        <v>Gregory Carraz</v>
      </c>
      <c r="AD445" s="124">
        <f t="shared" si="54"/>
        <v>0.59924057413680798</v>
      </c>
      <c r="AE445" s="124">
        <f t="shared" si="55"/>
        <v>0.39364671299903597</v>
      </c>
    </row>
    <row r="446" spans="2:31" x14ac:dyDescent="0.35">
      <c r="B446" s="122">
        <v>436</v>
      </c>
      <c r="C446" t="s">
        <v>2484</v>
      </c>
      <c r="D446">
        <v>0.71250906041301199</v>
      </c>
      <c r="E446">
        <v>0.37713974313322701</v>
      </c>
      <c r="F446">
        <v>0.71583452214030996</v>
      </c>
      <c r="G446">
        <v>0.40208571315509101</v>
      </c>
      <c r="H446">
        <v>0.70071649708418304</v>
      </c>
      <c r="I446">
        <v>0.41734071477242102</v>
      </c>
      <c r="J446">
        <v>0.68458368438975103</v>
      </c>
      <c r="K446">
        <v>0.437767201483792</v>
      </c>
      <c r="L446" s="126">
        <f t="shared" si="46"/>
        <v>0.68458368438975103</v>
      </c>
      <c r="M446" s="126">
        <f t="shared" si="47"/>
        <v>0.437767201483792</v>
      </c>
      <c r="O446" s="122">
        <v>436</v>
      </c>
      <c r="P446" t="s">
        <v>3469</v>
      </c>
      <c r="Q446">
        <v>0.58058486516052499</v>
      </c>
      <c r="R446">
        <v>0.41267585165480802</v>
      </c>
      <c r="S446">
        <v>0.57193733261403001</v>
      </c>
      <c r="T446">
        <v>0.41856774174722799</v>
      </c>
      <c r="U446">
        <v>0.54999194742400703</v>
      </c>
      <c r="V446">
        <v>0.43137794848984701</v>
      </c>
      <c r="W446">
        <v>0.542405791767268</v>
      </c>
      <c r="X446">
        <v>0.44648078094884103</v>
      </c>
      <c r="Y446" s="126">
        <f t="shared" si="48"/>
        <v>0.542405791767268</v>
      </c>
      <c r="Z446" s="126">
        <f t="shared" si="49"/>
        <v>0.44648078094884103</v>
      </c>
      <c r="AB446">
        <v>436</v>
      </c>
      <c r="AC446" t="str">
        <f t="shared" si="53"/>
        <v>Grigor Dimitrov</v>
      </c>
      <c r="AD446" s="124">
        <f t="shared" si="54"/>
        <v>0.68458368438975103</v>
      </c>
      <c r="AE446" s="124">
        <f t="shared" si="55"/>
        <v>0.437767201483792</v>
      </c>
    </row>
    <row r="447" spans="2:31" x14ac:dyDescent="0.35">
      <c r="B447" s="122">
        <v>437</v>
      </c>
      <c r="C447" t="s">
        <v>2424</v>
      </c>
      <c r="D447">
        <v>0.65165962855773796</v>
      </c>
      <c r="E447">
        <v>0.34565438602638199</v>
      </c>
      <c r="F447">
        <v>0.63998944283660797</v>
      </c>
      <c r="G447">
        <v>0.355981579039574</v>
      </c>
      <c r="H447">
        <v>0.62231925711547698</v>
      </c>
      <c r="I447">
        <v>0.37230877205276502</v>
      </c>
      <c r="J447">
        <v>0.59370025422136996</v>
      </c>
      <c r="K447">
        <v>0.393675614323998</v>
      </c>
      <c r="L447" s="126">
        <f t="shared" si="46"/>
        <v>0.59370025422136996</v>
      </c>
      <c r="M447" s="126">
        <f t="shared" si="47"/>
        <v>0.393675614323998</v>
      </c>
      <c r="O447" s="122">
        <v>437</v>
      </c>
      <c r="P447" t="s">
        <v>3578</v>
      </c>
      <c r="Q447">
        <v>0.57821942852562203</v>
      </c>
      <c r="R447">
        <v>0.41752364052843399</v>
      </c>
      <c r="S447">
        <v>0.56732914278843305</v>
      </c>
      <c r="T447">
        <v>0.42628546079265001</v>
      </c>
      <c r="U447">
        <v>0.54843885705124495</v>
      </c>
      <c r="V447">
        <v>0.44304728105686703</v>
      </c>
      <c r="W447">
        <v>0.52798742836530099</v>
      </c>
      <c r="X447">
        <v>0.45285638237795101</v>
      </c>
      <c r="Y447" s="126">
        <f t="shared" si="48"/>
        <v>0.52798742836530099</v>
      </c>
      <c r="Z447" s="126">
        <f t="shared" si="49"/>
        <v>0.45285638237795101</v>
      </c>
      <c r="AB447">
        <v>437</v>
      </c>
      <c r="AC447" t="str">
        <f t="shared" si="53"/>
        <v>Grzegorz Panfil</v>
      </c>
      <c r="AD447" s="124">
        <f t="shared" si="54"/>
        <v>0.59370025422136996</v>
      </c>
      <c r="AE447" s="124">
        <f t="shared" si="55"/>
        <v>0.393675614323998</v>
      </c>
    </row>
    <row r="448" spans="2:31" x14ac:dyDescent="0.35">
      <c r="B448" s="122">
        <v>438</v>
      </c>
      <c r="C448" t="s">
        <v>2646</v>
      </c>
      <c r="D448">
        <v>0.64707403952686204</v>
      </c>
      <c r="E448">
        <v>0.337515796838252</v>
      </c>
      <c r="F448">
        <v>0.63717710152207097</v>
      </c>
      <c r="G448">
        <v>0.353819520392885</v>
      </c>
      <c r="H448">
        <v>0.61580894472905101</v>
      </c>
      <c r="I448">
        <v>0.37715089230579502</v>
      </c>
      <c r="J448">
        <v>0.59621666516648397</v>
      </c>
      <c r="K448">
        <v>0.387025357932759</v>
      </c>
      <c r="L448" s="126">
        <f t="shared" si="46"/>
        <v>0.59621666516648397</v>
      </c>
      <c r="M448" s="126">
        <f t="shared" si="47"/>
        <v>0.387025357932759</v>
      </c>
      <c r="O448" s="122">
        <v>438</v>
      </c>
      <c r="P448" t="s">
        <v>2097</v>
      </c>
      <c r="Q448">
        <v>0.57896137931034497</v>
      </c>
      <c r="R448">
        <v>0.41847230769230798</v>
      </c>
      <c r="S448">
        <v>0.568615172413793</v>
      </c>
      <c r="T448">
        <v>0.427963076923077</v>
      </c>
      <c r="U448">
        <v>0.54888413793103497</v>
      </c>
      <c r="V448">
        <v>0.44341692307692299</v>
      </c>
      <c r="W448">
        <v>0.53461517241379297</v>
      </c>
      <c r="X448">
        <v>0.46196307692307698</v>
      </c>
      <c r="Y448" s="126">
        <f t="shared" si="48"/>
        <v>0.53461517241379297</v>
      </c>
      <c r="Z448" s="126">
        <f t="shared" si="49"/>
        <v>0.46196307692307698</v>
      </c>
      <c r="AB448">
        <v>438</v>
      </c>
      <c r="AC448" t="str">
        <f t="shared" si="53"/>
        <v>Guido Andreozzi</v>
      </c>
      <c r="AD448" s="124">
        <f t="shared" si="54"/>
        <v>0.59621666516648397</v>
      </c>
      <c r="AE448" s="124">
        <f t="shared" si="55"/>
        <v>0.387025357932759</v>
      </c>
    </row>
    <row r="449" spans="2:31" x14ac:dyDescent="0.35">
      <c r="B449" s="122">
        <v>439</v>
      </c>
      <c r="C449" t="s">
        <v>2649</v>
      </c>
      <c r="D449">
        <v>0.64019680041206695</v>
      </c>
      <c r="E449">
        <v>0.35618735406931601</v>
      </c>
      <c r="F449">
        <v>0.63583055132400901</v>
      </c>
      <c r="G449">
        <v>0.367052896278245</v>
      </c>
      <c r="H449">
        <v>0.62458855004347402</v>
      </c>
      <c r="I449">
        <v>0.40200449638496899</v>
      </c>
      <c r="J449">
        <v>0.60405863934331805</v>
      </c>
      <c r="K449">
        <v>0.42969196214329702</v>
      </c>
      <c r="L449" s="126">
        <f t="shared" si="46"/>
        <v>0.60405863934331805</v>
      </c>
      <c r="M449" s="126">
        <f t="shared" si="47"/>
        <v>0.42969196214329702</v>
      </c>
      <c r="O449" s="122">
        <v>439</v>
      </c>
      <c r="P449" t="s">
        <v>2973</v>
      </c>
      <c r="Q449">
        <v>0.56878903486877896</v>
      </c>
      <c r="R449">
        <v>0.41153691942325499</v>
      </c>
      <c r="S449">
        <v>0.56105570291914397</v>
      </c>
      <c r="T449">
        <v>0.42381551116911798</v>
      </c>
      <c r="U449">
        <v>0.53943408962102302</v>
      </c>
      <c r="V449">
        <v>0.43866187386830502</v>
      </c>
      <c r="W449">
        <v>0.52252947488716595</v>
      </c>
      <c r="X449">
        <v>0.45760679235702101</v>
      </c>
      <c r="Y449" s="126">
        <f t="shared" si="48"/>
        <v>0.52252947488716595</v>
      </c>
      <c r="Z449" s="126">
        <f t="shared" si="49"/>
        <v>0.45760679235702101</v>
      </c>
      <c r="AB449">
        <v>439</v>
      </c>
      <c r="AC449" t="str">
        <f t="shared" si="53"/>
        <v>Guido Pella</v>
      </c>
      <c r="AD449" s="124">
        <f t="shared" si="54"/>
        <v>0.60405863934331805</v>
      </c>
      <c r="AE449" s="124">
        <f t="shared" si="55"/>
        <v>0.42969196214329702</v>
      </c>
    </row>
    <row r="450" spans="2:31" x14ac:dyDescent="0.35">
      <c r="B450" s="122">
        <v>440</v>
      </c>
      <c r="C450" t="s">
        <v>2584</v>
      </c>
      <c r="D450">
        <v>0.64996681892203101</v>
      </c>
      <c r="E450">
        <v>0.34204715235008498</v>
      </c>
      <c r="F450">
        <v>0.63758664231005802</v>
      </c>
      <c r="G450">
        <v>0.35054192542476198</v>
      </c>
      <c r="H450">
        <v>0.61800602314038899</v>
      </c>
      <c r="I450">
        <v>0.36529016578266399</v>
      </c>
      <c r="J450">
        <v>0.58849961025916597</v>
      </c>
      <c r="K450">
        <v>0.37613979341799603</v>
      </c>
      <c r="L450" s="126">
        <f t="shared" si="46"/>
        <v>0.58849961025916597</v>
      </c>
      <c r="M450" s="126">
        <f t="shared" si="47"/>
        <v>0.37613979341799603</v>
      </c>
      <c r="O450" s="122">
        <v>440</v>
      </c>
      <c r="P450" t="s">
        <v>2098</v>
      </c>
      <c r="Q450">
        <v>0.57082392594032305</v>
      </c>
      <c r="R450">
        <v>0.41004465733186302</v>
      </c>
      <c r="S450">
        <v>0.56592174486236602</v>
      </c>
      <c r="T450">
        <v>0.42557540325860599</v>
      </c>
      <c r="U450">
        <v>0.54894130864677404</v>
      </c>
      <c r="V450">
        <v>0.44468155244395402</v>
      </c>
      <c r="W450">
        <v>0.53396087243118295</v>
      </c>
      <c r="X450">
        <v>0.46178770162930299</v>
      </c>
      <c r="Y450" s="126">
        <f t="shared" si="48"/>
        <v>0.53396087243118295</v>
      </c>
      <c r="Z450" s="126">
        <f t="shared" si="49"/>
        <v>0.46178770162930299</v>
      </c>
      <c r="AB450">
        <v>440</v>
      </c>
      <c r="AC450" t="str">
        <f t="shared" si="53"/>
        <v>Guilherme Clezar</v>
      </c>
      <c r="AD450" s="124">
        <f t="shared" si="54"/>
        <v>0.58849961025916597</v>
      </c>
      <c r="AE450" s="124">
        <f t="shared" si="55"/>
        <v>0.37613979341799603</v>
      </c>
    </row>
    <row r="451" spans="2:31" x14ac:dyDescent="0.35">
      <c r="B451" s="122">
        <v>441</v>
      </c>
      <c r="C451" t="s">
        <v>2518</v>
      </c>
      <c r="D451">
        <v>0.65107033071706499</v>
      </c>
      <c r="E451">
        <v>0.35402583749113298</v>
      </c>
      <c r="F451">
        <v>0.64820450605116298</v>
      </c>
      <c r="G451">
        <v>0.36597407802568599</v>
      </c>
      <c r="H451">
        <v>0.62969897134467301</v>
      </c>
      <c r="I451">
        <v>0.37980293415738597</v>
      </c>
      <c r="J451">
        <v>0.606285822354378</v>
      </c>
      <c r="K451">
        <v>0.399195603775437</v>
      </c>
      <c r="L451" s="126">
        <f t="shared" si="46"/>
        <v>0.606285822354378</v>
      </c>
      <c r="M451" s="126">
        <f t="shared" si="47"/>
        <v>0.399195603775437</v>
      </c>
      <c r="O451" s="122">
        <v>441</v>
      </c>
      <c r="P451" t="s">
        <v>3506</v>
      </c>
      <c r="Q451">
        <v>0.56891427698015296</v>
      </c>
      <c r="R451">
        <v>0.41892517620738901</v>
      </c>
      <c r="S451">
        <v>0.55357840636855704</v>
      </c>
      <c r="T451">
        <v>0.42549730249842699</v>
      </c>
      <c r="U451">
        <v>0.52545540827047499</v>
      </c>
      <c r="V451">
        <v>0.43046612127449801</v>
      </c>
      <c r="W451">
        <v>0.52773227455625404</v>
      </c>
      <c r="X451">
        <v>0.44684358670763002</v>
      </c>
      <c r="Y451" s="126">
        <f t="shared" si="48"/>
        <v>0.52773227455625404</v>
      </c>
      <c r="Z451" s="126">
        <f t="shared" si="49"/>
        <v>0.44684358670763002</v>
      </c>
      <c r="AB451">
        <v>441</v>
      </c>
      <c r="AC451" t="str">
        <f t="shared" si="53"/>
        <v>Guillaume Rufin</v>
      </c>
      <c r="AD451" s="124">
        <f t="shared" si="54"/>
        <v>0.606285822354378</v>
      </c>
      <c r="AE451" s="124">
        <f t="shared" si="55"/>
        <v>0.399195603775437</v>
      </c>
    </row>
    <row r="452" spans="2:31" x14ac:dyDescent="0.35">
      <c r="B452" s="122">
        <v>442</v>
      </c>
      <c r="C452" t="s">
        <v>1767</v>
      </c>
      <c r="D452">
        <v>0.650987297253941</v>
      </c>
      <c r="E452">
        <v>0.34614723137349201</v>
      </c>
      <c r="F452">
        <v>0.63898094588091103</v>
      </c>
      <c r="G452">
        <v>0.35672084706023799</v>
      </c>
      <c r="H452">
        <v>0.62097459450788095</v>
      </c>
      <c r="I452">
        <v>0.37329446274698402</v>
      </c>
      <c r="J452">
        <v>0.59054029709352096</v>
      </c>
      <c r="K452">
        <v>0.39599198745541198</v>
      </c>
      <c r="L452" s="126">
        <f t="shared" si="46"/>
        <v>0.59054029709352096</v>
      </c>
      <c r="M452" s="126">
        <f t="shared" si="47"/>
        <v>0.39599198745541198</v>
      </c>
      <c r="O452" s="122">
        <v>442</v>
      </c>
      <c r="P452" t="s">
        <v>2099</v>
      </c>
      <c r="Q452">
        <v>0.570417871462093</v>
      </c>
      <c r="R452">
        <v>0.41191491432495703</v>
      </c>
      <c r="S452">
        <v>0.558264933110317</v>
      </c>
      <c r="T452">
        <v>0.41593850116759201</v>
      </c>
      <c r="U452">
        <v>0.54068528527938498</v>
      </c>
      <c r="V452">
        <v>0.43100911421516902</v>
      </c>
      <c r="W452">
        <v>0.53376207581197799</v>
      </c>
      <c r="X452">
        <v>0.44874660648350201</v>
      </c>
      <c r="Y452" s="126">
        <f t="shared" si="48"/>
        <v>0.53376207581197799</v>
      </c>
      <c r="Z452" s="126">
        <f t="shared" si="49"/>
        <v>0.44874660648350201</v>
      </c>
      <c r="AB452">
        <v>442</v>
      </c>
      <c r="AC452" t="str">
        <f t="shared" si="53"/>
        <v>Guillem Burniol-Teixido</v>
      </c>
      <c r="AD452" s="124">
        <f t="shared" si="54"/>
        <v>0.59054029709352096</v>
      </c>
      <c r="AE452" s="124">
        <f t="shared" si="55"/>
        <v>0.39599198745541198</v>
      </c>
    </row>
    <row r="453" spans="2:31" x14ac:dyDescent="0.35">
      <c r="B453" s="122">
        <v>443</v>
      </c>
      <c r="C453" t="s">
        <v>2559</v>
      </c>
      <c r="D453">
        <v>0.65361080371746405</v>
      </c>
      <c r="E453">
        <v>0.34560411408091601</v>
      </c>
      <c r="F453">
        <v>0.64225991647551595</v>
      </c>
      <c r="G453">
        <v>0.35740600599187899</v>
      </c>
      <c r="H453">
        <v>0.625194937356637</v>
      </c>
      <c r="I453">
        <v>0.37455450449390898</v>
      </c>
      <c r="J453">
        <v>0.60012995823775805</v>
      </c>
      <c r="K453">
        <v>0.39970300299594003</v>
      </c>
      <c r="L453" s="126">
        <f t="shared" si="46"/>
        <v>0.60012995823775805</v>
      </c>
      <c r="M453" s="126">
        <f t="shared" si="47"/>
        <v>0.39970300299594003</v>
      </c>
      <c r="O453" s="122">
        <v>443</v>
      </c>
      <c r="P453" t="s">
        <v>2100</v>
      </c>
      <c r="Q453">
        <v>0.56005764690401005</v>
      </c>
      <c r="R453">
        <v>0.388384281945509</v>
      </c>
      <c r="S453">
        <v>0.59053362932883902</v>
      </c>
      <c r="T453">
        <v>0.42214593427604202</v>
      </c>
      <c r="U453">
        <v>0.58869742025951499</v>
      </c>
      <c r="V453">
        <v>0.43414125910479801</v>
      </c>
      <c r="W453">
        <v>0.549482001711461</v>
      </c>
      <c r="X453">
        <v>0.43789481254172502</v>
      </c>
      <c r="Y453" s="126">
        <f t="shared" si="48"/>
        <v>0.549482001711461</v>
      </c>
      <c r="Z453" s="126">
        <f t="shared" si="49"/>
        <v>0.43789481254172502</v>
      </c>
      <c r="AB453">
        <v>443</v>
      </c>
      <c r="AC453" t="str">
        <f t="shared" si="53"/>
        <v>Guillermo Alcaide</v>
      </c>
      <c r="AD453" s="124">
        <f t="shared" si="54"/>
        <v>0.60012995823775805</v>
      </c>
      <c r="AE453" s="124">
        <f t="shared" si="55"/>
        <v>0.39970300299594003</v>
      </c>
    </row>
    <row r="454" spans="2:31" x14ac:dyDescent="0.35">
      <c r="B454" s="122">
        <v>444</v>
      </c>
      <c r="C454" t="s">
        <v>1768</v>
      </c>
      <c r="D454">
        <v>0.66222004153778802</v>
      </c>
      <c r="E454">
        <v>0.36965757153081102</v>
      </c>
      <c r="F454">
        <v>0.63416168661570504</v>
      </c>
      <c r="G454">
        <v>0.36404028986464199</v>
      </c>
      <c r="H454">
        <v>0.63109458022906595</v>
      </c>
      <c r="I454">
        <v>0.38820542360419202</v>
      </c>
      <c r="J454">
        <v>0.61286616650148795</v>
      </c>
      <c r="K454">
        <v>0.404917901914295</v>
      </c>
      <c r="L454" s="126">
        <f t="shared" si="46"/>
        <v>0.61286616650148795</v>
      </c>
      <c r="M454" s="126">
        <f t="shared" si="47"/>
        <v>0.404917901914295</v>
      </c>
      <c r="O454" s="122">
        <v>444</v>
      </c>
      <c r="P454" t="s">
        <v>3559</v>
      </c>
      <c r="Q454">
        <v>0.58005946083564996</v>
      </c>
      <c r="R454">
        <v>0.41770398799178199</v>
      </c>
      <c r="S454">
        <v>0.57007928111420003</v>
      </c>
      <c r="T454">
        <v>0.42693865065571002</v>
      </c>
      <c r="U454">
        <v>0.55217838250694995</v>
      </c>
      <c r="V454">
        <v>0.44111196397534702</v>
      </c>
      <c r="W454">
        <v>0.5360792811142</v>
      </c>
      <c r="X454">
        <v>0.46093865065570999</v>
      </c>
      <c r="Y454" s="126">
        <f t="shared" si="48"/>
        <v>0.5360792811142</v>
      </c>
      <c r="Z454" s="126">
        <f t="shared" si="49"/>
        <v>0.46093865065570999</v>
      </c>
      <c r="AB454">
        <v>444</v>
      </c>
      <c r="AC454" t="str">
        <f t="shared" si="53"/>
        <v>Guillermo Canas</v>
      </c>
      <c r="AD454" s="124">
        <f t="shared" si="54"/>
        <v>0.61286616650148795</v>
      </c>
      <c r="AE454" s="124">
        <f t="shared" si="55"/>
        <v>0.404917901914295</v>
      </c>
    </row>
    <row r="455" spans="2:31" x14ac:dyDescent="0.35">
      <c r="B455" s="122">
        <v>445</v>
      </c>
      <c r="C455" t="s">
        <v>2323</v>
      </c>
      <c r="D455">
        <v>0.62839837186118497</v>
      </c>
      <c r="E455">
        <v>0.37189354789426099</v>
      </c>
      <c r="F455">
        <v>0.60291212056533305</v>
      </c>
      <c r="G455">
        <v>0.38816600458708</v>
      </c>
      <c r="H455">
        <v>0.58863865146893801</v>
      </c>
      <c r="I455">
        <v>0.42431611550505099</v>
      </c>
      <c r="J455">
        <v>0.55486798258986603</v>
      </c>
      <c r="K455">
        <v>0.45798135490893599</v>
      </c>
      <c r="L455" s="126">
        <f t="shared" si="46"/>
        <v>0.55486798258986603</v>
      </c>
      <c r="M455" s="126">
        <f t="shared" si="47"/>
        <v>0.45798135490893599</v>
      </c>
      <c r="O455" s="122">
        <v>445</v>
      </c>
      <c r="P455" t="s">
        <v>3523</v>
      </c>
      <c r="Q455">
        <v>0.57974490782386501</v>
      </c>
      <c r="R455">
        <v>0.41916276641182998</v>
      </c>
      <c r="S455">
        <v>0.56965987709848598</v>
      </c>
      <c r="T455">
        <v>0.42888368854910602</v>
      </c>
      <c r="U455">
        <v>0.55123472347159497</v>
      </c>
      <c r="V455">
        <v>0.44548829923548899</v>
      </c>
      <c r="W455">
        <v>0.53565987709848595</v>
      </c>
      <c r="X455">
        <v>0.462883688549106</v>
      </c>
      <c r="Y455" s="126">
        <f t="shared" si="48"/>
        <v>0.53565987709848595</v>
      </c>
      <c r="Z455" s="126">
        <f t="shared" si="49"/>
        <v>0.462883688549106</v>
      </c>
      <c r="AB455">
        <v>445</v>
      </c>
      <c r="AC455" t="str">
        <f t="shared" si="53"/>
        <v>Guillermo Coria</v>
      </c>
      <c r="AD455" s="124">
        <f t="shared" si="54"/>
        <v>0.55486798258986603</v>
      </c>
      <c r="AE455" s="124">
        <f t="shared" si="55"/>
        <v>0.45798135490893599</v>
      </c>
    </row>
    <row r="456" spans="2:31" x14ac:dyDescent="0.35">
      <c r="B456" s="122">
        <v>446</v>
      </c>
      <c r="C456" t="s">
        <v>1769</v>
      </c>
      <c r="D456">
        <v>0.66073887245799601</v>
      </c>
      <c r="E456">
        <v>0.33758704793824301</v>
      </c>
      <c r="F456">
        <v>0.62586309445744903</v>
      </c>
      <c r="G456">
        <v>0.34702051445897097</v>
      </c>
      <c r="H456">
        <v>0.627319376982444</v>
      </c>
      <c r="I456">
        <v>0.36722079385325701</v>
      </c>
      <c r="J456">
        <v>0.63694190838216502</v>
      </c>
      <c r="K456">
        <v>0.393796128372709</v>
      </c>
      <c r="L456" s="126">
        <f t="shared" si="46"/>
        <v>0.63694190838216502</v>
      </c>
      <c r="M456" s="126">
        <f t="shared" si="47"/>
        <v>0.393796128372709</v>
      </c>
      <c r="O456" s="122">
        <v>446</v>
      </c>
      <c r="P456" t="s">
        <v>3526</v>
      </c>
      <c r="Q456">
        <v>0.56961431387594996</v>
      </c>
      <c r="R456">
        <v>0.41389812288088101</v>
      </c>
      <c r="S456">
        <v>0.56013160935131701</v>
      </c>
      <c r="T456">
        <v>0.420435236615187</v>
      </c>
      <c r="U456">
        <v>0.53488781782560901</v>
      </c>
      <c r="V456">
        <v>0.42882199055946002</v>
      </c>
      <c r="W456">
        <v>0.52297033598104703</v>
      </c>
      <c r="X456">
        <v>0.44734404216342799</v>
      </c>
      <c r="Y456" s="126">
        <f t="shared" si="48"/>
        <v>0.52297033598104703</v>
      </c>
      <c r="Z456" s="126">
        <f t="shared" si="49"/>
        <v>0.44734404216342799</v>
      </c>
      <c r="AB456">
        <v>446</v>
      </c>
      <c r="AC456" t="str">
        <f t="shared" si="53"/>
        <v>Guillermo Garcia-Lopez</v>
      </c>
      <c r="AD456" s="124">
        <f t="shared" si="54"/>
        <v>0.63694190838216502</v>
      </c>
      <c r="AE456" s="124">
        <f t="shared" si="55"/>
        <v>0.393796128372709</v>
      </c>
    </row>
    <row r="457" spans="2:31" x14ac:dyDescent="0.35">
      <c r="B457" s="122">
        <v>447</v>
      </c>
      <c r="C457" t="s">
        <v>2601</v>
      </c>
      <c r="D457">
        <v>0.65180801525593202</v>
      </c>
      <c r="E457">
        <v>0.34335608285128499</v>
      </c>
      <c r="F457">
        <v>0.63984674612109005</v>
      </c>
      <c r="G457">
        <v>0.35107555561569098</v>
      </c>
      <c r="H457">
        <v>0.62304576787987498</v>
      </c>
      <c r="I457">
        <v>0.36942812883343401</v>
      </c>
      <c r="J457">
        <v>0.59609513430652195</v>
      </c>
      <c r="K457">
        <v>0.38965164376795502</v>
      </c>
      <c r="L457" s="126">
        <f t="shared" si="46"/>
        <v>0.59609513430652195</v>
      </c>
      <c r="M457" s="126">
        <f t="shared" si="47"/>
        <v>0.38965164376795502</v>
      </c>
      <c r="O457" s="122">
        <v>447</v>
      </c>
      <c r="P457" t="s">
        <v>3069</v>
      </c>
      <c r="Q457">
        <v>0.56499555955987302</v>
      </c>
      <c r="R457">
        <v>0.43069181278358298</v>
      </c>
      <c r="S457">
        <v>0.55405489553877596</v>
      </c>
      <c r="T457">
        <v>0.43054821688634098</v>
      </c>
      <c r="U457">
        <v>0.52345210725049596</v>
      </c>
      <c r="V457">
        <v>0.456219941042384</v>
      </c>
      <c r="W457">
        <v>0.52264239153386505</v>
      </c>
      <c r="X457">
        <v>0.46295681127364602</v>
      </c>
      <c r="Y457" s="126">
        <f t="shared" si="48"/>
        <v>0.52264239153386505</v>
      </c>
      <c r="Z457" s="126">
        <f t="shared" si="49"/>
        <v>0.46295681127364602</v>
      </c>
      <c r="AB457">
        <v>447</v>
      </c>
      <c r="AC457" t="str">
        <f t="shared" si="53"/>
        <v>Guillermo Olaso</v>
      </c>
      <c r="AD457" s="124">
        <f t="shared" si="54"/>
        <v>0.59609513430652195</v>
      </c>
      <c r="AE457" s="124">
        <f t="shared" si="55"/>
        <v>0.38965164376795502</v>
      </c>
    </row>
    <row r="458" spans="2:31" x14ac:dyDescent="0.35">
      <c r="B458" s="122">
        <v>448</v>
      </c>
      <c r="C458" t="s">
        <v>2347</v>
      </c>
      <c r="D458">
        <v>0.64845726153221495</v>
      </c>
      <c r="E458">
        <v>0.32455368590628503</v>
      </c>
      <c r="F458">
        <v>0.63956786127244103</v>
      </c>
      <c r="G458">
        <v>0.33375821730833899</v>
      </c>
      <c r="H458">
        <v>0.61906986792221297</v>
      </c>
      <c r="I458">
        <v>0.33228667505944998</v>
      </c>
      <c r="J458">
        <v>0.60403670111226004</v>
      </c>
      <c r="K458">
        <v>0.357953198754212</v>
      </c>
      <c r="L458" s="126">
        <f t="shared" si="46"/>
        <v>0.60403670111226004</v>
      </c>
      <c r="M458" s="126">
        <f t="shared" si="47"/>
        <v>0.357953198754212</v>
      </c>
      <c r="O458" s="122">
        <v>448</v>
      </c>
      <c r="P458" t="s">
        <v>3217</v>
      </c>
      <c r="Q458">
        <v>0.59535493878599899</v>
      </c>
      <c r="R458">
        <v>0.44077865381275599</v>
      </c>
      <c r="S458">
        <v>0.59159675679863699</v>
      </c>
      <c r="T458">
        <v>0.45090469478572998</v>
      </c>
      <c r="U458">
        <v>0.60643900668692297</v>
      </c>
      <c r="V458">
        <v>0.47647553482807897</v>
      </c>
      <c r="W458">
        <v>0.56233583344190696</v>
      </c>
      <c r="X458">
        <v>0.479226613238949</v>
      </c>
      <c r="Y458" s="126">
        <f t="shared" si="48"/>
        <v>0.56233583344190696</v>
      </c>
      <c r="Z458" s="126">
        <f t="shared" si="49"/>
        <v>0.479226613238949</v>
      </c>
      <c r="AB458">
        <v>448</v>
      </c>
      <c r="AC458" t="str">
        <f t="shared" si="53"/>
        <v>Gustavo Kuerten</v>
      </c>
      <c r="AD458" s="124">
        <f t="shared" si="54"/>
        <v>0.60403670111226004</v>
      </c>
      <c r="AE458" s="124">
        <f t="shared" si="55"/>
        <v>0.357953198754212</v>
      </c>
    </row>
    <row r="459" spans="2:31" x14ac:dyDescent="0.35">
      <c r="B459" s="122">
        <v>449</v>
      </c>
      <c r="C459" t="s">
        <v>1770</v>
      </c>
      <c r="D459">
        <v>0.65219412598971005</v>
      </c>
      <c r="E459">
        <v>0.34714701334950498</v>
      </c>
      <c r="F459">
        <v>0.640791188984565</v>
      </c>
      <c r="G459">
        <v>0.35822052002425703</v>
      </c>
      <c r="H459">
        <v>0.62338825197942005</v>
      </c>
      <c r="I459">
        <v>0.37529402669901002</v>
      </c>
      <c r="J459">
        <v>0.59621239215163702</v>
      </c>
      <c r="K459">
        <v>0.40069096274267302</v>
      </c>
      <c r="L459" s="126">
        <f t="shared" ref="L459:L522" si="56">IF($E$7=1,D459,IF($E$7=2,F459,IF($E$7=3,H459,IF($E$7=4,J459))))</f>
        <v>0.59621239215163702</v>
      </c>
      <c r="M459" s="126">
        <f t="shared" ref="M459:M522" si="57">IF($E$7=1,E459,IF($E$7=2,G459,IF($E$7=3,I459,IF($E$7=4,K459))))</f>
        <v>0.40069096274267302</v>
      </c>
      <c r="O459" s="122">
        <v>449</v>
      </c>
      <c r="P459" t="s">
        <v>3447</v>
      </c>
      <c r="Q459">
        <v>0.57792517623727802</v>
      </c>
      <c r="R459">
        <v>0.40006217314061499</v>
      </c>
      <c r="S459">
        <v>0.56449949276141198</v>
      </c>
      <c r="T459">
        <v>0.40384456495439303</v>
      </c>
      <c r="U459">
        <v>0.545592497076547</v>
      </c>
      <c r="V459">
        <v>0.41480740220938001</v>
      </c>
      <c r="W459">
        <v>0.52765066747683997</v>
      </c>
      <c r="X459">
        <v>0.4419218912099</v>
      </c>
      <c r="Y459" s="126">
        <f t="shared" ref="Y459:Y522" si="58">IF($E$7=1,Q459,IF($E$7=2,S459,IF($E$7=3,U459,IF($E$7=4,W459))))</f>
        <v>0.52765066747683997</v>
      </c>
      <c r="Z459" s="126">
        <f t="shared" ref="Z459:Z522" si="59">IF($E$7=1,R459,IF($E$7=2,T459,IF($E$7=3,V459,IF($E$7=4,X459))))</f>
        <v>0.4419218912099</v>
      </c>
      <c r="AB459">
        <v>449</v>
      </c>
      <c r="AC459" t="str">
        <f t="shared" si="53"/>
        <v>Gustavo Marcaccio</v>
      </c>
      <c r="AD459" s="124">
        <f t="shared" si="54"/>
        <v>0.59621239215163702</v>
      </c>
      <c r="AE459" s="124">
        <f t="shared" si="55"/>
        <v>0.40069096274267302</v>
      </c>
    </row>
    <row r="460" spans="2:31" x14ac:dyDescent="0.35">
      <c r="B460" s="122">
        <v>450</v>
      </c>
      <c r="C460" t="s">
        <v>3746</v>
      </c>
      <c r="D460">
        <v>0.65158153490043602</v>
      </c>
      <c r="E460">
        <v>0.34446952421563598</v>
      </c>
      <c r="F460">
        <v>0.63882917935739603</v>
      </c>
      <c r="G460">
        <v>0.35367942133888303</v>
      </c>
      <c r="H460">
        <v>0.62339027332235197</v>
      </c>
      <c r="I460">
        <v>0.37055653664841498</v>
      </c>
      <c r="J460">
        <v>0.59818066794189395</v>
      </c>
      <c r="K460">
        <v>0.39054584227120398</v>
      </c>
      <c r="L460" s="126">
        <f t="shared" si="56"/>
        <v>0.59818066794189395</v>
      </c>
      <c r="M460" s="126">
        <f t="shared" si="57"/>
        <v>0.39054584227120398</v>
      </c>
      <c r="O460" s="122">
        <v>450</v>
      </c>
      <c r="P460" t="s">
        <v>3271</v>
      </c>
      <c r="Q460">
        <v>0.56654468760643295</v>
      </c>
      <c r="R460">
        <v>0.43835093298012601</v>
      </c>
      <c r="S460">
        <v>0.54993721665441397</v>
      </c>
      <c r="T460">
        <v>0.43770076776542899</v>
      </c>
      <c r="U460">
        <v>0.53438534831884998</v>
      </c>
      <c r="V460">
        <v>0.46649787638701701</v>
      </c>
      <c r="W460">
        <v>0.52927989294663902</v>
      </c>
      <c r="X460">
        <v>0.46856136737829002</v>
      </c>
      <c r="Y460" s="126">
        <f t="shared" si="58"/>
        <v>0.52927989294663902</v>
      </c>
      <c r="Z460" s="126">
        <f t="shared" si="59"/>
        <v>0.46856136737829002</v>
      </c>
      <c r="AB460">
        <v>450</v>
      </c>
      <c r="AC460" t="str">
        <f t="shared" si="53"/>
        <v>Hamad Medjedovic</v>
      </c>
      <c r="AD460" s="124">
        <f t="shared" si="54"/>
        <v>0.59818066794189395</v>
      </c>
      <c r="AE460" s="124">
        <f t="shared" si="55"/>
        <v>0.39054584227120398</v>
      </c>
    </row>
    <row r="461" spans="2:31" x14ac:dyDescent="0.35">
      <c r="B461" s="122">
        <v>451</v>
      </c>
      <c r="C461" t="s">
        <v>2466</v>
      </c>
      <c r="D461">
        <v>0.652912422825493</v>
      </c>
      <c r="E461">
        <v>0.34643056154262097</v>
      </c>
      <c r="F461">
        <v>0.64186863423824003</v>
      </c>
      <c r="G461">
        <v>0.35714584231393198</v>
      </c>
      <c r="H461">
        <v>0.62482484565098595</v>
      </c>
      <c r="I461">
        <v>0.373861123085243</v>
      </c>
      <c r="J461">
        <v>0.599588387279818</v>
      </c>
      <c r="K461">
        <v>0.39732363925032099</v>
      </c>
      <c r="L461" s="126">
        <f t="shared" si="56"/>
        <v>0.599588387279818</v>
      </c>
      <c r="M461" s="126">
        <f t="shared" si="57"/>
        <v>0.39732363925032099</v>
      </c>
      <c r="O461" s="122">
        <v>451</v>
      </c>
      <c r="P461" t="s">
        <v>3525</v>
      </c>
      <c r="Q461">
        <v>0.56394773299381395</v>
      </c>
      <c r="R461">
        <v>0.41673794993545699</v>
      </c>
      <c r="S461">
        <v>0.56133263131752398</v>
      </c>
      <c r="T461">
        <v>0.42546688396457599</v>
      </c>
      <c r="U461">
        <v>0.54281431131902003</v>
      </c>
      <c r="V461">
        <v>0.43698121528175399</v>
      </c>
      <c r="W461">
        <v>0.52406510068407697</v>
      </c>
      <c r="X461">
        <v>0.45263682371417002</v>
      </c>
      <c r="Y461" s="126">
        <f t="shared" si="58"/>
        <v>0.52406510068407697</v>
      </c>
      <c r="Z461" s="126">
        <f t="shared" si="59"/>
        <v>0.45263682371417002</v>
      </c>
      <c r="AB461">
        <v>451</v>
      </c>
      <c r="AC461" t="str">
        <f t="shared" si="53"/>
        <v>Hans Podlipnik-Castillo</v>
      </c>
      <c r="AD461" s="124">
        <f t="shared" si="54"/>
        <v>0.599588387279818</v>
      </c>
      <c r="AE461" s="124">
        <f t="shared" si="55"/>
        <v>0.39732363925032099</v>
      </c>
    </row>
    <row r="462" spans="2:31" x14ac:dyDescent="0.35">
      <c r="B462" s="122">
        <v>452</v>
      </c>
      <c r="C462" t="s">
        <v>1771</v>
      </c>
      <c r="D462">
        <v>0.64576906286726798</v>
      </c>
      <c r="E462">
        <v>0.342697476296347</v>
      </c>
      <c r="F462">
        <v>0.63479058608980199</v>
      </c>
      <c r="G462">
        <v>0.34891572086935502</v>
      </c>
      <c r="H462">
        <v>0.62254170212606297</v>
      </c>
      <c r="I462">
        <v>0.360480306381678</v>
      </c>
      <c r="J462">
        <v>0.59342059457657503</v>
      </c>
      <c r="K462">
        <v>0.38877462306537802</v>
      </c>
      <c r="L462" s="126">
        <f t="shared" si="56"/>
        <v>0.59342059457657503</v>
      </c>
      <c r="M462" s="126">
        <f t="shared" si="57"/>
        <v>0.38877462306537802</v>
      </c>
      <c r="O462" s="122">
        <v>452</v>
      </c>
      <c r="P462" t="s">
        <v>2101</v>
      </c>
      <c r="Q462">
        <v>0.57844804225819202</v>
      </c>
      <c r="R462">
        <v>0.418057260037347</v>
      </c>
      <c r="S462">
        <v>0.56793072301092196</v>
      </c>
      <c r="T462">
        <v>0.42740968004979601</v>
      </c>
      <c r="U462">
        <v>0.547344126774576</v>
      </c>
      <c r="V462">
        <v>0.442171780112041</v>
      </c>
      <c r="W462">
        <v>0.53393072301092204</v>
      </c>
      <c r="X462">
        <v>0.46140968004979599</v>
      </c>
      <c r="Y462" s="126">
        <f t="shared" si="58"/>
        <v>0.53393072301092204</v>
      </c>
      <c r="Z462" s="126">
        <f t="shared" si="59"/>
        <v>0.46140968004979599</v>
      </c>
      <c r="AB462">
        <v>452</v>
      </c>
      <c r="AC462" t="str">
        <f t="shared" si="53"/>
        <v>Harel Levy</v>
      </c>
      <c r="AD462" s="124">
        <f t="shared" si="54"/>
        <v>0.59342059457657503</v>
      </c>
      <c r="AE462" s="124">
        <f t="shared" si="55"/>
        <v>0.38877462306537802</v>
      </c>
    </row>
    <row r="463" spans="2:31" x14ac:dyDescent="0.35">
      <c r="B463" s="122">
        <v>453</v>
      </c>
      <c r="C463" t="s">
        <v>3662</v>
      </c>
      <c r="D463">
        <v>0.65352702998616496</v>
      </c>
      <c r="E463">
        <v>0.344279159978024</v>
      </c>
      <c r="F463">
        <v>0.64339433534258506</v>
      </c>
      <c r="G463">
        <v>0.35199967997342801</v>
      </c>
      <c r="H463">
        <v>0.62534371836840197</v>
      </c>
      <c r="I463">
        <v>0.37181603759558601</v>
      </c>
      <c r="J463">
        <v>0.59967119159946103</v>
      </c>
      <c r="K463">
        <v>0.39613003657288798</v>
      </c>
      <c r="L463" s="126">
        <f t="shared" si="56"/>
        <v>0.59967119159946103</v>
      </c>
      <c r="M463" s="126">
        <f t="shared" si="57"/>
        <v>0.39613003657288798</v>
      </c>
      <c r="O463" s="122">
        <v>453</v>
      </c>
      <c r="P463" t="s">
        <v>3040</v>
      </c>
      <c r="Q463">
        <v>0.57082219504442999</v>
      </c>
      <c r="R463">
        <v>0.41247201236373099</v>
      </c>
      <c r="S463">
        <v>0.56592097557530197</v>
      </c>
      <c r="T463">
        <v>0.42665422771721401</v>
      </c>
      <c r="U463">
        <v>0.54894073168147695</v>
      </c>
      <c r="V463">
        <v>0.44549067078790999</v>
      </c>
      <c r="W463">
        <v>0.53396048778765104</v>
      </c>
      <c r="X463">
        <v>0.46232711385860698</v>
      </c>
      <c r="Y463" s="126">
        <f t="shared" si="58"/>
        <v>0.53396048778765104</v>
      </c>
      <c r="Z463" s="126">
        <f t="shared" si="59"/>
        <v>0.46232711385860698</v>
      </c>
      <c r="AB463">
        <v>453</v>
      </c>
      <c r="AC463" t="str">
        <f t="shared" si="53"/>
        <v>Harold Mayot</v>
      </c>
      <c r="AD463" s="124">
        <f t="shared" si="54"/>
        <v>0.59967119159946103</v>
      </c>
      <c r="AE463" s="124">
        <f t="shared" si="55"/>
        <v>0.39613003657288798</v>
      </c>
    </row>
    <row r="464" spans="2:31" x14ac:dyDescent="0.35">
      <c r="B464" s="122">
        <v>454</v>
      </c>
      <c r="C464" t="s">
        <v>3716</v>
      </c>
      <c r="D464">
        <v>0.65425533280063097</v>
      </c>
      <c r="E464">
        <v>0.34572213743330299</v>
      </c>
      <c r="F464">
        <v>0.64367377706750895</v>
      </c>
      <c r="G464">
        <v>0.35629618324440498</v>
      </c>
      <c r="H464">
        <v>0.62893337610864497</v>
      </c>
      <c r="I464">
        <v>0.37099603062435099</v>
      </c>
      <c r="J464">
        <v>0.60167377706750902</v>
      </c>
      <c r="K464">
        <v>0.39829618324440502</v>
      </c>
      <c r="L464" s="126">
        <f t="shared" si="56"/>
        <v>0.60167377706750902</v>
      </c>
      <c r="M464" s="126">
        <f t="shared" si="57"/>
        <v>0.39829618324440502</v>
      </c>
      <c r="O464" s="122">
        <v>454</v>
      </c>
      <c r="P464" t="s">
        <v>3036</v>
      </c>
      <c r="Q464">
        <v>0.57604008806523299</v>
      </c>
      <c r="R464">
        <v>0.419924085777581</v>
      </c>
      <c r="S464">
        <v>0.56824003914010401</v>
      </c>
      <c r="T464">
        <v>0.42996626034559199</v>
      </c>
      <c r="U464">
        <v>0.55068002935507798</v>
      </c>
      <c r="V464">
        <v>0.44797469525919398</v>
      </c>
      <c r="W464">
        <v>0.53512001957005195</v>
      </c>
      <c r="X464">
        <v>0.46398313017279602</v>
      </c>
      <c r="Y464" s="126">
        <f t="shared" si="58"/>
        <v>0.53512001957005195</v>
      </c>
      <c r="Z464" s="126">
        <f t="shared" si="59"/>
        <v>0.46398313017279602</v>
      </c>
      <c r="AB464">
        <v>454</v>
      </c>
      <c r="AC464" t="str">
        <f t="shared" si="53"/>
        <v>Harry Bourchier</v>
      </c>
      <c r="AD464" s="124">
        <f t="shared" si="54"/>
        <v>0.60167377706750902</v>
      </c>
      <c r="AE464" s="124">
        <f t="shared" si="55"/>
        <v>0.39829618324440502</v>
      </c>
    </row>
    <row r="465" spans="2:31" x14ac:dyDescent="0.35">
      <c r="B465" s="122">
        <v>455</v>
      </c>
      <c r="C465" t="s">
        <v>2535</v>
      </c>
      <c r="D465">
        <v>0.64137405081269605</v>
      </c>
      <c r="E465">
        <v>0.34472920611746199</v>
      </c>
      <c r="F465">
        <v>0.63432846541837395</v>
      </c>
      <c r="G465">
        <v>0.35616922414081997</v>
      </c>
      <c r="H465">
        <v>0.62032576194893896</v>
      </c>
      <c r="I465">
        <v>0.37396943688001699</v>
      </c>
      <c r="J465">
        <v>0.59676587267796399</v>
      </c>
      <c r="K465">
        <v>0.399275524174175</v>
      </c>
      <c r="L465" s="126">
        <f t="shared" si="56"/>
        <v>0.59676587267796399</v>
      </c>
      <c r="M465" s="126">
        <f t="shared" si="57"/>
        <v>0.399275524174175</v>
      </c>
      <c r="O465" s="122">
        <v>455</v>
      </c>
      <c r="P465" t="s">
        <v>3018</v>
      </c>
      <c r="Q465">
        <v>0.57274010884307702</v>
      </c>
      <c r="R465">
        <v>0.41562830193386302</v>
      </c>
      <c r="S465">
        <v>0.56536007755621898</v>
      </c>
      <c r="T465">
        <v>0.42749168392063802</v>
      </c>
      <c r="U465">
        <v>0.546003074645251</v>
      </c>
      <c r="V465">
        <v>0.44557598059728198</v>
      </c>
      <c r="W465">
        <v>0.53131257432544998</v>
      </c>
      <c r="X465">
        <v>0.46088363246130498</v>
      </c>
      <c r="Y465" s="126">
        <f t="shared" si="58"/>
        <v>0.53131257432544998</v>
      </c>
      <c r="Z465" s="126">
        <f t="shared" si="59"/>
        <v>0.46088363246130498</v>
      </c>
      <c r="AB465">
        <v>455</v>
      </c>
      <c r="AC465" t="str">
        <f t="shared" si="53"/>
        <v>Henri Kontinen</v>
      </c>
      <c r="AD465" s="124">
        <f t="shared" si="54"/>
        <v>0.59676587267796399</v>
      </c>
      <c r="AE465" s="124">
        <f t="shared" si="55"/>
        <v>0.399275524174175</v>
      </c>
    </row>
    <row r="466" spans="2:31" x14ac:dyDescent="0.35">
      <c r="B466" s="122">
        <v>456</v>
      </c>
      <c r="C466" t="s">
        <v>2643</v>
      </c>
      <c r="D466">
        <v>0.64429494151545297</v>
      </c>
      <c r="E466">
        <v>0.33871346576897399</v>
      </c>
      <c r="F466">
        <v>0.63163184498227598</v>
      </c>
      <c r="G466">
        <v>0.35153733235379397</v>
      </c>
      <c r="H466">
        <v>0.61814410061386305</v>
      </c>
      <c r="I466">
        <v>0.34977084908849498</v>
      </c>
      <c r="J466">
        <v>0.59681915775887096</v>
      </c>
      <c r="K466">
        <v>0.39627038161712502</v>
      </c>
      <c r="L466" s="126">
        <f t="shared" si="56"/>
        <v>0.59681915775887096</v>
      </c>
      <c r="M466" s="126">
        <f t="shared" si="57"/>
        <v>0.39627038161712502</v>
      </c>
      <c r="O466" s="122">
        <v>456</v>
      </c>
      <c r="P466" t="s">
        <v>3543</v>
      </c>
      <c r="Q466">
        <v>0.58267576742619698</v>
      </c>
      <c r="R466">
        <v>0.41806186702249398</v>
      </c>
      <c r="S466">
        <v>0.57668536341752896</v>
      </c>
      <c r="T466">
        <v>0.42284105973087799</v>
      </c>
      <c r="U466">
        <v>0.55184776087995202</v>
      </c>
      <c r="V466">
        <v>0.45213056844258698</v>
      </c>
      <c r="W466">
        <v>0.54466720254852996</v>
      </c>
      <c r="X466">
        <v>0.464513894218956</v>
      </c>
      <c r="Y466" s="126">
        <f t="shared" si="58"/>
        <v>0.54466720254852996</v>
      </c>
      <c r="Z466" s="126">
        <f t="shared" si="59"/>
        <v>0.464513894218956</v>
      </c>
      <c r="AB466">
        <v>456</v>
      </c>
      <c r="AC466" t="str">
        <f t="shared" si="53"/>
        <v>Henri Laaksonen</v>
      </c>
      <c r="AD466" s="124">
        <f t="shared" si="54"/>
        <v>0.59681915775887096</v>
      </c>
      <c r="AE466" s="124">
        <f t="shared" si="55"/>
        <v>0.39627038161712502</v>
      </c>
    </row>
    <row r="467" spans="2:31" x14ac:dyDescent="0.35">
      <c r="B467" s="122">
        <v>457</v>
      </c>
      <c r="C467" t="s">
        <v>3839</v>
      </c>
      <c r="D467">
        <v>0.65487247793848102</v>
      </c>
      <c r="E467">
        <v>0.34201018914756498</v>
      </c>
      <c r="F467">
        <v>0.642796799122758</v>
      </c>
      <c r="G467">
        <v>0.35587667623300601</v>
      </c>
      <c r="H467">
        <v>0.62559759934206804</v>
      </c>
      <c r="I467">
        <v>0.37340750717475502</v>
      </c>
      <c r="J467">
        <v>0.60039839956137897</v>
      </c>
      <c r="K467">
        <v>0.39893833811650298</v>
      </c>
      <c r="L467" s="126">
        <f t="shared" si="56"/>
        <v>0.60039839956137897</v>
      </c>
      <c r="M467" s="126">
        <f t="shared" si="57"/>
        <v>0.39893833811650298</v>
      </c>
      <c r="O467" s="122">
        <v>457</v>
      </c>
      <c r="P467" t="s">
        <v>3084</v>
      </c>
      <c r="Q467">
        <v>0.60514238491304895</v>
      </c>
      <c r="R467">
        <v>0.39876017568182498</v>
      </c>
      <c r="S467">
        <v>0.58859691754910404</v>
      </c>
      <c r="T467">
        <v>0.41269495784824201</v>
      </c>
      <c r="U467">
        <v>0.59732290377833697</v>
      </c>
      <c r="V467">
        <v>0.43101026200270398</v>
      </c>
      <c r="W467">
        <v>0.56851715763584199</v>
      </c>
      <c r="X467">
        <v>0.45047532850524202</v>
      </c>
      <c r="Y467" s="126">
        <f t="shared" si="58"/>
        <v>0.56851715763584199</v>
      </c>
      <c r="Z467" s="126">
        <f t="shared" si="59"/>
        <v>0.45047532850524202</v>
      </c>
      <c r="AB467">
        <v>457</v>
      </c>
      <c r="AC467" t="str">
        <f t="shared" si="53"/>
        <v>Henri Squire</v>
      </c>
      <c r="AD467" s="124">
        <f t="shared" si="54"/>
        <v>0.60039839956137897</v>
      </c>
      <c r="AE467" s="124">
        <f t="shared" si="55"/>
        <v>0.39893833811650298</v>
      </c>
    </row>
    <row r="468" spans="2:31" x14ac:dyDescent="0.35">
      <c r="B468" s="122">
        <v>458</v>
      </c>
      <c r="C468" t="s">
        <v>3960</v>
      </c>
      <c r="D468">
        <v>0.65289096405386504</v>
      </c>
      <c r="E468">
        <v>0.346937025055708</v>
      </c>
      <c r="F468">
        <v>0.64183644608079804</v>
      </c>
      <c r="G468">
        <v>0.35790553758356097</v>
      </c>
      <c r="H468">
        <v>0.62478192810773103</v>
      </c>
      <c r="I468">
        <v>0.374874050111415</v>
      </c>
      <c r="J468">
        <v>0.59948753105316799</v>
      </c>
      <c r="K468">
        <v>0.39970401776182601</v>
      </c>
      <c r="L468" s="126">
        <f t="shared" si="56"/>
        <v>0.59948753105316799</v>
      </c>
      <c r="M468" s="126">
        <f t="shared" si="57"/>
        <v>0.39970401776182601</v>
      </c>
      <c r="O468" s="122">
        <v>458</v>
      </c>
      <c r="P468" t="s">
        <v>3170</v>
      </c>
      <c r="Q468">
        <v>0.58079460858916698</v>
      </c>
      <c r="R468">
        <v>0.41902210536137902</v>
      </c>
      <c r="S468">
        <v>0.57119191288375104</v>
      </c>
      <c r="T468">
        <v>0.42853315804206799</v>
      </c>
      <c r="U468">
        <v>0.55358921717833498</v>
      </c>
      <c r="V468">
        <v>0.44604421072275802</v>
      </c>
      <c r="W468">
        <v>0.53957573865125397</v>
      </c>
      <c r="X468">
        <v>0.459599474126205</v>
      </c>
      <c r="Y468" s="126">
        <f t="shared" si="58"/>
        <v>0.53957573865125397</v>
      </c>
      <c r="Z468" s="126">
        <f t="shared" si="59"/>
        <v>0.459599474126205</v>
      </c>
      <c r="AB468">
        <v>458</v>
      </c>
      <c r="AC468" t="str">
        <f t="shared" si="53"/>
        <v>Henrique Rocha</v>
      </c>
      <c r="AD468" s="124">
        <f t="shared" si="54"/>
        <v>0.59948753105316799</v>
      </c>
      <c r="AE468" s="124">
        <f t="shared" si="55"/>
        <v>0.39970401776182601</v>
      </c>
    </row>
    <row r="469" spans="2:31" x14ac:dyDescent="0.35">
      <c r="B469" s="122">
        <v>459</v>
      </c>
      <c r="C469" t="s">
        <v>2311</v>
      </c>
      <c r="D469">
        <v>0.65178260869565197</v>
      </c>
      <c r="E469">
        <v>0.34734426229508197</v>
      </c>
      <c r="F469">
        <v>0.64017391304347804</v>
      </c>
      <c r="G469">
        <v>0.35851639344262298</v>
      </c>
      <c r="H469">
        <v>0.62256521739130399</v>
      </c>
      <c r="I469">
        <v>0.375688524590164</v>
      </c>
      <c r="J469">
        <v>0.59427826086956503</v>
      </c>
      <c r="K469">
        <v>0.40161803278688502</v>
      </c>
      <c r="L469" s="126">
        <f t="shared" si="56"/>
        <v>0.59427826086956503</v>
      </c>
      <c r="M469" s="126">
        <f t="shared" si="57"/>
        <v>0.40161803278688502</v>
      </c>
      <c r="O469" s="122">
        <v>459</v>
      </c>
      <c r="P469" t="s">
        <v>3296</v>
      </c>
      <c r="Q469">
        <v>0.57929869764783204</v>
      </c>
      <c r="R469">
        <v>0.416294076102105</v>
      </c>
      <c r="S469">
        <v>0.56894804647174801</v>
      </c>
      <c r="T469">
        <v>0.424441114153157</v>
      </c>
      <c r="U469">
        <v>0.55059739529566398</v>
      </c>
      <c r="V469">
        <v>0.44058815220420899</v>
      </c>
      <c r="W469">
        <v>0.532844139415245</v>
      </c>
      <c r="X469">
        <v>0.44732334245947097</v>
      </c>
      <c r="Y469" s="126">
        <f t="shared" si="58"/>
        <v>0.532844139415245</v>
      </c>
      <c r="Z469" s="126">
        <f t="shared" si="59"/>
        <v>0.44732334245947097</v>
      </c>
      <c r="AB469">
        <v>459</v>
      </c>
      <c r="AC469" t="str">
        <f t="shared" si="53"/>
        <v>Hermes Gamonal</v>
      </c>
      <c r="AD469" s="124">
        <f t="shared" si="54"/>
        <v>0.59427826086956503</v>
      </c>
      <c r="AE469" s="124">
        <f t="shared" si="55"/>
        <v>0.40161803278688502</v>
      </c>
    </row>
    <row r="470" spans="2:31" x14ac:dyDescent="0.35">
      <c r="B470" s="122">
        <v>460</v>
      </c>
      <c r="C470" t="s">
        <v>3846</v>
      </c>
      <c r="D470">
        <v>0.65258446132358106</v>
      </c>
      <c r="E470">
        <v>0.34555807085838303</v>
      </c>
      <c r="F470">
        <v>0.64137669198537195</v>
      </c>
      <c r="G470">
        <v>0.35583710628757498</v>
      </c>
      <c r="H470">
        <v>0.62416892264716195</v>
      </c>
      <c r="I470">
        <v>0.37211614171676599</v>
      </c>
      <c r="J470">
        <v>0.59804696822083103</v>
      </c>
      <c r="K470">
        <v>0.39322293303440098</v>
      </c>
      <c r="L470" s="126">
        <f t="shared" si="56"/>
        <v>0.59804696822083103</v>
      </c>
      <c r="M470" s="126">
        <f t="shared" si="57"/>
        <v>0.39322293303440098</v>
      </c>
      <c r="O470" s="122">
        <v>460</v>
      </c>
      <c r="P470" t="s">
        <v>3547</v>
      </c>
      <c r="Q470">
        <v>0.588295213752562</v>
      </c>
      <c r="R470">
        <v>0.42607730611956801</v>
      </c>
      <c r="S470">
        <v>0.59542335718672401</v>
      </c>
      <c r="T470">
        <v>0.44024934422131001</v>
      </c>
      <c r="U470">
        <v>0.55279161775493901</v>
      </c>
      <c r="V470">
        <v>0.45535853614870903</v>
      </c>
      <c r="W470">
        <v>0.550487951421053</v>
      </c>
      <c r="X470">
        <v>0.47432242500518301</v>
      </c>
      <c r="Y470" s="126">
        <f t="shared" si="58"/>
        <v>0.550487951421053</v>
      </c>
      <c r="Z470" s="126">
        <f t="shared" si="59"/>
        <v>0.47432242500518301</v>
      </c>
      <c r="AB470">
        <v>460</v>
      </c>
      <c r="AC470" t="str">
        <f t="shared" si="53"/>
        <v>Hernan Casanova</v>
      </c>
      <c r="AD470" s="124">
        <f t="shared" si="54"/>
        <v>0.59804696822083103</v>
      </c>
      <c r="AE470" s="124">
        <f t="shared" si="55"/>
        <v>0.39322293303440098</v>
      </c>
    </row>
    <row r="471" spans="2:31" x14ac:dyDescent="0.35">
      <c r="B471" s="122">
        <v>461</v>
      </c>
      <c r="C471" t="s">
        <v>2338</v>
      </c>
      <c r="D471">
        <v>0.65689650318668702</v>
      </c>
      <c r="E471">
        <v>0.35382779950961302</v>
      </c>
      <c r="F471">
        <v>0.64704007750685699</v>
      </c>
      <c r="G471">
        <v>0.36030904617887599</v>
      </c>
      <c r="H471">
        <v>0.63904229905083698</v>
      </c>
      <c r="I471">
        <v>0.37693802984065899</v>
      </c>
      <c r="J471">
        <v>0.60056963647804895</v>
      </c>
      <c r="K471">
        <v>0.39763647384657402</v>
      </c>
      <c r="L471" s="126">
        <f t="shared" si="56"/>
        <v>0.60056963647804895</v>
      </c>
      <c r="M471" s="126">
        <f t="shared" si="57"/>
        <v>0.39763647384657402</v>
      </c>
      <c r="O471" s="122">
        <v>461</v>
      </c>
      <c r="P471" t="s">
        <v>3426</v>
      </c>
      <c r="Q471">
        <v>0.57803327514128</v>
      </c>
      <c r="R471">
        <v>0.41840303206436702</v>
      </c>
      <c r="S471">
        <v>0.56737770018837397</v>
      </c>
      <c r="T471">
        <v>0.427870709419156</v>
      </c>
      <c r="U471">
        <v>0.54609982542384095</v>
      </c>
      <c r="V471">
        <v>0.44320909619310001</v>
      </c>
      <c r="W471">
        <v>0.53337770018837405</v>
      </c>
      <c r="X471">
        <v>0.46187070941915498</v>
      </c>
      <c r="Y471" s="126">
        <f t="shared" si="58"/>
        <v>0.53337770018837405</v>
      </c>
      <c r="Z471" s="126">
        <f t="shared" si="59"/>
        <v>0.46187070941915498</v>
      </c>
      <c r="AB471">
        <v>461</v>
      </c>
      <c r="AC471" t="str">
        <f t="shared" si="53"/>
        <v>Hicham Arazi</v>
      </c>
      <c r="AD471" s="124">
        <f t="shared" si="54"/>
        <v>0.60056963647804895</v>
      </c>
      <c r="AE471" s="124">
        <f t="shared" si="55"/>
        <v>0.39763647384657402</v>
      </c>
    </row>
    <row r="472" spans="2:31" x14ac:dyDescent="0.35">
      <c r="B472" s="122">
        <v>462</v>
      </c>
      <c r="C472" t="s">
        <v>2727</v>
      </c>
      <c r="D472">
        <v>0.652217722115634</v>
      </c>
      <c r="E472">
        <v>0.347193262853488</v>
      </c>
      <c r="F472">
        <v>0.64082658317345098</v>
      </c>
      <c r="G472">
        <v>0.358289894280233</v>
      </c>
      <c r="H472">
        <v>0.62343544423126895</v>
      </c>
      <c r="I472">
        <v>0.375386525706977</v>
      </c>
      <c r="J472">
        <v>0.59632329394348105</v>
      </c>
      <c r="K472">
        <v>0.40090833541139598</v>
      </c>
      <c r="L472" s="126">
        <f t="shared" si="56"/>
        <v>0.59632329394348105</v>
      </c>
      <c r="M472" s="126">
        <f t="shared" si="57"/>
        <v>0.40090833541139598</v>
      </c>
      <c r="O472" s="122">
        <v>462</v>
      </c>
      <c r="P472" t="s">
        <v>3013</v>
      </c>
      <c r="Q472">
        <v>0.60345487080519</v>
      </c>
      <c r="R472">
        <v>0.41832133946327299</v>
      </c>
      <c r="S472">
        <v>0.58347613478551097</v>
      </c>
      <c r="T472">
        <v>0.41822000478775201</v>
      </c>
      <c r="U472">
        <v>0.570671108565039</v>
      </c>
      <c r="V472">
        <v>0.43895469780362401</v>
      </c>
      <c r="W472">
        <v>0.54770023242725097</v>
      </c>
      <c r="X472">
        <v>0.44096108744317802</v>
      </c>
      <c r="Y472" s="126">
        <f t="shared" si="58"/>
        <v>0.54770023242725097</v>
      </c>
      <c r="Z472" s="126">
        <f t="shared" si="59"/>
        <v>0.44096108744317802</v>
      </c>
      <c r="AB472">
        <v>462</v>
      </c>
      <c r="AC472" t="str">
        <f t="shared" si="53"/>
        <v>Hicham Khaddari</v>
      </c>
      <c r="AD472" s="124">
        <f t="shared" si="54"/>
        <v>0.59632329394348105</v>
      </c>
      <c r="AE472" s="124">
        <f t="shared" si="55"/>
        <v>0.40090833541139598</v>
      </c>
    </row>
    <row r="473" spans="2:31" x14ac:dyDescent="0.35">
      <c r="B473" s="122">
        <v>463</v>
      </c>
      <c r="C473" t="s">
        <v>2498</v>
      </c>
      <c r="D473">
        <v>0.65139656168313798</v>
      </c>
      <c r="E473">
        <v>0.344300276133711</v>
      </c>
      <c r="F473">
        <v>0.63986208224418395</v>
      </c>
      <c r="G473">
        <v>0.35440036817828202</v>
      </c>
      <c r="H473">
        <v>0.61997589327383296</v>
      </c>
      <c r="I473">
        <v>0.36654086521896201</v>
      </c>
      <c r="J473">
        <v>0.59786208224418402</v>
      </c>
      <c r="K473">
        <v>0.396400368178282</v>
      </c>
      <c r="L473" s="126">
        <f t="shared" si="56"/>
        <v>0.59786208224418402</v>
      </c>
      <c r="M473" s="126">
        <f t="shared" si="57"/>
        <v>0.396400368178282</v>
      </c>
      <c r="O473" s="122">
        <v>463</v>
      </c>
      <c r="P473" t="s">
        <v>2102</v>
      </c>
      <c r="Q473">
        <v>0.60798921995784005</v>
      </c>
      <c r="R473">
        <v>0.42679260619614201</v>
      </c>
      <c r="S473">
        <v>0.57635653985699797</v>
      </c>
      <c r="T473">
        <v>0.46003412770259899</v>
      </c>
      <c r="U473">
        <v>0.57997069310597704</v>
      </c>
      <c r="V473">
        <v>0.47597614399854599</v>
      </c>
      <c r="W473">
        <v>0.56888915893539305</v>
      </c>
      <c r="X473">
        <v>0.471054201701672</v>
      </c>
      <c r="Y473" s="126">
        <f t="shared" si="58"/>
        <v>0.56888915893539305</v>
      </c>
      <c r="Z473" s="126">
        <f t="shared" si="59"/>
        <v>0.471054201701672</v>
      </c>
      <c r="AB473">
        <v>463</v>
      </c>
      <c r="AC473" t="str">
        <f t="shared" si="53"/>
        <v>Hiroki Kondo</v>
      </c>
      <c r="AD473" s="124">
        <f t="shared" si="54"/>
        <v>0.59786208224418402</v>
      </c>
      <c r="AE473" s="124">
        <f t="shared" si="55"/>
        <v>0.396400368178282</v>
      </c>
    </row>
    <row r="474" spans="2:31" x14ac:dyDescent="0.35">
      <c r="B474" s="122">
        <v>464</v>
      </c>
      <c r="C474" t="s">
        <v>2648</v>
      </c>
      <c r="D474">
        <v>0.64539089673444705</v>
      </c>
      <c r="E474">
        <v>0.34888830744355798</v>
      </c>
      <c r="F474">
        <v>0.63287903725759898</v>
      </c>
      <c r="G474">
        <v>0.36108949333860002</v>
      </c>
      <c r="H474">
        <v>0.60931360530128797</v>
      </c>
      <c r="I474">
        <v>0.38303572171490302</v>
      </c>
      <c r="J474">
        <v>0.59285117090490302</v>
      </c>
      <c r="K474">
        <v>0.40334405505554299</v>
      </c>
      <c r="L474" s="126">
        <f t="shared" si="56"/>
        <v>0.59285117090490302</v>
      </c>
      <c r="M474" s="126">
        <f t="shared" si="57"/>
        <v>0.40334405505554299</v>
      </c>
      <c r="O474" s="122">
        <v>464</v>
      </c>
      <c r="P474" t="s">
        <v>2984</v>
      </c>
      <c r="Q474">
        <v>0.562185647691962</v>
      </c>
      <c r="R474">
        <v>0.39023914749223798</v>
      </c>
      <c r="S474">
        <v>0.56558665924248597</v>
      </c>
      <c r="T474">
        <v>0.40005341447208997</v>
      </c>
      <c r="U474">
        <v>0.56012256862097798</v>
      </c>
      <c r="V474">
        <v>0.39819077749767001</v>
      </c>
      <c r="W474">
        <v>0.52942352650108504</v>
      </c>
      <c r="X474">
        <v>0.41623295804468902</v>
      </c>
      <c r="Y474" s="126">
        <f t="shared" si="58"/>
        <v>0.52942352650108504</v>
      </c>
      <c r="Z474" s="126">
        <f t="shared" si="59"/>
        <v>0.41623295804468902</v>
      </c>
      <c r="AB474">
        <v>464</v>
      </c>
      <c r="AC474" t="str">
        <f t="shared" si="53"/>
        <v>Hiroki Moriya</v>
      </c>
      <c r="AD474" s="124">
        <f t="shared" si="54"/>
        <v>0.59285117090490302</v>
      </c>
      <c r="AE474" s="124">
        <f t="shared" si="55"/>
        <v>0.40334405505554299</v>
      </c>
    </row>
    <row r="475" spans="2:31" x14ac:dyDescent="0.35">
      <c r="B475" s="122">
        <v>465</v>
      </c>
      <c r="C475" t="s">
        <v>3817</v>
      </c>
      <c r="D475">
        <v>0.69225653701303902</v>
      </c>
      <c r="E475">
        <v>0.37035161664118099</v>
      </c>
      <c r="F475">
        <v>0.72511582850955802</v>
      </c>
      <c r="G475">
        <v>0.41349173612499102</v>
      </c>
      <c r="H475">
        <v>0.69356453907340099</v>
      </c>
      <c r="I475">
        <v>0.429417109701067</v>
      </c>
      <c r="J475">
        <v>0.67456218268812296</v>
      </c>
      <c r="K475">
        <v>0.44413176965897599</v>
      </c>
      <c r="L475" s="126">
        <f t="shared" si="56"/>
        <v>0.67456218268812296</v>
      </c>
      <c r="M475" s="126">
        <f t="shared" si="57"/>
        <v>0.44413176965897599</v>
      </c>
      <c r="O475" s="122">
        <v>465</v>
      </c>
      <c r="P475" t="s">
        <v>3411</v>
      </c>
      <c r="Q475">
        <v>0.61428949945463796</v>
      </c>
      <c r="R475">
        <v>0.495542437498035</v>
      </c>
      <c r="S475">
        <v>0.61188984382683498</v>
      </c>
      <c r="T475">
        <v>0.488032162621717</v>
      </c>
      <c r="U475">
        <v>0.604029325500125</v>
      </c>
      <c r="V475">
        <v>0.51134690364605395</v>
      </c>
      <c r="W475">
        <v>0.58479482895056001</v>
      </c>
      <c r="X475">
        <v>0.51499551178646996</v>
      </c>
      <c r="Y475" s="126">
        <f t="shared" si="58"/>
        <v>0.58479482895056001</v>
      </c>
      <c r="Z475" s="126">
        <f t="shared" si="59"/>
        <v>0.51499551178646996</v>
      </c>
      <c r="AB475">
        <v>465</v>
      </c>
      <c r="AC475" t="str">
        <f t="shared" si="53"/>
        <v>Holger Rune</v>
      </c>
      <c r="AD475" s="124">
        <f t="shared" si="54"/>
        <v>0.67456218268812296</v>
      </c>
      <c r="AE475" s="124">
        <f t="shared" si="55"/>
        <v>0.44413176965897599</v>
      </c>
    </row>
    <row r="476" spans="2:31" x14ac:dyDescent="0.35">
      <c r="B476" s="122">
        <v>466</v>
      </c>
      <c r="C476" t="s">
        <v>1772</v>
      </c>
      <c r="D476">
        <v>0.65443702349948196</v>
      </c>
      <c r="E476">
        <v>0.31287504241495301</v>
      </c>
      <c r="F476">
        <v>0.65664681467893804</v>
      </c>
      <c r="G476">
        <v>0.31733027629245603</v>
      </c>
      <c r="H476">
        <v>0.65522915616906496</v>
      </c>
      <c r="I476">
        <v>0.35083344754941698</v>
      </c>
      <c r="J476">
        <v>0.66165420898122296</v>
      </c>
      <c r="K476">
        <v>0.36437552068437101</v>
      </c>
      <c r="L476" s="126">
        <f t="shared" si="56"/>
        <v>0.66165420898122296</v>
      </c>
      <c r="M476" s="126">
        <f t="shared" si="57"/>
        <v>0.36437552068437101</v>
      </c>
      <c r="O476" s="122">
        <v>466</v>
      </c>
      <c r="P476" t="s">
        <v>3125</v>
      </c>
      <c r="Q476">
        <v>0.57793542819895405</v>
      </c>
      <c r="R476">
        <v>0.417464832023762</v>
      </c>
      <c r="S476">
        <v>0.56690314229843097</v>
      </c>
      <c r="T476">
        <v>0.42619724803564302</v>
      </c>
      <c r="U476">
        <v>0.547870856397908</v>
      </c>
      <c r="V476">
        <v>0.44292966404752399</v>
      </c>
      <c r="W476">
        <v>0.52670942689529299</v>
      </c>
      <c r="X476">
        <v>0.45259174410692998</v>
      </c>
      <c r="Y476" s="126">
        <f t="shared" si="58"/>
        <v>0.52670942689529299</v>
      </c>
      <c r="Z476" s="126">
        <f t="shared" si="59"/>
        <v>0.45259174410692998</v>
      </c>
      <c r="AB476">
        <v>466</v>
      </c>
      <c r="AC476" t="str">
        <f t="shared" si="53"/>
        <v>Horacio Zeballos</v>
      </c>
      <c r="AD476" s="124">
        <f t="shared" si="54"/>
        <v>0.66165420898122296</v>
      </c>
      <c r="AE476" s="124">
        <f t="shared" si="55"/>
        <v>0.36437552068437101</v>
      </c>
    </row>
    <row r="477" spans="2:31" x14ac:dyDescent="0.35">
      <c r="B477" s="122">
        <v>467</v>
      </c>
      <c r="C477" t="s">
        <v>2920</v>
      </c>
      <c r="D477">
        <v>0.72857806801756397</v>
      </c>
      <c r="E477">
        <v>0.36628802069414701</v>
      </c>
      <c r="F477">
        <v>0.72898241500143601</v>
      </c>
      <c r="G477">
        <v>0.37107131272464899</v>
      </c>
      <c r="H477">
        <v>0.74014324092058303</v>
      </c>
      <c r="I477">
        <v>0.40357260895132102</v>
      </c>
      <c r="J477">
        <v>0.69803132504266696</v>
      </c>
      <c r="K477">
        <v>0.39144548032362098</v>
      </c>
      <c r="L477" s="126">
        <f t="shared" si="56"/>
        <v>0.69803132504266696</v>
      </c>
      <c r="M477" s="126">
        <f t="shared" si="57"/>
        <v>0.39144548032362098</v>
      </c>
      <c r="O477" s="122">
        <v>467</v>
      </c>
      <c r="P477" t="s">
        <v>3464</v>
      </c>
      <c r="Q477">
        <v>0.63091081899366896</v>
      </c>
      <c r="R477">
        <v>0.43473561527267301</v>
      </c>
      <c r="S477">
        <v>0.62767946471510205</v>
      </c>
      <c r="T477">
        <v>0.43422388308035498</v>
      </c>
      <c r="U477">
        <v>0.65676291615778704</v>
      </c>
      <c r="V477">
        <v>0.47141239975353599</v>
      </c>
      <c r="W477">
        <v>0.60545455045165697</v>
      </c>
      <c r="X477">
        <v>0.45052377578170599</v>
      </c>
      <c r="Y477" s="126">
        <f t="shared" si="58"/>
        <v>0.60545455045165697</v>
      </c>
      <c r="Z477" s="126">
        <f t="shared" si="59"/>
        <v>0.45052377578170599</v>
      </c>
      <c r="AB477">
        <v>467</v>
      </c>
      <c r="AC477" t="str">
        <f t="shared" si="53"/>
        <v>Hubert Hurkacz</v>
      </c>
      <c r="AD477" s="124">
        <f t="shared" si="54"/>
        <v>0.69803132504266696</v>
      </c>
      <c r="AE477" s="124">
        <f t="shared" si="55"/>
        <v>0.39144548032362098</v>
      </c>
    </row>
    <row r="478" spans="2:31" x14ac:dyDescent="0.35">
      <c r="B478" s="122">
        <v>468</v>
      </c>
      <c r="C478" t="s">
        <v>1773</v>
      </c>
      <c r="D478">
        <v>0.65525210806148704</v>
      </c>
      <c r="E478">
        <v>0.34772009069881099</v>
      </c>
      <c r="F478">
        <v>0.64537816209223098</v>
      </c>
      <c r="G478">
        <v>0.35908013604821598</v>
      </c>
      <c r="H478">
        <v>0.62950421612297502</v>
      </c>
      <c r="I478">
        <v>0.37644018139762098</v>
      </c>
      <c r="J478">
        <v>0.61058490788899</v>
      </c>
      <c r="K478">
        <v>0.40338442628441001</v>
      </c>
      <c r="L478" s="126">
        <f t="shared" si="56"/>
        <v>0.61058490788899</v>
      </c>
      <c r="M478" s="126">
        <f t="shared" si="57"/>
        <v>0.40338442628441001</v>
      </c>
      <c r="O478" s="122">
        <v>468</v>
      </c>
      <c r="P478" t="s">
        <v>3006</v>
      </c>
      <c r="Q478">
        <v>0.61871565562936703</v>
      </c>
      <c r="R478">
        <v>0.447174106979908</v>
      </c>
      <c r="S478">
        <v>0.59898596494610501</v>
      </c>
      <c r="T478">
        <v>0.45436559917464098</v>
      </c>
      <c r="U478">
        <v>0.593590436389141</v>
      </c>
      <c r="V478">
        <v>0.48889185935518098</v>
      </c>
      <c r="W478">
        <v>0.57244607097856803</v>
      </c>
      <c r="X478">
        <v>0.49532088037519501</v>
      </c>
      <c r="Y478" s="126">
        <f t="shared" si="58"/>
        <v>0.57244607097856803</v>
      </c>
      <c r="Z478" s="126">
        <f t="shared" si="59"/>
        <v>0.49532088037519501</v>
      </c>
      <c r="AB478">
        <v>468</v>
      </c>
      <c r="AC478" t="str">
        <f t="shared" si="53"/>
        <v>Hugo Armando</v>
      </c>
      <c r="AD478" s="124">
        <f t="shared" si="54"/>
        <v>0.61058490788899</v>
      </c>
      <c r="AE478" s="124">
        <f t="shared" si="55"/>
        <v>0.40338442628441001</v>
      </c>
    </row>
    <row r="479" spans="2:31" x14ac:dyDescent="0.35">
      <c r="B479" s="122">
        <v>469</v>
      </c>
      <c r="C479" t="s">
        <v>2946</v>
      </c>
      <c r="D479">
        <v>0.64250983425228303</v>
      </c>
      <c r="E479">
        <v>0.341915594951609</v>
      </c>
      <c r="F479">
        <v>0.62998720523685203</v>
      </c>
      <c r="G479">
        <v>0.35220337943260299</v>
      </c>
      <c r="H479">
        <v>0.61101807375527895</v>
      </c>
      <c r="I479">
        <v>0.36549654908762402</v>
      </c>
      <c r="J479">
        <v>0.60973748224556201</v>
      </c>
      <c r="K479">
        <v>0.405098388844019</v>
      </c>
      <c r="L479" s="126">
        <f t="shared" si="56"/>
        <v>0.60973748224556201</v>
      </c>
      <c r="M479" s="126">
        <f t="shared" si="57"/>
        <v>0.405098388844019</v>
      </c>
      <c r="O479" s="122">
        <v>469</v>
      </c>
      <c r="P479" t="s">
        <v>3314</v>
      </c>
      <c r="Q479">
        <v>0.58070267968279499</v>
      </c>
      <c r="R479">
        <v>0.418630856955022</v>
      </c>
      <c r="S479">
        <v>0.57093690624372595</v>
      </c>
      <c r="T479">
        <v>0.428174475940029</v>
      </c>
      <c r="U479">
        <v>0.55410803904838402</v>
      </c>
      <c r="V479">
        <v>0.44389257086506501</v>
      </c>
      <c r="W479">
        <v>0.53693690624372603</v>
      </c>
      <c r="X479">
        <v>0.46217447594002897</v>
      </c>
      <c r="Y479" s="126">
        <f t="shared" si="58"/>
        <v>0.53693690624372603</v>
      </c>
      <c r="Z479" s="126">
        <f t="shared" si="59"/>
        <v>0.46217447594002897</v>
      </c>
      <c r="AB479">
        <v>469</v>
      </c>
      <c r="AC479" t="str">
        <f t="shared" si="53"/>
        <v>Hugo Dellien</v>
      </c>
      <c r="AD479" s="124">
        <f t="shared" si="54"/>
        <v>0.60973748224556201</v>
      </c>
      <c r="AE479" s="124">
        <f t="shared" si="55"/>
        <v>0.405098388844019</v>
      </c>
    </row>
    <row r="480" spans="2:31" x14ac:dyDescent="0.35">
      <c r="B480" s="122">
        <v>470</v>
      </c>
      <c r="C480" t="s">
        <v>2914</v>
      </c>
      <c r="D480">
        <v>0.63576980490286505</v>
      </c>
      <c r="E480">
        <v>0.35862203352799299</v>
      </c>
      <c r="F480">
        <v>0.60461309510844696</v>
      </c>
      <c r="G480">
        <v>0.37460734130145201</v>
      </c>
      <c r="H480">
        <v>0.60034320076214998</v>
      </c>
      <c r="I480">
        <v>0.39378570010963498</v>
      </c>
      <c r="J480">
        <v>0.59360162100126002</v>
      </c>
      <c r="K480">
        <v>0.409571546897528</v>
      </c>
      <c r="L480" s="126">
        <f t="shared" si="56"/>
        <v>0.59360162100126002</v>
      </c>
      <c r="M480" s="126">
        <f t="shared" si="57"/>
        <v>0.409571546897528</v>
      </c>
      <c r="O480" s="122">
        <v>470</v>
      </c>
      <c r="P480" t="s">
        <v>3053</v>
      </c>
      <c r="Q480">
        <v>0.57451109639182996</v>
      </c>
      <c r="R480">
        <v>0.40869800600516898</v>
      </c>
      <c r="S480">
        <v>0.56231776971958303</v>
      </c>
      <c r="T480">
        <v>0.41894209601091797</v>
      </c>
      <c r="U480">
        <v>0.54272555777909703</v>
      </c>
      <c r="V480">
        <v>0.43690732273217098</v>
      </c>
      <c r="W480">
        <v>0.53124227491365295</v>
      </c>
      <c r="X480">
        <v>0.457868900373682</v>
      </c>
      <c r="Y480" s="126">
        <f t="shared" si="58"/>
        <v>0.53124227491365295</v>
      </c>
      <c r="Z480" s="126">
        <f t="shared" si="59"/>
        <v>0.457868900373682</v>
      </c>
      <c r="AB480">
        <v>470</v>
      </c>
      <c r="AC480" t="str">
        <f t="shared" si="53"/>
        <v>Hugo Gaston</v>
      </c>
      <c r="AD480" s="124">
        <f t="shared" si="54"/>
        <v>0.59360162100126002</v>
      </c>
      <c r="AE480" s="124">
        <f t="shared" si="55"/>
        <v>0.409571546897528</v>
      </c>
    </row>
    <row r="481" spans="2:31" x14ac:dyDescent="0.35">
      <c r="B481" s="122">
        <v>471</v>
      </c>
      <c r="C481" t="s">
        <v>3702</v>
      </c>
      <c r="D481">
        <v>0.648812396436376</v>
      </c>
      <c r="E481">
        <v>0.34071686009628499</v>
      </c>
      <c r="F481">
        <v>0.640687296339019</v>
      </c>
      <c r="G481">
        <v>0.35329729947058802</v>
      </c>
      <c r="H481">
        <v>0.62690252371680599</v>
      </c>
      <c r="I481">
        <v>0.36929979813355301</v>
      </c>
      <c r="J481">
        <v>0.59565441959732901</v>
      </c>
      <c r="K481">
        <v>0.38905138113207599</v>
      </c>
      <c r="L481" s="126">
        <f t="shared" si="56"/>
        <v>0.59565441959732901</v>
      </c>
      <c r="M481" s="126">
        <f t="shared" si="57"/>
        <v>0.38905138113207599</v>
      </c>
      <c r="O481" s="122">
        <v>471</v>
      </c>
      <c r="P481" t="s">
        <v>3473</v>
      </c>
      <c r="Q481">
        <v>0.57843089484601196</v>
      </c>
      <c r="R481">
        <v>0.42042107521171002</v>
      </c>
      <c r="S481">
        <v>0.566613835862118</v>
      </c>
      <c r="T481">
        <v>0.43086226828744201</v>
      </c>
      <c r="U481">
        <v>0.55023846490122297</v>
      </c>
      <c r="V481">
        <v>0.44853460979692</v>
      </c>
      <c r="W481">
        <v>0.53410155884155197</v>
      </c>
      <c r="X481">
        <v>0.46474156110331699</v>
      </c>
      <c r="Y481" s="126">
        <f t="shared" si="58"/>
        <v>0.53410155884155197</v>
      </c>
      <c r="Z481" s="126">
        <f t="shared" si="59"/>
        <v>0.46474156110331699</v>
      </c>
      <c r="AB481">
        <v>471</v>
      </c>
      <c r="AC481" t="str">
        <f t="shared" si="53"/>
        <v>Hugo Grenier</v>
      </c>
      <c r="AD481" s="124">
        <f t="shared" si="54"/>
        <v>0.59565441959732901</v>
      </c>
      <c r="AE481" s="124">
        <f t="shared" si="55"/>
        <v>0.38905138113207599</v>
      </c>
    </row>
    <row r="482" spans="2:31" x14ac:dyDescent="0.35">
      <c r="B482" s="122">
        <v>472</v>
      </c>
      <c r="C482" t="s">
        <v>2709</v>
      </c>
      <c r="D482">
        <v>0.65845007768803099</v>
      </c>
      <c r="E482">
        <v>0.36209417160448598</v>
      </c>
      <c r="F482">
        <v>0.65099436033185698</v>
      </c>
      <c r="G482">
        <v>0.39166731669843702</v>
      </c>
      <c r="H482">
        <v>0.64825164817835002</v>
      </c>
      <c r="I482">
        <v>0.40200827132536998</v>
      </c>
      <c r="J482">
        <v>0.64325204433276995</v>
      </c>
      <c r="K482">
        <v>0.43525731872874002</v>
      </c>
      <c r="L482" s="126">
        <f t="shared" si="56"/>
        <v>0.64325204433276995</v>
      </c>
      <c r="M482" s="126">
        <f t="shared" si="57"/>
        <v>0.43525731872874002</v>
      </c>
      <c r="O482" s="122">
        <v>472</v>
      </c>
      <c r="P482" t="s">
        <v>2103</v>
      </c>
      <c r="Q482">
        <v>0.57812056697346803</v>
      </c>
      <c r="R482">
        <v>0.41250502036636399</v>
      </c>
      <c r="S482">
        <v>0.56749408929795797</v>
      </c>
      <c r="T482">
        <v>0.42000669382181799</v>
      </c>
      <c r="U482">
        <v>0.54636170092040603</v>
      </c>
      <c r="V482">
        <v>0.42551506109909099</v>
      </c>
      <c r="W482">
        <v>0.53349408929795805</v>
      </c>
      <c r="X482">
        <v>0.45400669382181802</v>
      </c>
      <c r="Y482" s="126">
        <f t="shared" si="58"/>
        <v>0.53349408929795805</v>
      </c>
      <c r="Z482" s="126">
        <f t="shared" si="59"/>
        <v>0.45400669382181802</v>
      </c>
      <c r="AB482">
        <v>472</v>
      </c>
      <c r="AC482" t="str">
        <f t="shared" si="53"/>
        <v>Hyeon Chung</v>
      </c>
      <c r="AD482" s="124">
        <f t="shared" si="54"/>
        <v>0.64325204433276995</v>
      </c>
      <c r="AE482" s="124">
        <f t="shared" si="55"/>
        <v>0.43525731872874002</v>
      </c>
    </row>
    <row r="483" spans="2:31" x14ac:dyDescent="0.35">
      <c r="B483" s="122">
        <v>473</v>
      </c>
      <c r="C483" t="s">
        <v>1774</v>
      </c>
      <c r="D483">
        <v>0.65260571884955099</v>
      </c>
      <c r="E483">
        <v>0.35050807590305899</v>
      </c>
      <c r="F483">
        <v>0.64126750588463699</v>
      </c>
      <c r="G483">
        <v>0.35372114250382097</v>
      </c>
      <c r="H483">
        <v>0.62571509188026797</v>
      </c>
      <c r="I483">
        <v>0.39660028356133198</v>
      </c>
      <c r="J483">
        <v>0.60481269907388902</v>
      </c>
      <c r="K483">
        <v>0.39849249592192998</v>
      </c>
      <c r="L483" s="126">
        <f t="shared" si="56"/>
        <v>0.60481269907388902</v>
      </c>
      <c r="M483" s="126">
        <f t="shared" si="57"/>
        <v>0.39849249592192998</v>
      </c>
      <c r="O483" s="122">
        <v>473</v>
      </c>
      <c r="P483" t="s">
        <v>2104</v>
      </c>
      <c r="Q483">
        <v>0.57269759738774395</v>
      </c>
      <c r="R483">
        <v>0.41021000098614402</v>
      </c>
      <c r="S483">
        <v>0.56026346318365905</v>
      </c>
      <c r="T483">
        <v>0.41694666798152502</v>
      </c>
      <c r="U483">
        <v>0.53009279216323302</v>
      </c>
      <c r="V483">
        <v>0.418630002958431</v>
      </c>
      <c r="W483">
        <v>0.52626346318365902</v>
      </c>
      <c r="X483">
        <v>0.450946667981525</v>
      </c>
      <c r="Y483" s="126">
        <f t="shared" si="58"/>
        <v>0.52626346318365902</v>
      </c>
      <c r="Z483" s="126">
        <f t="shared" si="59"/>
        <v>0.450946667981525</v>
      </c>
      <c r="AB483">
        <v>473</v>
      </c>
      <c r="AC483" t="str">
        <f t="shared" si="53"/>
        <v>Hyung-Taik Lee</v>
      </c>
      <c r="AD483" s="124">
        <f t="shared" si="54"/>
        <v>0.60481269907388902</v>
      </c>
      <c r="AE483" s="124">
        <f t="shared" si="55"/>
        <v>0.39849249592192998</v>
      </c>
    </row>
    <row r="484" spans="2:31" x14ac:dyDescent="0.35">
      <c r="B484" s="122">
        <v>474</v>
      </c>
      <c r="C484" t="s">
        <v>2456</v>
      </c>
      <c r="D484">
        <v>0.65130105343235001</v>
      </c>
      <c r="E484">
        <v>0.34297996615033399</v>
      </c>
      <c r="F484">
        <v>0.63973473790979896</v>
      </c>
      <c r="G484">
        <v>0.35263995486711203</v>
      </c>
      <c r="H484">
        <v>0.61967663408802898</v>
      </c>
      <c r="I484">
        <v>0.362403893937713</v>
      </c>
      <c r="J484">
        <v>0.59773473790979903</v>
      </c>
      <c r="K484">
        <v>0.39463995486711201</v>
      </c>
      <c r="L484" s="126">
        <f t="shared" si="56"/>
        <v>0.59773473790979903</v>
      </c>
      <c r="M484" s="126">
        <f t="shared" si="57"/>
        <v>0.39463995486711201</v>
      </c>
      <c r="O484" s="122">
        <v>474</v>
      </c>
      <c r="P484" t="s">
        <v>3288</v>
      </c>
      <c r="Q484">
        <v>0.61837317963568705</v>
      </c>
      <c r="R484">
        <v>0.45457235984038702</v>
      </c>
      <c r="S484">
        <v>0.61699388705543201</v>
      </c>
      <c r="T484">
        <v>0.47379734859929901</v>
      </c>
      <c r="U484">
        <v>0.64354464323901195</v>
      </c>
      <c r="V484">
        <v>0.54058202273871803</v>
      </c>
      <c r="W484">
        <v>0.59780290213272502</v>
      </c>
      <c r="X484">
        <v>0.52148241807175599</v>
      </c>
      <c r="Y484" s="126">
        <f t="shared" si="58"/>
        <v>0.59780290213272502</v>
      </c>
      <c r="Z484" s="126">
        <f t="shared" si="59"/>
        <v>0.52148241807175599</v>
      </c>
      <c r="AB484">
        <v>474</v>
      </c>
      <c r="AC484" t="str">
        <f t="shared" si="53"/>
        <v>Hyun-Woo Nam</v>
      </c>
      <c r="AD484" s="124">
        <f t="shared" si="54"/>
        <v>0.59773473790979903</v>
      </c>
      <c r="AE484" s="124">
        <f t="shared" si="55"/>
        <v>0.39463995486711201</v>
      </c>
    </row>
    <row r="485" spans="2:31" x14ac:dyDescent="0.35">
      <c r="B485" s="122">
        <v>475</v>
      </c>
      <c r="C485" t="s">
        <v>1775</v>
      </c>
      <c r="D485">
        <v>0.65487752411781097</v>
      </c>
      <c r="E485">
        <v>0.33366199209500502</v>
      </c>
      <c r="F485">
        <v>0.64655053919682604</v>
      </c>
      <c r="G485">
        <v>0.35310906854006802</v>
      </c>
      <c r="H485">
        <v>0.66090663349047196</v>
      </c>
      <c r="I485">
        <v>0.37430887165610599</v>
      </c>
      <c r="J485">
        <v>0.64616635643989795</v>
      </c>
      <c r="K485">
        <v>0.39114564954433301</v>
      </c>
      <c r="L485" s="126">
        <f t="shared" si="56"/>
        <v>0.64616635643989795</v>
      </c>
      <c r="M485" s="126">
        <f t="shared" si="57"/>
        <v>0.39114564954433301</v>
      </c>
      <c r="O485" s="122">
        <v>475</v>
      </c>
      <c r="P485" t="s">
        <v>3628</v>
      </c>
      <c r="Q485">
        <v>0.57626169023266804</v>
      </c>
      <c r="R485">
        <v>0.41780324501550298</v>
      </c>
      <c r="S485">
        <v>0.56185725376260798</v>
      </c>
      <c r="T485">
        <v>0.42583394192636098</v>
      </c>
      <c r="U485">
        <v>0.54790375591386198</v>
      </c>
      <c r="V485">
        <v>0.444767724160196</v>
      </c>
      <c r="W485">
        <v>0.53185401397897802</v>
      </c>
      <c r="X485">
        <v>0.458469230554227</v>
      </c>
      <c r="Y485" s="126">
        <f t="shared" si="58"/>
        <v>0.53185401397897802</v>
      </c>
      <c r="Z485" s="126">
        <f t="shared" si="59"/>
        <v>0.458469230554227</v>
      </c>
      <c r="AB485">
        <v>475</v>
      </c>
      <c r="AC485" t="str">
        <f t="shared" si="53"/>
        <v>Igor Andreev</v>
      </c>
      <c r="AD485" s="124">
        <f t="shared" si="54"/>
        <v>0.64616635643989795</v>
      </c>
      <c r="AE485" s="124">
        <f t="shared" si="55"/>
        <v>0.39114564954433301</v>
      </c>
    </row>
    <row r="486" spans="2:31" x14ac:dyDescent="0.35">
      <c r="B486" s="122">
        <v>476</v>
      </c>
      <c r="C486" t="s">
        <v>1776</v>
      </c>
      <c r="D486">
        <v>0.60704476653967898</v>
      </c>
      <c r="E486">
        <v>0.35652548558903202</v>
      </c>
      <c r="F486">
        <v>0.60681369323420897</v>
      </c>
      <c r="G486">
        <v>0.36352846861381</v>
      </c>
      <c r="H486">
        <v>0.58221382206544903</v>
      </c>
      <c r="I486">
        <v>0.363808556633892</v>
      </c>
      <c r="J486">
        <v>0.57933427189914199</v>
      </c>
      <c r="K486">
        <v>0.396238730936885</v>
      </c>
      <c r="L486" s="126">
        <f t="shared" si="56"/>
        <v>0.57933427189914199</v>
      </c>
      <c r="M486" s="126">
        <f t="shared" si="57"/>
        <v>0.396238730936885</v>
      </c>
      <c r="O486" s="122">
        <v>476</v>
      </c>
      <c r="P486" t="s">
        <v>3736</v>
      </c>
      <c r="Q486">
        <v>0.57832775608840203</v>
      </c>
      <c r="R486">
        <v>0.41837790064758001</v>
      </c>
      <c r="S486">
        <v>0.56749163413260295</v>
      </c>
      <c r="T486">
        <v>0.42756685097136998</v>
      </c>
      <c r="U486">
        <v>0.54865551217680397</v>
      </c>
      <c r="V486">
        <v>0.44475580129516101</v>
      </c>
      <c r="W486">
        <v>0.52847490239780903</v>
      </c>
      <c r="X486">
        <v>0.45670055291411099</v>
      </c>
      <c r="Y486" s="126">
        <f t="shared" si="58"/>
        <v>0.52847490239780903</v>
      </c>
      <c r="Z486" s="126">
        <f t="shared" si="59"/>
        <v>0.45670055291411099</v>
      </c>
      <c r="AB486">
        <v>476</v>
      </c>
      <c r="AC486" t="str">
        <f t="shared" si="53"/>
        <v>Igor Kunitsyn</v>
      </c>
      <c r="AD486" s="124">
        <f t="shared" si="54"/>
        <v>0.57933427189914199</v>
      </c>
      <c r="AE486" s="124">
        <f t="shared" si="55"/>
        <v>0.396238730936885</v>
      </c>
    </row>
    <row r="487" spans="2:31" x14ac:dyDescent="0.35">
      <c r="B487" s="122">
        <v>477</v>
      </c>
      <c r="C487" t="s">
        <v>1777</v>
      </c>
      <c r="D487">
        <v>0.65802677656388497</v>
      </c>
      <c r="E487">
        <v>0.36146644316617199</v>
      </c>
      <c r="F487">
        <v>0.66822337185152203</v>
      </c>
      <c r="G487">
        <v>0.39636578414145701</v>
      </c>
      <c r="H487">
        <v>0.619285406452313</v>
      </c>
      <c r="I487">
        <v>0.36066797181459997</v>
      </c>
      <c r="J487">
        <v>0.59246628974837601</v>
      </c>
      <c r="K487">
        <v>0.39240960582818601</v>
      </c>
      <c r="L487" s="126">
        <f t="shared" si="56"/>
        <v>0.59246628974837601</v>
      </c>
      <c r="M487" s="126">
        <f t="shared" si="57"/>
        <v>0.39240960582818601</v>
      </c>
      <c r="O487" s="122">
        <v>477</v>
      </c>
      <c r="P487" t="s">
        <v>3565</v>
      </c>
      <c r="Q487">
        <v>0.576289159680198</v>
      </c>
      <c r="R487">
        <v>0.415594483380197</v>
      </c>
      <c r="S487">
        <v>0.56086528209235398</v>
      </c>
      <c r="T487">
        <v>0.422896928468874</v>
      </c>
      <c r="U487">
        <v>0.55057011378195597</v>
      </c>
      <c r="V487">
        <v>0.43844427709211697</v>
      </c>
      <c r="W487">
        <v>0.53079798532418998</v>
      </c>
      <c r="X487">
        <v>0.453871881778873</v>
      </c>
      <c r="Y487" s="126">
        <f t="shared" si="58"/>
        <v>0.53079798532418998</v>
      </c>
      <c r="Z487" s="126">
        <f t="shared" si="59"/>
        <v>0.453871881778873</v>
      </c>
      <c r="AB487">
        <v>477</v>
      </c>
      <c r="AC487" t="str">
        <f t="shared" si="53"/>
        <v>Igor Sijsling</v>
      </c>
      <c r="AD487" s="124">
        <f t="shared" si="54"/>
        <v>0.59246628974837601</v>
      </c>
      <c r="AE487" s="124">
        <f t="shared" si="55"/>
        <v>0.39240960582818601</v>
      </c>
    </row>
    <row r="488" spans="2:31" x14ac:dyDescent="0.35">
      <c r="B488" s="122">
        <v>478</v>
      </c>
      <c r="C488" t="s">
        <v>1778</v>
      </c>
      <c r="D488">
        <v>0.66141089489296001</v>
      </c>
      <c r="E488">
        <v>0.33935234219299099</v>
      </c>
      <c r="F488">
        <v>0.64405950823009595</v>
      </c>
      <c r="G488">
        <v>0.34954023121391897</v>
      </c>
      <c r="H488">
        <v>0.63191561932391005</v>
      </c>
      <c r="I488">
        <v>0.36082261864707499</v>
      </c>
      <c r="J488">
        <v>0.60888241758864503</v>
      </c>
      <c r="K488">
        <v>0.38745543752565897</v>
      </c>
      <c r="L488" s="126">
        <f t="shared" si="56"/>
        <v>0.60888241758864503</v>
      </c>
      <c r="M488" s="126">
        <f t="shared" si="57"/>
        <v>0.38745543752565897</v>
      </c>
      <c r="O488" s="122">
        <v>478</v>
      </c>
      <c r="P488" t="s">
        <v>3549</v>
      </c>
      <c r="Q488">
        <v>0.57869796561335995</v>
      </c>
      <c r="R488">
        <v>0.42089010835704099</v>
      </c>
      <c r="S488">
        <v>0.56826395415114705</v>
      </c>
      <c r="T488">
        <v>0.431186811142721</v>
      </c>
      <c r="U488">
        <v>0.54809389684008103</v>
      </c>
      <c r="V488">
        <v>0.45067032507112198</v>
      </c>
      <c r="W488">
        <v>0.53426395415114702</v>
      </c>
      <c r="X488">
        <v>0.46518681114272098</v>
      </c>
      <c r="Y488" s="126">
        <f t="shared" si="58"/>
        <v>0.53426395415114702</v>
      </c>
      <c r="Z488" s="126">
        <f t="shared" si="59"/>
        <v>0.46518681114272098</v>
      </c>
      <c r="AB488">
        <v>478</v>
      </c>
      <c r="AC488" t="str">
        <f t="shared" si="53"/>
        <v>Ilija Bozoljac</v>
      </c>
      <c r="AD488" s="124">
        <f t="shared" si="54"/>
        <v>0.60888241758864503</v>
      </c>
      <c r="AE488" s="124">
        <f t="shared" si="55"/>
        <v>0.38745543752565897</v>
      </c>
    </row>
    <row r="489" spans="2:31" x14ac:dyDescent="0.35">
      <c r="B489" s="122">
        <v>479</v>
      </c>
      <c r="C489" t="s">
        <v>2511</v>
      </c>
      <c r="D489">
        <v>0.65640151867546404</v>
      </c>
      <c r="E489">
        <v>0.34705953643369603</v>
      </c>
      <c r="F489">
        <v>0.63834783351516899</v>
      </c>
      <c r="G489">
        <v>0.36706356481626101</v>
      </c>
      <c r="H489">
        <v>0.64601431190244796</v>
      </c>
      <c r="I489">
        <v>0.39629657220419101</v>
      </c>
      <c r="J489">
        <v>0.60003762847029196</v>
      </c>
      <c r="K489">
        <v>0.400731665026614</v>
      </c>
      <c r="L489" s="126">
        <f t="shared" si="56"/>
        <v>0.60003762847029196</v>
      </c>
      <c r="M489" s="126">
        <f t="shared" si="57"/>
        <v>0.400731665026614</v>
      </c>
      <c r="O489" s="122">
        <v>479</v>
      </c>
      <c r="P489" t="s">
        <v>3508</v>
      </c>
      <c r="Q489">
        <v>0.57663865018598603</v>
      </c>
      <c r="R489">
        <v>0.420305950346752</v>
      </c>
      <c r="S489">
        <v>0.56551820024798105</v>
      </c>
      <c r="T489">
        <v>0.430407933795669</v>
      </c>
      <c r="U489">
        <v>0.54191595055795805</v>
      </c>
      <c r="V489">
        <v>0.448917851040256</v>
      </c>
      <c r="W489">
        <v>0.53151820024798102</v>
      </c>
      <c r="X489">
        <v>0.46440793379566903</v>
      </c>
      <c r="Y489" s="126">
        <f t="shared" si="58"/>
        <v>0.53151820024798102</v>
      </c>
      <c r="Z489" s="126">
        <f t="shared" si="59"/>
        <v>0.46440793379566903</v>
      </c>
      <c r="AB489">
        <v>479</v>
      </c>
      <c r="AC489" t="str">
        <f t="shared" si="53"/>
        <v>Illya Marchenko</v>
      </c>
      <c r="AD489" s="124">
        <f t="shared" si="54"/>
        <v>0.60003762847029196</v>
      </c>
      <c r="AE489" s="124">
        <f t="shared" si="55"/>
        <v>0.400731665026614</v>
      </c>
    </row>
    <row r="490" spans="2:31" x14ac:dyDescent="0.35">
      <c r="B490" s="122">
        <v>480</v>
      </c>
      <c r="C490" t="s">
        <v>2574</v>
      </c>
      <c r="D490">
        <v>0.65122136873751102</v>
      </c>
      <c r="E490">
        <v>0.34313611051645199</v>
      </c>
      <c r="F490">
        <v>0.63782021653315202</v>
      </c>
      <c r="G490">
        <v>0.34891985971366202</v>
      </c>
      <c r="H490">
        <v>0.62322136873751099</v>
      </c>
      <c r="I490">
        <v>0.37113611051645201</v>
      </c>
      <c r="J490">
        <v>0.59866602655313295</v>
      </c>
      <c r="K490">
        <v>0.397102082887339</v>
      </c>
      <c r="L490" s="126">
        <f t="shared" si="56"/>
        <v>0.59866602655313295</v>
      </c>
      <c r="M490" s="126">
        <f t="shared" si="57"/>
        <v>0.397102082887339</v>
      </c>
      <c r="O490" s="122">
        <v>480</v>
      </c>
      <c r="P490" t="s">
        <v>2105</v>
      </c>
      <c r="Q490">
        <v>0.58290794157077797</v>
      </c>
      <c r="R490">
        <v>0.45540516189610802</v>
      </c>
      <c r="S490">
        <v>0.55507777081287901</v>
      </c>
      <c r="T490">
        <v>0.453477161318045</v>
      </c>
      <c r="U490">
        <v>0.54556728532369003</v>
      </c>
      <c r="V490">
        <v>0.47814686730345701</v>
      </c>
      <c r="W490">
        <v>0.53726319435187797</v>
      </c>
      <c r="X490">
        <v>0.476306556989534</v>
      </c>
      <c r="Y490" s="126">
        <f t="shared" si="58"/>
        <v>0.53726319435187797</v>
      </c>
      <c r="Z490" s="126">
        <f t="shared" si="59"/>
        <v>0.476306556989534</v>
      </c>
      <c r="AB490">
        <v>480</v>
      </c>
      <c r="AC490" t="str">
        <f t="shared" si="53"/>
        <v>Ilya Belyaev</v>
      </c>
      <c r="AD490" s="124">
        <f t="shared" si="54"/>
        <v>0.59866602655313295</v>
      </c>
      <c r="AE490" s="124">
        <f t="shared" si="55"/>
        <v>0.397102082887339</v>
      </c>
    </row>
    <row r="491" spans="2:31" x14ac:dyDescent="0.35">
      <c r="B491" s="122">
        <v>481</v>
      </c>
      <c r="C491" t="s">
        <v>2847</v>
      </c>
      <c r="D491">
        <v>0.676225187520749</v>
      </c>
      <c r="E491">
        <v>0.38081824936783099</v>
      </c>
      <c r="F491">
        <v>0.65661752336297297</v>
      </c>
      <c r="G491">
        <v>0.39648777512960898</v>
      </c>
      <c r="H491">
        <v>0.66500690822156105</v>
      </c>
      <c r="I491">
        <v>0.420837227368828</v>
      </c>
      <c r="J491">
        <v>0.62466891615318798</v>
      </c>
      <c r="K491">
        <v>0.40740414514064199</v>
      </c>
      <c r="L491" s="126">
        <f t="shared" si="56"/>
        <v>0.62466891615318798</v>
      </c>
      <c r="M491" s="126">
        <f t="shared" si="57"/>
        <v>0.40740414514064199</v>
      </c>
      <c r="O491" s="122">
        <v>481</v>
      </c>
      <c r="P491" t="s">
        <v>3592</v>
      </c>
      <c r="Q491">
        <v>0.57789024144456203</v>
      </c>
      <c r="R491">
        <v>0.41807611164095598</v>
      </c>
      <c r="S491">
        <v>0.56718698859274996</v>
      </c>
      <c r="T491">
        <v>0.42743481552127499</v>
      </c>
      <c r="U491">
        <v>0.54567072433368702</v>
      </c>
      <c r="V491">
        <v>0.442228334922869</v>
      </c>
      <c r="W491">
        <v>0.53318698859275004</v>
      </c>
      <c r="X491">
        <v>0.46143481552127502</v>
      </c>
      <c r="Y491" s="126">
        <f t="shared" si="58"/>
        <v>0.53318698859275004</v>
      </c>
      <c r="Z491" s="126">
        <f t="shared" si="59"/>
        <v>0.46143481552127502</v>
      </c>
      <c r="AB491">
        <v>481</v>
      </c>
      <c r="AC491" t="str">
        <f t="shared" si="53"/>
        <v>Ilya Ivashka</v>
      </c>
      <c r="AD491" s="124">
        <f t="shared" si="54"/>
        <v>0.62466891615318798</v>
      </c>
      <c r="AE491" s="124">
        <f t="shared" si="55"/>
        <v>0.40740414514064199</v>
      </c>
    </row>
    <row r="492" spans="2:31" x14ac:dyDescent="0.35">
      <c r="B492" s="122">
        <v>482</v>
      </c>
      <c r="C492" t="s">
        <v>2545</v>
      </c>
      <c r="D492">
        <v>0.64263614578640105</v>
      </c>
      <c r="E492">
        <v>0.33482609591828599</v>
      </c>
      <c r="F492">
        <v>0.63922627028616497</v>
      </c>
      <c r="G492">
        <v>0.350342468058152</v>
      </c>
      <c r="H492">
        <v>0.62743383430500299</v>
      </c>
      <c r="I492">
        <v>0.36535824504502701</v>
      </c>
      <c r="J492">
        <v>0.59524262109290005</v>
      </c>
      <c r="K492">
        <v>0.39983324595564401</v>
      </c>
      <c r="L492" s="126">
        <f t="shared" si="56"/>
        <v>0.59524262109290005</v>
      </c>
      <c r="M492" s="126">
        <f t="shared" si="57"/>
        <v>0.39983324595564401</v>
      </c>
      <c r="O492" s="122">
        <v>482</v>
      </c>
      <c r="P492" t="s">
        <v>3490</v>
      </c>
      <c r="Q492">
        <v>0.58051514327883402</v>
      </c>
      <c r="R492">
        <v>0.41947626888434397</v>
      </c>
      <c r="S492">
        <v>0.58468040463506199</v>
      </c>
      <c r="T492">
        <v>0.43993683609166001</v>
      </c>
      <c r="U492">
        <v>0.590873732849304</v>
      </c>
      <c r="V492">
        <v>0.457545960217346</v>
      </c>
      <c r="W492">
        <v>0.57067111465178499</v>
      </c>
      <c r="X492">
        <v>0.48634212794654003</v>
      </c>
      <c r="Y492" s="126">
        <f t="shared" si="58"/>
        <v>0.57067111465178499</v>
      </c>
      <c r="Z492" s="126">
        <f t="shared" si="59"/>
        <v>0.48634212794654003</v>
      </c>
      <c r="AB492">
        <v>482</v>
      </c>
      <c r="AC492" t="str">
        <f t="shared" si="53"/>
        <v>Inigo Cervantes</v>
      </c>
      <c r="AD492" s="124">
        <f t="shared" si="54"/>
        <v>0.59524262109290005</v>
      </c>
      <c r="AE492" s="124">
        <f t="shared" si="55"/>
        <v>0.39983324595564401</v>
      </c>
    </row>
    <row r="493" spans="2:31" x14ac:dyDescent="0.35">
      <c r="B493" s="122">
        <v>483</v>
      </c>
      <c r="C493" t="s">
        <v>2334</v>
      </c>
      <c r="D493">
        <v>0.648741773583418</v>
      </c>
      <c r="E493">
        <v>0.34089846080854302</v>
      </c>
      <c r="F493">
        <v>0.64049536524158801</v>
      </c>
      <c r="G493">
        <v>0.352010248382435</v>
      </c>
      <c r="H493">
        <v>0.62451211210542701</v>
      </c>
      <c r="I493">
        <v>0.36369129115738402</v>
      </c>
      <c r="J493">
        <v>0.600333655039619</v>
      </c>
      <c r="K493">
        <v>0.39274641946383099</v>
      </c>
      <c r="L493" s="126">
        <f t="shared" si="56"/>
        <v>0.600333655039619</v>
      </c>
      <c r="M493" s="126">
        <f t="shared" si="57"/>
        <v>0.39274641946383099</v>
      </c>
      <c r="O493" s="122">
        <v>483</v>
      </c>
      <c r="P493" t="s">
        <v>2106</v>
      </c>
      <c r="Q493">
        <v>0.53227029810155402</v>
      </c>
      <c r="R493">
        <v>0.397614662538047</v>
      </c>
      <c r="S493">
        <v>0.52634005674430895</v>
      </c>
      <c r="T493">
        <v>0.40984152977245197</v>
      </c>
      <c r="U493">
        <v>0.52675149812230104</v>
      </c>
      <c r="V493">
        <v>0.437749783482757</v>
      </c>
      <c r="W493">
        <v>0.498294906749849</v>
      </c>
      <c r="X493">
        <v>0.43776607430176601</v>
      </c>
      <c r="Y493" s="126">
        <f t="shared" si="58"/>
        <v>0.498294906749849</v>
      </c>
      <c r="Z493" s="126">
        <f t="shared" si="59"/>
        <v>0.43776607430176601</v>
      </c>
      <c r="AB493">
        <v>483</v>
      </c>
      <c r="AC493" t="str">
        <f t="shared" si="53"/>
        <v>Irakli Labadze</v>
      </c>
      <c r="AD493" s="124">
        <f t="shared" si="54"/>
        <v>0.600333655039619</v>
      </c>
      <c r="AE493" s="124">
        <f t="shared" si="55"/>
        <v>0.39274641946383099</v>
      </c>
    </row>
    <row r="494" spans="2:31" x14ac:dyDescent="0.35">
      <c r="B494" s="122">
        <v>484</v>
      </c>
      <c r="C494" t="s">
        <v>2834</v>
      </c>
      <c r="D494">
        <v>0.65285080464566703</v>
      </c>
      <c r="E494">
        <v>0.34612392075057502</v>
      </c>
      <c r="F494">
        <v>0.64177620696850002</v>
      </c>
      <c r="G494">
        <v>0.35668588112586203</v>
      </c>
      <c r="H494">
        <v>0.624701609291334</v>
      </c>
      <c r="I494">
        <v>0.37324784150114998</v>
      </c>
      <c r="J494">
        <v>0.59929878183463403</v>
      </c>
      <c r="K494">
        <v>0.39588242752770197</v>
      </c>
      <c r="L494" s="126">
        <f t="shared" si="56"/>
        <v>0.59929878183463403</v>
      </c>
      <c r="M494" s="126">
        <f t="shared" si="57"/>
        <v>0.39588242752770197</v>
      </c>
      <c r="O494" s="122">
        <v>484</v>
      </c>
      <c r="P494" t="s">
        <v>2107</v>
      </c>
      <c r="Q494">
        <v>0.56958295767017297</v>
      </c>
      <c r="R494">
        <v>0.41463095223920499</v>
      </c>
      <c r="S494">
        <v>0.553338493504823</v>
      </c>
      <c r="T494">
        <v>0.422009210398751</v>
      </c>
      <c r="U494">
        <v>0.52679712767686004</v>
      </c>
      <c r="V494">
        <v>0.433708258725298</v>
      </c>
      <c r="W494">
        <v>0.52387468450457997</v>
      </c>
      <c r="X494">
        <v>0.45737076190451398</v>
      </c>
      <c r="Y494" s="126">
        <f t="shared" si="58"/>
        <v>0.52387468450457997</v>
      </c>
      <c r="Z494" s="126">
        <f t="shared" si="59"/>
        <v>0.45737076190451398</v>
      </c>
      <c r="AB494">
        <v>484</v>
      </c>
      <c r="AC494" t="str">
        <f t="shared" si="53"/>
        <v>Isak Arvidsson</v>
      </c>
      <c r="AD494" s="124">
        <f t="shared" si="54"/>
        <v>0.59929878183463403</v>
      </c>
      <c r="AE494" s="124">
        <f t="shared" si="55"/>
        <v>0.39588242752770197</v>
      </c>
    </row>
    <row r="495" spans="2:31" x14ac:dyDescent="0.35">
      <c r="B495" s="122">
        <v>485</v>
      </c>
      <c r="C495" t="s">
        <v>2388</v>
      </c>
      <c r="D495">
        <v>0.65237906196683204</v>
      </c>
      <c r="E495">
        <v>0.34609462687998699</v>
      </c>
      <c r="F495">
        <v>0.64106859295024798</v>
      </c>
      <c r="G495">
        <v>0.35664194031998098</v>
      </c>
      <c r="H495">
        <v>0.62375812393366403</v>
      </c>
      <c r="I495">
        <v>0.37318925375997503</v>
      </c>
      <c r="J495">
        <v>0.59708159124410998</v>
      </c>
      <c r="K495">
        <v>0.39574474633594098</v>
      </c>
      <c r="L495" s="126">
        <f t="shared" si="56"/>
        <v>0.59708159124410998</v>
      </c>
      <c r="M495" s="126">
        <f t="shared" si="57"/>
        <v>0.39574474633594098</v>
      </c>
      <c r="O495" s="122">
        <v>485</v>
      </c>
      <c r="P495" t="s">
        <v>3910</v>
      </c>
      <c r="Q495">
        <v>0.57618041472774295</v>
      </c>
      <c r="R495">
        <v>0.41923941159053402</v>
      </c>
      <c r="S495">
        <v>0.56468467613474604</v>
      </c>
      <c r="T495">
        <v>0.42885713445677798</v>
      </c>
      <c r="U495">
        <v>0.54187650519670205</v>
      </c>
      <c r="V495">
        <v>0.44649072075520402</v>
      </c>
      <c r="W495">
        <v>0.52667889309433102</v>
      </c>
      <c r="X495">
        <v>0.460539676505966</v>
      </c>
      <c r="Y495" s="126">
        <f t="shared" si="58"/>
        <v>0.52667889309433102</v>
      </c>
      <c r="Z495" s="126">
        <f t="shared" si="59"/>
        <v>0.460539676505966</v>
      </c>
      <c r="AB495">
        <v>485</v>
      </c>
      <c r="AC495" t="str">
        <f t="shared" si="53"/>
        <v>Israel Matos-Gil</v>
      </c>
      <c r="AD495" s="124">
        <f t="shared" si="54"/>
        <v>0.59708159124410998</v>
      </c>
      <c r="AE495" s="124">
        <f t="shared" si="55"/>
        <v>0.39574474633594098</v>
      </c>
    </row>
    <row r="496" spans="2:31" x14ac:dyDescent="0.35">
      <c r="B496" s="122">
        <v>486</v>
      </c>
      <c r="C496" t="s">
        <v>1779</v>
      </c>
      <c r="D496">
        <v>0.67817814575060698</v>
      </c>
      <c r="E496">
        <v>0.37360000383706399</v>
      </c>
      <c r="F496">
        <v>0.65829244238927598</v>
      </c>
      <c r="G496">
        <v>0.37640688876232598</v>
      </c>
      <c r="H496">
        <v>0.63981504510478504</v>
      </c>
      <c r="I496">
        <v>0.38532322911689598</v>
      </c>
      <c r="J496">
        <v>0.61659814833432403</v>
      </c>
      <c r="K496">
        <v>0.40424534678428797</v>
      </c>
      <c r="L496" s="126">
        <f t="shared" si="56"/>
        <v>0.61659814833432403</v>
      </c>
      <c r="M496" s="126">
        <f t="shared" si="57"/>
        <v>0.40424534678428797</v>
      </c>
      <c r="O496" s="122">
        <v>486</v>
      </c>
      <c r="P496" t="s">
        <v>3007</v>
      </c>
      <c r="Q496">
        <v>0.57783148936170203</v>
      </c>
      <c r="R496">
        <v>0.419943333333333</v>
      </c>
      <c r="S496">
        <v>0.56674723404255301</v>
      </c>
      <c r="T496">
        <v>0.42991499999999999</v>
      </c>
      <c r="U496">
        <v>0.54766297872340397</v>
      </c>
      <c r="V496">
        <v>0.44788666666666699</v>
      </c>
      <c r="W496">
        <v>0.52624170212765997</v>
      </c>
      <c r="X496">
        <v>0.46374500000000002</v>
      </c>
      <c r="Y496" s="126">
        <f t="shared" si="58"/>
        <v>0.52624170212765997</v>
      </c>
      <c r="Z496" s="126">
        <f t="shared" si="59"/>
        <v>0.46374500000000002</v>
      </c>
      <c r="AB496">
        <v>486</v>
      </c>
      <c r="AC496" t="str">
        <f t="shared" si="53"/>
        <v>Ivan Dodig</v>
      </c>
      <c r="AD496" s="124">
        <f t="shared" si="54"/>
        <v>0.61659814833432403</v>
      </c>
      <c r="AE496" s="124">
        <f t="shared" si="55"/>
        <v>0.40424534678428797</v>
      </c>
    </row>
    <row r="497" spans="2:31" x14ac:dyDescent="0.35">
      <c r="B497" s="122">
        <v>487</v>
      </c>
      <c r="C497" t="s">
        <v>3848</v>
      </c>
      <c r="D497">
        <v>0.65447286423703899</v>
      </c>
      <c r="E497">
        <v>0.34649201508891098</v>
      </c>
      <c r="F497">
        <v>0.64420929635555801</v>
      </c>
      <c r="G497">
        <v>0.35723802263336701</v>
      </c>
      <c r="H497">
        <v>0.62794572847407804</v>
      </c>
      <c r="I497">
        <v>0.373984030177822</v>
      </c>
      <c r="J497">
        <v>0.60692246191408195</v>
      </c>
      <c r="K497">
        <v>0.39761247091788199</v>
      </c>
      <c r="L497" s="126">
        <f t="shared" si="56"/>
        <v>0.60692246191408195</v>
      </c>
      <c r="M497" s="126">
        <f t="shared" si="57"/>
        <v>0.39761247091788199</v>
      </c>
      <c r="O497" s="122">
        <v>487</v>
      </c>
      <c r="P497" t="s">
        <v>3708</v>
      </c>
      <c r="Q497">
        <v>0.57812793571714405</v>
      </c>
      <c r="R497">
        <v>0.40428930605181801</v>
      </c>
      <c r="S497">
        <v>0.56825548948612903</v>
      </c>
      <c r="T497">
        <v>0.42071782941825298</v>
      </c>
      <c r="U497">
        <v>0.54863853274124397</v>
      </c>
      <c r="V497">
        <v>0.43586418220294199</v>
      </c>
      <c r="W497">
        <v>0.53444338328527996</v>
      </c>
      <c r="X497">
        <v>0.45763418475554402</v>
      </c>
      <c r="Y497" s="126">
        <f t="shared" si="58"/>
        <v>0.53444338328527996</v>
      </c>
      <c r="Z497" s="126">
        <f t="shared" si="59"/>
        <v>0.45763418475554402</v>
      </c>
      <c r="AB497">
        <v>487</v>
      </c>
      <c r="AC497" t="str">
        <f t="shared" si="53"/>
        <v>Ivan Gakhov</v>
      </c>
      <c r="AD497" s="124">
        <f t="shared" si="54"/>
        <v>0.60692246191408195</v>
      </c>
      <c r="AE497" s="124">
        <f t="shared" si="55"/>
        <v>0.39761247091788199</v>
      </c>
    </row>
    <row r="498" spans="2:31" x14ac:dyDescent="0.35">
      <c r="B498" s="122">
        <v>488</v>
      </c>
      <c r="C498" t="s">
        <v>1780</v>
      </c>
      <c r="D498">
        <v>0.68968871577463298</v>
      </c>
      <c r="E498">
        <v>0.34590238212924102</v>
      </c>
      <c r="F498">
        <v>0.68551710269671895</v>
      </c>
      <c r="G498">
        <v>0.34555346053494401</v>
      </c>
      <c r="H498">
        <v>0.67757157614201902</v>
      </c>
      <c r="I498">
        <v>0.37355951048376002</v>
      </c>
      <c r="J498">
        <v>0.65695035186025297</v>
      </c>
      <c r="K498">
        <v>0.39622514230009098</v>
      </c>
      <c r="L498" s="126">
        <f t="shared" si="56"/>
        <v>0.65695035186025297</v>
      </c>
      <c r="M498" s="126">
        <f t="shared" si="57"/>
        <v>0.39622514230009098</v>
      </c>
      <c r="O498" s="122">
        <v>488</v>
      </c>
      <c r="P498" t="s">
        <v>3246</v>
      </c>
      <c r="Q498">
        <v>0.67067353129508001</v>
      </c>
      <c r="R498">
        <v>0.42920921356992298</v>
      </c>
      <c r="S498">
        <v>0.64445620544722104</v>
      </c>
      <c r="T498">
        <v>0.433410237006775</v>
      </c>
      <c r="U498">
        <v>0.66270523712536</v>
      </c>
      <c r="V498">
        <v>0.453057556673512</v>
      </c>
      <c r="W498">
        <v>0.61931164945523098</v>
      </c>
      <c r="X498">
        <v>0.458654155569789</v>
      </c>
      <c r="Y498" s="126">
        <f t="shared" si="58"/>
        <v>0.61931164945523098</v>
      </c>
      <c r="Z498" s="126">
        <f t="shared" si="59"/>
        <v>0.458654155569789</v>
      </c>
      <c r="AB498">
        <v>488</v>
      </c>
      <c r="AC498" t="str">
        <f t="shared" si="53"/>
        <v>Ivan Ljubicic</v>
      </c>
      <c r="AD498" s="124">
        <f t="shared" si="54"/>
        <v>0.65695035186025297</v>
      </c>
      <c r="AE498" s="124">
        <f t="shared" si="55"/>
        <v>0.39622514230009098</v>
      </c>
    </row>
    <row r="499" spans="2:31" x14ac:dyDescent="0.35">
      <c r="B499" s="122">
        <v>489</v>
      </c>
      <c r="C499" t="s">
        <v>1781</v>
      </c>
      <c r="D499">
        <v>0.65077219002089803</v>
      </c>
      <c r="E499">
        <v>0.34461005448438498</v>
      </c>
      <c r="F499">
        <v>0.63902958669453103</v>
      </c>
      <c r="G499">
        <v>0.35481340597917999</v>
      </c>
      <c r="H499">
        <v>0.61801952873214805</v>
      </c>
      <c r="I499">
        <v>0.36751150405107202</v>
      </c>
      <c r="J499">
        <v>0.59702958669453099</v>
      </c>
      <c r="K499">
        <v>0.39681340597918002</v>
      </c>
      <c r="L499" s="126">
        <f t="shared" si="56"/>
        <v>0.59702958669453099</v>
      </c>
      <c r="M499" s="126">
        <f t="shared" si="57"/>
        <v>0.39681340597918002</v>
      </c>
      <c r="O499" s="122">
        <v>489</v>
      </c>
      <c r="P499" t="s">
        <v>2108</v>
      </c>
      <c r="Q499">
        <v>0.54387670884615402</v>
      </c>
      <c r="R499">
        <v>0.38629655760412401</v>
      </c>
      <c r="S499">
        <v>0.54346267739850596</v>
      </c>
      <c r="T499">
        <v>0.41724762211890198</v>
      </c>
      <c r="U499">
        <v>0.54483772296480903</v>
      </c>
      <c r="V499">
        <v>0.411641497404998</v>
      </c>
      <c r="W499">
        <v>0.56035227197103799</v>
      </c>
      <c r="X499">
        <v>0.43768870960079898</v>
      </c>
      <c r="Y499" s="126">
        <f t="shared" si="58"/>
        <v>0.56035227197103799</v>
      </c>
      <c r="Z499" s="126">
        <f t="shared" si="59"/>
        <v>0.43768870960079898</v>
      </c>
      <c r="AB499">
        <v>489</v>
      </c>
      <c r="AC499" t="str">
        <f t="shared" si="53"/>
        <v>Ivan Miranda</v>
      </c>
      <c r="AD499" s="124">
        <f t="shared" si="54"/>
        <v>0.59702958669453099</v>
      </c>
      <c r="AE499" s="124">
        <f t="shared" si="55"/>
        <v>0.39681340597918002</v>
      </c>
    </row>
    <row r="500" spans="2:31" x14ac:dyDescent="0.35">
      <c r="B500" s="122">
        <v>490</v>
      </c>
      <c r="C500" t="s">
        <v>2381</v>
      </c>
      <c r="D500">
        <v>0.66356201397977599</v>
      </c>
      <c r="E500">
        <v>0.318799861283526</v>
      </c>
      <c r="F500">
        <v>0.64852324631727698</v>
      </c>
      <c r="G500">
        <v>0.32787282961024999</v>
      </c>
      <c r="H500">
        <v>0.64568054383838203</v>
      </c>
      <c r="I500">
        <v>0.34226795048974401</v>
      </c>
      <c r="J500">
        <v>0.63344616751153204</v>
      </c>
      <c r="K500">
        <v>0.35618680979497802</v>
      </c>
      <c r="L500" s="126">
        <f t="shared" si="56"/>
        <v>0.63344616751153204</v>
      </c>
      <c r="M500" s="126">
        <f t="shared" si="57"/>
        <v>0.35618680979497802</v>
      </c>
      <c r="O500" s="122">
        <v>490</v>
      </c>
      <c r="P500" t="s">
        <v>2109</v>
      </c>
      <c r="Q500">
        <v>0.57072777787768803</v>
      </c>
      <c r="R500">
        <v>0.41822064282464499</v>
      </c>
      <c r="S500">
        <v>0.55921103098932901</v>
      </c>
      <c r="T500">
        <v>0.425823695855648</v>
      </c>
      <c r="U500">
        <v>0.53824179554881701</v>
      </c>
      <c r="V500">
        <v>0.44346626119259702</v>
      </c>
      <c r="W500">
        <v>0.52900333592680504</v>
      </c>
      <c r="X500">
        <v>0.46163551416474302</v>
      </c>
      <c r="Y500" s="126">
        <f t="shared" si="58"/>
        <v>0.52900333592680504</v>
      </c>
      <c r="Z500" s="126">
        <f t="shared" si="59"/>
        <v>0.46163551416474302</v>
      </c>
      <c r="AB500">
        <v>490</v>
      </c>
      <c r="AC500" t="str">
        <f t="shared" si="53"/>
        <v>Ivan Navarro</v>
      </c>
      <c r="AD500" s="124">
        <f t="shared" si="54"/>
        <v>0.63344616751153204</v>
      </c>
      <c r="AE500" s="124">
        <f t="shared" si="55"/>
        <v>0.35618680979497802</v>
      </c>
    </row>
    <row r="501" spans="2:31" x14ac:dyDescent="0.35">
      <c r="B501" s="122">
        <v>491</v>
      </c>
      <c r="C501" t="s">
        <v>2619</v>
      </c>
      <c r="D501">
        <v>0.64449381344747503</v>
      </c>
      <c r="E501">
        <v>0.34450754278474</v>
      </c>
      <c r="F501">
        <v>0.62201046160156603</v>
      </c>
      <c r="G501">
        <v>0.35214272554414</v>
      </c>
      <c r="H501">
        <v>0.616493813447475</v>
      </c>
      <c r="I501">
        <v>0.37250754278474102</v>
      </c>
      <c r="J501">
        <v>0.59362036008560604</v>
      </c>
      <c r="K501">
        <v>0.398130657088555</v>
      </c>
      <c r="L501" s="126">
        <f t="shared" si="56"/>
        <v>0.59362036008560604</v>
      </c>
      <c r="M501" s="126">
        <f t="shared" si="57"/>
        <v>0.398130657088555</v>
      </c>
      <c r="O501" s="122">
        <v>491</v>
      </c>
      <c r="P501" t="s">
        <v>3665</v>
      </c>
      <c r="Q501">
        <v>0.57215214838649298</v>
      </c>
      <c r="R501">
        <v>0.41148491106305002</v>
      </c>
      <c r="S501">
        <v>0.56444183867740105</v>
      </c>
      <c r="T501">
        <v>0.423358213367796</v>
      </c>
      <c r="U501">
        <v>0.54949197291219098</v>
      </c>
      <c r="V501">
        <v>0.44047371287588599</v>
      </c>
      <c r="W501">
        <v>0.53225971208552403</v>
      </c>
      <c r="X501">
        <v>0.461648775048628</v>
      </c>
      <c r="Y501" s="126">
        <f t="shared" si="58"/>
        <v>0.53225971208552403</v>
      </c>
      <c r="Z501" s="126">
        <f t="shared" si="59"/>
        <v>0.461648775048628</v>
      </c>
      <c r="AB501">
        <v>491</v>
      </c>
      <c r="AC501" t="str">
        <f t="shared" si="53"/>
        <v>Ivan Nedelko</v>
      </c>
      <c r="AD501" s="124">
        <f t="shared" si="54"/>
        <v>0.59362036008560604</v>
      </c>
      <c r="AE501" s="124">
        <f t="shared" si="55"/>
        <v>0.398130657088555</v>
      </c>
    </row>
    <row r="502" spans="2:31" x14ac:dyDescent="0.35">
      <c r="B502" s="122">
        <v>492</v>
      </c>
      <c r="C502" t="s">
        <v>1782</v>
      </c>
      <c r="D502">
        <v>0.65238904539742004</v>
      </c>
      <c r="E502">
        <v>0.347474239391243</v>
      </c>
      <c r="F502">
        <v>0.64118539386322704</v>
      </c>
      <c r="G502">
        <v>0.358632319188324</v>
      </c>
      <c r="H502">
        <v>0.62308567557858296</v>
      </c>
      <c r="I502">
        <v>0.37648595009256097</v>
      </c>
      <c r="J502">
        <v>0.599185393863227</v>
      </c>
      <c r="K502">
        <v>0.40063231918832398</v>
      </c>
      <c r="L502" s="126">
        <f t="shared" si="56"/>
        <v>0.599185393863227</v>
      </c>
      <c r="M502" s="126">
        <f t="shared" si="57"/>
        <v>0.40063231918832398</v>
      </c>
      <c r="O502" s="122">
        <v>492</v>
      </c>
      <c r="P502" t="s">
        <v>3613</v>
      </c>
      <c r="Q502">
        <v>0.603909824559964</v>
      </c>
      <c r="R502">
        <v>0.43730892927944498</v>
      </c>
      <c r="S502">
        <v>0.580776159554245</v>
      </c>
      <c r="T502">
        <v>0.43168657328448101</v>
      </c>
      <c r="U502">
        <v>0.57164019708125202</v>
      </c>
      <c r="V502">
        <v>0.443427231697061</v>
      </c>
      <c r="W502">
        <v>0.57038732513374601</v>
      </c>
      <c r="X502">
        <v>0.46120518911950897</v>
      </c>
      <c r="Y502" s="126">
        <f t="shared" si="58"/>
        <v>0.57038732513374601</v>
      </c>
      <c r="Z502" s="126">
        <f t="shared" si="59"/>
        <v>0.46120518911950897</v>
      </c>
      <c r="AB502">
        <v>492</v>
      </c>
      <c r="AC502" t="str">
        <f t="shared" si="53"/>
        <v>Ivan Sergeyev</v>
      </c>
      <c r="AD502" s="124">
        <f t="shared" si="54"/>
        <v>0.599185393863227</v>
      </c>
      <c r="AE502" s="124">
        <f t="shared" si="55"/>
        <v>0.40063231918832398</v>
      </c>
    </row>
    <row r="503" spans="2:31" x14ac:dyDescent="0.35">
      <c r="B503" s="122">
        <v>493</v>
      </c>
      <c r="C503" t="s">
        <v>2308</v>
      </c>
      <c r="D503">
        <v>0.64873182074617697</v>
      </c>
      <c r="E503">
        <v>0.336450199124535</v>
      </c>
      <c r="F503">
        <v>0.63919191600968905</v>
      </c>
      <c r="G503">
        <v>0.35152895908389398</v>
      </c>
      <c r="H503">
        <v>0.62103454745528697</v>
      </c>
      <c r="I503">
        <v>0.36596457403553601</v>
      </c>
      <c r="J503">
        <v>0.59696445234127904</v>
      </c>
      <c r="K503">
        <v>0.39439915478670401</v>
      </c>
      <c r="L503" s="126">
        <f t="shared" si="56"/>
        <v>0.59696445234127904</v>
      </c>
      <c r="M503" s="126">
        <f t="shared" si="57"/>
        <v>0.39439915478670401</v>
      </c>
      <c r="O503" s="122">
        <v>493</v>
      </c>
      <c r="P503" t="s">
        <v>3247</v>
      </c>
      <c r="Q503">
        <v>0.58677352981183795</v>
      </c>
      <c r="R503">
        <v>0.41896705376528898</v>
      </c>
      <c r="S503">
        <v>0.57299854262108596</v>
      </c>
      <c r="T503">
        <v>0.42877633675686</v>
      </c>
      <c r="U503">
        <v>0.556193152235123</v>
      </c>
      <c r="V503">
        <v>0.43104748234950901</v>
      </c>
      <c r="W503">
        <v>0.53134042792487601</v>
      </c>
      <c r="X503">
        <v>0.44879723753995898</v>
      </c>
      <c r="Y503" s="126">
        <f t="shared" si="58"/>
        <v>0.53134042792487601</v>
      </c>
      <c r="Z503" s="126">
        <f t="shared" si="59"/>
        <v>0.44879723753995898</v>
      </c>
      <c r="AB503">
        <v>493</v>
      </c>
      <c r="AC503" t="str">
        <f t="shared" si="53"/>
        <v>Ivo Heuberger</v>
      </c>
      <c r="AD503" s="124">
        <f t="shared" si="54"/>
        <v>0.59696445234127904</v>
      </c>
      <c r="AE503" s="124">
        <f t="shared" si="55"/>
        <v>0.39439915478670401</v>
      </c>
    </row>
    <row r="504" spans="2:31" x14ac:dyDescent="0.35">
      <c r="B504" s="122">
        <v>494</v>
      </c>
      <c r="C504" t="s">
        <v>1783</v>
      </c>
      <c r="D504">
        <v>0.74976250320084903</v>
      </c>
      <c r="E504">
        <v>0.28570978277564002</v>
      </c>
      <c r="F504">
        <v>0.75021090993741102</v>
      </c>
      <c r="G504">
        <v>0.27245850683812001</v>
      </c>
      <c r="H504">
        <v>0.724759719612322</v>
      </c>
      <c r="I504">
        <v>0.28337043544906299</v>
      </c>
      <c r="J504">
        <v>0.71294019236667605</v>
      </c>
      <c r="K504">
        <v>0.27635995967485</v>
      </c>
      <c r="L504" s="126">
        <f t="shared" si="56"/>
        <v>0.71294019236667605</v>
      </c>
      <c r="M504" s="126">
        <f t="shared" si="57"/>
        <v>0.27635995967485</v>
      </c>
      <c r="O504" s="122">
        <v>494</v>
      </c>
      <c r="P504" t="s">
        <v>2110</v>
      </c>
      <c r="Q504">
        <v>0.56899642591231903</v>
      </c>
      <c r="R504">
        <v>0.41453681746217502</v>
      </c>
      <c r="S504">
        <v>0.55488709712916395</v>
      </c>
      <c r="T504">
        <v>0.42266829340247902</v>
      </c>
      <c r="U504">
        <v>0.52163810226052199</v>
      </c>
      <c r="V504">
        <v>0.43189523166905802</v>
      </c>
      <c r="W504">
        <v>0.51294062355846803</v>
      </c>
      <c r="X504">
        <v>0.45581395555488202</v>
      </c>
      <c r="Y504" s="126">
        <f t="shared" si="58"/>
        <v>0.51294062355846803</v>
      </c>
      <c r="Z504" s="126">
        <f t="shared" si="59"/>
        <v>0.45581395555488202</v>
      </c>
      <c r="AB504">
        <v>494</v>
      </c>
      <c r="AC504" t="str">
        <f t="shared" si="53"/>
        <v>Ivo Karlovic</v>
      </c>
      <c r="AD504" s="124">
        <f t="shared" si="54"/>
        <v>0.71294019236667605</v>
      </c>
      <c r="AE504" s="124">
        <f t="shared" si="55"/>
        <v>0.27635995967485</v>
      </c>
    </row>
    <row r="505" spans="2:31" x14ac:dyDescent="0.35">
      <c r="B505" s="122">
        <v>495</v>
      </c>
      <c r="C505" t="s">
        <v>1784</v>
      </c>
      <c r="D505">
        <v>0.64878455334709895</v>
      </c>
      <c r="E505">
        <v>0.34338069163069901</v>
      </c>
      <c r="F505">
        <v>0.63612694605414799</v>
      </c>
      <c r="G505">
        <v>0.35313342257563402</v>
      </c>
      <c r="H505">
        <v>0.61350831766640102</v>
      </c>
      <c r="I505">
        <v>0.363937164380222</v>
      </c>
      <c r="J505">
        <v>0.58927974460805799</v>
      </c>
      <c r="K505">
        <v>0.394349430281899</v>
      </c>
      <c r="L505" s="126">
        <f t="shared" si="56"/>
        <v>0.58927974460805799</v>
      </c>
      <c r="M505" s="126">
        <f t="shared" si="57"/>
        <v>0.394349430281899</v>
      </c>
      <c r="O505" s="122">
        <v>495</v>
      </c>
      <c r="P505" t="s">
        <v>3315</v>
      </c>
      <c r="Q505">
        <v>0.56663389234614503</v>
      </c>
      <c r="R505">
        <v>0.416900892636628</v>
      </c>
      <c r="S505">
        <v>0.555850051796695</v>
      </c>
      <c r="T505">
        <v>0.428193744514897</v>
      </c>
      <c r="U505">
        <v>0.52753352890979199</v>
      </c>
      <c r="V505">
        <v>0.447439357977925</v>
      </c>
      <c r="W505">
        <v>0.51366165961727495</v>
      </c>
      <c r="X505">
        <v>0.459306043876956</v>
      </c>
      <c r="Y505" s="126">
        <f t="shared" si="58"/>
        <v>0.51366165961727495</v>
      </c>
      <c r="Z505" s="126">
        <f t="shared" si="59"/>
        <v>0.459306043876956</v>
      </c>
      <c r="AB505">
        <v>495</v>
      </c>
      <c r="AC505" t="str">
        <f t="shared" si="53"/>
        <v>Ivo Klec</v>
      </c>
      <c r="AD505" s="124">
        <f t="shared" si="54"/>
        <v>0.58927974460805799</v>
      </c>
      <c r="AE505" s="124">
        <f t="shared" si="55"/>
        <v>0.394349430281899</v>
      </c>
    </row>
    <row r="506" spans="2:31" x14ac:dyDescent="0.35">
      <c r="B506" s="122">
        <v>496</v>
      </c>
      <c r="C506" t="s">
        <v>1785</v>
      </c>
      <c r="D506">
        <v>0.644116422470705</v>
      </c>
      <c r="E506">
        <v>0.33685882187553701</v>
      </c>
      <c r="F506">
        <v>0.63422397112672702</v>
      </c>
      <c r="G506">
        <v>0.34403973569652002</v>
      </c>
      <c r="H506">
        <v>0.63000155241772604</v>
      </c>
      <c r="I506">
        <v>0.37542639856868298</v>
      </c>
      <c r="J506">
        <v>0.59392508561898505</v>
      </c>
      <c r="K506">
        <v>0.38847169479326799</v>
      </c>
      <c r="L506" s="126">
        <f t="shared" si="56"/>
        <v>0.59392508561898505</v>
      </c>
      <c r="M506" s="126">
        <f t="shared" si="57"/>
        <v>0.38847169479326799</v>
      </c>
      <c r="O506" s="122">
        <v>496</v>
      </c>
      <c r="P506" t="s">
        <v>2111</v>
      </c>
      <c r="Q506">
        <v>0.65758428485301301</v>
      </c>
      <c r="R506">
        <v>0.43494080271350299</v>
      </c>
      <c r="S506">
        <v>0.67080819817552495</v>
      </c>
      <c r="T506">
        <v>0.43737503614613599</v>
      </c>
      <c r="U506">
        <v>0.64223161055838396</v>
      </c>
      <c r="V506">
        <v>0.45364043923217201</v>
      </c>
      <c r="W506">
        <v>0.60617260266693396</v>
      </c>
      <c r="X506">
        <v>0.43901764381620301</v>
      </c>
      <c r="Y506" s="126">
        <f t="shared" si="58"/>
        <v>0.60617260266693396</v>
      </c>
      <c r="Z506" s="126">
        <f t="shared" si="59"/>
        <v>0.43901764381620301</v>
      </c>
      <c r="AB506">
        <v>496</v>
      </c>
      <c r="AC506" t="str">
        <f t="shared" si="53"/>
        <v>Ivo Minar</v>
      </c>
      <c r="AD506" s="124">
        <f t="shared" si="54"/>
        <v>0.59392508561898505</v>
      </c>
      <c r="AE506" s="124">
        <f t="shared" si="55"/>
        <v>0.38847169479326799</v>
      </c>
    </row>
    <row r="507" spans="2:31" x14ac:dyDescent="0.35">
      <c r="B507" s="122">
        <v>497</v>
      </c>
      <c r="C507" t="s">
        <v>2488</v>
      </c>
      <c r="D507">
        <v>0.65735293619403101</v>
      </c>
      <c r="E507">
        <v>0.34319090564645399</v>
      </c>
      <c r="F507">
        <v>0.63938433488287605</v>
      </c>
      <c r="G507">
        <v>0.349330169571062</v>
      </c>
      <c r="H507">
        <v>0.63202512081636997</v>
      </c>
      <c r="I507">
        <v>0.367255237192119</v>
      </c>
      <c r="J507">
        <v>0.602189025347033</v>
      </c>
      <c r="K507">
        <v>0.39581818510962602</v>
      </c>
      <c r="L507" s="126">
        <f t="shared" si="56"/>
        <v>0.602189025347033</v>
      </c>
      <c r="M507" s="126">
        <f t="shared" si="57"/>
        <v>0.39581818510962602</v>
      </c>
      <c r="O507" s="122">
        <v>497</v>
      </c>
      <c r="P507" t="s">
        <v>3634</v>
      </c>
      <c r="Q507">
        <v>0.58433371592077499</v>
      </c>
      <c r="R507">
        <v>0.40991315349882002</v>
      </c>
      <c r="S507">
        <v>0.57746810616775301</v>
      </c>
      <c r="T507">
        <v>0.41176248331795701</v>
      </c>
      <c r="U507">
        <v>0.55840402375960996</v>
      </c>
      <c r="V507">
        <v>0.42765620143571598</v>
      </c>
      <c r="W507">
        <v>0.55566993752389104</v>
      </c>
      <c r="X507">
        <v>0.456327090093544</v>
      </c>
      <c r="Y507" s="126">
        <f t="shared" si="58"/>
        <v>0.55566993752389104</v>
      </c>
      <c r="Z507" s="126">
        <f t="shared" si="59"/>
        <v>0.456327090093544</v>
      </c>
      <c r="AB507">
        <v>497</v>
      </c>
      <c r="AC507" t="str">
        <f t="shared" si="53"/>
        <v>Izak van der Merwe</v>
      </c>
      <c r="AD507" s="124">
        <f t="shared" si="54"/>
        <v>0.602189025347033</v>
      </c>
      <c r="AE507" s="124">
        <f t="shared" si="55"/>
        <v>0.39581818510962602</v>
      </c>
    </row>
    <row r="508" spans="2:31" x14ac:dyDescent="0.35">
      <c r="B508" s="122">
        <v>498</v>
      </c>
      <c r="C508" t="s">
        <v>2620</v>
      </c>
      <c r="D508">
        <v>0.63905836792814197</v>
      </c>
      <c r="E508">
        <v>0.34117431212833199</v>
      </c>
      <c r="F508">
        <v>0.62341115723752305</v>
      </c>
      <c r="G508">
        <v>0.35023241617110901</v>
      </c>
      <c r="H508">
        <v>0.58131621950817802</v>
      </c>
      <c r="I508">
        <v>0.35674617800210701</v>
      </c>
      <c r="J508">
        <v>0.58141115723752201</v>
      </c>
      <c r="K508">
        <v>0.39223241617110899</v>
      </c>
      <c r="L508" s="126">
        <f t="shared" si="56"/>
        <v>0.58141115723752201</v>
      </c>
      <c r="M508" s="126">
        <f t="shared" si="57"/>
        <v>0.39223241617110899</v>
      </c>
      <c r="O508" s="122">
        <v>498</v>
      </c>
      <c r="P508" t="s">
        <v>3739</v>
      </c>
      <c r="Q508">
        <v>0.58027723781220897</v>
      </c>
      <c r="R508">
        <v>0.41975280617522998</v>
      </c>
      <c r="S508">
        <v>0.57041585671831296</v>
      </c>
      <c r="T508">
        <v>0.42962920926284498</v>
      </c>
      <c r="U508">
        <v>0.55255447562441795</v>
      </c>
      <c r="V508">
        <v>0.44750561235045999</v>
      </c>
      <c r="W508">
        <v>0.53724757015494096</v>
      </c>
      <c r="X508">
        <v>0.46288762778853598</v>
      </c>
      <c r="Y508" s="126">
        <f t="shared" si="58"/>
        <v>0.53724757015494096</v>
      </c>
      <c r="Z508" s="126">
        <f t="shared" si="59"/>
        <v>0.46288762778853598</v>
      </c>
      <c r="AB508">
        <v>498</v>
      </c>
      <c r="AC508" t="str">
        <f t="shared" ref="AC508:AC571" si="60">IF($B$5=1,C508,P508)</f>
        <v>Jabor Mohammed Ali Mutawa</v>
      </c>
      <c r="AD508" s="124">
        <f t="shared" ref="AD508:AD571" si="61">IF($B$5=1,L508,Y508)</f>
        <v>0.58141115723752201</v>
      </c>
      <c r="AE508" s="124">
        <f t="shared" ref="AE508:AE571" si="62">IF($B$5=1,M508,Z508)</f>
        <v>0.39223241617110899</v>
      </c>
    </row>
    <row r="509" spans="2:31" x14ac:dyDescent="0.35">
      <c r="B509" s="122">
        <v>499</v>
      </c>
      <c r="C509" t="s">
        <v>3728</v>
      </c>
      <c r="D509">
        <v>0.69788343427907895</v>
      </c>
      <c r="E509">
        <v>0.37284016080794202</v>
      </c>
      <c r="F509">
        <v>0.69142749993892905</v>
      </c>
      <c r="G509">
        <v>0.38757999263818099</v>
      </c>
      <c r="H509">
        <v>0.67926773279029695</v>
      </c>
      <c r="I509">
        <v>0.426841151667953</v>
      </c>
      <c r="J509">
        <v>0.63131834945863297</v>
      </c>
      <c r="K509">
        <v>0.42891338348866898</v>
      </c>
      <c r="L509" s="126">
        <f t="shared" si="56"/>
        <v>0.63131834945863297</v>
      </c>
      <c r="M509" s="126">
        <f t="shared" si="57"/>
        <v>0.42891338348866898</v>
      </c>
      <c r="O509" s="122">
        <v>499</v>
      </c>
      <c r="P509" t="s">
        <v>2112</v>
      </c>
      <c r="Q509">
        <v>0.56072019901636405</v>
      </c>
      <c r="R509">
        <v>0.40266823430080201</v>
      </c>
      <c r="S509">
        <v>0.54812962074173999</v>
      </c>
      <c r="T509">
        <v>0.42205363639793603</v>
      </c>
      <c r="U509">
        <v>0.51415190891798501</v>
      </c>
      <c r="V509">
        <v>0.43816893099922299</v>
      </c>
      <c r="W509">
        <v>0.50594641153982101</v>
      </c>
      <c r="X509">
        <v>0.46376121593353098</v>
      </c>
      <c r="Y509" s="126">
        <f t="shared" si="58"/>
        <v>0.50594641153982101</v>
      </c>
      <c r="Z509" s="126">
        <f t="shared" si="59"/>
        <v>0.46376121593353098</v>
      </c>
      <c r="AB509">
        <v>499</v>
      </c>
      <c r="AC509" t="str">
        <f t="shared" si="60"/>
        <v>Jack Draper</v>
      </c>
      <c r="AD509" s="124">
        <f t="shared" si="61"/>
        <v>0.63131834945863297</v>
      </c>
      <c r="AE509" s="124">
        <f t="shared" si="62"/>
        <v>0.42891338348866898</v>
      </c>
    </row>
    <row r="510" spans="2:31" x14ac:dyDescent="0.35">
      <c r="B510" s="122">
        <v>500</v>
      </c>
      <c r="C510" t="s">
        <v>2948</v>
      </c>
      <c r="D510">
        <v>0.649809904094377</v>
      </c>
      <c r="E510">
        <v>0.34557520166821998</v>
      </c>
      <c r="F510">
        <v>0.63450327462178502</v>
      </c>
      <c r="G510">
        <v>0.35465172392031702</v>
      </c>
      <c r="H510">
        <v>0.62180990409437698</v>
      </c>
      <c r="I510">
        <v>0.37357520166822</v>
      </c>
      <c r="J510">
        <v>0.59760742807078204</v>
      </c>
      <c r="K510">
        <v>0.398931401251165</v>
      </c>
      <c r="L510" s="126">
        <f t="shared" si="56"/>
        <v>0.59760742807078204</v>
      </c>
      <c r="M510" s="126">
        <f t="shared" si="57"/>
        <v>0.398931401251165</v>
      </c>
      <c r="O510" s="122">
        <v>500</v>
      </c>
      <c r="P510" t="s">
        <v>2113</v>
      </c>
      <c r="Q510">
        <v>0.59094496845825695</v>
      </c>
      <c r="R510">
        <v>0.41676712280317701</v>
      </c>
      <c r="S510">
        <v>0.57080993520186896</v>
      </c>
      <c r="T510">
        <v>0.436325860653275</v>
      </c>
      <c r="U510">
        <v>0.53670405915951602</v>
      </c>
      <c r="V510">
        <v>0.44126818497100301</v>
      </c>
      <c r="W510">
        <v>0.53675703277321296</v>
      </c>
      <c r="X510">
        <v>0.45631133167718102</v>
      </c>
      <c r="Y510" s="126">
        <f t="shared" si="58"/>
        <v>0.53675703277321296</v>
      </c>
      <c r="Z510" s="126">
        <f t="shared" si="59"/>
        <v>0.45631133167718102</v>
      </c>
      <c r="AB510">
        <v>500</v>
      </c>
      <c r="AC510" t="str">
        <f t="shared" si="60"/>
        <v>Jack Mingjie Lin</v>
      </c>
      <c r="AD510" s="124">
        <f t="shared" si="61"/>
        <v>0.59760742807078204</v>
      </c>
      <c r="AE510" s="124">
        <f t="shared" si="62"/>
        <v>0.398931401251165</v>
      </c>
    </row>
    <row r="511" spans="2:31" x14ac:dyDescent="0.35">
      <c r="B511" s="122">
        <v>501</v>
      </c>
      <c r="C511" t="s">
        <v>2568</v>
      </c>
      <c r="D511">
        <v>0.66847450946752496</v>
      </c>
      <c r="E511">
        <v>0.36396546956631298</v>
      </c>
      <c r="F511">
        <v>0.664460181618164</v>
      </c>
      <c r="G511">
        <v>0.38937669791679802</v>
      </c>
      <c r="H511">
        <v>0.64569692964616798</v>
      </c>
      <c r="I511">
        <v>0.38248909177169599</v>
      </c>
      <c r="J511">
        <v>0.64216370527502897</v>
      </c>
      <c r="K511">
        <v>0.39924296684219102</v>
      </c>
      <c r="L511" s="126">
        <f t="shared" si="56"/>
        <v>0.64216370527502897</v>
      </c>
      <c r="M511" s="126">
        <f t="shared" si="57"/>
        <v>0.39924296684219102</v>
      </c>
      <c r="O511" s="122">
        <v>501</v>
      </c>
      <c r="P511" t="s">
        <v>2114</v>
      </c>
      <c r="Q511">
        <v>0.57658487527863</v>
      </c>
      <c r="R511">
        <v>0.39229062278920701</v>
      </c>
      <c r="S511">
        <v>0.56279043310837895</v>
      </c>
      <c r="T511">
        <v>0.40129861724338201</v>
      </c>
      <c r="U511">
        <v>0.55316895065120897</v>
      </c>
      <c r="V511">
        <v>0.403693418022819</v>
      </c>
      <c r="W511">
        <v>0.533927420577331</v>
      </c>
      <c r="X511">
        <v>0.42097275173959797</v>
      </c>
      <c r="Y511" s="126">
        <f t="shared" si="58"/>
        <v>0.533927420577331</v>
      </c>
      <c r="Z511" s="126">
        <f t="shared" si="59"/>
        <v>0.42097275173959797</v>
      </c>
      <c r="AB511">
        <v>501</v>
      </c>
      <c r="AC511" t="str">
        <f t="shared" si="60"/>
        <v>Jack Sock</v>
      </c>
      <c r="AD511" s="124">
        <f t="shared" si="61"/>
        <v>0.64216370527502897</v>
      </c>
      <c r="AE511" s="124">
        <f t="shared" si="62"/>
        <v>0.39924296684219102</v>
      </c>
    </row>
    <row r="512" spans="2:31" x14ac:dyDescent="0.35">
      <c r="B512" s="122">
        <v>502</v>
      </c>
      <c r="C512" t="s">
        <v>2402</v>
      </c>
      <c r="D512">
        <v>0.651806013421935</v>
      </c>
      <c r="E512">
        <v>0.34572847580641602</v>
      </c>
      <c r="F512">
        <v>0.64040801789591295</v>
      </c>
      <c r="G512">
        <v>0.35630463440855398</v>
      </c>
      <c r="H512">
        <v>0.62125884205539605</v>
      </c>
      <c r="I512">
        <v>0.371015890860103</v>
      </c>
      <c r="J512">
        <v>0.59840801789591302</v>
      </c>
      <c r="K512">
        <v>0.39830463440855401</v>
      </c>
      <c r="L512" s="126">
        <f t="shared" si="56"/>
        <v>0.59840801789591302</v>
      </c>
      <c r="M512" s="126">
        <f t="shared" si="57"/>
        <v>0.39830463440855401</v>
      </c>
      <c r="O512" s="122">
        <v>502</v>
      </c>
      <c r="P512" t="s">
        <v>2115</v>
      </c>
      <c r="Q512">
        <v>0.56378877929027305</v>
      </c>
      <c r="R512">
        <v>0.40231949410284501</v>
      </c>
      <c r="S512">
        <v>0.54884312384072098</v>
      </c>
      <c r="T512">
        <v>0.40327820676244902</v>
      </c>
      <c r="U512">
        <v>0.52874971645596203</v>
      </c>
      <c r="V512">
        <v>0.413876416673569</v>
      </c>
      <c r="W512">
        <v>0.52847360889708495</v>
      </c>
      <c r="X512">
        <v>0.44075864877387</v>
      </c>
      <c r="Y512" s="126">
        <f t="shared" si="58"/>
        <v>0.52847360889708495</v>
      </c>
      <c r="Z512" s="126">
        <f t="shared" si="59"/>
        <v>0.44075864877387</v>
      </c>
      <c r="AB512">
        <v>502</v>
      </c>
      <c r="AC512" t="str">
        <f t="shared" si="60"/>
        <v>Jacob Adaktusson</v>
      </c>
      <c r="AD512" s="124">
        <f t="shared" si="61"/>
        <v>0.59840801789591302</v>
      </c>
      <c r="AE512" s="124">
        <f t="shared" si="62"/>
        <v>0.39830463440855401</v>
      </c>
    </row>
    <row r="513" spans="2:31" x14ac:dyDescent="0.35">
      <c r="B513" s="122">
        <v>503</v>
      </c>
      <c r="C513" t="s">
        <v>3956</v>
      </c>
      <c r="D513">
        <v>0.65036642285781499</v>
      </c>
      <c r="E513">
        <v>0.34729383604492597</v>
      </c>
      <c r="F513">
        <v>0.63848856381041996</v>
      </c>
      <c r="G513">
        <v>0.35839178139323502</v>
      </c>
      <c r="H513">
        <v>0.61674812495448705</v>
      </c>
      <c r="I513">
        <v>0.37592068627410302</v>
      </c>
      <c r="J513">
        <v>0.59648856381042004</v>
      </c>
      <c r="K513">
        <v>0.400391781393235</v>
      </c>
      <c r="L513" s="126">
        <f t="shared" si="56"/>
        <v>0.59648856381042004</v>
      </c>
      <c r="M513" s="126">
        <f t="shared" si="57"/>
        <v>0.400391781393235</v>
      </c>
      <c r="O513" s="122">
        <v>503</v>
      </c>
      <c r="P513" t="s">
        <v>3898</v>
      </c>
      <c r="Q513">
        <v>0.57970231595208099</v>
      </c>
      <c r="R513">
        <v>0.41979645202138199</v>
      </c>
      <c r="S513">
        <v>0.56955347392812194</v>
      </c>
      <c r="T513">
        <v>0.42969467803207401</v>
      </c>
      <c r="U513">
        <v>0.551404631904162</v>
      </c>
      <c r="V513">
        <v>0.44759290404276503</v>
      </c>
      <c r="W513">
        <v>0.53466042178436501</v>
      </c>
      <c r="X513">
        <v>0.46308403409622101</v>
      </c>
      <c r="Y513" s="126">
        <f t="shared" si="58"/>
        <v>0.53466042178436501</v>
      </c>
      <c r="Z513" s="126">
        <f t="shared" si="59"/>
        <v>0.46308403409622101</v>
      </c>
      <c r="AB513">
        <v>503</v>
      </c>
      <c r="AC513" t="str">
        <f t="shared" si="60"/>
        <v>Jacopo Berrettini</v>
      </c>
      <c r="AD513" s="124">
        <f t="shared" si="61"/>
        <v>0.59648856381042004</v>
      </c>
      <c r="AE513" s="124">
        <f t="shared" si="62"/>
        <v>0.400391781393235</v>
      </c>
    </row>
    <row r="514" spans="2:31" x14ac:dyDescent="0.35">
      <c r="B514" s="122">
        <v>504</v>
      </c>
      <c r="C514" t="s">
        <v>2429</v>
      </c>
      <c r="D514">
        <v>0.65467373861755496</v>
      </c>
      <c r="E514">
        <v>0.34521149746683699</v>
      </c>
      <c r="F514">
        <v>0.644231651490073</v>
      </c>
      <c r="G514">
        <v>0.35561532995578199</v>
      </c>
      <c r="H514">
        <v>0.63024438100167202</v>
      </c>
      <c r="I514">
        <v>0.36939602539608901</v>
      </c>
      <c r="J514">
        <v>0.60223165149007296</v>
      </c>
      <c r="K514">
        <v>0.39761532995578203</v>
      </c>
      <c r="L514" s="126">
        <f t="shared" si="56"/>
        <v>0.60223165149007296</v>
      </c>
      <c r="M514" s="126">
        <f t="shared" si="57"/>
        <v>0.39761532995578203</v>
      </c>
      <c r="O514" s="122">
        <v>504</v>
      </c>
      <c r="P514" t="s">
        <v>3041</v>
      </c>
      <c r="Q514">
        <v>0.57100009017984499</v>
      </c>
      <c r="R514">
        <v>0.42224764139696702</v>
      </c>
      <c r="S514">
        <v>0.56600004007993099</v>
      </c>
      <c r="T514">
        <v>0.43099895173198499</v>
      </c>
      <c r="U514">
        <v>0.54900003005994802</v>
      </c>
      <c r="V514">
        <v>0.44874921379898902</v>
      </c>
      <c r="W514">
        <v>0.53400002003996605</v>
      </c>
      <c r="X514">
        <v>0.46449947586599299</v>
      </c>
      <c r="Y514" s="126">
        <f t="shared" si="58"/>
        <v>0.53400002003996605</v>
      </c>
      <c r="Z514" s="126">
        <f t="shared" si="59"/>
        <v>0.46449947586599299</v>
      </c>
      <c r="AB514">
        <v>504</v>
      </c>
      <c r="AC514" t="str">
        <f t="shared" si="60"/>
        <v>James Auckland</v>
      </c>
      <c r="AD514" s="124">
        <f t="shared" si="61"/>
        <v>0.60223165149007296</v>
      </c>
      <c r="AE514" s="124">
        <f t="shared" si="62"/>
        <v>0.39761532995578203</v>
      </c>
    </row>
    <row r="515" spans="2:31" x14ac:dyDescent="0.35">
      <c r="B515" s="122">
        <v>505</v>
      </c>
      <c r="C515" t="s">
        <v>1786</v>
      </c>
      <c r="D515">
        <v>0.65594696456086199</v>
      </c>
      <c r="E515">
        <v>0.36239902919611999</v>
      </c>
      <c r="F515">
        <v>0.65133112817770999</v>
      </c>
      <c r="G515">
        <v>0.36561566666170098</v>
      </c>
      <c r="H515">
        <v>0.64959567605032398</v>
      </c>
      <c r="I515">
        <v>0.417624662773244</v>
      </c>
      <c r="J515">
        <v>0.60749478283521496</v>
      </c>
      <c r="K515">
        <v>0.37332824476544102</v>
      </c>
      <c r="L515" s="126">
        <f t="shared" si="56"/>
        <v>0.60749478283521496</v>
      </c>
      <c r="M515" s="126">
        <f t="shared" si="57"/>
        <v>0.37332824476544102</v>
      </c>
      <c r="O515" s="122">
        <v>505</v>
      </c>
      <c r="P515" t="s">
        <v>2116</v>
      </c>
      <c r="Q515">
        <v>0.56877303111679101</v>
      </c>
      <c r="R515">
        <v>0.41191581464399901</v>
      </c>
      <c r="S515">
        <v>0.55396150133364597</v>
      </c>
      <c r="T515">
        <v>0.41852296477587703</v>
      </c>
      <c r="U515">
        <v>0.52160538390153</v>
      </c>
      <c r="V515">
        <v>0.42609122427132801</v>
      </c>
      <c r="W515">
        <v>0.51680752335437397</v>
      </c>
      <c r="X515">
        <v>0.44944508409515999</v>
      </c>
      <c r="Y515" s="126">
        <f t="shared" si="58"/>
        <v>0.51680752335437397</v>
      </c>
      <c r="Z515" s="126">
        <f t="shared" si="59"/>
        <v>0.44944508409515999</v>
      </c>
      <c r="AB515">
        <v>505</v>
      </c>
      <c r="AC515" t="str">
        <f t="shared" si="60"/>
        <v>James Blake</v>
      </c>
      <c r="AD515" s="124">
        <f t="shared" si="61"/>
        <v>0.60749478283521496</v>
      </c>
      <c r="AE515" s="124">
        <f t="shared" si="62"/>
        <v>0.37332824476544102</v>
      </c>
    </row>
    <row r="516" spans="2:31" x14ac:dyDescent="0.35">
      <c r="B516" s="122">
        <v>506</v>
      </c>
      <c r="C516" t="s">
        <v>2621</v>
      </c>
      <c r="D516">
        <v>0.66176323651003699</v>
      </c>
      <c r="E516">
        <v>0.35205844904280598</v>
      </c>
      <c r="F516">
        <v>0.65199413470045398</v>
      </c>
      <c r="G516">
        <v>0.36481213423292103</v>
      </c>
      <c r="H516">
        <v>0.66057598193628597</v>
      </c>
      <c r="I516">
        <v>0.364837288631434</v>
      </c>
      <c r="J516">
        <v>0.61299127813081</v>
      </c>
      <c r="K516">
        <v>0.37105409681315898</v>
      </c>
      <c r="L516" s="126">
        <f t="shared" si="56"/>
        <v>0.61299127813081</v>
      </c>
      <c r="M516" s="126">
        <f t="shared" si="57"/>
        <v>0.37105409681315898</v>
      </c>
      <c r="O516" s="122">
        <v>506</v>
      </c>
      <c r="P516" t="s">
        <v>2117</v>
      </c>
      <c r="Q516">
        <v>0.67642909033966803</v>
      </c>
      <c r="R516">
        <v>0.497175910181751</v>
      </c>
      <c r="S516">
        <v>0.65669901736803904</v>
      </c>
      <c r="T516">
        <v>0.49521574881204</v>
      </c>
      <c r="U516">
        <v>0.66625845197363798</v>
      </c>
      <c r="V516">
        <v>0.51818176113527303</v>
      </c>
      <c r="W516">
        <v>0.64858770986140002</v>
      </c>
      <c r="X516">
        <v>0.53516457664257999</v>
      </c>
      <c r="Y516" s="126">
        <f t="shared" si="58"/>
        <v>0.64858770986140002</v>
      </c>
      <c r="Z516" s="126">
        <f t="shared" si="59"/>
        <v>0.53516457664257999</v>
      </c>
      <c r="AB516">
        <v>506</v>
      </c>
      <c r="AC516" t="str">
        <f t="shared" si="60"/>
        <v>James Duckworth</v>
      </c>
      <c r="AD516" s="124">
        <f t="shared" si="61"/>
        <v>0.61299127813081</v>
      </c>
      <c r="AE516" s="124">
        <f t="shared" si="62"/>
        <v>0.37105409681315898</v>
      </c>
    </row>
    <row r="517" spans="2:31" x14ac:dyDescent="0.35">
      <c r="B517" s="122">
        <v>507</v>
      </c>
      <c r="C517" t="s">
        <v>2546</v>
      </c>
      <c r="D517">
        <v>0.64991504778309195</v>
      </c>
      <c r="E517">
        <v>0.34718654037834601</v>
      </c>
      <c r="F517">
        <v>0.63788673037745602</v>
      </c>
      <c r="G517">
        <v>0.35824872050446199</v>
      </c>
      <c r="H517">
        <v>0.615333816387021</v>
      </c>
      <c r="I517">
        <v>0.37558449318548498</v>
      </c>
      <c r="J517">
        <v>0.59588673037745599</v>
      </c>
      <c r="K517">
        <v>0.40024872050446197</v>
      </c>
      <c r="L517" s="126">
        <f t="shared" si="56"/>
        <v>0.59588673037745599</v>
      </c>
      <c r="M517" s="126">
        <f t="shared" si="57"/>
        <v>0.40024872050446197</v>
      </c>
      <c r="O517" s="122">
        <v>507</v>
      </c>
      <c r="P517" t="s">
        <v>2118</v>
      </c>
      <c r="Q517">
        <v>0.59706242201820103</v>
      </c>
      <c r="R517">
        <v>0.41153189828699499</v>
      </c>
      <c r="S517">
        <v>0.60564275159665004</v>
      </c>
      <c r="T517">
        <v>0.44321679743778097</v>
      </c>
      <c r="U517">
        <v>0.60610782815772102</v>
      </c>
      <c r="V517">
        <v>0.46092024231932999</v>
      </c>
      <c r="W517">
        <v>0.59267362560081704</v>
      </c>
      <c r="X517">
        <v>0.459771050815453</v>
      </c>
      <c r="Y517" s="126">
        <f t="shared" si="58"/>
        <v>0.59267362560081704</v>
      </c>
      <c r="Z517" s="126">
        <f t="shared" si="59"/>
        <v>0.459771050815453</v>
      </c>
      <c r="AB517">
        <v>507</v>
      </c>
      <c r="AC517" t="str">
        <f t="shared" si="60"/>
        <v>James Lemke</v>
      </c>
      <c r="AD517" s="124">
        <f t="shared" si="61"/>
        <v>0.59588673037745599</v>
      </c>
      <c r="AE517" s="124">
        <f t="shared" si="62"/>
        <v>0.40024872050446197</v>
      </c>
    </row>
    <row r="518" spans="2:31" x14ac:dyDescent="0.35">
      <c r="B518" s="122">
        <v>508</v>
      </c>
      <c r="C518" t="s">
        <v>2751</v>
      </c>
      <c r="D518">
        <v>0.64940990399759702</v>
      </c>
      <c r="E518">
        <v>0.346209440884446</v>
      </c>
      <c r="F518">
        <v>0.63721320533012904</v>
      </c>
      <c r="G518">
        <v>0.35694592117926099</v>
      </c>
      <c r="H518">
        <v>0.61375103252580299</v>
      </c>
      <c r="I518">
        <v>0.37252291477126298</v>
      </c>
      <c r="J518">
        <v>0.595213205330129</v>
      </c>
      <c r="K518">
        <v>0.39894592117926098</v>
      </c>
      <c r="L518" s="126">
        <f t="shared" si="56"/>
        <v>0.595213205330129</v>
      </c>
      <c r="M518" s="126">
        <f t="shared" si="57"/>
        <v>0.39894592117926098</v>
      </c>
      <c r="O518" s="122">
        <v>508</v>
      </c>
      <c r="P518" t="s">
        <v>3185</v>
      </c>
      <c r="Q518">
        <v>0.56257167046976697</v>
      </c>
      <c r="R518">
        <v>0.40630930991937497</v>
      </c>
      <c r="S518">
        <v>0.55171967912303799</v>
      </c>
      <c r="T518">
        <v>0.43480674057657398</v>
      </c>
      <c r="U518">
        <v>0.52194302588703401</v>
      </c>
      <c r="V518">
        <v>0.46325751654650599</v>
      </c>
      <c r="W518">
        <v>0.51340220223640398</v>
      </c>
      <c r="X518">
        <v>0.46236286132743798</v>
      </c>
      <c r="Y518" s="126">
        <f t="shared" si="58"/>
        <v>0.51340220223640398</v>
      </c>
      <c r="Z518" s="126">
        <f t="shared" si="59"/>
        <v>0.46236286132743798</v>
      </c>
      <c r="AB518">
        <v>508</v>
      </c>
      <c r="AC518" t="str">
        <f t="shared" si="60"/>
        <v>James Mcgee</v>
      </c>
      <c r="AD518" s="124">
        <f t="shared" si="61"/>
        <v>0.595213205330129</v>
      </c>
      <c r="AE518" s="124">
        <f t="shared" si="62"/>
        <v>0.39894592117926098</v>
      </c>
    </row>
    <row r="519" spans="2:31" x14ac:dyDescent="0.35">
      <c r="B519" s="122">
        <v>509</v>
      </c>
      <c r="C519" t="s">
        <v>2438</v>
      </c>
      <c r="D519">
        <v>0.64373234994246098</v>
      </c>
      <c r="E519">
        <v>0.33793223741811501</v>
      </c>
      <c r="F519">
        <v>0.63767515930977603</v>
      </c>
      <c r="G519">
        <v>0.35464000762984099</v>
      </c>
      <c r="H519">
        <v>0.61058637643932001</v>
      </c>
      <c r="I519">
        <v>0.359662784291919</v>
      </c>
      <c r="J519">
        <v>0.59186640190614703</v>
      </c>
      <c r="K519">
        <v>0.39456353465729399</v>
      </c>
      <c r="L519" s="126">
        <f t="shared" si="56"/>
        <v>0.59186640190614703</v>
      </c>
      <c r="M519" s="126">
        <f t="shared" si="57"/>
        <v>0.39456353465729399</v>
      </c>
      <c r="O519" s="122">
        <v>509</v>
      </c>
      <c r="P519" t="s">
        <v>3412</v>
      </c>
      <c r="Q519">
        <v>0.56373512345674104</v>
      </c>
      <c r="R519">
        <v>0.41724031532954098</v>
      </c>
      <c r="S519">
        <v>0.557081548261119</v>
      </c>
      <c r="T519">
        <v>0.43271880995713302</v>
      </c>
      <c r="U519">
        <v>0.52950952132661799</v>
      </c>
      <c r="V519">
        <v>0.45891611454185799</v>
      </c>
      <c r="W519">
        <v>0.525273560840819</v>
      </c>
      <c r="X519">
        <v>0.46831840733656899</v>
      </c>
      <c r="Y519" s="126">
        <f t="shared" si="58"/>
        <v>0.525273560840819</v>
      </c>
      <c r="Z519" s="126">
        <f t="shared" si="59"/>
        <v>0.46831840733656899</v>
      </c>
      <c r="AB519">
        <v>509</v>
      </c>
      <c r="AC519" t="str">
        <f t="shared" si="60"/>
        <v>James Ward</v>
      </c>
      <c r="AD519" s="124">
        <f t="shared" si="61"/>
        <v>0.59186640190614703</v>
      </c>
      <c r="AE519" s="124">
        <f t="shared" si="62"/>
        <v>0.39456353465729399</v>
      </c>
    </row>
    <row r="520" spans="2:31" x14ac:dyDescent="0.35">
      <c r="B520" s="122">
        <v>510</v>
      </c>
      <c r="C520" t="s">
        <v>1787</v>
      </c>
      <c r="D520">
        <v>0.62538601471514998</v>
      </c>
      <c r="E520">
        <v>0.340556986108424</v>
      </c>
      <c r="F520">
        <v>0.62898992806845</v>
      </c>
      <c r="G520">
        <v>0.35512156890014401</v>
      </c>
      <c r="H520">
        <v>0.61228276229704404</v>
      </c>
      <c r="I520">
        <v>0.37251987748202298</v>
      </c>
      <c r="J520">
        <v>0.592570062861008</v>
      </c>
      <c r="K520">
        <v>0.39846037845223298</v>
      </c>
      <c r="L520" s="126">
        <f t="shared" si="56"/>
        <v>0.592570062861008</v>
      </c>
      <c r="M520" s="126">
        <f t="shared" si="57"/>
        <v>0.39846037845223298</v>
      </c>
      <c r="O520" s="122">
        <v>510</v>
      </c>
      <c r="P520" t="s">
        <v>3618</v>
      </c>
      <c r="Q520">
        <v>0.59958783169309304</v>
      </c>
      <c r="R520">
        <v>0.42656863383715499</v>
      </c>
      <c r="S520">
        <v>0.59189227390518795</v>
      </c>
      <c r="T520">
        <v>0.430090747870987</v>
      </c>
      <c r="U520">
        <v>0.58311679260317895</v>
      </c>
      <c r="V520">
        <v>0.45318672551843198</v>
      </c>
      <c r="W520">
        <v>0.56720680010788305</v>
      </c>
      <c r="X520">
        <v>0.47927019520092601</v>
      </c>
      <c r="Y520" s="126">
        <f t="shared" si="58"/>
        <v>0.56720680010788305</v>
      </c>
      <c r="Z520" s="126">
        <f t="shared" si="59"/>
        <v>0.47927019520092601</v>
      </c>
      <c r="AB520">
        <v>510</v>
      </c>
      <c r="AC520" t="str">
        <f t="shared" si="60"/>
        <v>Jamie Baker</v>
      </c>
      <c r="AD520" s="124">
        <f t="shared" si="61"/>
        <v>0.592570062861008</v>
      </c>
      <c r="AE520" s="124">
        <f t="shared" si="62"/>
        <v>0.39846037845223298</v>
      </c>
    </row>
    <row r="521" spans="2:31" x14ac:dyDescent="0.35">
      <c r="B521" s="122">
        <v>511</v>
      </c>
      <c r="C521" t="s">
        <v>2364</v>
      </c>
      <c r="D521">
        <v>0.642532130568084</v>
      </c>
      <c r="E521">
        <v>0.34267548217955301</v>
      </c>
      <c r="F521">
        <v>0.63754558747578005</v>
      </c>
      <c r="G521">
        <v>0.35615977965087298</v>
      </c>
      <c r="H521">
        <v>0.62165919060683505</v>
      </c>
      <c r="I521">
        <v>0.37361983473815502</v>
      </c>
      <c r="J521">
        <v>0.59777279373789005</v>
      </c>
      <c r="K521">
        <v>0.39907988982543702</v>
      </c>
      <c r="L521" s="126">
        <f t="shared" si="56"/>
        <v>0.59777279373789005</v>
      </c>
      <c r="M521" s="126">
        <f t="shared" si="57"/>
        <v>0.39907988982543702</v>
      </c>
      <c r="O521" s="122">
        <v>511</v>
      </c>
      <c r="P521" t="s">
        <v>3264</v>
      </c>
      <c r="Q521">
        <v>0.5673524251523</v>
      </c>
      <c r="R521">
        <v>0.40688449853466502</v>
      </c>
      <c r="S521">
        <v>0.553136566869734</v>
      </c>
      <c r="T521">
        <v>0.412512664712887</v>
      </c>
      <c r="U521">
        <v>0.51405727545690105</v>
      </c>
      <c r="V521">
        <v>0.408653495603996</v>
      </c>
      <c r="W521">
        <v>0.51913656686973397</v>
      </c>
      <c r="X521">
        <v>0.44651266471288698</v>
      </c>
      <c r="Y521" s="126">
        <f t="shared" si="58"/>
        <v>0.51913656686973397</v>
      </c>
      <c r="Z521" s="126">
        <f t="shared" si="59"/>
        <v>0.44651266471288698</v>
      </c>
      <c r="AB521">
        <v>511</v>
      </c>
      <c r="AC521" t="str">
        <f t="shared" si="60"/>
        <v>Jamie Delgado</v>
      </c>
      <c r="AD521" s="124">
        <f t="shared" si="61"/>
        <v>0.59777279373789005</v>
      </c>
      <c r="AE521" s="124">
        <f t="shared" si="62"/>
        <v>0.39907988982543702</v>
      </c>
    </row>
    <row r="522" spans="2:31" x14ac:dyDescent="0.35">
      <c r="B522" s="122">
        <v>512</v>
      </c>
      <c r="C522" t="s">
        <v>2828</v>
      </c>
      <c r="D522">
        <v>0.65031439671410896</v>
      </c>
      <c r="E522">
        <v>0.34713316091757601</v>
      </c>
      <c r="F522">
        <v>0.64085719009110997</v>
      </c>
      <c r="G522">
        <v>0.35805666422024501</v>
      </c>
      <c r="H522">
        <v>0.624142892568333</v>
      </c>
      <c r="I522">
        <v>0.37504249816518398</v>
      </c>
      <c r="J522">
        <v>0.59942859504555501</v>
      </c>
      <c r="K522">
        <v>0.40002833211012301</v>
      </c>
      <c r="L522" s="126">
        <f t="shared" si="56"/>
        <v>0.59942859504555501</v>
      </c>
      <c r="M522" s="126">
        <f t="shared" si="57"/>
        <v>0.40002833211012301</v>
      </c>
      <c r="O522" s="122">
        <v>512</v>
      </c>
      <c r="P522" t="s">
        <v>3626</v>
      </c>
      <c r="Q522">
        <v>0.59111242159449395</v>
      </c>
      <c r="R522">
        <v>0.41640847292111999</v>
      </c>
      <c r="S522">
        <v>0.58235584603284096</v>
      </c>
      <c r="T522">
        <v>0.424788327211509</v>
      </c>
      <c r="U522">
        <v>0.56770134964610997</v>
      </c>
      <c r="V522">
        <v>0.43728978831168303</v>
      </c>
      <c r="W522">
        <v>0.54606650850246596</v>
      </c>
      <c r="X522">
        <v>0.46678923124136801</v>
      </c>
      <c r="Y522" s="126">
        <f t="shared" si="58"/>
        <v>0.54606650850246596</v>
      </c>
      <c r="Z522" s="126">
        <f t="shared" si="59"/>
        <v>0.46678923124136801</v>
      </c>
      <c r="AB522">
        <v>512</v>
      </c>
      <c r="AC522" t="str">
        <f t="shared" si="60"/>
        <v>Jan Choinski</v>
      </c>
      <c r="AD522" s="124">
        <f t="shared" si="61"/>
        <v>0.59942859504555501</v>
      </c>
      <c r="AE522" s="124">
        <f t="shared" si="62"/>
        <v>0.40002833211012301</v>
      </c>
    </row>
    <row r="523" spans="2:31" x14ac:dyDescent="0.35">
      <c r="B523" s="122">
        <v>513</v>
      </c>
      <c r="C523" t="s">
        <v>1788</v>
      </c>
      <c r="D523">
        <v>0.62424010731986701</v>
      </c>
      <c r="E523">
        <v>0.34151293859082799</v>
      </c>
      <c r="F523">
        <v>0.59493767806391695</v>
      </c>
      <c r="G523">
        <v>0.35978482017970398</v>
      </c>
      <c r="H523">
        <v>0.56481945761878405</v>
      </c>
      <c r="I523">
        <v>0.35591001318544102</v>
      </c>
      <c r="J523">
        <v>0.59352401623741802</v>
      </c>
      <c r="K523">
        <v>0.41464872247343598</v>
      </c>
      <c r="L523" s="126">
        <f t="shared" ref="L523:L586" si="63">IF($E$7=1,D523,IF($E$7=2,F523,IF($E$7=3,H523,IF($E$7=4,J523))))</f>
        <v>0.59352401623741802</v>
      </c>
      <c r="M523" s="126">
        <f t="shared" ref="M523:M586" si="64">IF($E$7=1,E523,IF($E$7=2,G523,IF($E$7=3,I523,IF($E$7=4,K523))))</f>
        <v>0.41464872247343598</v>
      </c>
      <c r="O523" s="122">
        <v>513</v>
      </c>
      <c r="P523" t="s">
        <v>3292</v>
      </c>
      <c r="Q523">
        <v>0.57811188010821402</v>
      </c>
      <c r="R523">
        <v>0.42041274983386601</v>
      </c>
      <c r="S523">
        <v>0.56575173024348202</v>
      </c>
      <c r="T523">
        <v>0.43092868712619797</v>
      </c>
      <c r="U523">
        <v>0.55011188010821399</v>
      </c>
      <c r="V523">
        <v>0.44841274983386598</v>
      </c>
      <c r="W523">
        <v>0.53458391008116102</v>
      </c>
      <c r="X523">
        <v>0.464309562375399</v>
      </c>
      <c r="Y523" s="126">
        <f t="shared" ref="Y523:Y586" si="65">IF($E$7=1,Q523,IF($E$7=2,S523,IF($E$7=3,U523,IF($E$7=4,W523))))</f>
        <v>0.53458391008116102</v>
      </c>
      <c r="Z523" s="126">
        <f t="shared" ref="Z523:Z586" si="66">IF($E$7=1,R523,IF($E$7=2,T523,IF($E$7=3,V523,IF($E$7=4,X523))))</f>
        <v>0.464309562375399</v>
      </c>
      <c r="AB523">
        <v>513</v>
      </c>
      <c r="AC523" t="str">
        <f t="shared" si="60"/>
        <v>Jan Hajek</v>
      </c>
      <c r="AD523" s="124">
        <f t="shared" si="61"/>
        <v>0.59352401623741802</v>
      </c>
      <c r="AE523" s="124">
        <f t="shared" si="62"/>
        <v>0.41464872247343598</v>
      </c>
    </row>
    <row r="524" spans="2:31" x14ac:dyDescent="0.35">
      <c r="B524" s="122">
        <v>514</v>
      </c>
      <c r="C524" t="s">
        <v>1789</v>
      </c>
      <c r="D524">
        <v>0.64135024388885198</v>
      </c>
      <c r="E524">
        <v>0.34787187278114501</v>
      </c>
      <c r="F524">
        <v>0.62517483734481905</v>
      </c>
      <c r="G524">
        <v>0.36381931892821201</v>
      </c>
      <c r="H524">
        <v>0.61544256345304504</v>
      </c>
      <c r="I524">
        <v>0.387311986469555</v>
      </c>
      <c r="J524">
        <v>0.58278769315536805</v>
      </c>
      <c r="K524">
        <v>0.39279387603277299</v>
      </c>
      <c r="L524" s="126">
        <f t="shared" si="63"/>
        <v>0.58278769315536805</v>
      </c>
      <c r="M524" s="126">
        <f t="shared" si="64"/>
        <v>0.39279387603277299</v>
      </c>
      <c r="O524" s="122">
        <v>514</v>
      </c>
      <c r="P524" t="s">
        <v>3283</v>
      </c>
      <c r="Q524">
        <v>0.57863880542579205</v>
      </c>
      <c r="R524">
        <v>0.41981677590725802</v>
      </c>
      <c r="S524">
        <v>0.56795820813868803</v>
      </c>
      <c r="T524">
        <v>0.42972516386088599</v>
      </c>
      <c r="U524">
        <v>0.549277610851585</v>
      </c>
      <c r="V524">
        <v>0.44763355181451497</v>
      </c>
      <c r="W524">
        <v>0.52987462441606603</v>
      </c>
      <c r="X524">
        <v>0.46317549158265903</v>
      </c>
      <c r="Y524" s="126">
        <f t="shared" si="65"/>
        <v>0.52987462441606603</v>
      </c>
      <c r="Z524" s="126">
        <f t="shared" si="66"/>
        <v>0.46317549158265903</v>
      </c>
      <c r="AB524">
        <v>514</v>
      </c>
      <c r="AC524" t="str">
        <f t="shared" si="60"/>
        <v>Jan Hernych</v>
      </c>
      <c r="AD524" s="124">
        <f t="shared" si="61"/>
        <v>0.58278769315536805</v>
      </c>
      <c r="AE524" s="124">
        <f t="shared" si="62"/>
        <v>0.39279387603277299</v>
      </c>
    </row>
    <row r="525" spans="2:31" x14ac:dyDescent="0.35">
      <c r="B525" s="122">
        <v>515</v>
      </c>
      <c r="C525" t="s">
        <v>1790</v>
      </c>
      <c r="D525">
        <v>0.65303345354253695</v>
      </c>
      <c r="E525">
        <v>0.34640858857583601</v>
      </c>
      <c r="F525">
        <v>0.64205018031380501</v>
      </c>
      <c r="G525">
        <v>0.35711288286375398</v>
      </c>
      <c r="H525">
        <v>0.62506690708507295</v>
      </c>
      <c r="I525">
        <v>0.37381717715167201</v>
      </c>
      <c r="J525">
        <v>0.60015723164992196</v>
      </c>
      <c r="K525">
        <v>0.39722036630642998</v>
      </c>
      <c r="L525" s="126">
        <f t="shared" si="63"/>
        <v>0.60015723164992196</v>
      </c>
      <c r="M525" s="126">
        <f t="shared" si="64"/>
        <v>0.39722036630642998</v>
      </c>
      <c r="O525" s="122">
        <v>515</v>
      </c>
      <c r="P525" t="s">
        <v>2119</v>
      </c>
      <c r="Q525">
        <v>0.58552158415484301</v>
      </c>
      <c r="R525">
        <v>0.41590313934429901</v>
      </c>
      <c r="S525">
        <v>0.58108997190085299</v>
      </c>
      <c r="T525">
        <v>0.440398364158824</v>
      </c>
      <c r="U525">
        <v>0.54809813560805598</v>
      </c>
      <c r="V525">
        <v>0.46044288415955797</v>
      </c>
      <c r="W525">
        <v>0.56233498525077197</v>
      </c>
      <c r="X525">
        <v>0.49694510209935799</v>
      </c>
      <c r="Y525" s="126">
        <f t="shared" si="65"/>
        <v>0.56233498525077197</v>
      </c>
      <c r="Z525" s="126">
        <f t="shared" si="66"/>
        <v>0.49694510209935799</v>
      </c>
      <c r="AB525">
        <v>515</v>
      </c>
      <c r="AC525" t="str">
        <f t="shared" si="60"/>
        <v>Jan Mertl</v>
      </c>
      <c r="AD525" s="124">
        <f t="shared" si="61"/>
        <v>0.60015723164992196</v>
      </c>
      <c r="AE525" s="124">
        <f t="shared" si="62"/>
        <v>0.39722036630642998</v>
      </c>
    </row>
    <row r="526" spans="2:31" x14ac:dyDescent="0.35">
      <c r="B526" s="122">
        <v>516</v>
      </c>
      <c r="C526" t="s">
        <v>1791</v>
      </c>
      <c r="D526">
        <v>0.65184403518677403</v>
      </c>
      <c r="E526">
        <v>0.34629781466107401</v>
      </c>
      <c r="F526">
        <v>0.64045871358236495</v>
      </c>
      <c r="G526">
        <v>0.35706375288143199</v>
      </c>
      <c r="H526">
        <v>0.62137797691855701</v>
      </c>
      <c r="I526">
        <v>0.37279981927136502</v>
      </c>
      <c r="J526">
        <v>0.59845871358236502</v>
      </c>
      <c r="K526">
        <v>0.39906375288143198</v>
      </c>
      <c r="L526" s="126">
        <f t="shared" si="63"/>
        <v>0.59845871358236502</v>
      </c>
      <c r="M526" s="126">
        <f t="shared" si="64"/>
        <v>0.39906375288143198</v>
      </c>
      <c r="O526" s="122">
        <v>516</v>
      </c>
      <c r="P526" t="s">
        <v>3587</v>
      </c>
      <c r="Q526">
        <v>0.58087216501401995</v>
      </c>
      <c r="R526">
        <v>0.41733585724594202</v>
      </c>
      <c r="S526">
        <v>0.57116288668535997</v>
      </c>
      <c r="T526">
        <v>0.42644780966125601</v>
      </c>
      <c r="U526">
        <v>0.55461649504205901</v>
      </c>
      <c r="V526">
        <v>0.44000757173782501</v>
      </c>
      <c r="W526">
        <v>0.53716288668536005</v>
      </c>
      <c r="X526">
        <v>0.46044780966125598</v>
      </c>
      <c r="Y526" s="126">
        <f t="shared" si="65"/>
        <v>0.53716288668536005</v>
      </c>
      <c r="Z526" s="126">
        <f t="shared" si="66"/>
        <v>0.46044780966125598</v>
      </c>
      <c r="AB526">
        <v>516</v>
      </c>
      <c r="AC526" t="str">
        <f t="shared" si="60"/>
        <v>Jan Minar</v>
      </c>
      <c r="AD526" s="124">
        <f t="shared" si="61"/>
        <v>0.59845871358236502</v>
      </c>
      <c r="AE526" s="124">
        <f t="shared" si="62"/>
        <v>0.39906375288143198</v>
      </c>
    </row>
    <row r="527" spans="2:31" x14ac:dyDescent="0.35">
      <c r="B527" s="122">
        <v>517</v>
      </c>
      <c r="C527" t="s">
        <v>2831</v>
      </c>
      <c r="D527">
        <v>0.65440602313410401</v>
      </c>
      <c r="E527">
        <v>0.34695960024576999</v>
      </c>
      <c r="F527">
        <v>0.64397934020154102</v>
      </c>
      <c r="G527">
        <v>0.35794431454525899</v>
      </c>
      <c r="H527">
        <v>0.62869396886558504</v>
      </c>
      <c r="I527">
        <v>0.37488578409063</v>
      </c>
      <c r="J527">
        <v>0.60398847983807602</v>
      </c>
      <c r="K527">
        <v>0.39990938752252603</v>
      </c>
      <c r="L527" s="126">
        <f t="shared" si="63"/>
        <v>0.60398847983807602</v>
      </c>
      <c r="M527" s="126">
        <f t="shared" si="64"/>
        <v>0.39990938752252603</v>
      </c>
      <c r="O527" s="122">
        <v>517</v>
      </c>
      <c r="P527" t="s">
        <v>2120</v>
      </c>
      <c r="Q527">
        <v>0.57999999999999996</v>
      </c>
      <c r="R527">
        <v>0.42</v>
      </c>
      <c r="S527">
        <v>0.56999999999999995</v>
      </c>
      <c r="T527">
        <v>0.43</v>
      </c>
      <c r="U527">
        <v>0.55200000000000005</v>
      </c>
      <c r="V527">
        <v>0.44800000000000001</v>
      </c>
      <c r="W527">
        <v>0.53600000000000003</v>
      </c>
      <c r="X527">
        <v>0.46400000000000002</v>
      </c>
      <c r="Y527" s="126">
        <f t="shared" si="65"/>
        <v>0.53600000000000003</v>
      </c>
      <c r="Z527" s="126">
        <f t="shared" si="66"/>
        <v>0.46400000000000002</v>
      </c>
      <c r="AB527">
        <v>517</v>
      </c>
      <c r="AC527" t="str">
        <f t="shared" si="60"/>
        <v>Jan Satral</v>
      </c>
      <c r="AD527" s="124">
        <f t="shared" si="61"/>
        <v>0.60398847983807602</v>
      </c>
      <c r="AE527" s="124">
        <f t="shared" si="62"/>
        <v>0.39990938752252603</v>
      </c>
    </row>
    <row r="528" spans="2:31" x14ac:dyDescent="0.35">
      <c r="B528" s="122">
        <v>518</v>
      </c>
      <c r="C528" t="s">
        <v>1792</v>
      </c>
      <c r="D528">
        <v>0.64894793100616899</v>
      </c>
      <c r="E528">
        <v>0.34802167405954998</v>
      </c>
      <c r="F528">
        <v>0.63874500671357304</v>
      </c>
      <c r="G528">
        <v>0.356452407275761</v>
      </c>
      <c r="H528">
        <v>0.62106183857838904</v>
      </c>
      <c r="I528">
        <v>0.370399929873309</v>
      </c>
      <c r="J528">
        <v>0.59322490128065797</v>
      </c>
      <c r="K528">
        <v>0.39543488393617898</v>
      </c>
      <c r="L528" s="126">
        <f t="shared" si="63"/>
        <v>0.59322490128065797</v>
      </c>
      <c r="M528" s="126">
        <f t="shared" si="64"/>
        <v>0.39543488393617898</v>
      </c>
      <c r="O528" s="122">
        <v>518</v>
      </c>
      <c r="P528" t="s">
        <v>3556</v>
      </c>
      <c r="Q528">
        <v>0.62969966714509795</v>
      </c>
      <c r="R528">
        <v>0.44400557831101001</v>
      </c>
      <c r="S528">
        <v>0.63261316449428096</v>
      </c>
      <c r="T528">
        <v>0.46831538114115301</v>
      </c>
      <c r="U528">
        <v>0.65821342210627498</v>
      </c>
      <c r="V528">
        <v>0.487564174807333</v>
      </c>
      <c r="W528">
        <v>0.60223079697120097</v>
      </c>
      <c r="X528">
        <v>0.488574874648734</v>
      </c>
      <c r="Y528" s="126">
        <f t="shared" si="65"/>
        <v>0.60223079697120097</v>
      </c>
      <c r="Z528" s="126">
        <f t="shared" si="66"/>
        <v>0.488574874648734</v>
      </c>
      <c r="AB528">
        <v>518</v>
      </c>
      <c r="AC528" t="str">
        <f t="shared" si="60"/>
        <v>Jan Vacek</v>
      </c>
      <c r="AD528" s="124">
        <f t="shared" si="61"/>
        <v>0.59322490128065797</v>
      </c>
      <c r="AE528" s="124">
        <f t="shared" si="62"/>
        <v>0.39543488393617898</v>
      </c>
    </row>
    <row r="529" spans="2:31" x14ac:dyDescent="0.35">
      <c r="B529" s="122">
        <v>519</v>
      </c>
      <c r="C529" t="s">
        <v>3821</v>
      </c>
      <c r="D529">
        <v>0.65100525913586704</v>
      </c>
      <c r="E529">
        <v>0.34656245843354</v>
      </c>
      <c r="F529">
        <v>0.63934034551448904</v>
      </c>
      <c r="G529">
        <v>0.35741661124472002</v>
      </c>
      <c r="H529">
        <v>0.61874981195904999</v>
      </c>
      <c r="I529">
        <v>0.37362903642509299</v>
      </c>
      <c r="J529">
        <v>0.597340345514489</v>
      </c>
      <c r="K529">
        <v>0.399416611244721</v>
      </c>
      <c r="L529" s="126">
        <f t="shared" si="63"/>
        <v>0.597340345514489</v>
      </c>
      <c r="M529" s="126">
        <f t="shared" si="64"/>
        <v>0.399416611244721</v>
      </c>
      <c r="O529" s="122">
        <v>519</v>
      </c>
      <c r="P529" t="s">
        <v>3100</v>
      </c>
      <c r="Q529">
        <v>0.64873939429104299</v>
      </c>
      <c r="R529">
        <v>0.45899062809457802</v>
      </c>
      <c r="S529">
        <v>0.61540173137737297</v>
      </c>
      <c r="T529">
        <v>0.47086302676167802</v>
      </c>
      <c r="U529">
        <v>0.62691323157421797</v>
      </c>
      <c r="V529">
        <v>0.49476307689625398</v>
      </c>
      <c r="W529">
        <v>0.605581082282589</v>
      </c>
      <c r="X529">
        <v>0.46700310203488599</v>
      </c>
      <c r="Y529" s="126">
        <f t="shared" si="65"/>
        <v>0.605581082282589</v>
      </c>
      <c r="Z529" s="126">
        <f t="shared" si="66"/>
        <v>0.46700310203488599</v>
      </c>
      <c r="AB529">
        <v>519</v>
      </c>
      <c r="AC529" t="str">
        <f t="shared" si="60"/>
        <v>Jan Zielinski</v>
      </c>
      <c r="AD529" s="124">
        <f t="shared" si="61"/>
        <v>0.597340345514489</v>
      </c>
      <c r="AE529" s="124">
        <f t="shared" si="62"/>
        <v>0.399416611244721</v>
      </c>
    </row>
    <row r="530" spans="2:31" x14ac:dyDescent="0.35">
      <c r="B530" s="122">
        <v>520</v>
      </c>
      <c r="C530" t="s">
        <v>1793</v>
      </c>
      <c r="D530">
        <v>0.65282398622500304</v>
      </c>
      <c r="E530">
        <v>0.34130332173468297</v>
      </c>
      <c r="F530">
        <v>0.64504983145901296</v>
      </c>
      <c r="G530">
        <v>0.38562555417947603</v>
      </c>
      <c r="H530">
        <v>0.64592022944252503</v>
      </c>
      <c r="I530">
        <v>0.38977520558780099</v>
      </c>
      <c r="J530">
        <v>0.60806569975511904</v>
      </c>
      <c r="K530">
        <v>0.40260373214598799</v>
      </c>
      <c r="L530" s="126">
        <f t="shared" si="63"/>
        <v>0.60806569975511904</v>
      </c>
      <c r="M530" s="126">
        <f t="shared" si="64"/>
        <v>0.40260373214598799</v>
      </c>
      <c r="O530" s="122">
        <v>520</v>
      </c>
      <c r="P530" t="s">
        <v>2121</v>
      </c>
      <c r="Q530">
        <v>0.60586758739695101</v>
      </c>
      <c r="R530">
        <v>0.40694550945741498</v>
      </c>
      <c r="S530">
        <v>0.59946704589447297</v>
      </c>
      <c r="T530">
        <v>0.41073510675181402</v>
      </c>
      <c r="U530">
        <v>0.56900644635235997</v>
      </c>
      <c r="V530">
        <v>0.42546721242767199</v>
      </c>
      <c r="W530">
        <v>0.56841977087692896</v>
      </c>
      <c r="X530">
        <v>0.45008221210956101</v>
      </c>
      <c r="Y530" s="126">
        <f t="shared" si="65"/>
        <v>0.56841977087692896</v>
      </c>
      <c r="Z530" s="126">
        <f t="shared" si="66"/>
        <v>0.45008221210956101</v>
      </c>
      <c r="AB530">
        <v>520</v>
      </c>
      <c r="AC530" t="str">
        <f t="shared" si="60"/>
        <v>Janko Tipsarevic</v>
      </c>
      <c r="AD530" s="124">
        <f t="shared" si="61"/>
        <v>0.60806569975511904</v>
      </c>
      <c r="AE530" s="124">
        <f t="shared" si="62"/>
        <v>0.40260373214598799</v>
      </c>
    </row>
    <row r="531" spans="2:31" x14ac:dyDescent="0.35">
      <c r="B531" s="122">
        <v>521</v>
      </c>
      <c r="C531" t="s">
        <v>2674</v>
      </c>
      <c r="D531">
        <v>0.69212092663263602</v>
      </c>
      <c r="E531">
        <v>0.34063791026880302</v>
      </c>
      <c r="F531">
        <v>0.67851371078115097</v>
      </c>
      <c r="G531">
        <v>0.37168757658220097</v>
      </c>
      <c r="H531">
        <v>0.65951684339962202</v>
      </c>
      <c r="I531">
        <v>0.37428006124882701</v>
      </c>
      <c r="J531">
        <v>0.66475831368054705</v>
      </c>
      <c r="K531">
        <v>0.409302141961007</v>
      </c>
      <c r="L531" s="126">
        <f t="shared" si="63"/>
        <v>0.66475831368054705</v>
      </c>
      <c r="M531" s="126">
        <f t="shared" si="64"/>
        <v>0.409302141961007</v>
      </c>
      <c r="O531" s="122">
        <v>521</v>
      </c>
      <c r="P531" t="s">
        <v>3135</v>
      </c>
      <c r="Q531">
        <v>0.57651667812228502</v>
      </c>
      <c r="R531">
        <v>0.419466204041618</v>
      </c>
      <c r="S531">
        <v>0.56508836577028099</v>
      </c>
      <c r="T531">
        <v>0.42915455555078602</v>
      </c>
      <c r="U531">
        <v>0.54315326472345105</v>
      </c>
      <c r="V531">
        <v>0.44720091115308702</v>
      </c>
      <c r="W531">
        <v>0.52627867470049705</v>
      </c>
      <c r="X531">
        <v>0.460747658466091</v>
      </c>
      <c r="Y531" s="126">
        <f t="shared" si="65"/>
        <v>0.52627867470049705</v>
      </c>
      <c r="Z531" s="126">
        <f t="shared" si="66"/>
        <v>0.460747658466091</v>
      </c>
      <c r="AB531">
        <v>521</v>
      </c>
      <c r="AC531" t="str">
        <f t="shared" si="60"/>
        <v>Jan-Lennard Struff</v>
      </c>
      <c r="AD531" s="124">
        <f t="shared" si="61"/>
        <v>0.66475831368054705</v>
      </c>
      <c r="AE531" s="124">
        <f t="shared" si="62"/>
        <v>0.409302141961007</v>
      </c>
    </row>
    <row r="532" spans="2:31" x14ac:dyDescent="0.35">
      <c r="B532" s="122">
        <v>522</v>
      </c>
      <c r="C532" t="s">
        <v>2355</v>
      </c>
      <c r="D532">
        <v>0.656014115523471</v>
      </c>
      <c r="E532">
        <v>0.336204247087317</v>
      </c>
      <c r="F532">
        <v>0.64769076359719602</v>
      </c>
      <c r="G532">
        <v>0.351664472877601</v>
      </c>
      <c r="H532">
        <v>0.62406858088733397</v>
      </c>
      <c r="I532">
        <v>0.35516964837743298</v>
      </c>
      <c r="J532">
        <v>0.59479507620121397</v>
      </c>
      <c r="K532">
        <v>0.379652259946471</v>
      </c>
      <c r="L532" s="126">
        <f t="shared" si="63"/>
        <v>0.59479507620121397</v>
      </c>
      <c r="M532" s="126">
        <f t="shared" si="64"/>
        <v>0.379652259946471</v>
      </c>
      <c r="O532" s="122">
        <v>522</v>
      </c>
      <c r="P532" t="s">
        <v>2122</v>
      </c>
      <c r="Q532">
        <v>0.61766999093358799</v>
      </c>
      <c r="R532">
        <v>0.42855170974048201</v>
      </c>
      <c r="S532">
        <v>0.59960201853734396</v>
      </c>
      <c r="T532">
        <v>0.43025124794853697</v>
      </c>
      <c r="U532">
        <v>0.60045822288944095</v>
      </c>
      <c r="V532">
        <v>0.46131440953191299</v>
      </c>
      <c r="W532">
        <v>0.57561716997792001</v>
      </c>
      <c r="X532">
        <v>0.47076135783995898</v>
      </c>
      <c r="Y532" s="126">
        <f t="shared" si="65"/>
        <v>0.57561716997792001</v>
      </c>
      <c r="Z532" s="126">
        <f t="shared" si="66"/>
        <v>0.47076135783995898</v>
      </c>
      <c r="AB532">
        <v>522</v>
      </c>
      <c r="AC532" t="str">
        <f t="shared" si="60"/>
        <v>Jan-Michael Gambill</v>
      </c>
      <c r="AD532" s="124">
        <f t="shared" si="61"/>
        <v>0.59479507620121397</v>
      </c>
      <c r="AE532" s="124">
        <f t="shared" si="62"/>
        <v>0.379652259946471</v>
      </c>
    </row>
    <row r="533" spans="2:31" x14ac:dyDescent="0.35">
      <c r="B533" s="122">
        <v>523</v>
      </c>
      <c r="C533" t="s">
        <v>2953</v>
      </c>
      <c r="D533">
        <v>0.69820491422116004</v>
      </c>
      <c r="E533">
        <v>0.407449302682518</v>
      </c>
      <c r="F533">
        <v>0.720418304985595</v>
      </c>
      <c r="G533">
        <v>0.45908062610926098</v>
      </c>
      <c r="H533">
        <v>0.70947246170843303</v>
      </c>
      <c r="I533">
        <v>0.477799787909442</v>
      </c>
      <c r="J533">
        <v>0.68295537087806102</v>
      </c>
      <c r="K533">
        <v>0.49765632680439298</v>
      </c>
      <c r="L533" s="126">
        <f t="shared" si="63"/>
        <v>0.68295537087806102</v>
      </c>
      <c r="M533" s="126">
        <f t="shared" si="64"/>
        <v>0.49765632680439298</v>
      </c>
      <c r="O533" s="122">
        <v>523</v>
      </c>
      <c r="P533" t="s">
        <v>3531</v>
      </c>
      <c r="Q533">
        <v>0.57348861877199997</v>
      </c>
      <c r="R533">
        <v>0.417374584770421</v>
      </c>
      <c r="S533">
        <v>0.56031258482482604</v>
      </c>
      <c r="T533">
        <v>0.42429430729960699</v>
      </c>
      <c r="U533">
        <v>0.53609124846489298</v>
      </c>
      <c r="V533">
        <v>0.44411792291597801</v>
      </c>
      <c r="W533">
        <v>0.52059651354561298</v>
      </c>
      <c r="X533">
        <v>0.46610465668764101</v>
      </c>
      <c r="Y533" s="126">
        <f t="shared" si="65"/>
        <v>0.52059651354561298</v>
      </c>
      <c r="Z533" s="126">
        <f t="shared" si="66"/>
        <v>0.46610465668764101</v>
      </c>
      <c r="AB533">
        <v>523</v>
      </c>
      <c r="AC533" t="str">
        <f t="shared" si="60"/>
        <v>Jannik Sinner</v>
      </c>
      <c r="AD533" s="124">
        <f t="shared" si="61"/>
        <v>0.68295537087806102</v>
      </c>
      <c r="AE533" s="124">
        <f t="shared" si="62"/>
        <v>0.49765632680439298</v>
      </c>
    </row>
    <row r="534" spans="2:31" x14ac:dyDescent="0.35">
      <c r="B534" s="122">
        <v>524</v>
      </c>
      <c r="C534" t="s">
        <v>2746</v>
      </c>
      <c r="D534">
        <v>0.65181843289895902</v>
      </c>
      <c r="E534">
        <v>0.35530127651773802</v>
      </c>
      <c r="F534">
        <v>0.62757933951646605</v>
      </c>
      <c r="G534">
        <v>0.35744947503646002</v>
      </c>
      <c r="H534">
        <v>0.650225789930993</v>
      </c>
      <c r="I534">
        <v>0.40283875198493801</v>
      </c>
      <c r="J534">
        <v>0.61156448151290699</v>
      </c>
      <c r="K534">
        <v>0.40208801957567503</v>
      </c>
      <c r="L534" s="126">
        <f t="shared" si="63"/>
        <v>0.61156448151290699</v>
      </c>
      <c r="M534" s="126">
        <f t="shared" si="64"/>
        <v>0.40208801957567503</v>
      </c>
      <c r="O534" s="122">
        <v>524</v>
      </c>
      <c r="P534" t="s">
        <v>3627</v>
      </c>
      <c r="Q534">
        <v>0.56605632933114103</v>
      </c>
      <c r="R534">
        <v>0.42675996164806901</v>
      </c>
      <c r="S534">
        <v>0.55468516996349404</v>
      </c>
      <c r="T534">
        <v>0.43846119677531198</v>
      </c>
      <c r="U534">
        <v>0.53338991057794005</v>
      </c>
      <c r="V534">
        <v>0.472302584802065</v>
      </c>
      <c r="W534">
        <v>0.53076562017206996</v>
      </c>
      <c r="X534">
        <v>0.49880993529884499</v>
      </c>
      <c r="Y534" s="126">
        <f t="shared" si="65"/>
        <v>0.53076562017206996</v>
      </c>
      <c r="Z534" s="126">
        <f t="shared" si="66"/>
        <v>0.49880993529884499</v>
      </c>
      <c r="AB534">
        <v>524</v>
      </c>
      <c r="AC534" t="str">
        <f t="shared" si="60"/>
        <v>Jared Donaldson</v>
      </c>
      <c r="AD534" s="124">
        <f t="shared" si="61"/>
        <v>0.61156448151290699</v>
      </c>
      <c r="AE534" s="124">
        <f t="shared" si="62"/>
        <v>0.40208801957567503</v>
      </c>
    </row>
    <row r="535" spans="2:31" x14ac:dyDescent="0.35">
      <c r="B535" s="122">
        <v>525</v>
      </c>
      <c r="C535" t="s">
        <v>1794</v>
      </c>
      <c r="D535">
        <v>0.658534064928329</v>
      </c>
      <c r="E535">
        <v>0.35339216848878302</v>
      </c>
      <c r="F535">
        <v>0.65674535565681003</v>
      </c>
      <c r="G535">
        <v>0.38057350772034798</v>
      </c>
      <c r="H535">
        <v>0.61937538004610604</v>
      </c>
      <c r="I535">
        <v>0.40869115021850799</v>
      </c>
      <c r="J535">
        <v>0.61121384884624996</v>
      </c>
      <c r="K535">
        <v>0.39407580416244098</v>
      </c>
      <c r="L535" s="126">
        <f t="shared" si="63"/>
        <v>0.61121384884624996</v>
      </c>
      <c r="M535" s="126">
        <f t="shared" si="64"/>
        <v>0.39407580416244098</v>
      </c>
      <c r="O535" s="122">
        <v>525</v>
      </c>
      <c r="P535" t="s">
        <v>3097</v>
      </c>
      <c r="Q535">
        <v>0.57152958416078503</v>
      </c>
      <c r="R535">
        <v>0.40688740270944801</v>
      </c>
      <c r="S535">
        <v>0.55689063023956897</v>
      </c>
      <c r="T535">
        <v>0.411853035683168</v>
      </c>
      <c r="U535">
        <v>0.53265282846691198</v>
      </c>
      <c r="V535">
        <v>0.41885804581276198</v>
      </c>
      <c r="W535">
        <v>0.52034310435249698</v>
      </c>
      <c r="X535">
        <v>0.437960765239443</v>
      </c>
      <c r="Y535" s="126">
        <f t="shared" si="65"/>
        <v>0.52034310435249698</v>
      </c>
      <c r="Z535" s="126">
        <f t="shared" si="66"/>
        <v>0.437960765239443</v>
      </c>
      <c r="AB535">
        <v>525</v>
      </c>
      <c r="AC535" t="str">
        <f t="shared" si="60"/>
        <v>Jarkko Nieminen</v>
      </c>
      <c r="AD535" s="124">
        <f t="shared" si="61"/>
        <v>0.61121384884624996</v>
      </c>
      <c r="AE535" s="124">
        <f t="shared" si="62"/>
        <v>0.39407580416244098</v>
      </c>
    </row>
    <row r="536" spans="2:31" x14ac:dyDescent="0.35">
      <c r="B536" s="122">
        <v>526</v>
      </c>
      <c r="C536" t="s">
        <v>2582</v>
      </c>
      <c r="D536">
        <v>0.63522436238760804</v>
      </c>
      <c r="E536">
        <v>0.339257461205272</v>
      </c>
      <c r="F536">
        <v>0.61690985153898803</v>
      </c>
      <c r="G536">
        <v>0.34285886451277298</v>
      </c>
      <c r="H536">
        <v>0.61193522318652704</v>
      </c>
      <c r="I536">
        <v>0.36564175123943599</v>
      </c>
      <c r="J536">
        <v>0.58749059594076303</v>
      </c>
      <c r="K536">
        <v>0.386366245366073</v>
      </c>
      <c r="L536" s="126">
        <f t="shared" si="63"/>
        <v>0.58749059594076303</v>
      </c>
      <c r="M536" s="126">
        <f t="shared" si="64"/>
        <v>0.386366245366073</v>
      </c>
      <c r="O536" s="122">
        <v>526</v>
      </c>
      <c r="P536" t="s">
        <v>3080</v>
      </c>
      <c r="Q536">
        <v>0.57680702472602996</v>
      </c>
      <c r="R536">
        <v>0.421888963580281</v>
      </c>
      <c r="S536">
        <v>0.56959940552613497</v>
      </c>
      <c r="T536">
        <v>0.42679261174885202</v>
      </c>
      <c r="U536">
        <v>0.55511268919627099</v>
      </c>
      <c r="V536">
        <v>0.44424864945897702</v>
      </c>
      <c r="W536">
        <v>0.544977575806739</v>
      </c>
      <c r="X536">
        <v>0.456909235739973</v>
      </c>
      <c r="Y536" s="126">
        <f t="shared" si="65"/>
        <v>0.544977575806739</v>
      </c>
      <c r="Z536" s="126">
        <f t="shared" si="66"/>
        <v>0.456909235739973</v>
      </c>
      <c r="AB536">
        <v>526</v>
      </c>
      <c r="AC536" t="str">
        <f t="shared" si="60"/>
        <v>Jaroslav Pospisil</v>
      </c>
      <c r="AD536" s="124">
        <f t="shared" si="61"/>
        <v>0.58749059594076303</v>
      </c>
      <c r="AE536" s="124">
        <f t="shared" si="62"/>
        <v>0.386366245366073</v>
      </c>
    </row>
    <row r="537" spans="2:31" x14ac:dyDescent="0.35">
      <c r="B537" s="122">
        <v>527</v>
      </c>
      <c r="C537" t="s">
        <v>2889</v>
      </c>
      <c r="D537">
        <v>0.64286586372236099</v>
      </c>
      <c r="E537">
        <v>0.35333106220449401</v>
      </c>
      <c r="F537">
        <v>0.63737423412678096</v>
      </c>
      <c r="G537">
        <v>0.36531513648209502</v>
      </c>
      <c r="H537">
        <v>0.60403651518317303</v>
      </c>
      <c r="I537">
        <v>0.36696393014188</v>
      </c>
      <c r="J537">
        <v>0.58884377408396704</v>
      </c>
      <c r="K537">
        <v>0.40097354454859002</v>
      </c>
      <c r="L537" s="126">
        <f t="shared" si="63"/>
        <v>0.58884377408396704</v>
      </c>
      <c r="M537" s="126">
        <f t="shared" si="64"/>
        <v>0.40097354454859002</v>
      </c>
      <c r="O537" s="122">
        <v>527</v>
      </c>
      <c r="P537" t="s">
        <v>3340</v>
      </c>
      <c r="Q537">
        <v>0.58986359067627403</v>
      </c>
      <c r="R537">
        <v>0.45733668927878102</v>
      </c>
      <c r="S537">
        <v>0.57439804031153197</v>
      </c>
      <c r="T537">
        <v>0.464097840440438</v>
      </c>
      <c r="U537">
        <v>0.57755720547373701</v>
      </c>
      <c r="V537">
        <v>0.50157315083244702</v>
      </c>
      <c r="W537">
        <v>0.57347158899412098</v>
      </c>
      <c r="X537">
        <v>0.50140313199415898</v>
      </c>
      <c r="Y537" s="126">
        <f t="shared" si="65"/>
        <v>0.57347158899412098</v>
      </c>
      <c r="Z537" s="126">
        <f t="shared" si="66"/>
        <v>0.50140313199415898</v>
      </c>
      <c r="AB537">
        <v>527</v>
      </c>
      <c r="AC537" t="str">
        <f t="shared" si="60"/>
        <v>Jason Jung</v>
      </c>
      <c r="AD537" s="124">
        <f t="shared" si="61"/>
        <v>0.58884377408396704</v>
      </c>
      <c r="AE537" s="124">
        <f t="shared" si="62"/>
        <v>0.40097354454859002</v>
      </c>
    </row>
    <row r="538" spans="2:31" x14ac:dyDescent="0.35">
      <c r="B538" s="122">
        <v>528</v>
      </c>
      <c r="C538" t="s">
        <v>2547</v>
      </c>
      <c r="D538">
        <v>0.66912069583623701</v>
      </c>
      <c r="E538">
        <v>0.35158426730741099</v>
      </c>
      <c r="F538">
        <v>0.657666239258067</v>
      </c>
      <c r="G538">
        <v>0.35549697232815702</v>
      </c>
      <c r="H538">
        <v>0.66016266481907404</v>
      </c>
      <c r="I538">
        <v>0.36850835401487902</v>
      </c>
      <c r="J538">
        <v>0.617995928659828</v>
      </c>
      <c r="K538">
        <v>0.39451316844734902</v>
      </c>
      <c r="L538" s="126">
        <f t="shared" si="63"/>
        <v>0.617995928659828</v>
      </c>
      <c r="M538" s="126">
        <f t="shared" si="64"/>
        <v>0.39451316844734902</v>
      </c>
      <c r="O538" s="122">
        <v>528</v>
      </c>
      <c r="P538" t="s">
        <v>3876</v>
      </c>
      <c r="Q538">
        <v>0.58127117192835898</v>
      </c>
      <c r="R538">
        <v>0.43201448048313301</v>
      </c>
      <c r="S538">
        <v>0.58217416254062604</v>
      </c>
      <c r="T538">
        <v>0.45695992289198001</v>
      </c>
      <c r="U538">
        <v>0.56789221940384904</v>
      </c>
      <c r="V538">
        <v>0.46040144795058702</v>
      </c>
      <c r="W538">
        <v>0.54905196059204797</v>
      </c>
      <c r="X538">
        <v>0.48686640575961998</v>
      </c>
      <c r="Y538" s="126">
        <f t="shared" si="65"/>
        <v>0.54905196059204797</v>
      </c>
      <c r="Z538" s="126">
        <f t="shared" si="66"/>
        <v>0.48686640575961998</v>
      </c>
      <c r="AB538">
        <v>528</v>
      </c>
      <c r="AC538" t="str">
        <f t="shared" si="60"/>
        <v>Jason Murray Kubler</v>
      </c>
      <c r="AD538" s="124">
        <f t="shared" si="61"/>
        <v>0.617995928659828</v>
      </c>
      <c r="AE538" s="124">
        <f t="shared" si="62"/>
        <v>0.39451316844734902</v>
      </c>
    </row>
    <row r="539" spans="2:31" x14ac:dyDescent="0.35">
      <c r="B539" s="122">
        <v>529</v>
      </c>
      <c r="C539" t="s">
        <v>2772</v>
      </c>
      <c r="D539">
        <v>0.64339437103852604</v>
      </c>
      <c r="E539">
        <v>0.346373879411568</v>
      </c>
      <c r="F539">
        <v>0.63588102148574599</v>
      </c>
      <c r="G539">
        <v>0.35822843343834698</v>
      </c>
      <c r="H539">
        <v>0.60419757678451003</v>
      </c>
      <c r="I539">
        <v>0.39467753457050803</v>
      </c>
      <c r="J539">
        <v>0.60519020250554101</v>
      </c>
      <c r="K539">
        <v>0.426975178950463</v>
      </c>
      <c r="L539" s="126">
        <f t="shared" si="63"/>
        <v>0.60519020250554101</v>
      </c>
      <c r="M539" s="126">
        <f t="shared" si="64"/>
        <v>0.426975178950463</v>
      </c>
      <c r="O539" s="122">
        <v>529</v>
      </c>
      <c r="P539" t="s">
        <v>3874</v>
      </c>
      <c r="Q539">
        <v>0.57808668465016799</v>
      </c>
      <c r="R539">
        <v>0.40990797814033297</v>
      </c>
      <c r="S539">
        <v>0.54153133049435798</v>
      </c>
      <c r="T539">
        <v>0.42201758649256099</v>
      </c>
      <c r="U539">
        <v>0.56300368591324701</v>
      </c>
      <c r="V539">
        <v>0.45117342531710802</v>
      </c>
      <c r="W539">
        <v>0.52828082773226404</v>
      </c>
      <c r="X539">
        <v>0.434247152163175</v>
      </c>
      <c r="Y539" s="126">
        <f t="shared" si="65"/>
        <v>0.52828082773226404</v>
      </c>
      <c r="Z539" s="126">
        <f t="shared" si="66"/>
        <v>0.434247152163175</v>
      </c>
      <c r="AB539">
        <v>529</v>
      </c>
      <c r="AC539" t="str">
        <f t="shared" si="60"/>
        <v>Jaume Antoni Munar Clar</v>
      </c>
      <c r="AD539" s="124">
        <f t="shared" si="61"/>
        <v>0.60519020250554101</v>
      </c>
      <c r="AE539" s="124">
        <f t="shared" si="62"/>
        <v>0.426975178950463</v>
      </c>
    </row>
    <row r="540" spans="2:31" x14ac:dyDescent="0.35">
      <c r="B540" s="122">
        <v>530</v>
      </c>
      <c r="C540" t="s">
        <v>2577</v>
      </c>
      <c r="D540">
        <v>0.64448931087048</v>
      </c>
      <c r="E540">
        <v>0.34705173074060303</v>
      </c>
      <c r="F540">
        <v>0.63071353018242404</v>
      </c>
      <c r="G540">
        <v>0.35905945170715498</v>
      </c>
      <c r="H540">
        <v>0.61484989853148098</v>
      </c>
      <c r="I540">
        <v>0.37449114831056202</v>
      </c>
      <c r="J540">
        <v>0.58084778051763397</v>
      </c>
      <c r="K540">
        <v>0.39742781630139901</v>
      </c>
      <c r="L540" s="126">
        <f t="shared" si="63"/>
        <v>0.58084778051763397</v>
      </c>
      <c r="M540" s="126">
        <f t="shared" si="64"/>
        <v>0.39742781630139901</v>
      </c>
      <c r="O540" s="122">
        <v>530</v>
      </c>
      <c r="P540" t="s">
        <v>3486</v>
      </c>
      <c r="Q540">
        <v>0.57858699373999101</v>
      </c>
      <c r="R540">
        <v>0.41778218683586998</v>
      </c>
      <c r="S540">
        <v>0.56788049060998702</v>
      </c>
      <c r="T540">
        <v>0.42667328025380502</v>
      </c>
      <c r="U540">
        <v>0.54917398747998303</v>
      </c>
      <c r="V540">
        <v>0.44356437367174001</v>
      </c>
      <c r="W540">
        <v>0.52964147182996102</v>
      </c>
      <c r="X540">
        <v>0.45401984076141599</v>
      </c>
      <c r="Y540" s="126">
        <f t="shared" si="65"/>
        <v>0.52964147182996102</v>
      </c>
      <c r="Z540" s="126">
        <f t="shared" si="66"/>
        <v>0.45401984076141599</v>
      </c>
      <c r="AB540">
        <v>530</v>
      </c>
      <c r="AC540" t="str">
        <f t="shared" si="60"/>
        <v>Javier Marti</v>
      </c>
      <c r="AD540" s="124">
        <f t="shared" si="61"/>
        <v>0.58084778051763397</v>
      </c>
      <c r="AE540" s="124">
        <f t="shared" si="62"/>
        <v>0.39742781630139901</v>
      </c>
    </row>
    <row r="541" spans="2:31" x14ac:dyDescent="0.35">
      <c r="B541" s="122">
        <v>531</v>
      </c>
      <c r="C541" t="s">
        <v>2931</v>
      </c>
      <c r="D541">
        <v>0.63774481042360498</v>
      </c>
      <c r="E541">
        <v>0.337366216401843</v>
      </c>
      <c r="F541">
        <v>0.63565807762437998</v>
      </c>
      <c r="G541">
        <v>0.35124073205488299</v>
      </c>
      <c r="H541">
        <v>0.62059523021197205</v>
      </c>
      <c r="I541">
        <v>0.36368005296829498</v>
      </c>
      <c r="J541">
        <v>0.59693893631021699</v>
      </c>
      <c r="K541">
        <v>0.39466708600467099</v>
      </c>
      <c r="L541" s="126">
        <f t="shared" si="63"/>
        <v>0.59693893631021699</v>
      </c>
      <c r="M541" s="126">
        <f t="shared" si="64"/>
        <v>0.39466708600467099</v>
      </c>
      <c r="O541" s="122">
        <v>531</v>
      </c>
      <c r="P541" t="s">
        <v>3488</v>
      </c>
      <c r="Q541">
        <v>0.57739480780006303</v>
      </c>
      <c r="R541">
        <v>0.41605414728171197</v>
      </c>
      <c r="S541">
        <v>0.56609221170009505</v>
      </c>
      <c r="T541">
        <v>0.424081220922569</v>
      </c>
      <c r="U541">
        <v>0.54678961560012695</v>
      </c>
      <c r="V541">
        <v>0.44010829456342498</v>
      </c>
      <c r="W541">
        <v>0.52427663510028499</v>
      </c>
      <c r="X541">
        <v>0.446243662767705</v>
      </c>
      <c r="Y541" s="126">
        <f t="shared" si="65"/>
        <v>0.52427663510028499</v>
      </c>
      <c r="Z541" s="126">
        <f t="shared" si="66"/>
        <v>0.446243662767705</v>
      </c>
      <c r="AB541">
        <v>531</v>
      </c>
      <c r="AC541" t="str">
        <f t="shared" si="60"/>
        <v>Jay Clarke</v>
      </c>
      <c r="AD541" s="124">
        <f t="shared" si="61"/>
        <v>0.59693893631021699</v>
      </c>
      <c r="AE541" s="124">
        <f t="shared" si="62"/>
        <v>0.39466708600467099</v>
      </c>
    </row>
    <row r="542" spans="2:31" x14ac:dyDescent="0.35">
      <c r="B542" s="122">
        <v>532</v>
      </c>
      <c r="C542" t="s">
        <v>2892</v>
      </c>
      <c r="D542">
        <v>0.64158001454514402</v>
      </c>
      <c r="E542">
        <v>0.33572374089059998</v>
      </c>
      <c r="F542">
        <v>0.633559346256931</v>
      </c>
      <c r="G542">
        <v>0.35177559378623702</v>
      </c>
      <c r="H542">
        <v>0.61025395885134304</v>
      </c>
      <c r="I542">
        <v>0.36698059984673298</v>
      </c>
      <c r="J542">
        <v>0.59314981349054197</v>
      </c>
      <c r="K542">
        <v>0.39584057955157298</v>
      </c>
      <c r="L542" s="126">
        <f t="shared" si="63"/>
        <v>0.59314981349054197</v>
      </c>
      <c r="M542" s="126">
        <f t="shared" si="64"/>
        <v>0.39584057955157298</v>
      </c>
      <c r="O542" s="122">
        <v>532</v>
      </c>
      <c r="P542" t="s">
        <v>3795</v>
      </c>
      <c r="Q542">
        <v>0.57750992056769701</v>
      </c>
      <c r="R542">
        <v>0.41470175743072002</v>
      </c>
      <c r="S542">
        <v>0.56668840590918002</v>
      </c>
      <c r="T542">
        <v>0.42271502641602099</v>
      </c>
      <c r="U542">
        <v>0.54447869078958699</v>
      </c>
      <c r="V542">
        <v>0.43342917324179198</v>
      </c>
      <c r="W542">
        <v>0.53284161864969604</v>
      </c>
      <c r="X542">
        <v>0.45274332356712299</v>
      </c>
      <c r="Y542" s="126">
        <f t="shared" si="65"/>
        <v>0.53284161864969604</v>
      </c>
      <c r="Z542" s="126">
        <f t="shared" si="66"/>
        <v>0.45274332356712299</v>
      </c>
      <c r="AB542">
        <v>532</v>
      </c>
      <c r="AC542" t="str">
        <f t="shared" si="60"/>
        <v>Jc Aragone</v>
      </c>
      <c r="AD542" s="124">
        <f t="shared" si="61"/>
        <v>0.59314981349054197</v>
      </c>
      <c r="AE542" s="124">
        <f t="shared" si="62"/>
        <v>0.39584057955157298</v>
      </c>
    </row>
    <row r="543" spans="2:31" x14ac:dyDescent="0.35">
      <c r="B543" s="122">
        <v>533</v>
      </c>
      <c r="C543" t="s">
        <v>1795</v>
      </c>
      <c r="D543">
        <v>0.646277123362892</v>
      </c>
      <c r="E543">
        <v>0.34883722665258299</v>
      </c>
      <c r="F543">
        <v>0.63741173718784006</v>
      </c>
      <c r="G543">
        <v>0.35928145431879499</v>
      </c>
      <c r="H543">
        <v>0.61617012191693599</v>
      </c>
      <c r="I543">
        <v>0.37453290250340399</v>
      </c>
      <c r="J543">
        <v>0.59488065144572499</v>
      </c>
      <c r="K543">
        <v>0.39213110065443801</v>
      </c>
      <c r="L543" s="126">
        <f t="shared" si="63"/>
        <v>0.59488065144572499</v>
      </c>
      <c r="M543" s="126">
        <f t="shared" si="64"/>
        <v>0.39213110065443801</v>
      </c>
      <c r="O543" s="122">
        <v>533</v>
      </c>
      <c r="P543" t="s">
        <v>3570</v>
      </c>
      <c r="Q543">
        <v>0.57876841072943497</v>
      </c>
      <c r="R543">
        <v>0.420442048753632</v>
      </c>
      <c r="S543">
        <v>0.568388606755167</v>
      </c>
      <c r="T543">
        <v>0.43051814362496499</v>
      </c>
      <c r="U543">
        <v>0.54812087749277805</v>
      </c>
      <c r="V543">
        <v>0.44975367454016502</v>
      </c>
      <c r="W543">
        <v>0.53494167084174504</v>
      </c>
      <c r="X543">
        <v>0.463235558787159</v>
      </c>
      <c r="Y543" s="126">
        <f t="shared" si="65"/>
        <v>0.53494167084174504</v>
      </c>
      <c r="Z543" s="126">
        <f t="shared" si="66"/>
        <v>0.463235558787159</v>
      </c>
      <c r="AB543">
        <v>533</v>
      </c>
      <c r="AC543" t="str">
        <f t="shared" si="60"/>
        <v>Jean-Christophe Faurel</v>
      </c>
      <c r="AD543" s="124">
        <f t="shared" si="61"/>
        <v>0.59488065144572499</v>
      </c>
      <c r="AE543" s="124">
        <f t="shared" si="62"/>
        <v>0.39213110065443801</v>
      </c>
    </row>
    <row r="544" spans="2:31" x14ac:dyDescent="0.35">
      <c r="B544" s="122">
        <v>534</v>
      </c>
      <c r="C544" t="s">
        <v>2457</v>
      </c>
      <c r="D544">
        <v>0.65568831832932595</v>
      </c>
      <c r="E544">
        <v>0.34568032007278898</v>
      </c>
      <c r="F544">
        <v>0.64558442443910102</v>
      </c>
      <c r="G544">
        <v>0.35624042676371898</v>
      </c>
      <c r="H544">
        <v>0.63342339743188802</v>
      </c>
      <c r="I544">
        <v>0.370865002894739</v>
      </c>
      <c r="J544">
        <v>0.60358442443910099</v>
      </c>
      <c r="K544">
        <v>0.39824042676371901</v>
      </c>
      <c r="L544" s="126">
        <f t="shared" si="63"/>
        <v>0.60358442443910099</v>
      </c>
      <c r="M544" s="126">
        <f t="shared" si="64"/>
        <v>0.39824042676371901</v>
      </c>
      <c r="O544" s="122">
        <v>534</v>
      </c>
      <c r="P544" t="s">
        <v>2123</v>
      </c>
      <c r="Q544">
        <v>0.57446025971390402</v>
      </c>
      <c r="R544">
        <v>0.41280229349147901</v>
      </c>
      <c r="S544">
        <v>0.56172549283605899</v>
      </c>
      <c r="T544">
        <v>0.41756889536929898</v>
      </c>
      <c r="U544">
        <v>0.536939795675343</v>
      </c>
      <c r="V544">
        <v>0.43531747029892598</v>
      </c>
      <c r="W544">
        <v>0.53112723786641802</v>
      </c>
      <c r="X544">
        <v>0.44218223852059602</v>
      </c>
      <c r="Y544" s="126">
        <f t="shared" si="65"/>
        <v>0.53112723786641802</v>
      </c>
      <c r="Z544" s="126">
        <f t="shared" si="66"/>
        <v>0.44218223852059602</v>
      </c>
      <c r="AB544">
        <v>534</v>
      </c>
      <c r="AC544" t="str">
        <f t="shared" si="60"/>
        <v>Jean-Claude Scherrer</v>
      </c>
      <c r="AD544" s="124">
        <f t="shared" si="61"/>
        <v>0.60358442443910099</v>
      </c>
      <c r="AE544" s="124">
        <f t="shared" si="62"/>
        <v>0.39824042676371901</v>
      </c>
    </row>
    <row r="545" spans="2:31" x14ac:dyDescent="0.35">
      <c r="B545" s="122">
        <v>535</v>
      </c>
      <c r="C545" t="s">
        <v>1796</v>
      </c>
      <c r="D545">
        <v>0.63371673901151704</v>
      </c>
      <c r="E545">
        <v>0.34481487701240399</v>
      </c>
      <c r="F545">
        <v>0.62149848809970898</v>
      </c>
      <c r="G545">
        <v>0.356363664858319</v>
      </c>
      <c r="H545">
        <v>0.58793085529073597</v>
      </c>
      <c r="I545">
        <v>0.37298047224450898</v>
      </c>
      <c r="J545">
        <v>0.56692191336213404</v>
      </c>
      <c r="K545">
        <v>0.39700017765905898</v>
      </c>
      <c r="L545" s="126">
        <f t="shared" si="63"/>
        <v>0.56692191336213404</v>
      </c>
      <c r="M545" s="126">
        <f t="shared" si="64"/>
        <v>0.39700017765905898</v>
      </c>
      <c r="O545" s="122">
        <v>535</v>
      </c>
      <c r="P545" t="s">
        <v>3541</v>
      </c>
      <c r="Q545">
        <v>0.60063954292754096</v>
      </c>
      <c r="R545">
        <v>0.41853048305572599</v>
      </c>
      <c r="S545">
        <v>0.58465164255683499</v>
      </c>
      <c r="T545">
        <v>0.42662486654938703</v>
      </c>
      <c r="U545">
        <v>0.56520560517799101</v>
      </c>
      <c r="V545">
        <v>0.43981595906135301</v>
      </c>
      <c r="W545">
        <v>0.54375439106277201</v>
      </c>
      <c r="X545">
        <v>0.46044268938272098</v>
      </c>
      <c r="Y545" s="126">
        <f t="shared" si="65"/>
        <v>0.54375439106277201</v>
      </c>
      <c r="Z545" s="126">
        <f t="shared" si="66"/>
        <v>0.46044268938272098</v>
      </c>
      <c r="AB545">
        <v>535</v>
      </c>
      <c r="AC545" t="str">
        <f t="shared" si="60"/>
        <v>Jean-Rene Lisnard</v>
      </c>
      <c r="AD545" s="124">
        <f t="shared" si="61"/>
        <v>0.56692191336213404</v>
      </c>
      <c r="AE545" s="124">
        <f t="shared" si="62"/>
        <v>0.39700017765905898</v>
      </c>
    </row>
    <row r="546" spans="2:31" x14ac:dyDescent="0.35">
      <c r="B546" s="122">
        <v>536</v>
      </c>
      <c r="C546" t="s">
        <v>2716</v>
      </c>
      <c r="D546">
        <v>0.65101510861471501</v>
      </c>
      <c r="E546">
        <v>0.34627388237946499</v>
      </c>
      <c r="F546">
        <v>0.63935347815295296</v>
      </c>
      <c r="G546">
        <v>0.35703184317261999</v>
      </c>
      <c r="H546">
        <v>0.61878067365943901</v>
      </c>
      <c r="I546">
        <v>0.37272483145565799</v>
      </c>
      <c r="J546">
        <v>0.59735347815295303</v>
      </c>
      <c r="K546">
        <v>0.39903184317262003</v>
      </c>
      <c r="L546" s="126">
        <f t="shared" si="63"/>
        <v>0.59735347815295303</v>
      </c>
      <c r="M546" s="126">
        <f t="shared" si="64"/>
        <v>0.39903184317262003</v>
      </c>
      <c r="O546" s="122">
        <v>536</v>
      </c>
      <c r="P546" t="s">
        <v>2124</v>
      </c>
      <c r="Q546">
        <v>0.54053062820147701</v>
      </c>
      <c r="R546">
        <v>0.402309457974795</v>
      </c>
      <c r="S546">
        <v>0.539085801235485</v>
      </c>
      <c r="T546">
        <v>0.40976928642169103</v>
      </c>
      <c r="U546">
        <v>0.521951785214117</v>
      </c>
      <c r="V546">
        <v>0.42694161560497901</v>
      </c>
      <c r="W546">
        <v>0.50517133940675896</v>
      </c>
      <c r="X546">
        <v>0.43960834783828601</v>
      </c>
      <c r="Y546" s="126">
        <f t="shared" si="65"/>
        <v>0.50517133940675896</v>
      </c>
      <c r="Z546" s="126">
        <f t="shared" si="66"/>
        <v>0.43960834783828601</v>
      </c>
      <c r="AB546">
        <v>536</v>
      </c>
      <c r="AC546" t="str">
        <f t="shared" si="60"/>
        <v>Jeevan Nedunchezhiyan</v>
      </c>
      <c r="AD546" s="124">
        <f t="shared" si="61"/>
        <v>0.59735347815295303</v>
      </c>
      <c r="AE546" s="124">
        <f t="shared" si="62"/>
        <v>0.39903184317262003</v>
      </c>
    </row>
    <row r="547" spans="2:31" x14ac:dyDescent="0.35">
      <c r="B547" s="122">
        <v>537</v>
      </c>
      <c r="C547" t="s">
        <v>2366</v>
      </c>
      <c r="D547">
        <v>0.65444746806936704</v>
      </c>
      <c r="E547">
        <v>0.34706306513489499</v>
      </c>
      <c r="F547">
        <v>0.64379809951945299</v>
      </c>
      <c r="G547">
        <v>0.35797346340095998</v>
      </c>
      <c r="H547">
        <v>0.63043203371399903</v>
      </c>
      <c r="I547">
        <v>0.37594984351918398</v>
      </c>
      <c r="J547">
        <v>0.59926642771715299</v>
      </c>
      <c r="K547">
        <v>0.39784949324609598</v>
      </c>
      <c r="L547" s="126">
        <f t="shared" si="63"/>
        <v>0.59926642771715299</v>
      </c>
      <c r="M547" s="126">
        <f t="shared" si="64"/>
        <v>0.39784949324609598</v>
      </c>
      <c r="O547" s="122">
        <v>537</v>
      </c>
      <c r="P547" t="s">
        <v>3433</v>
      </c>
      <c r="Q547">
        <v>0.576627496403189</v>
      </c>
      <c r="R547">
        <v>0.40521847851484</v>
      </c>
      <c r="S547">
        <v>0.56963951543424596</v>
      </c>
      <c r="T547">
        <v>0.42862511295523797</v>
      </c>
      <c r="U547">
        <v>0.55429104989955003</v>
      </c>
      <c r="V547">
        <v>0.458656860350874</v>
      </c>
      <c r="W547">
        <v>0.536673562158412</v>
      </c>
      <c r="X547">
        <v>0.46720856502243402</v>
      </c>
      <c r="Y547" s="126">
        <f t="shared" si="65"/>
        <v>0.536673562158412</v>
      </c>
      <c r="Z547" s="126">
        <f t="shared" si="66"/>
        <v>0.46720856502243402</v>
      </c>
      <c r="AB547">
        <v>537</v>
      </c>
      <c r="AC547" t="str">
        <f t="shared" si="60"/>
        <v>Jeff Morrison</v>
      </c>
      <c r="AD547" s="124">
        <f t="shared" si="61"/>
        <v>0.59926642771715299</v>
      </c>
      <c r="AE547" s="124">
        <f t="shared" si="62"/>
        <v>0.39784949324609598</v>
      </c>
    </row>
    <row r="548" spans="2:31" x14ac:dyDescent="0.35">
      <c r="B548" s="122">
        <v>538</v>
      </c>
      <c r="C548" t="s">
        <v>2372</v>
      </c>
      <c r="D548">
        <v>0.65303456301570495</v>
      </c>
      <c r="E548">
        <v>0.34011494508450701</v>
      </c>
      <c r="F548">
        <v>0.64060312351320603</v>
      </c>
      <c r="G548">
        <v>0.34819738065690098</v>
      </c>
      <c r="H548">
        <v>0.62877185833758797</v>
      </c>
      <c r="I548">
        <v>0.35522414565691002</v>
      </c>
      <c r="J548">
        <v>0.59806518768860395</v>
      </c>
      <c r="K548">
        <v>0.38900772388405402</v>
      </c>
      <c r="L548" s="126">
        <f t="shared" si="63"/>
        <v>0.59806518768860395</v>
      </c>
      <c r="M548" s="126">
        <f t="shared" si="64"/>
        <v>0.38900772388405402</v>
      </c>
      <c r="O548" s="122">
        <v>538</v>
      </c>
      <c r="P548" t="s">
        <v>3631</v>
      </c>
      <c r="Q548">
        <v>0.56598322651148802</v>
      </c>
      <c r="R548">
        <v>0.43123576420332799</v>
      </c>
      <c r="S548">
        <v>0.56372873350299102</v>
      </c>
      <c r="T548">
        <v>0.43566753119998403</v>
      </c>
      <c r="U548">
        <v>0.54691575541330395</v>
      </c>
      <c r="V548">
        <v>0.46337595583100999</v>
      </c>
      <c r="W548">
        <v>0.53451193796642105</v>
      </c>
      <c r="X548">
        <v>0.46525570101680802</v>
      </c>
      <c r="Y548" s="126">
        <f t="shared" si="65"/>
        <v>0.53451193796642105</v>
      </c>
      <c r="Z548" s="126">
        <f t="shared" si="66"/>
        <v>0.46525570101680802</v>
      </c>
      <c r="AB548">
        <v>538</v>
      </c>
      <c r="AC548" t="str">
        <f t="shared" si="60"/>
        <v>Jeff Salzenstein</v>
      </c>
      <c r="AD548" s="124">
        <f t="shared" si="61"/>
        <v>0.59806518768860395</v>
      </c>
      <c r="AE548" s="124">
        <f t="shared" si="62"/>
        <v>0.38900772388405402</v>
      </c>
    </row>
    <row r="549" spans="2:31" x14ac:dyDescent="0.35">
      <c r="B549" s="122">
        <v>539</v>
      </c>
      <c r="C549" t="s">
        <v>3671</v>
      </c>
      <c r="D549">
        <v>0.66704717147317605</v>
      </c>
      <c r="E549">
        <v>0.35478677705519801</v>
      </c>
      <c r="F549">
        <v>0.66517105621351702</v>
      </c>
      <c r="G549">
        <v>0.37326136428217199</v>
      </c>
      <c r="H549">
        <v>0.65895129355058701</v>
      </c>
      <c r="I549">
        <v>0.39109626277577098</v>
      </c>
      <c r="J549">
        <v>0.61946545741387804</v>
      </c>
      <c r="K549">
        <v>0.399030735463754</v>
      </c>
      <c r="L549" s="126">
        <f t="shared" si="63"/>
        <v>0.61946545741387804</v>
      </c>
      <c r="M549" s="126">
        <f t="shared" si="64"/>
        <v>0.399030735463754</v>
      </c>
      <c r="O549" s="122">
        <v>539</v>
      </c>
      <c r="P549" t="s">
        <v>3698</v>
      </c>
      <c r="Q549">
        <v>0.57787646726964803</v>
      </c>
      <c r="R549">
        <v>0.41610594330494</v>
      </c>
      <c r="S549">
        <v>0.56706153532706005</v>
      </c>
      <c r="T549">
        <v>0.42462244624059198</v>
      </c>
      <c r="U549">
        <v>0.54627192800376501</v>
      </c>
      <c r="V549">
        <v>0.43743069891078101</v>
      </c>
      <c r="W549">
        <v>0.53113395674259301</v>
      </c>
      <c r="X549">
        <v>0.45528383925270699</v>
      </c>
      <c r="Y549" s="126">
        <f t="shared" si="65"/>
        <v>0.53113395674259301</v>
      </c>
      <c r="Z549" s="126">
        <f t="shared" si="66"/>
        <v>0.45528383925270699</v>
      </c>
      <c r="AB549">
        <v>539</v>
      </c>
      <c r="AC549" t="str">
        <f t="shared" si="60"/>
        <v>Jeff Wolf</v>
      </c>
      <c r="AD549" s="124">
        <f t="shared" si="61"/>
        <v>0.61946545741387804</v>
      </c>
      <c r="AE549" s="124">
        <f t="shared" si="62"/>
        <v>0.399030735463754</v>
      </c>
    </row>
    <row r="550" spans="2:31" x14ac:dyDescent="0.35">
      <c r="B550" s="122">
        <v>540</v>
      </c>
      <c r="C550" t="s">
        <v>2942</v>
      </c>
      <c r="D550">
        <v>0.65359593379162795</v>
      </c>
      <c r="E550">
        <v>0.380163677924716</v>
      </c>
      <c r="F550">
        <v>0.64010176721773904</v>
      </c>
      <c r="G550">
        <v>0.38342836041488298</v>
      </c>
      <c r="H550">
        <v>0.64985772391561702</v>
      </c>
      <c r="I550">
        <v>0.42779389423851999</v>
      </c>
      <c r="J550">
        <v>0.60001230127510496</v>
      </c>
      <c r="K550">
        <v>0.42008399922276901</v>
      </c>
      <c r="L550" s="126">
        <f t="shared" si="63"/>
        <v>0.60001230127510496</v>
      </c>
      <c r="M550" s="126">
        <f t="shared" si="64"/>
        <v>0.42008399922276901</v>
      </c>
      <c r="O550" s="122">
        <v>540</v>
      </c>
      <c r="P550" t="s">
        <v>3392</v>
      </c>
      <c r="Q550">
        <v>0.57048872644745297</v>
      </c>
      <c r="R550">
        <v>0.41776439132905102</v>
      </c>
      <c r="S550">
        <v>0.56577276730997905</v>
      </c>
      <c r="T550">
        <v>0.42900639614624497</v>
      </c>
      <c r="U550">
        <v>0.54882957548248401</v>
      </c>
      <c r="V550">
        <v>0.44725479710968402</v>
      </c>
      <c r="W550">
        <v>0.53388638365498997</v>
      </c>
      <c r="X550">
        <v>0.46350319807312201</v>
      </c>
      <c r="Y550" s="126">
        <f t="shared" si="65"/>
        <v>0.53388638365498997</v>
      </c>
      <c r="Z550" s="126">
        <f t="shared" si="66"/>
        <v>0.46350319807312201</v>
      </c>
      <c r="AB550">
        <v>540</v>
      </c>
      <c r="AC550" t="str">
        <f t="shared" si="60"/>
        <v>Jenson Brooksby</v>
      </c>
      <c r="AD550" s="124">
        <f t="shared" si="61"/>
        <v>0.60001230127510496</v>
      </c>
      <c r="AE550" s="124">
        <f t="shared" si="62"/>
        <v>0.42008399922276901</v>
      </c>
    </row>
    <row r="551" spans="2:31" x14ac:dyDescent="0.35">
      <c r="B551" s="122">
        <v>541</v>
      </c>
      <c r="C551" t="s">
        <v>1797</v>
      </c>
      <c r="D551">
        <v>0.70165738347990703</v>
      </c>
      <c r="E551">
        <v>0.34417821790883302</v>
      </c>
      <c r="F551">
        <v>0.67856998738251695</v>
      </c>
      <c r="G551">
        <v>0.36944937044695197</v>
      </c>
      <c r="H551">
        <v>0.65952108420782996</v>
      </c>
      <c r="I551">
        <v>0.36499005235785098</v>
      </c>
      <c r="J551">
        <v>0.61245799858251104</v>
      </c>
      <c r="K551">
        <v>0.40394569403865599</v>
      </c>
      <c r="L551" s="126">
        <f t="shared" si="63"/>
        <v>0.61245799858251104</v>
      </c>
      <c r="M551" s="126">
        <f t="shared" si="64"/>
        <v>0.40394569403865599</v>
      </c>
      <c r="O551" s="122">
        <v>541</v>
      </c>
      <c r="P551" t="s">
        <v>3921</v>
      </c>
      <c r="Q551">
        <v>0.57969004628105303</v>
      </c>
      <c r="R551">
        <v>0.41962677023577399</v>
      </c>
      <c r="S551">
        <v>0.56958672837473701</v>
      </c>
      <c r="T551">
        <v>0.42950236031436501</v>
      </c>
      <c r="U551">
        <v>0.55107013884315803</v>
      </c>
      <c r="V551">
        <v>0.44688031070731998</v>
      </c>
      <c r="W551">
        <v>0.53558672837473698</v>
      </c>
      <c r="X551">
        <v>0.46350236031436498</v>
      </c>
      <c r="Y551" s="126">
        <f t="shared" si="65"/>
        <v>0.53558672837473698</v>
      </c>
      <c r="Z551" s="126">
        <f t="shared" si="66"/>
        <v>0.46350236031436498</v>
      </c>
      <c r="AB551">
        <v>541</v>
      </c>
      <c r="AC551" t="str">
        <f t="shared" si="60"/>
        <v>Jeremy Chardy</v>
      </c>
      <c r="AD551" s="124">
        <f t="shared" si="61"/>
        <v>0.61245799858251104</v>
      </c>
      <c r="AE551" s="124">
        <f t="shared" si="62"/>
        <v>0.40394569403865599</v>
      </c>
    </row>
    <row r="552" spans="2:31" x14ac:dyDescent="0.35">
      <c r="B552" s="122">
        <v>542</v>
      </c>
      <c r="C552" t="s">
        <v>2351</v>
      </c>
      <c r="D552">
        <v>0.65445336689835998</v>
      </c>
      <c r="E552">
        <v>0.34502897062514798</v>
      </c>
      <c r="F552">
        <v>0.64382243791576199</v>
      </c>
      <c r="G552">
        <v>0.35519271555051202</v>
      </c>
      <c r="H552">
        <v>0.63033849833280997</v>
      </c>
      <c r="I552">
        <v>0.37004297588332702</v>
      </c>
      <c r="J552">
        <v>0.599607053300377</v>
      </c>
      <c r="K552">
        <v>0.39375120611655001</v>
      </c>
      <c r="L552" s="126">
        <f t="shared" si="63"/>
        <v>0.599607053300377</v>
      </c>
      <c r="M552" s="126">
        <f t="shared" si="64"/>
        <v>0.39375120611655001</v>
      </c>
      <c r="O552" s="122">
        <v>542</v>
      </c>
      <c r="P552" t="s">
        <v>3510</v>
      </c>
      <c r="Q552">
        <v>0.57950647805682798</v>
      </c>
      <c r="R552">
        <v>0.41230374697762701</v>
      </c>
      <c r="S552">
        <v>0.56918661705456997</v>
      </c>
      <c r="T552">
        <v>0.41959780001088998</v>
      </c>
      <c r="U552">
        <v>0.55145155629768805</v>
      </c>
      <c r="V552">
        <v>0.42575441668855701</v>
      </c>
      <c r="W552">
        <v>0.53239025067295997</v>
      </c>
      <c r="X552">
        <v>0.45106827274386102</v>
      </c>
      <c r="Y552" s="126">
        <f t="shared" si="65"/>
        <v>0.53239025067295997</v>
      </c>
      <c r="Z552" s="126">
        <f t="shared" si="66"/>
        <v>0.45106827274386102</v>
      </c>
      <c r="AB552">
        <v>542</v>
      </c>
      <c r="AC552" t="str">
        <f t="shared" si="60"/>
        <v>Jerome Golmard</v>
      </c>
      <c r="AD552" s="124">
        <f t="shared" si="61"/>
        <v>0.599607053300377</v>
      </c>
      <c r="AE552" s="124">
        <f t="shared" si="62"/>
        <v>0.39375120611655001</v>
      </c>
    </row>
    <row r="553" spans="2:31" x14ac:dyDescent="0.35">
      <c r="B553" s="122">
        <v>543</v>
      </c>
      <c r="C553" t="s">
        <v>1798</v>
      </c>
      <c r="D553">
        <v>0.64475168609521705</v>
      </c>
      <c r="E553">
        <v>0.33930241401775102</v>
      </c>
      <c r="F553">
        <v>0.62731033292577798</v>
      </c>
      <c r="G553">
        <v>0.34774119153806698</v>
      </c>
      <c r="H553">
        <v>0.61623807818198095</v>
      </c>
      <c r="I553">
        <v>0.35875975615445299</v>
      </c>
      <c r="J553">
        <v>0.593393790461473</v>
      </c>
      <c r="K553">
        <v>0.38256786256579001</v>
      </c>
      <c r="L553" s="126">
        <f t="shared" si="63"/>
        <v>0.593393790461473</v>
      </c>
      <c r="M553" s="126">
        <f t="shared" si="64"/>
        <v>0.38256786256579001</v>
      </c>
      <c r="O553" s="122">
        <v>543</v>
      </c>
      <c r="P553" t="s">
        <v>2125</v>
      </c>
      <c r="Q553">
        <v>0.57899707758434904</v>
      </c>
      <c r="R553">
        <v>0.41859161412561602</v>
      </c>
      <c r="S553">
        <v>0.56774342456478499</v>
      </c>
      <c r="T553">
        <v>0.42683113178263599</v>
      </c>
      <c r="U553">
        <v>0.55099707758434902</v>
      </c>
      <c r="V553">
        <v>0.44659161412561599</v>
      </c>
      <c r="W553">
        <v>0.53524780818826201</v>
      </c>
      <c r="X553">
        <v>0.46294371059421202</v>
      </c>
      <c r="Y553" s="126">
        <f t="shared" si="65"/>
        <v>0.53524780818826201</v>
      </c>
      <c r="Z553" s="126">
        <f t="shared" si="66"/>
        <v>0.46294371059421202</v>
      </c>
      <c r="AB553">
        <v>543</v>
      </c>
      <c r="AC553" t="str">
        <f t="shared" si="60"/>
        <v>Jerome Haehnel</v>
      </c>
      <c r="AD553" s="124">
        <f t="shared" si="61"/>
        <v>0.593393790461473</v>
      </c>
      <c r="AE553" s="124">
        <f t="shared" si="62"/>
        <v>0.38256786256579001</v>
      </c>
    </row>
    <row r="554" spans="2:31" x14ac:dyDescent="0.35">
      <c r="B554" s="122">
        <v>544</v>
      </c>
      <c r="C554" t="s">
        <v>2483</v>
      </c>
      <c r="D554">
        <v>0.69408568703499496</v>
      </c>
      <c r="E554">
        <v>0.33236102534109702</v>
      </c>
      <c r="F554">
        <v>0.69259409696679597</v>
      </c>
      <c r="G554">
        <v>0.34901961406446202</v>
      </c>
      <c r="H554">
        <v>0.66476976610188099</v>
      </c>
      <c r="I554">
        <v>0.36640881617761101</v>
      </c>
      <c r="J554">
        <v>0.630740002037942</v>
      </c>
      <c r="K554">
        <v>0.381344303110348</v>
      </c>
      <c r="L554" s="126">
        <f t="shared" si="63"/>
        <v>0.630740002037942</v>
      </c>
      <c r="M554" s="126">
        <f t="shared" si="64"/>
        <v>0.381344303110348</v>
      </c>
      <c r="O554" s="122">
        <v>544</v>
      </c>
      <c r="P554" t="s">
        <v>3068</v>
      </c>
      <c r="Q554">
        <v>0.57860777305972599</v>
      </c>
      <c r="R554">
        <v>0.41492894034042399</v>
      </c>
      <c r="S554">
        <v>0.56790555468429504</v>
      </c>
      <c r="T554">
        <v>0.42200658039623601</v>
      </c>
      <c r="U554">
        <v>0.54836288605593098</v>
      </c>
      <c r="V554">
        <v>0.43577510265612301</v>
      </c>
      <c r="W554">
        <v>0.53419247440107898</v>
      </c>
      <c r="X554">
        <v>0.45647836130124098</v>
      </c>
      <c r="Y554" s="126">
        <f t="shared" si="65"/>
        <v>0.53419247440107898</v>
      </c>
      <c r="Z554" s="126">
        <f t="shared" si="66"/>
        <v>0.45647836130124098</v>
      </c>
      <c r="AB554">
        <v>544</v>
      </c>
      <c r="AC554" t="str">
        <f t="shared" si="60"/>
        <v>Jerzy Janowicz</v>
      </c>
      <c r="AD554" s="124">
        <f t="shared" si="61"/>
        <v>0.630740002037942</v>
      </c>
      <c r="AE554" s="124">
        <f t="shared" si="62"/>
        <v>0.381344303110348</v>
      </c>
    </row>
    <row r="555" spans="2:31" x14ac:dyDescent="0.35">
      <c r="B555" s="122">
        <v>545</v>
      </c>
      <c r="C555" t="s">
        <v>3838</v>
      </c>
      <c r="D555">
        <v>0.65213620197474997</v>
      </c>
      <c r="E555">
        <v>0.343321878303467</v>
      </c>
      <c r="F555">
        <v>0.63864400911116304</v>
      </c>
      <c r="G555">
        <v>0.355224223357608</v>
      </c>
      <c r="H555">
        <v>0.62366705772993003</v>
      </c>
      <c r="I555">
        <v>0.37339783075258498</v>
      </c>
      <c r="J555">
        <v>0.598981967350384</v>
      </c>
      <c r="K555">
        <v>0.39887946495698201</v>
      </c>
      <c r="L555" s="126">
        <f t="shared" si="63"/>
        <v>0.598981967350384</v>
      </c>
      <c r="M555" s="126">
        <f t="shared" si="64"/>
        <v>0.39887946495698201</v>
      </c>
      <c r="O555" s="122">
        <v>545</v>
      </c>
      <c r="P555" t="s">
        <v>3248</v>
      </c>
      <c r="Q555">
        <v>0.60261486271712295</v>
      </c>
      <c r="R555">
        <v>0.44048234338830899</v>
      </c>
      <c r="S555">
        <v>0.62250904890226799</v>
      </c>
      <c r="T555">
        <v>0.46266552038016501</v>
      </c>
      <c r="U555">
        <v>0.61225752513264398</v>
      </c>
      <c r="V555">
        <v>0.45714511084493598</v>
      </c>
      <c r="W555">
        <v>0.60569283677817998</v>
      </c>
      <c r="X555">
        <v>0.50424771189043005</v>
      </c>
      <c r="Y555" s="126">
        <f t="shared" si="65"/>
        <v>0.60569283677817998</v>
      </c>
      <c r="Z555" s="126">
        <f t="shared" si="66"/>
        <v>0.50424771189043005</v>
      </c>
      <c r="AB555">
        <v>545</v>
      </c>
      <c r="AC555" t="str">
        <f t="shared" si="60"/>
        <v>Jesper De Jong</v>
      </c>
      <c r="AD555" s="124">
        <f t="shared" si="61"/>
        <v>0.598981967350384</v>
      </c>
      <c r="AE555" s="124">
        <f t="shared" si="62"/>
        <v>0.39887946495698201</v>
      </c>
    </row>
    <row r="556" spans="2:31" x14ac:dyDescent="0.35">
      <c r="B556" s="122">
        <v>546</v>
      </c>
      <c r="C556" t="s">
        <v>2437</v>
      </c>
      <c r="D556">
        <v>0.64577942393867604</v>
      </c>
      <c r="E556">
        <v>0.34473056530004598</v>
      </c>
      <c r="F556">
        <v>0.63686185287952202</v>
      </c>
      <c r="G556">
        <v>0.34979663739576999</v>
      </c>
      <c r="H556">
        <v>0.62179769073761604</v>
      </c>
      <c r="I556">
        <v>0.369121712571986</v>
      </c>
      <c r="J556">
        <v>0.59711114827351397</v>
      </c>
      <c r="K556">
        <v>0.39497588191899602</v>
      </c>
      <c r="L556" s="126">
        <f t="shared" si="63"/>
        <v>0.59711114827351397</v>
      </c>
      <c r="M556" s="126">
        <f t="shared" si="64"/>
        <v>0.39497588191899602</v>
      </c>
      <c r="O556" s="122">
        <v>546</v>
      </c>
      <c r="P556" t="s">
        <v>3019</v>
      </c>
      <c r="Q556">
        <v>0.66559114112423301</v>
      </c>
      <c r="R556">
        <v>0.46348189893229902</v>
      </c>
      <c r="S556">
        <v>0.63572015443455399</v>
      </c>
      <c r="T556">
        <v>0.47305018623830603</v>
      </c>
      <c r="U556">
        <v>0.64455032439256998</v>
      </c>
      <c r="V556">
        <v>0.51367841945614101</v>
      </c>
      <c r="W556">
        <v>0.59510098355483299</v>
      </c>
      <c r="X556">
        <v>0.50049334141071999</v>
      </c>
      <c r="Y556" s="126">
        <f t="shared" si="65"/>
        <v>0.59510098355483299</v>
      </c>
      <c r="Z556" s="126">
        <f t="shared" si="66"/>
        <v>0.50049334141071999</v>
      </c>
      <c r="AB556">
        <v>546</v>
      </c>
      <c r="AC556" t="str">
        <f t="shared" si="60"/>
        <v>Jesse Huta Galung</v>
      </c>
      <c r="AD556" s="124">
        <f t="shared" si="61"/>
        <v>0.59711114827351397</v>
      </c>
      <c r="AE556" s="124">
        <f t="shared" si="62"/>
        <v>0.39497588191899602</v>
      </c>
    </row>
    <row r="557" spans="2:31" x14ac:dyDescent="0.35">
      <c r="B557" s="122">
        <v>547</v>
      </c>
      <c r="C557" t="s">
        <v>1799</v>
      </c>
      <c r="D557">
        <v>0.62640405609184902</v>
      </c>
      <c r="E557">
        <v>0.36622292592397698</v>
      </c>
      <c r="F557">
        <v>0.62475898808843799</v>
      </c>
      <c r="G557">
        <v>0.38043618471728202</v>
      </c>
      <c r="H557">
        <v>0.61401136874612905</v>
      </c>
      <c r="I557">
        <v>0.38434583832039498</v>
      </c>
      <c r="J557">
        <v>0.57814801846730501</v>
      </c>
      <c r="K557">
        <v>0.39610673991687101</v>
      </c>
      <c r="L557" s="126">
        <f t="shared" si="63"/>
        <v>0.57814801846730501</v>
      </c>
      <c r="M557" s="126">
        <f t="shared" si="64"/>
        <v>0.39610673991687101</v>
      </c>
      <c r="O557" s="122">
        <v>547</v>
      </c>
      <c r="P557" t="s">
        <v>3459</v>
      </c>
      <c r="Q557">
        <v>0.57935546057373699</v>
      </c>
      <c r="R557">
        <v>0.41616617261253303</v>
      </c>
      <c r="S557">
        <v>0.56914061409831695</v>
      </c>
      <c r="T557">
        <v>0.42488823015004401</v>
      </c>
      <c r="U557">
        <v>0.55006638172121203</v>
      </c>
      <c r="V557">
        <v>0.43649851783759802</v>
      </c>
      <c r="W557">
        <v>0.53514061409831704</v>
      </c>
      <c r="X557">
        <v>0.45888823015004399</v>
      </c>
      <c r="Y557" s="126">
        <f t="shared" si="65"/>
        <v>0.53514061409831704</v>
      </c>
      <c r="Z557" s="126">
        <f t="shared" si="66"/>
        <v>0.45888823015004399</v>
      </c>
      <c r="AB557">
        <v>547</v>
      </c>
      <c r="AC557" t="str">
        <f t="shared" si="60"/>
        <v>Jesse Levine</v>
      </c>
      <c r="AD557" s="124">
        <f t="shared" si="61"/>
        <v>0.57814801846730501</v>
      </c>
      <c r="AE557" s="124">
        <f t="shared" si="62"/>
        <v>0.39610673991687101</v>
      </c>
    </row>
    <row r="558" spans="2:31" x14ac:dyDescent="0.35">
      <c r="B558" s="122">
        <v>548</v>
      </c>
      <c r="C558" t="s">
        <v>1800</v>
      </c>
      <c r="D558">
        <v>0.653514462066627</v>
      </c>
      <c r="E558">
        <v>0.35093880770536601</v>
      </c>
      <c r="F558">
        <v>0.64181027198812501</v>
      </c>
      <c r="G558">
        <v>0.362907766948313</v>
      </c>
      <c r="H558">
        <v>0.62113794788773902</v>
      </c>
      <c r="I558">
        <v>0.39154353747036902</v>
      </c>
      <c r="J558">
        <v>0.59661871473013395</v>
      </c>
      <c r="K558">
        <v>0.40488538210129699</v>
      </c>
      <c r="L558" s="126">
        <f t="shared" si="63"/>
        <v>0.59661871473013395</v>
      </c>
      <c r="M558" s="126">
        <f t="shared" si="64"/>
        <v>0.40488538210129699</v>
      </c>
      <c r="O558" s="122">
        <v>548</v>
      </c>
      <c r="P558" t="s">
        <v>3146</v>
      </c>
      <c r="Q558">
        <v>0.57679020307970197</v>
      </c>
      <c r="R558">
        <v>0.44367607749488203</v>
      </c>
      <c r="S558">
        <v>0.56387962522830903</v>
      </c>
      <c r="T558">
        <v>0.44886074146676502</v>
      </c>
      <c r="U558">
        <v>0.54544224335348601</v>
      </c>
      <c r="V558">
        <v>0.46859738968718201</v>
      </c>
      <c r="W558">
        <v>0.51507798900153501</v>
      </c>
      <c r="X558">
        <v>0.45940336691441203</v>
      </c>
      <c r="Y558" s="126">
        <f t="shared" si="65"/>
        <v>0.51507798900153501</v>
      </c>
      <c r="Z558" s="126">
        <f t="shared" si="66"/>
        <v>0.45940336691441203</v>
      </c>
      <c r="AB558">
        <v>548</v>
      </c>
      <c r="AC558" t="str">
        <f t="shared" si="60"/>
        <v>Jesse Witten</v>
      </c>
      <c r="AD558" s="124">
        <f t="shared" si="61"/>
        <v>0.59661871473013395</v>
      </c>
      <c r="AE558" s="124">
        <f t="shared" si="62"/>
        <v>0.40488538210129699</v>
      </c>
    </row>
    <row r="559" spans="2:31" x14ac:dyDescent="0.35">
      <c r="B559" s="122">
        <v>549</v>
      </c>
      <c r="C559" t="s">
        <v>3704</v>
      </c>
      <c r="D559">
        <v>0.65181730623079603</v>
      </c>
      <c r="E559">
        <v>0.34596724651893102</v>
      </c>
      <c r="F559">
        <v>0.64042307497439399</v>
      </c>
      <c r="G559">
        <v>0.356622995358575</v>
      </c>
      <c r="H559">
        <v>0.62129422618982699</v>
      </c>
      <c r="I559">
        <v>0.37176403909265199</v>
      </c>
      <c r="J559">
        <v>0.59842307497439395</v>
      </c>
      <c r="K559">
        <v>0.39862299535857498</v>
      </c>
      <c r="L559" s="126">
        <f t="shared" si="63"/>
        <v>0.59842307497439395</v>
      </c>
      <c r="M559" s="126">
        <f t="shared" si="64"/>
        <v>0.39862299535857498</v>
      </c>
      <c r="O559" s="122">
        <v>549</v>
      </c>
      <c r="P559" t="s">
        <v>3169</v>
      </c>
      <c r="Q559">
        <v>0.57930247505324906</v>
      </c>
      <c r="R559">
        <v>0.41689567033863301</v>
      </c>
      <c r="S559">
        <v>0.56895371257987404</v>
      </c>
      <c r="T559">
        <v>0.42534350550795003</v>
      </c>
      <c r="U559">
        <v>0.55060495010649901</v>
      </c>
      <c r="V559">
        <v>0.441791340677266</v>
      </c>
      <c r="W559">
        <v>0.53286113773962196</v>
      </c>
      <c r="X559">
        <v>0.45003051652384801</v>
      </c>
      <c r="Y559" s="126">
        <f t="shared" si="65"/>
        <v>0.53286113773962196</v>
      </c>
      <c r="Z559" s="126">
        <f t="shared" si="66"/>
        <v>0.45003051652384801</v>
      </c>
      <c r="AB559">
        <v>549</v>
      </c>
      <c r="AC559" t="str">
        <f t="shared" si="60"/>
        <v>Ji Sung Nam</v>
      </c>
      <c r="AD559" s="124">
        <f t="shared" si="61"/>
        <v>0.59842307497439395</v>
      </c>
      <c r="AE559" s="124">
        <f t="shared" si="62"/>
        <v>0.39862299535857498</v>
      </c>
    </row>
    <row r="560" spans="2:31" x14ac:dyDescent="0.35">
      <c r="B560" s="122">
        <v>550</v>
      </c>
      <c r="C560" t="s">
        <v>2382</v>
      </c>
      <c r="D560">
        <v>0.62995319861914201</v>
      </c>
      <c r="E560">
        <v>0.35846102088784199</v>
      </c>
      <c r="F560">
        <v>0.62905258177816703</v>
      </c>
      <c r="G560">
        <v>0.37038571277812699</v>
      </c>
      <c r="H560">
        <v>0.60383556833694296</v>
      </c>
      <c r="I560">
        <v>0.38367758949032599</v>
      </c>
      <c r="J560">
        <v>0.58308106330020104</v>
      </c>
      <c r="K560">
        <v>0.40232424398474598</v>
      </c>
      <c r="L560" s="126">
        <f t="shared" si="63"/>
        <v>0.58308106330020104</v>
      </c>
      <c r="M560" s="126">
        <f t="shared" si="64"/>
        <v>0.40232424398474598</v>
      </c>
      <c r="O560" s="122">
        <v>550</v>
      </c>
      <c r="P560" t="s">
        <v>2126</v>
      </c>
      <c r="Q560">
        <v>0.60625442512084105</v>
      </c>
      <c r="R560">
        <v>0.44821852760268199</v>
      </c>
      <c r="S560">
        <v>0.57817533821107203</v>
      </c>
      <c r="T560">
        <v>0.43586666050123102</v>
      </c>
      <c r="U560">
        <v>0.57286622369633899</v>
      </c>
      <c r="V560">
        <v>0.44205466105723001</v>
      </c>
      <c r="W560">
        <v>0.523721942918839</v>
      </c>
      <c r="X560">
        <v>0.44263340863389899</v>
      </c>
      <c r="Y560" s="126">
        <f t="shared" si="65"/>
        <v>0.523721942918839</v>
      </c>
      <c r="Z560" s="126">
        <f t="shared" si="66"/>
        <v>0.44263340863389899</v>
      </c>
      <c r="AB560">
        <v>550</v>
      </c>
      <c r="AC560" t="str">
        <f t="shared" si="60"/>
        <v>Jimmy Wang</v>
      </c>
      <c r="AD560" s="124">
        <f t="shared" si="61"/>
        <v>0.58308106330020104</v>
      </c>
      <c r="AE560" s="124">
        <f t="shared" si="62"/>
        <v>0.40232424398474598</v>
      </c>
    </row>
    <row r="561" spans="2:31" x14ac:dyDescent="0.35">
      <c r="B561" s="122">
        <v>551</v>
      </c>
      <c r="C561" t="s">
        <v>3823</v>
      </c>
      <c r="D561">
        <v>0.66642723116184299</v>
      </c>
      <c r="E561">
        <v>0.35480781625838997</v>
      </c>
      <c r="F561">
        <v>0.65572384839466502</v>
      </c>
      <c r="G561">
        <v>0.37130941351138902</v>
      </c>
      <c r="H561">
        <v>0.66841153383863705</v>
      </c>
      <c r="I561">
        <v>0.392687113934789</v>
      </c>
      <c r="J561">
        <v>0.62383624824783102</v>
      </c>
      <c r="K561">
        <v>0.41544481437277703</v>
      </c>
      <c r="L561" s="126">
        <f t="shared" si="63"/>
        <v>0.62383624824783102</v>
      </c>
      <c r="M561" s="126">
        <f t="shared" si="64"/>
        <v>0.41544481437277703</v>
      </c>
      <c r="O561" s="122">
        <v>551</v>
      </c>
      <c r="P561" t="s">
        <v>3422</v>
      </c>
      <c r="Q561">
        <v>0.57795238022177797</v>
      </c>
      <c r="R561">
        <v>0.41593389846471901</v>
      </c>
      <c r="S561">
        <v>0.56539285549900098</v>
      </c>
      <c r="T561">
        <v>0.42085127154561802</v>
      </c>
      <c r="U561">
        <v>0.54995238022177795</v>
      </c>
      <c r="V561">
        <v>0.44393389846471898</v>
      </c>
      <c r="W561">
        <v>0.53446428516633404</v>
      </c>
      <c r="X561">
        <v>0.46095042384853901</v>
      </c>
      <c r="Y561" s="126">
        <f t="shared" si="65"/>
        <v>0.53446428516633404</v>
      </c>
      <c r="Z561" s="126">
        <f t="shared" si="66"/>
        <v>0.46095042384853901</v>
      </c>
      <c r="AB561">
        <v>551</v>
      </c>
      <c r="AC561" t="str">
        <f t="shared" si="60"/>
        <v>Jiri Lehecka</v>
      </c>
      <c r="AD561" s="124">
        <f t="shared" si="61"/>
        <v>0.62383624824783102</v>
      </c>
      <c r="AE561" s="124">
        <f t="shared" si="62"/>
        <v>0.41544481437277703</v>
      </c>
    </row>
    <row r="562" spans="2:31" x14ac:dyDescent="0.35">
      <c r="B562" s="122">
        <v>552</v>
      </c>
      <c r="C562" t="s">
        <v>2330</v>
      </c>
      <c r="D562">
        <v>0.64515052232927295</v>
      </c>
      <c r="E562">
        <v>0.34772783765853599</v>
      </c>
      <c r="F562">
        <v>0.63284426572524499</v>
      </c>
      <c r="G562">
        <v>0.35454237140773498</v>
      </c>
      <c r="H562">
        <v>0.63223560013353297</v>
      </c>
      <c r="I562">
        <v>0.38524666916497702</v>
      </c>
      <c r="J562">
        <v>0.59840943838488703</v>
      </c>
      <c r="K562">
        <v>0.40092719115527098</v>
      </c>
      <c r="L562" s="126">
        <f t="shared" si="63"/>
        <v>0.59840943838488703</v>
      </c>
      <c r="M562" s="126">
        <f t="shared" si="64"/>
        <v>0.40092719115527098</v>
      </c>
      <c r="O562" s="122">
        <v>552</v>
      </c>
      <c r="P562" t="s">
        <v>3026</v>
      </c>
      <c r="Q562">
        <v>0.54665003848623805</v>
      </c>
      <c r="R562">
        <v>0.44647436719904798</v>
      </c>
      <c r="S562">
        <v>0.52528914314128905</v>
      </c>
      <c r="T562">
        <v>0.446909716382908</v>
      </c>
      <c r="U562">
        <v>0.51124581217824505</v>
      </c>
      <c r="V562">
        <v>0.46555462343285298</v>
      </c>
      <c r="W562">
        <v>0.494981809890849</v>
      </c>
      <c r="X562">
        <v>0.47670996363311402</v>
      </c>
      <c r="Y562" s="126">
        <f t="shared" si="65"/>
        <v>0.494981809890849</v>
      </c>
      <c r="Z562" s="126">
        <f t="shared" si="66"/>
        <v>0.47670996363311402</v>
      </c>
      <c r="AB562">
        <v>552</v>
      </c>
      <c r="AC562" t="str">
        <f t="shared" si="60"/>
        <v>Jiri Novak</v>
      </c>
      <c r="AD562" s="124">
        <f t="shared" si="61"/>
        <v>0.59840943838488703</v>
      </c>
      <c r="AE562" s="124">
        <f t="shared" si="62"/>
        <v>0.40092719115527098</v>
      </c>
    </row>
    <row r="563" spans="2:31" x14ac:dyDescent="0.35">
      <c r="B563" s="122">
        <v>553</v>
      </c>
      <c r="C563" t="s">
        <v>1801</v>
      </c>
      <c r="D563">
        <v>0.626908764267739</v>
      </c>
      <c r="E563">
        <v>0.30702211729131701</v>
      </c>
      <c r="F563">
        <v>0.61403288342815199</v>
      </c>
      <c r="G563">
        <v>0.30409116227535299</v>
      </c>
      <c r="H563">
        <v>0.59439073032886103</v>
      </c>
      <c r="I563">
        <v>0.329547780605422</v>
      </c>
      <c r="J563">
        <v>0.57618971182309497</v>
      </c>
      <c r="K563">
        <v>0.36082406168480102</v>
      </c>
      <c r="L563" s="126">
        <f t="shared" si="63"/>
        <v>0.57618971182309497</v>
      </c>
      <c r="M563" s="126">
        <f t="shared" si="64"/>
        <v>0.36082406168480102</v>
      </c>
      <c r="O563" s="122">
        <v>553</v>
      </c>
      <c r="P563" t="s">
        <v>3519</v>
      </c>
      <c r="Q563">
        <v>0.57720026258022605</v>
      </c>
      <c r="R563">
        <v>0.41812558584413101</v>
      </c>
      <c r="S563">
        <v>0.566267016773635</v>
      </c>
      <c r="T563">
        <v>0.42750078112550699</v>
      </c>
      <c r="U563">
        <v>0.54360078774067799</v>
      </c>
      <c r="V563">
        <v>0.44237675753239197</v>
      </c>
      <c r="W563">
        <v>0.53226701677363497</v>
      </c>
      <c r="X563">
        <v>0.46150078112550702</v>
      </c>
      <c r="Y563" s="126">
        <f t="shared" si="65"/>
        <v>0.53226701677363497</v>
      </c>
      <c r="Z563" s="126">
        <f t="shared" si="66"/>
        <v>0.46150078112550702</v>
      </c>
      <c r="AB563">
        <v>553</v>
      </c>
      <c r="AC563" t="str">
        <f t="shared" si="60"/>
        <v>Jiri Vanek</v>
      </c>
      <c r="AD563" s="124">
        <f t="shared" si="61"/>
        <v>0.57618971182309497</v>
      </c>
      <c r="AE563" s="124">
        <f t="shared" si="62"/>
        <v>0.36082406168480102</v>
      </c>
    </row>
    <row r="564" spans="2:31" x14ac:dyDescent="0.35">
      <c r="B564" s="122">
        <v>554</v>
      </c>
      <c r="C564" t="s">
        <v>2678</v>
      </c>
      <c r="D564">
        <v>0.70132126576111897</v>
      </c>
      <c r="E564">
        <v>0.34182679550773298</v>
      </c>
      <c r="F564">
        <v>0.67913796117582304</v>
      </c>
      <c r="G564">
        <v>0.34057375417977098</v>
      </c>
      <c r="H564">
        <v>0.68936976885230705</v>
      </c>
      <c r="I564">
        <v>0.35071792795222601</v>
      </c>
      <c r="J564">
        <v>0.65269522887141695</v>
      </c>
      <c r="K564">
        <v>0.38014110844654803</v>
      </c>
      <c r="L564" s="126">
        <f t="shared" si="63"/>
        <v>0.65269522887141695</v>
      </c>
      <c r="M564" s="126">
        <f t="shared" si="64"/>
        <v>0.38014110844654803</v>
      </c>
      <c r="O564" s="122">
        <v>554</v>
      </c>
      <c r="P564" t="s">
        <v>3141</v>
      </c>
      <c r="Q564">
        <v>0.58130802982464802</v>
      </c>
      <c r="R564">
        <v>0.417981820714178</v>
      </c>
      <c r="S564">
        <v>0.57122888984217501</v>
      </c>
      <c r="T564">
        <v>0.418945580296742</v>
      </c>
      <c r="U564">
        <v>0.564422607368535</v>
      </c>
      <c r="V564">
        <v>0.44039097307552799</v>
      </c>
      <c r="W564">
        <v>0.54156687580731799</v>
      </c>
      <c r="X564">
        <v>0.45889728141195801</v>
      </c>
      <c r="Y564" s="126">
        <f t="shared" si="65"/>
        <v>0.54156687580731799</v>
      </c>
      <c r="Z564" s="126">
        <f t="shared" si="66"/>
        <v>0.45889728141195801</v>
      </c>
      <c r="AB564">
        <v>554</v>
      </c>
      <c r="AC564" t="str">
        <f t="shared" si="60"/>
        <v>Jiri Vesely</v>
      </c>
      <c r="AD564" s="124">
        <f t="shared" si="61"/>
        <v>0.65269522887141695</v>
      </c>
      <c r="AE564" s="124">
        <f t="shared" si="62"/>
        <v>0.38014110844654803</v>
      </c>
    </row>
    <row r="565" spans="2:31" x14ac:dyDescent="0.35">
      <c r="B565" s="122">
        <v>555</v>
      </c>
      <c r="C565" t="s">
        <v>2371</v>
      </c>
      <c r="D565">
        <v>0.69427829822397102</v>
      </c>
      <c r="E565">
        <v>0.31617165728293201</v>
      </c>
      <c r="F565">
        <v>0.71008387704780396</v>
      </c>
      <c r="G565">
        <v>0.32965329152478201</v>
      </c>
      <c r="H565">
        <v>0.68609956712126496</v>
      </c>
      <c r="I565">
        <v>0.33801559817779903</v>
      </c>
      <c r="J565">
        <v>0.62916872907843702</v>
      </c>
      <c r="K565">
        <v>0.37470539494480198</v>
      </c>
      <c r="L565" s="126">
        <f t="shared" si="63"/>
        <v>0.62916872907843702</v>
      </c>
      <c r="M565" s="126">
        <f t="shared" si="64"/>
        <v>0.37470539494480198</v>
      </c>
      <c r="O565" s="122">
        <v>555</v>
      </c>
      <c r="P565" t="s">
        <v>2127</v>
      </c>
      <c r="Q565">
        <v>0.58126081095833404</v>
      </c>
      <c r="R565">
        <v>0.42005248953178898</v>
      </c>
      <c r="S565">
        <v>0.57189121643750096</v>
      </c>
      <c r="T565">
        <v>0.43007873429768401</v>
      </c>
      <c r="U565">
        <v>0.55452162191666798</v>
      </c>
      <c r="V565">
        <v>0.44810497906357899</v>
      </c>
      <c r="W565">
        <v>0.54167364931250195</v>
      </c>
      <c r="X565">
        <v>0.46423620289305201</v>
      </c>
      <c r="Y565" s="126">
        <f t="shared" si="65"/>
        <v>0.54167364931250195</v>
      </c>
      <c r="Z565" s="126">
        <f t="shared" si="66"/>
        <v>0.46423620289305201</v>
      </c>
      <c r="AB565">
        <v>555</v>
      </c>
      <c r="AC565" t="str">
        <f t="shared" si="60"/>
        <v>Joachim Johansson</v>
      </c>
      <c r="AD565" s="124">
        <f t="shared" si="61"/>
        <v>0.62916872907843702</v>
      </c>
      <c r="AE565" s="124">
        <f t="shared" si="62"/>
        <v>0.37470539494480198</v>
      </c>
    </row>
    <row r="566" spans="2:31" x14ac:dyDescent="0.35">
      <c r="B566" s="122">
        <v>556</v>
      </c>
      <c r="C566" t="s">
        <v>2864</v>
      </c>
      <c r="D566">
        <v>0.65216162119504895</v>
      </c>
      <c r="E566">
        <v>0.34681674802214502</v>
      </c>
      <c r="F566">
        <v>0.64074243179257295</v>
      </c>
      <c r="G566">
        <v>0.35772512203321699</v>
      </c>
      <c r="H566">
        <v>0.62332324239009695</v>
      </c>
      <c r="I566">
        <v>0.37463349604428903</v>
      </c>
      <c r="J566">
        <v>0.59605961961672804</v>
      </c>
      <c r="K566">
        <v>0.39913871570407999</v>
      </c>
      <c r="L566" s="126">
        <f t="shared" si="63"/>
        <v>0.59605961961672804</v>
      </c>
      <c r="M566" s="126">
        <f t="shared" si="64"/>
        <v>0.39913871570407999</v>
      </c>
      <c r="O566" s="122">
        <v>556</v>
      </c>
      <c r="P566" t="s">
        <v>2128</v>
      </c>
      <c r="Q566">
        <v>0.58633137008944503</v>
      </c>
      <c r="R566">
        <v>0.40282222031944998</v>
      </c>
      <c r="S566">
        <v>0.58248475990816495</v>
      </c>
      <c r="T566">
        <v>0.40242765237919598</v>
      </c>
      <c r="U566">
        <v>0.56908668399556805</v>
      </c>
      <c r="V566">
        <v>0.41142454987372801</v>
      </c>
      <c r="W566">
        <v>0.57455639392513502</v>
      </c>
      <c r="X566">
        <v>0.43397872469792298</v>
      </c>
      <c r="Y566" s="126">
        <f t="shared" si="65"/>
        <v>0.57455639392513502</v>
      </c>
      <c r="Z566" s="126">
        <f t="shared" si="66"/>
        <v>0.43397872469792298</v>
      </c>
      <c r="AB566">
        <v>556</v>
      </c>
      <c r="AC566" t="str">
        <f t="shared" si="60"/>
        <v>Joao Domingues</v>
      </c>
      <c r="AD566" s="124">
        <f t="shared" si="61"/>
        <v>0.59605961961672804</v>
      </c>
      <c r="AE566" s="124">
        <f t="shared" si="62"/>
        <v>0.39913871570407999</v>
      </c>
    </row>
    <row r="567" spans="2:31" x14ac:dyDescent="0.35">
      <c r="B567" s="122">
        <v>557</v>
      </c>
      <c r="C567" t="s">
        <v>3953</v>
      </c>
      <c r="D567">
        <v>0.65177651629991096</v>
      </c>
      <c r="E567">
        <v>0.34663666685331901</v>
      </c>
      <c r="F567">
        <v>0.64016477444986597</v>
      </c>
      <c r="G567">
        <v>0.35745500027997801</v>
      </c>
      <c r="H567">
        <v>0.62255303259982198</v>
      </c>
      <c r="I567">
        <v>0.37427333370663701</v>
      </c>
      <c r="J567">
        <v>0.59424962660958103</v>
      </c>
      <c r="K567">
        <v>0.39829233421059801</v>
      </c>
      <c r="L567" s="126">
        <f t="shared" si="63"/>
        <v>0.59424962660958103</v>
      </c>
      <c r="M567" s="126">
        <f t="shared" si="64"/>
        <v>0.39829233421059801</v>
      </c>
      <c r="O567" s="122">
        <v>557</v>
      </c>
      <c r="P567" t="s">
        <v>2129</v>
      </c>
      <c r="Q567">
        <v>0.54847085181974298</v>
      </c>
      <c r="R567">
        <v>0.40347085123592302</v>
      </c>
      <c r="S567">
        <v>0.55085778971167298</v>
      </c>
      <c r="T567">
        <v>0.41726571049758898</v>
      </c>
      <c r="U567">
        <v>0.52787026401955595</v>
      </c>
      <c r="V567">
        <v>0.43327920253373597</v>
      </c>
      <c r="W567">
        <v>0.51604094158306202</v>
      </c>
      <c r="X567">
        <v>0.44487276764808797</v>
      </c>
      <c r="Y567" s="126">
        <f t="shared" si="65"/>
        <v>0.51604094158306202</v>
      </c>
      <c r="Z567" s="126">
        <f t="shared" si="66"/>
        <v>0.44487276764808797</v>
      </c>
      <c r="AB567">
        <v>557</v>
      </c>
      <c r="AC567" t="str">
        <f t="shared" si="60"/>
        <v>Joao Fonseca</v>
      </c>
      <c r="AD567" s="124">
        <f t="shared" si="61"/>
        <v>0.59424962660958103</v>
      </c>
      <c r="AE567" s="124">
        <f t="shared" si="62"/>
        <v>0.39829233421059801</v>
      </c>
    </row>
    <row r="568" spans="2:31" x14ac:dyDescent="0.35">
      <c r="B568" s="122">
        <v>558</v>
      </c>
      <c r="C568" t="s">
        <v>3722</v>
      </c>
      <c r="D568">
        <v>0.65190178498848494</v>
      </c>
      <c r="E568">
        <v>0.34721635298946502</v>
      </c>
      <c r="F568">
        <v>0.640444321690538</v>
      </c>
      <c r="G568">
        <v>0.35817342288311299</v>
      </c>
      <c r="H568">
        <v>0.622180389363854</v>
      </c>
      <c r="I568">
        <v>0.37646023086631297</v>
      </c>
      <c r="J568">
        <v>0.59668960244365898</v>
      </c>
      <c r="K568">
        <v>0.39796450570855901</v>
      </c>
      <c r="L568" s="126">
        <f t="shared" si="63"/>
        <v>0.59668960244365898</v>
      </c>
      <c r="M568" s="126">
        <f t="shared" si="64"/>
        <v>0.39796450570855901</v>
      </c>
      <c r="O568" s="122">
        <v>558</v>
      </c>
      <c r="P568" t="s">
        <v>3174</v>
      </c>
      <c r="Q568">
        <v>0.55938177693365598</v>
      </c>
      <c r="R568">
        <v>0.41997222846478499</v>
      </c>
      <c r="S568">
        <v>0.558395838847912</v>
      </c>
      <c r="T568">
        <v>0.43378028413970698</v>
      </c>
      <c r="U568">
        <v>0.54477791731929903</v>
      </c>
      <c r="V568">
        <v>0.43444014316163299</v>
      </c>
      <c r="W568">
        <v>0.53406940212489196</v>
      </c>
      <c r="X568">
        <v>0.44918048286239998</v>
      </c>
      <c r="Y568" s="126">
        <f t="shared" si="65"/>
        <v>0.53406940212489196</v>
      </c>
      <c r="Z568" s="126">
        <f t="shared" si="66"/>
        <v>0.44918048286239998</v>
      </c>
      <c r="AB568">
        <v>558</v>
      </c>
      <c r="AC568" t="str">
        <f t="shared" si="60"/>
        <v>Joao Menezes</v>
      </c>
      <c r="AD568" s="124">
        <f t="shared" si="61"/>
        <v>0.59668960244365898</v>
      </c>
      <c r="AE568" s="124">
        <f t="shared" si="62"/>
        <v>0.39796450570855901</v>
      </c>
    </row>
    <row r="569" spans="2:31" x14ac:dyDescent="0.35">
      <c r="B569" s="122">
        <v>559</v>
      </c>
      <c r="C569" t="s">
        <v>2475</v>
      </c>
      <c r="D569">
        <v>0.65037110237304996</v>
      </c>
      <c r="E569">
        <v>0.357597974392866</v>
      </c>
      <c r="F569">
        <v>0.61667854782624798</v>
      </c>
      <c r="G569">
        <v>0.379962164577892</v>
      </c>
      <c r="H569">
        <v>0.62767193589941095</v>
      </c>
      <c r="I569">
        <v>0.36411758980352299</v>
      </c>
      <c r="J569">
        <v>0.59332778593389401</v>
      </c>
      <c r="K569">
        <v>0.38393308780266</v>
      </c>
      <c r="L569" s="126">
        <f t="shared" si="63"/>
        <v>0.59332778593389401</v>
      </c>
      <c r="M569" s="126">
        <f t="shared" si="64"/>
        <v>0.38393308780266</v>
      </c>
      <c r="O569" s="122">
        <v>559</v>
      </c>
      <c r="P569" t="s">
        <v>3154</v>
      </c>
      <c r="Q569">
        <v>0.58736102304547799</v>
      </c>
      <c r="R569">
        <v>0.43031585408384698</v>
      </c>
      <c r="S569">
        <v>0.55893429851256604</v>
      </c>
      <c r="T569">
        <v>0.45439288237818298</v>
      </c>
      <c r="U569">
        <v>0.53950896340243304</v>
      </c>
      <c r="V569">
        <v>0.47339498630992299</v>
      </c>
      <c r="W569">
        <v>0.53593210081706999</v>
      </c>
      <c r="X569">
        <v>0.474568959446803</v>
      </c>
      <c r="Y569" s="126">
        <f t="shared" si="65"/>
        <v>0.53593210081706999</v>
      </c>
      <c r="Z569" s="126">
        <f t="shared" si="66"/>
        <v>0.474568959446803</v>
      </c>
      <c r="AB569">
        <v>559</v>
      </c>
      <c r="AC569" t="str">
        <f t="shared" si="60"/>
        <v>Joao Sousa</v>
      </c>
      <c r="AD569" s="124">
        <f t="shared" si="61"/>
        <v>0.59332778593389401</v>
      </c>
      <c r="AE569" s="124">
        <f t="shared" si="62"/>
        <v>0.38393308780266</v>
      </c>
    </row>
    <row r="570" spans="2:31" x14ac:dyDescent="0.35">
      <c r="B570" s="122">
        <v>560</v>
      </c>
      <c r="C570" t="s">
        <v>2548</v>
      </c>
      <c r="D570">
        <v>0.65151599931790205</v>
      </c>
      <c r="E570">
        <v>0.33255724954200999</v>
      </c>
      <c r="F570">
        <v>0.64485741806747199</v>
      </c>
      <c r="G570">
        <v>0.33481289750946702</v>
      </c>
      <c r="H570">
        <v>0.63037793755122695</v>
      </c>
      <c r="I570">
        <v>0.34402444385726699</v>
      </c>
      <c r="J570">
        <v>0.63656895690290105</v>
      </c>
      <c r="K570">
        <v>0.35097886765087599</v>
      </c>
      <c r="L570" s="126">
        <f t="shared" si="63"/>
        <v>0.63656895690290105</v>
      </c>
      <c r="M570" s="126">
        <f t="shared" si="64"/>
        <v>0.35097886765087599</v>
      </c>
      <c r="O570" s="122">
        <v>560</v>
      </c>
      <c r="P570" t="s">
        <v>3431</v>
      </c>
      <c r="Q570">
        <v>0.579514874008629</v>
      </c>
      <c r="R570">
        <v>0.41997342066502602</v>
      </c>
      <c r="S570">
        <v>0.56927231101294296</v>
      </c>
      <c r="T570">
        <v>0.42996013099753799</v>
      </c>
      <c r="U570">
        <v>0.55102974801725801</v>
      </c>
      <c r="V570">
        <v>0.44794684133005103</v>
      </c>
      <c r="W570">
        <v>0.53381693303882904</v>
      </c>
      <c r="X570">
        <v>0.46388039299261502</v>
      </c>
      <c r="Y570" s="126">
        <f t="shared" si="65"/>
        <v>0.53381693303882904</v>
      </c>
      <c r="Z570" s="126">
        <f t="shared" si="66"/>
        <v>0.46388039299261502</v>
      </c>
      <c r="AB570">
        <v>560</v>
      </c>
      <c r="AC570" t="str">
        <f t="shared" si="60"/>
        <v>Joao Souza</v>
      </c>
      <c r="AD570" s="124">
        <f t="shared" si="61"/>
        <v>0.63656895690290105</v>
      </c>
      <c r="AE570" s="124">
        <f t="shared" si="62"/>
        <v>0.35097886765087599</v>
      </c>
    </row>
    <row r="571" spans="2:31" x14ac:dyDescent="0.35">
      <c r="B571" s="122">
        <v>561</v>
      </c>
      <c r="C571" t="s">
        <v>2838</v>
      </c>
      <c r="D571">
        <v>0.65020651255666395</v>
      </c>
      <c r="E571">
        <v>0.34434180843094597</v>
      </c>
      <c r="F571">
        <v>0.63780976883499596</v>
      </c>
      <c r="G571">
        <v>0.35401271264641898</v>
      </c>
      <c r="H571">
        <v>0.61941302511332796</v>
      </c>
      <c r="I571">
        <v>0.36968361686189199</v>
      </c>
      <c r="J571">
        <v>0.58687060901632204</v>
      </c>
      <c r="K571">
        <v>0.38750649962544698</v>
      </c>
      <c r="L571" s="126">
        <f t="shared" si="63"/>
        <v>0.58687060901632204</v>
      </c>
      <c r="M571" s="126">
        <f t="shared" si="64"/>
        <v>0.38750649962544698</v>
      </c>
      <c r="O571" s="122">
        <v>561</v>
      </c>
      <c r="P571" t="s">
        <v>3099</v>
      </c>
      <c r="Q571">
        <v>0.62150107201904803</v>
      </c>
      <c r="R571">
        <v>0.362869869376861</v>
      </c>
      <c r="S571">
        <v>0.60135289463339303</v>
      </c>
      <c r="T571">
        <v>0.37898104208750399</v>
      </c>
      <c r="U571">
        <v>0.63469359543201698</v>
      </c>
      <c r="V571">
        <v>0.40036568099705899</v>
      </c>
      <c r="W571">
        <v>0.61083288590503704</v>
      </c>
      <c r="X571">
        <v>0.41203906915581701</v>
      </c>
      <c r="Y571" s="126">
        <f t="shared" si="65"/>
        <v>0.61083288590503704</v>
      </c>
      <c r="Z571" s="126">
        <f t="shared" si="66"/>
        <v>0.41203906915581701</v>
      </c>
      <c r="AB571">
        <v>561</v>
      </c>
      <c r="AC571" t="str">
        <f t="shared" si="60"/>
        <v>Johan Nikles</v>
      </c>
      <c r="AD571" s="124">
        <f t="shared" si="61"/>
        <v>0.58687060901632204</v>
      </c>
      <c r="AE571" s="124">
        <f t="shared" si="62"/>
        <v>0.38750649962544698</v>
      </c>
    </row>
    <row r="572" spans="2:31" x14ac:dyDescent="0.35">
      <c r="B572" s="122">
        <v>562</v>
      </c>
      <c r="C572" t="s">
        <v>1802</v>
      </c>
      <c r="D572">
        <v>0.75586253539324499</v>
      </c>
      <c r="E572">
        <v>0.30317680630342497</v>
      </c>
      <c r="F572">
        <v>0.76267324163286399</v>
      </c>
      <c r="G572">
        <v>0.29004699548118801</v>
      </c>
      <c r="H572">
        <v>0.74315584283414104</v>
      </c>
      <c r="I572">
        <v>0.30798435977321997</v>
      </c>
      <c r="J572">
        <v>0.73027565848031195</v>
      </c>
      <c r="K572">
        <v>0.31929560400541501</v>
      </c>
      <c r="L572" s="126">
        <f t="shared" si="63"/>
        <v>0.73027565848031195</v>
      </c>
      <c r="M572" s="126">
        <f t="shared" si="64"/>
        <v>0.31929560400541501</v>
      </c>
      <c r="O572" s="122">
        <v>562</v>
      </c>
      <c r="P572" t="s">
        <v>3402</v>
      </c>
      <c r="Q572">
        <v>0.57695379657907697</v>
      </c>
      <c r="R572">
        <v>0.41874982699169799</v>
      </c>
      <c r="S572">
        <v>0.56593839543877</v>
      </c>
      <c r="T572">
        <v>0.42833310265559799</v>
      </c>
      <c r="U572">
        <v>0.54286138973723197</v>
      </c>
      <c r="V572">
        <v>0.44424948097509498</v>
      </c>
      <c r="W572">
        <v>0.53193839543876997</v>
      </c>
      <c r="X572">
        <v>0.46233310265559802</v>
      </c>
      <c r="Y572" s="126">
        <f t="shared" si="65"/>
        <v>0.53193839543876997</v>
      </c>
      <c r="Z572" s="126">
        <f t="shared" si="66"/>
        <v>0.46233310265559802</v>
      </c>
      <c r="AB572">
        <v>562</v>
      </c>
      <c r="AC572" t="str">
        <f t="shared" ref="AC572:AC635" si="67">IF($B$5=1,C572,P572)</f>
        <v>John Isner</v>
      </c>
      <c r="AD572" s="124">
        <f t="shared" ref="AD572:AD635" si="68">IF($B$5=1,L572,Y572)</f>
        <v>0.73027565848031195</v>
      </c>
      <c r="AE572" s="124">
        <f t="shared" ref="AE572:AE635" si="69">IF($B$5=1,M572,Z572)</f>
        <v>0.31929560400541501</v>
      </c>
    </row>
    <row r="573" spans="2:31" x14ac:dyDescent="0.35">
      <c r="B573" s="122">
        <v>563</v>
      </c>
      <c r="C573" t="s">
        <v>2542</v>
      </c>
      <c r="D573">
        <v>0.64582634096455505</v>
      </c>
      <c r="E573">
        <v>0.36616545229187197</v>
      </c>
      <c r="F573">
        <v>0.64123184533785105</v>
      </c>
      <c r="G573">
        <v>0.39201725855094099</v>
      </c>
      <c r="H573">
        <v>0.63573569186126899</v>
      </c>
      <c r="I573">
        <v>0.38629467952961399</v>
      </c>
      <c r="J573">
        <v>0.61103809498031003</v>
      </c>
      <c r="K573">
        <v>0.396632221362824</v>
      </c>
      <c r="L573" s="126">
        <f t="shared" si="63"/>
        <v>0.61103809498031003</v>
      </c>
      <c r="M573" s="126">
        <f t="shared" si="64"/>
        <v>0.396632221362824</v>
      </c>
      <c r="O573" s="122">
        <v>563</v>
      </c>
      <c r="P573" t="s">
        <v>3104</v>
      </c>
      <c r="Q573">
        <v>0.57322583771853097</v>
      </c>
      <c r="R573">
        <v>0.41750557794617998</v>
      </c>
      <c r="S573">
        <v>0.56594742654356101</v>
      </c>
      <c r="T573">
        <v>0.42843577759575802</v>
      </c>
      <c r="U573">
        <v>0.54661644191215397</v>
      </c>
      <c r="V573">
        <v>0.44580175484109402</v>
      </c>
      <c r="W573">
        <v>0.53319233727327497</v>
      </c>
      <c r="X573">
        <v>0.46287619601263802</v>
      </c>
      <c r="Y573" s="126">
        <f t="shared" si="65"/>
        <v>0.53319233727327497</v>
      </c>
      <c r="Z573" s="126">
        <f t="shared" si="66"/>
        <v>0.46287619601263802</v>
      </c>
      <c r="AB573">
        <v>563</v>
      </c>
      <c r="AC573" t="str">
        <f t="shared" si="67"/>
        <v>John Millman</v>
      </c>
      <c r="AD573" s="124">
        <f t="shared" si="68"/>
        <v>0.61103809498031003</v>
      </c>
      <c r="AE573" s="124">
        <f t="shared" si="69"/>
        <v>0.396632221362824</v>
      </c>
    </row>
    <row r="574" spans="2:31" x14ac:dyDescent="0.35">
      <c r="B574" s="122">
        <v>564</v>
      </c>
      <c r="C574" t="s">
        <v>2310</v>
      </c>
      <c r="D574">
        <v>0.65394241606215198</v>
      </c>
      <c r="E574">
        <v>0.34961453388152902</v>
      </c>
      <c r="F574">
        <v>0.64074328342923903</v>
      </c>
      <c r="G574">
        <v>0.35770514670102899</v>
      </c>
      <c r="H574">
        <v>0.62117244413195305</v>
      </c>
      <c r="I574">
        <v>0.375492665169055</v>
      </c>
      <c r="J574">
        <v>0.59621805288504803</v>
      </c>
      <c r="K574">
        <v>0.39111542175257102</v>
      </c>
      <c r="L574" s="126">
        <f t="shared" si="63"/>
        <v>0.59621805288504803</v>
      </c>
      <c r="M574" s="126">
        <f t="shared" si="64"/>
        <v>0.39111542175257102</v>
      </c>
      <c r="O574" s="122">
        <v>564</v>
      </c>
      <c r="P574" t="s">
        <v>2130</v>
      </c>
      <c r="Q574">
        <v>0.57830506568217499</v>
      </c>
      <c r="R574">
        <v>0.419254542118558</v>
      </c>
      <c r="S574">
        <v>0.56774008757623395</v>
      </c>
      <c r="T574">
        <v>0.42900605615807802</v>
      </c>
      <c r="U574">
        <v>0.54691519704652602</v>
      </c>
      <c r="V574">
        <v>0.44576362635567501</v>
      </c>
      <c r="W574">
        <v>0.53374008757623403</v>
      </c>
      <c r="X574">
        <v>0.46300605615807799</v>
      </c>
      <c r="Y574" s="126">
        <f t="shared" si="65"/>
        <v>0.53374008757623403</v>
      </c>
      <c r="Z574" s="126">
        <f t="shared" si="66"/>
        <v>0.46300605615807799</v>
      </c>
      <c r="AB574">
        <v>564</v>
      </c>
      <c r="AC574" t="str">
        <f t="shared" si="67"/>
        <v>John van Lottum</v>
      </c>
      <c r="AD574" s="124">
        <f t="shared" si="68"/>
        <v>0.59621805288504803</v>
      </c>
      <c r="AE574" s="124">
        <f t="shared" si="69"/>
        <v>0.39111542175257102</v>
      </c>
    </row>
    <row r="575" spans="2:31" x14ac:dyDescent="0.35">
      <c r="B575" s="122">
        <v>565</v>
      </c>
      <c r="C575" t="s">
        <v>2665</v>
      </c>
      <c r="D575">
        <v>0.65318299665423296</v>
      </c>
      <c r="E575">
        <v>0.34813596816952103</v>
      </c>
      <c r="F575">
        <v>0.64101685267955999</v>
      </c>
      <c r="G575">
        <v>0.35247450443528699</v>
      </c>
      <c r="H575">
        <v>0.616805827746847</v>
      </c>
      <c r="I575">
        <v>0.36594515685408602</v>
      </c>
      <c r="J575">
        <v>0.59700281535571098</v>
      </c>
      <c r="K575">
        <v>0.39602804623253302</v>
      </c>
      <c r="L575" s="126">
        <f t="shared" si="63"/>
        <v>0.59700281535571098</v>
      </c>
      <c r="M575" s="126">
        <f t="shared" si="64"/>
        <v>0.39602804623253302</v>
      </c>
      <c r="O575" s="122">
        <v>565</v>
      </c>
      <c r="P575" t="s">
        <v>2131</v>
      </c>
      <c r="Q575">
        <v>0.57674498385036499</v>
      </c>
      <c r="R575">
        <v>0.41706492265154899</v>
      </c>
      <c r="S575">
        <v>0.56544846331563803</v>
      </c>
      <c r="T575">
        <v>0.42619558314324202</v>
      </c>
      <c r="U575">
        <v>0.54350404246018602</v>
      </c>
      <c r="V575">
        <v>0.43854065030758799</v>
      </c>
      <c r="W575">
        <v>0.52764119058836501</v>
      </c>
      <c r="X575">
        <v>0.46215793608441802</v>
      </c>
      <c r="Y575" s="126">
        <f t="shared" si="65"/>
        <v>0.52764119058836501</v>
      </c>
      <c r="Z575" s="126">
        <f t="shared" si="66"/>
        <v>0.46215793608441802</v>
      </c>
      <c r="AB575">
        <v>565</v>
      </c>
      <c r="AC575" t="str">
        <f t="shared" si="67"/>
        <v>John-Patrick Smith</v>
      </c>
      <c r="AD575" s="124">
        <f t="shared" si="68"/>
        <v>0.59700281535571098</v>
      </c>
      <c r="AE575" s="124">
        <f t="shared" si="69"/>
        <v>0.39602804623253302</v>
      </c>
    </row>
    <row r="576" spans="2:31" x14ac:dyDescent="0.35">
      <c r="B576" s="122">
        <v>566</v>
      </c>
      <c r="C576" t="s">
        <v>1803</v>
      </c>
      <c r="D576">
        <v>0.65190393204359398</v>
      </c>
      <c r="E576">
        <v>0.37461673024786102</v>
      </c>
      <c r="F576">
        <v>0.618339106652809</v>
      </c>
      <c r="G576">
        <v>0.36597611279933601</v>
      </c>
      <c r="H576">
        <v>0.60120654332625201</v>
      </c>
      <c r="I576">
        <v>0.372292963044838</v>
      </c>
      <c r="J576">
        <v>0.60016835638813604</v>
      </c>
      <c r="K576">
        <v>0.39490041892785999</v>
      </c>
      <c r="L576" s="126">
        <f t="shared" si="63"/>
        <v>0.60016835638813604</v>
      </c>
      <c r="M576" s="126">
        <f t="shared" si="64"/>
        <v>0.39490041892785999</v>
      </c>
      <c r="O576" s="122">
        <v>566</v>
      </c>
      <c r="P576" t="s">
        <v>2132</v>
      </c>
      <c r="Q576">
        <v>0.58213366742419603</v>
      </c>
      <c r="R576">
        <v>0.42488141272478502</v>
      </c>
      <c r="S576">
        <v>0.56974229564861101</v>
      </c>
      <c r="T576">
        <v>0.43679481180201601</v>
      </c>
      <c r="U576">
        <v>0.57065874235246505</v>
      </c>
      <c r="V576">
        <v>0.46996964899278798</v>
      </c>
      <c r="W576">
        <v>0.542818136785026</v>
      </c>
      <c r="X576">
        <v>0.46264116661182397</v>
      </c>
      <c r="Y576" s="126">
        <f t="shared" si="65"/>
        <v>0.542818136785026</v>
      </c>
      <c r="Z576" s="126">
        <f t="shared" si="66"/>
        <v>0.46264116661182397</v>
      </c>
      <c r="AB576">
        <v>566</v>
      </c>
      <c r="AC576" t="str">
        <f t="shared" si="67"/>
        <v>Jonas Bjorkman</v>
      </c>
      <c r="AD576" s="124">
        <f t="shared" si="68"/>
        <v>0.60016835638813604</v>
      </c>
      <c r="AE576" s="124">
        <f t="shared" si="69"/>
        <v>0.39490041892785999</v>
      </c>
    </row>
    <row r="577" spans="2:31" x14ac:dyDescent="0.35">
      <c r="B577" s="122">
        <v>567</v>
      </c>
      <c r="C577" t="s">
        <v>3694</v>
      </c>
      <c r="D577">
        <v>0.65303172776340201</v>
      </c>
      <c r="E577">
        <v>0.34659442563813903</v>
      </c>
      <c r="F577">
        <v>0.64207456024399401</v>
      </c>
      <c r="G577">
        <v>0.35704690024962699</v>
      </c>
      <c r="H577">
        <v>0.62503172776340199</v>
      </c>
      <c r="I577">
        <v>0.37459442563813899</v>
      </c>
      <c r="J577">
        <v>0.60002379582255105</v>
      </c>
      <c r="K577">
        <v>0.39969581922860398</v>
      </c>
      <c r="L577" s="126">
        <f t="shared" si="63"/>
        <v>0.60002379582255105</v>
      </c>
      <c r="M577" s="126">
        <f t="shared" si="64"/>
        <v>0.39969581922860398</v>
      </c>
      <c r="O577" s="122">
        <v>567</v>
      </c>
      <c r="P577" t="s">
        <v>3192</v>
      </c>
      <c r="Q577">
        <v>0.54511583445218303</v>
      </c>
      <c r="R577">
        <v>0.41127735380855701</v>
      </c>
      <c r="S577">
        <v>0.54594594232608795</v>
      </c>
      <c r="T577">
        <v>0.426850197604349</v>
      </c>
      <c r="U577">
        <v>0.51800995788439896</v>
      </c>
      <c r="V577">
        <v>0.46430849089465398</v>
      </c>
      <c r="W577">
        <v>0.52639129720970901</v>
      </c>
      <c r="X577">
        <v>0.45410754304588002</v>
      </c>
      <c r="Y577" s="126">
        <f t="shared" si="65"/>
        <v>0.52639129720970901</v>
      </c>
      <c r="Z577" s="126">
        <f t="shared" si="66"/>
        <v>0.45410754304588002</v>
      </c>
      <c r="AB577">
        <v>567</v>
      </c>
      <c r="AC577" t="str">
        <f t="shared" si="67"/>
        <v>Jonas Forejtek</v>
      </c>
      <c r="AD577" s="124">
        <f t="shared" si="68"/>
        <v>0.60002379582255105</v>
      </c>
      <c r="AE577" s="124">
        <f t="shared" si="69"/>
        <v>0.39969581922860398</v>
      </c>
    </row>
    <row r="578" spans="2:31" x14ac:dyDescent="0.35">
      <c r="B578" s="122">
        <v>568</v>
      </c>
      <c r="C578" t="s">
        <v>2562</v>
      </c>
      <c r="D578">
        <v>0.65403586554608295</v>
      </c>
      <c r="E578">
        <v>0.34612102619545199</v>
      </c>
      <c r="F578">
        <v>0.6471998794571</v>
      </c>
      <c r="G578">
        <v>0.35654194757506902</v>
      </c>
      <c r="H578">
        <v>0.622132667996248</v>
      </c>
      <c r="I578">
        <v>0.37315539909756001</v>
      </c>
      <c r="J578">
        <v>0.59079501874288398</v>
      </c>
      <c r="K578">
        <v>0.39762599964783601</v>
      </c>
      <c r="L578" s="126">
        <f t="shared" si="63"/>
        <v>0.59079501874288398</v>
      </c>
      <c r="M578" s="126">
        <f t="shared" si="64"/>
        <v>0.39762599964783601</v>
      </c>
      <c r="O578" s="122">
        <v>568</v>
      </c>
      <c r="P578" t="s">
        <v>3066</v>
      </c>
      <c r="Q578">
        <v>0.56260116779907898</v>
      </c>
      <c r="R578">
        <v>0.43044986703216498</v>
      </c>
      <c r="S578">
        <v>0.54394895735906101</v>
      </c>
      <c r="T578">
        <v>0.430706502740487</v>
      </c>
      <c r="U578">
        <v>0.52382060962003596</v>
      </c>
      <c r="V578">
        <v>0.43686346848288699</v>
      </c>
      <c r="W578">
        <v>0.518750740876742</v>
      </c>
      <c r="X578">
        <v>0.460750725782268</v>
      </c>
      <c r="Y578" s="126">
        <f t="shared" si="65"/>
        <v>0.518750740876742</v>
      </c>
      <c r="Z578" s="126">
        <f t="shared" si="66"/>
        <v>0.460750725782268</v>
      </c>
      <c r="AB578">
        <v>568</v>
      </c>
      <c r="AC578" t="str">
        <f t="shared" si="67"/>
        <v>Jonathan Dasnieres de Veigy</v>
      </c>
      <c r="AD578" s="124">
        <f t="shared" si="68"/>
        <v>0.59079501874288398</v>
      </c>
      <c r="AE578" s="124">
        <f t="shared" si="69"/>
        <v>0.39762599964783601</v>
      </c>
    </row>
    <row r="579" spans="2:31" x14ac:dyDescent="0.35">
      <c r="B579" s="122">
        <v>569</v>
      </c>
      <c r="C579" t="s">
        <v>1804</v>
      </c>
      <c r="D579">
        <v>0.651528280981026</v>
      </c>
      <c r="E579">
        <v>0.34554510315981002</v>
      </c>
      <c r="F579">
        <v>0.63979242147154003</v>
      </c>
      <c r="G579">
        <v>0.35581765473971499</v>
      </c>
      <c r="H579">
        <v>0.62205656196205295</v>
      </c>
      <c r="I579">
        <v>0.37209020631961998</v>
      </c>
      <c r="J579">
        <v>0.59308292061082402</v>
      </c>
      <c r="K579">
        <v>0.39316198485110698</v>
      </c>
      <c r="L579" s="126">
        <f t="shared" si="63"/>
        <v>0.59308292061082402</v>
      </c>
      <c r="M579" s="126">
        <f t="shared" si="64"/>
        <v>0.39316198485110698</v>
      </c>
      <c r="O579" s="122">
        <v>569</v>
      </c>
      <c r="P579" t="s">
        <v>3516</v>
      </c>
      <c r="Q579">
        <v>0.57863420219518202</v>
      </c>
      <c r="R579">
        <v>0.41876742277642198</v>
      </c>
      <c r="S579">
        <v>0.56817893626024196</v>
      </c>
      <c r="T579">
        <v>0.42835656370189601</v>
      </c>
      <c r="U579">
        <v>0.54790260658554601</v>
      </c>
      <c r="V579">
        <v>0.444302268329266</v>
      </c>
      <c r="W579">
        <v>0.53417893626024204</v>
      </c>
      <c r="X579">
        <v>0.46235656370189598</v>
      </c>
      <c r="Y579" s="126">
        <f t="shared" si="65"/>
        <v>0.53417893626024204</v>
      </c>
      <c r="Z579" s="126">
        <f t="shared" si="66"/>
        <v>0.46235656370189598</v>
      </c>
      <c r="AB579">
        <v>569</v>
      </c>
      <c r="AC579" t="str">
        <f t="shared" si="67"/>
        <v>Jonathan Eysseric</v>
      </c>
      <c r="AD579" s="124">
        <f t="shared" si="68"/>
        <v>0.59308292061082402</v>
      </c>
      <c r="AE579" s="124">
        <f t="shared" si="69"/>
        <v>0.39316198485110698</v>
      </c>
    </row>
    <row r="580" spans="2:31" x14ac:dyDescent="0.35">
      <c r="B580" s="122">
        <v>570</v>
      </c>
      <c r="C580" t="s">
        <v>2398</v>
      </c>
      <c r="D580">
        <v>0.64784364978785403</v>
      </c>
      <c r="E580">
        <v>0.34460542667690802</v>
      </c>
      <c r="F580">
        <v>0.64129952679796798</v>
      </c>
      <c r="G580">
        <v>0.352408312783623</v>
      </c>
      <c r="H580">
        <v>0.62388281389496703</v>
      </c>
      <c r="I580">
        <v>0.37261800736206502</v>
      </c>
      <c r="J580">
        <v>0.59931989026915899</v>
      </c>
      <c r="K580">
        <v>0.398213996954563</v>
      </c>
      <c r="L580" s="126">
        <f t="shared" si="63"/>
        <v>0.59931989026915899</v>
      </c>
      <c r="M580" s="126">
        <f t="shared" si="64"/>
        <v>0.398213996954563</v>
      </c>
      <c r="O580" s="122">
        <v>570</v>
      </c>
      <c r="P580" t="s">
        <v>3928</v>
      </c>
      <c r="Q580">
        <v>0.58064433108715596</v>
      </c>
      <c r="R580">
        <v>0.41849413856024098</v>
      </c>
      <c r="S580">
        <v>0.57085910811620799</v>
      </c>
      <c r="T580">
        <v>0.42799218474698802</v>
      </c>
      <c r="U580">
        <v>0.55393299326146805</v>
      </c>
      <c r="V580">
        <v>0.443482415680724</v>
      </c>
      <c r="W580">
        <v>0.53685910811620796</v>
      </c>
      <c r="X580">
        <v>0.461992184746988</v>
      </c>
      <c r="Y580" s="126">
        <f t="shared" si="65"/>
        <v>0.53685910811620796</v>
      </c>
      <c r="Z580" s="126">
        <f t="shared" si="66"/>
        <v>0.461992184746988</v>
      </c>
      <c r="AB580">
        <v>570</v>
      </c>
      <c r="AC580" t="str">
        <f t="shared" si="67"/>
        <v>Jonathan Marray</v>
      </c>
      <c r="AD580" s="124">
        <f t="shared" si="68"/>
        <v>0.59931989026915899</v>
      </c>
      <c r="AE580" s="124">
        <f t="shared" si="69"/>
        <v>0.398213996954563</v>
      </c>
    </row>
    <row r="581" spans="2:31" x14ac:dyDescent="0.35">
      <c r="B581" s="122">
        <v>571</v>
      </c>
      <c r="C581" t="s">
        <v>2719</v>
      </c>
      <c r="D581">
        <v>0.66603249586633195</v>
      </c>
      <c r="E581">
        <v>0.35451340612119198</v>
      </c>
      <c r="F581">
        <v>0.65425076011914096</v>
      </c>
      <c r="G581">
        <v>0.35373228283226599</v>
      </c>
      <c r="H581">
        <v>0.64224289623314201</v>
      </c>
      <c r="I581">
        <v>0.36738954825282</v>
      </c>
      <c r="J581">
        <v>0.60601678119188596</v>
      </c>
      <c r="K581">
        <v>0.37224367080752102</v>
      </c>
      <c r="L581" s="126">
        <f t="shared" si="63"/>
        <v>0.60601678119188596</v>
      </c>
      <c r="M581" s="126">
        <f t="shared" si="64"/>
        <v>0.37224367080752102</v>
      </c>
      <c r="O581" s="122">
        <v>571</v>
      </c>
      <c r="P581" t="s">
        <v>2133</v>
      </c>
      <c r="Q581">
        <v>0.57712340231112402</v>
      </c>
      <c r="R581">
        <v>0.41610699269066598</v>
      </c>
      <c r="S581">
        <v>0.56609881999145295</v>
      </c>
      <c r="T581">
        <v>0.42460432075659299</v>
      </c>
      <c r="U581">
        <v>0.54376450547364696</v>
      </c>
      <c r="V581">
        <v>0.43755099505776301</v>
      </c>
      <c r="W581">
        <v>0.53091592437062995</v>
      </c>
      <c r="X581">
        <v>0.454914269799292</v>
      </c>
      <c r="Y581" s="126">
        <f t="shared" si="65"/>
        <v>0.53091592437062995</v>
      </c>
      <c r="Z581" s="126">
        <f t="shared" si="66"/>
        <v>0.454914269799292</v>
      </c>
      <c r="AB581">
        <v>571</v>
      </c>
      <c r="AC581" t="str">
        <f t="shared" si="67"/>
        <v>Jordan Thompson</v>
      </c>
      <c r="AD581" s="124">
        <f t="shared" si="68"/>
        <v>0.60601678119188596</v>
      </c>
      <c r="AE581" s="124">
        <f t="shared" si="69"/>
        <v>0.37224367080752102</v>
      </c>
    </row>
    <row r="582" spans="2:31" x14ac:dyDescent="0.35">
      <c r="B582" s="122">
        <v>572</v>
      </c>
      <c r="C582" t="s">
        <v>2824</v>
      </c>
      <c r="D582">
        <v>0.65197292885757796</v>
      </c>
      <c r="E582">
        <v>0.34591892530601698</v>
      </c>
      <c r="F582">
        <v>0.64045939328636703</v>
      </c>
      <c r="G582">
        <v>0.35637838795902499</v>
      </c>
      <c r="H582">
        <v>0.62294585771515598</v>
      </c>
      <c r="I582">
        <v>0.37283785061203401</v>
      </c>
      <c r="J582">
        <v>0.59517276563061605</v>
      </c>
      <c r="K582">
        <v>0.39491894893828</v>
      </c>
      <c r="L582" s="126">
        <f t="shared" si="63"/>
        <v>0.59517276563061605</v>
      </c>
      <c r="M582" s="126">
        <f t="shared" si="64"/>
        <v>0.39491894893828</v>
      </c>
      <c r="O582" s="122">
        <v>572</v>
      </c>
      <c r="P582" t="s">
        <v>3123</v>
      </c>
      <c r="Q582">
        <v>0.57843999999999995</v>
      </c>
      <c r="R582">
        <v>0.418996363636364</v>
      </c>
      <c r="S582">
        <v>0.56766000000000005</v>
      </c>
      <c r="T582">
        <v>0.42849454545454602</v>
      </c>
      <c r="U582">
        <v>0.54888000000000003</v>
      </c>
      <c r="V582">
        <v>0.44599272727272699</v>
      </c>
      <c r="W582">
        <v>0.52898000000000001</v>
      </c>
      <c r="X582">
        <v>0.45948363636363598</v>
      </c>
      <c r="Y582" s="126">
        <f t="shared" si="65"/>
        <v>0.52898000000000001</v>
      </c>
      <c r="Z582" s="126">
        <f t="shared" si="66"/>
        <v>0.45948363636363598</v>
      </c>
      <c r="AB582">
        <v>572</v>
      </c>
      <c r="AC582" t="str">
        <f t="shared" si="67"/>
        <v>Jordi Samper-Montana</v>
      </c>
      <c r="AD582" s="124">
        <f t="shared" si="68"/>
        <v>0.59517276563061605</v>
      </c>
      <c r="AE582" s="124">
        <f t="shared" si="69"/>
        <v>0.39491894893828</v>
      </c>
    </row>
    <row r="583" spans="2:31" x14ac:dyDescent="0.35">
      <c r="B583" s="122">
        <v>573</v>
      </c>
      <c r="C583" t="s">
        <v>1805</v>
      </c>
      <c r="D583">
        <v>0.65333765429594803</v>
      </c>
      <c r="E583">
        <v>0.34609029357657001</v>
      </c>
      <c r="F583">
        <v>0.64250648144392197</v>
      </c>
      <c r="G583">
        <v>0.35663544036485501</v>
      </c>
      <c r="H583">
        <v>0.62567530859189602</v>
      </c>
      <c r="I583">
        <v>0.37318058715314001</v>
      </c>
      <c r="J583">
        <v>0.60158697519095705</v>
      </c>
      <c r="K583">
        <v>0.39572437980987901</v>
      </c>
      <c r="L583" s="126">
        <f t="shared" si="63"/>
        <v>0.60158697519095705</v>
      </c>
      <c r="M583" s="126">
        <f t="shared" si="64"/>
        <v>0.39572437980987901</v>
      </c>
      <c r="O583" s="122">
        <v>573</v>
      </c>
      <c r="P583" t="s">
        <v>3972</v>
      </c>
      <c r="Q583">
        <v>0.57777109668758897</v>
      </c>
      <c r="R583">
        <v>0.42041905070459701</v>
      </c>
      <c r="S583">
        <v>0.567028128916786</v>
      </c>
      <c r="T583">
        <v>0.43055873427279601</v>
      </c>
      <c r="U583">
        <v>0.54531329006276796</v>
      </c>
      <c r="V583">
        <v>0.44925715211379003</v>
      </c>
      <c r="W583">
        <v>0.53302812891678597</v>
      </c>
      <c r="X583">
        <v>0.46455873427279598</v>
      </c>
      <c r="Y583" s="126">
        <f t="shared" si="65"/>
        <v>0.53302812891678597</v>
      </c>
      <c r="Z583" s="126">
        <f t="shared" si="66"/>
        <v>0.46455873427279598</v>
      </c>
      <c r="AB583">
        <v>573</v>
      </c>
      <c r="AC583" t="str">
        <f t="shared" si="67"/>
        <v>Jorge Aguilar</v>
      </c>
      <c r="AD583" s="124">
        <f t="shared" si="68"/>
        <v>0.60158697519095705</v>
      </c>
      <c r="AE583" s="124">
        <f t="shared" si="69"/>
        <v>0.39572437980987901</v>
      </c>
    </row>
    <row r="584" spans="2:31" x14ac:dyDescent="0.35">
      <c r="B584" s="122">
        <v>574</v>
      </c>
      <c r="C584" t="s">
        <v>2852</v>
      </c>
      <c r="D584">
        <v>0.65387096206061801</v>
      </c>
      <c r="E584">
        <v>0.34571068145471401</v>
      </c>
      <c r="F584">
        <v>0.64316855241191195</v>
      </c>
      <c r="G584">
        <v>0.35601359107446501</v>
      </c>
      <c r="H584">
        <v>0.62690414844948705</v>
      </c>
      <c r="I584">
        <v>0.37248304656543502</v>
      </c>
      <c r="J584">
        <v>0.60473430778149795</v>
      </c>
      <c r="K584">
        <v>0.39418385327838301</v>
      </c>
      <c r="L584" s="126">
        <f t="shared" si="63"/>
        <v>0.60473430778149795</v>
      </c>
      <c r="M584" s="126">
        <f t="shared" si="64"/>
        <v>0.39418385327838301</v>
      </c>
      <c r="O584" s="122">
        <v>574</v>
      </c>
      <c r="P584" t="s">
        <v>3237</v>
      </c>
      <c r="Q584">
        <v>0.57069802171055295</v>
      </c>
      <c r="R584">
        <v>0.40092610496712899</v>
      </c>
      <c r="S584">
        <v>0.55979269819482302</v>
      </c>
      <c r="T584">
        <v>0.41646895963845998</v>
      </c>
      <c r="U584">
        <v>0.562243846815215</v>
      </c>
      <c r="V584">
        <v>0.43210591289677203</v>
      </c>
      <c r="W584">
        <v>0.56030899547787305</v>
      </c>
      <c r="X584">
        <v>0.462753113147088</v>
      </c>
      <c r="Y584" s="126">
        <f t="shared" si="65"/>
        <v>0.56030899547787305</v>
      </c>
      <c r="Z584" s="126">
        <f t="shared" si="66"/>
        <v>0.462753113147088</v>
      </c>
      <c r="AB584">
        <v>574</v>
      </c>
      <c r="AC584" t="str">
        <f t="shared" si="67"/>
        <v>Joris De Loore</v>
      </c>
      <c r="AD584" s="124">
        <f t="shared" si="68"/>
        <v>0.60473430778149795</v>
      </c>
      <c r="AE584" s="124">
        <f t="shared" si="69"/>
        <v>0.39418385327838301</v>
      </c>
    </row>
    <row r="585" spans="2:31" x14ac:dyDescent="0.35">
      <c r="B585" s="122">
        <v>575</v>
      </c>
      <c r="C585" t="s">
        <v>1806</v>
      </c>
      <c r="D585">
        <v>0.64917685493398403</v>
      </c>
      <c r="E585">
        <v>0.31853122535038503</v>
      </c>
      <c r="F585">
        <v>0.63860594940636695</v>
      </c>
      <c r="G585">
        <v>0.32627303750776598</v>
      </c>
      <c r="H585">
        <v>0.63619278132386703</v>
      </c>
      <c r="I585">
        <v>0.35056587730425098</v>
      </c>
      <c r="J585">
        <v>0.63394663087997905</v>
      </c>
      <c r="K585">
        <v>0.39238924426131599</v>
      </c>
      <c r="L585" s="126">
        <f t="shared" si="63"/>
        <v>0.63394663087997905</v>
      </c>
      <c r="M585" s="126">
        <f t="shared" si="64"/>
        <v>0.39238924426131599</v>
      </c>
      <c r="O585" s="122">
        <v>575</v>
      </c>
      <c r="P585" t="s">
        <v>3082</v>
      </c>
      <c r="Q585">
        <v>0.57351008015972804</v>
      </c>
      <c r="R585">
        <v>0.416463494558998</v>
      </c>
      <c r="S585">
        <v>0.56821463019294605</v>
      </c>
      <c r="T585">
        <v>0.43761963410579902</v>
      </c>
      <c r="U585">
        <v>0.54390456665642795</v>
      </c>
      <c r="V585">
        <v>0.46372069544583</v>
      </c>
      <c r="W585">
        <v>0.54129646356542804</v>
      </c>
      <c r="X585">
        <v>0.46677065740192503</v>
      </c>
      <c r="Y585" s="126">
        <f t="shared" si="65"/>
        <v>0.54129646356542804</v>
      </c>
      <c r="Z585" s="126">
        <f t="shared" si="66"/>
        <v>0.46677065740192503</v>
      </c>
      <c r="AB585">
        <v>575</v>
      </c>
      <c r="AC585" t="str">
        <f t="shared" si="67"/>
        <v>Jose Acasuso</v>
      </c>
      <c r="AD585" s="124">
        <f t="shared" si="68"/>
        <v>0.63394663087997905</v>
      </c>
      <c r="AE585" s="124">
        <f t="shared" si="69"/>
        <v>0.39238924426131599</v>
      </c>
    </row>
    <row r="586" spans="2:31" x14ac:dyDescent="0.35">
      <c r="B586" s="122">
        <v>576</v>
      </c>
      <c r="C586" t="s">
        <v>2883</v>
      </c>
      <c r="D586">
        <v>0.65118967221294499</v>
      </c>
      <c r="E586">
        <v>0.34622562198443602</v>
      </c>
      <c r="F586">
        <v>0.63928450831941797</v>
      </c>
      <c r="G586">
        <v>0.35683843297665302</v>
      </c>
      <c r="H586">
        <v>0.62137934442589005</v>
      </c>
      <c r="I586">
        <v>0.37345124396887103</v>
      </c>
      <c r="J586">
        <v>0.59149145940084202</v>
      </c>
      <c r="K586">
        <v>0.39636042332684801</v>
      </c>
      <c r="L586" s="126">
        <f t="shared" si="63"/>
        <v>0.59149145940084202</v>
      </c>
      <c r="M586" s="126">
        <f t="shared" si="64"/>
        <v>0.39636042332684801</v>
      </c>
      <c r="O586" s="122">
        <v>576</v>
      </c>
      <c r="P586" t="s">
        <v>2134</v>
      </c>
      <c r="Q586">
        <v>0.60620991185478001</v>
      </c>
      <c r="R586">
        <v>0.40728675045486701</v>
      </c>
      <c r="S586">
        <v>0.58531501294299904</v>
      </c>
      <c r="T586">
        <v>0.402759705361734</v>
      </c>
      <c r="U586">
        <v>0.56832626844728795</v>
      </c>
      <c r="V586">
        <v>0.41588222821933102</v>
      </c>
      <c r="W586">
        <v>0.52667014414480795</v>
      </c>
      <c r="X586">
        <v>0.43816112448429201</v>
      </c>
      <c r="Y586" s="126">
        <f t="shared" si="65"/>
        <v>0.52667014414480795</v>
      </c>
      <c r="Z586" s="126">
        <f t="shared" si="66"/>
        <v>0.43816112448429201</v>
      </c>
      <c r="AB586">
        <v>576</v>
      </c>
      <c r="AC586" t="str">
        <f t="shared" si="67"/>
        <v>Jose Hernandez-Fernandez</v>
      </c>
      <c r="AD586" s="124">
        <f t="shared" si="68"/>
        <v>0.59149145940084202</v>
      </c>
      <c r="AE586" s="124">
        <f t="shared" si="69"/>
        <v>0.39636042332684801</v>
      </c>
    </row>
    <row r="587" spans="2:31" x14ac:dyDescent="0.35">
      <c r="B587" s="122">
        <v>577</v>
      </c>
      <c r="C587" t="s">
        <v>2462</v>
      </c>
      <c r="D587">
        <v>0.64820933674264003</v>
      </c>
      <c r="E587">
        <v>0.34379485970275703</v>
      </c>
      <c r="F587">
        <v>0.63561244899018698</v>
      </c>
      <c r="G587">
        <v>0.35372647960367598</v>
      </c>
      <c r="H587">
        <v>0.60998925512694002</v>
      </c>
      <c r="I587">
        <v>0.36495722706863798</v>
      </c>
      <c r="J587">
        <v>0.59361244899018695</v>
      </c>
      <c r="K587">
        <v>0.39572647960367602</v>
      </c>
      <c r="L587" s="126">
        <f t="shared" ref="L587:L650" si="70">IF($E$7=1,D587,IF($E$7=2,F587,IF($E$7=3,H587,IF($E$7=4,J587))))</f>
        <v>0.59361244899018695</v>
      </c>
      <c r="M587" s="126">
        <f t="shared" ref="M587:M650" si="71">IF($E$7=1,E587,IF($E$7=2,G587,IF($E$7=3,I587,IF($E$7=4,K587))))</f>
        <v>0.39572647960367602</v>
      </c>
      <c r="O587" s="122">
        <v>577</v>
      </c>
      <c r="P587" t="s">
        <v>3374</v>
      </c>
      <c r="Q587">
        <v>0.56631248468161799</v>
      </c>
      <c r="R587">
        <v>0.415857523904755</v>
      </c>
      <c r="S587">
        <v>0.55904001834793604</v>
      </c>
      <c r="T587">
        <v>0.42584893107883198</v>
      </c>
      <c r="U587">
        <v>0.532753749887654</v>
      </c>
      <c r="V587">
        <v>0.44108126558881799</v>
      </c>
      <c r="W587">
        <v>0.52696867397694003</v>
      </c>
      <c r="X587">
        <v>0.45744666326216799</v>
      </c>
      <c r="Y587" s="126">
        <f t="shared" ref="Y587:Y650" si="72">IF($E$7=1,Q587,IF($E$7=2,S587,IF($E$7=3,U587,IF($E$7=4,W587))))</f>
        <v>0.52696867397694003</v>
      </c>
      <c r="Z587" s="126">
        <f t="shared" ref="Z587:Z650" si="73">IF($E$7=1,R587,IF($E$7=2,T587,IF($E$7=3,V587,IF($E$7=4,X587))))</f>
        <v>0.45744666326216799</v>
      </c>
      <c r="AB587">
        <v>577</v>
      </c>
      <c r="AC587" t="str">
        <f t="shared" si="67"/>
        <v>Jose Statham</v>
      </c>
      <c r="AD587" s="124">
        <f t="shared" si="68"/>
        <v>0.59361244899018695</v>
      </c>
      <c r="AE587" s="124">
        <f t="shared" si="69"/>
        <v>0.39572647960367602</v>
      </c>
    </row>
    <row r="588" spans="2:31" x14ac:dyDescent="0.35">
      <c r="B588" s="122">
        <v>578</v>
      </c>
      <c r="C588" t="s">
        <v>1807</v>
      </c>
      <c r="D588">
        <v>0.65073593332732504</v>
      </c>
      <c r="E588">
        <v>0.34757254721509501</v>
      </c>
      <c r="F588">
        <v>0.63860389999098799</v>
      </c>
      <c r="G588">
        <v>0.35885882082264198</v>
      </c>
      <c r="H588">
        <v>0.62047186665465004</v>
      </c>
      <c r="I588">
        <v>0.37614509443019001</v>
      </c>
      <c r="J588">
        <v>0.58935888663842895</v>
      </c>
      <c r="K588">
        <v>0.40269097191094599</v>
      </c>
      <c r="L588" s="126">
        <f t="shared" si="70"/>
        <v>0.58935888663842895</v>
      </c>
      <c r="M588" s="126">
        <f t="shared" si="71"/>
        <v>0.40269097191094599</v>
      </c>
      <c r="O588" s="122">
        <v>578</v>
      </c>
      <c r="P588" t="s">
        <v>2135</v>
      </c>
      <c r="Q588">
        <v>0.56024725219728899</v>
      </c>
      <c r="R588">
        <v>0.41879636429024403</v>
      </c>
      <c r="S588">
        <v>0.55879531057136</v>
      </c>
      <c r="T588">
        <v>0.43071929592798203</v>
      </c>
      <c r="U588">
        <v>0.53147274848537396</v>
      </c>
      <c r="V588">
        <v>0.44264890866676199</v>
      </c>
      <c r="W588">
        <v>0.54172508479373305</v>
      </c>
      <c r="X588">
        <v>0.48248354438857999</v>
      </c>
      <c r="Y588" s="126">
        <f t="shared" si="72"/>
        <v>0.54172508479373305</v>
      </c>
      <c r="Z588" s="126">
        <f t="shared" si="73"/>
        <v>0.48248354438857999</v>
      </c>
      <c r="AB588">
        <v>578</v>
      </c>
      <c r="AC588" t="str">
        <f t="shared" si="67"/>
        <v>Jose-Antonio Sanchez-De Luna</v>
      </c>
      <c r="AD588" s="124">
        <f t="shared" si="68"/>
        <v>0.58935888663842895</v>
      </c>
      <c r="AE588" s="124">
        <f t="shared" si="69"/>
        <v>0.40269097191094599</v>
      </c>
    </row>
    <row r="589" spans="2:31" x14ac:dyDescent="0.35">
      <c r="B589" s="122">
        <v>579</v>
      </c>
      <c r="C589" t="s">
        <v>1808</v>
      </c>
      <c r="D589">
        <v>0.64379511465433203</v>
      </c>
      <c r="E589">
        <v>0.34272113476147797</v>
      </c>
      <c r="F589">
        <v>0.63793720487629202</v>
      </c>
      <c r="G589">
        <v>0.35287725801046899</v>
      </c>
      <c r="H589">
        <v>0.62161022046217296</v>
      </c>
      <c r="I589">
        <v>0.363398365070976</v>
      </c>
      <c r="J589">
        <v>0.597861513939694</v>
      </c>
      <c r="K589">
        <v>0.39501376074371097</v>
      </c>
      <c r="L589" s="126">
        <f t="shared" si="70"/>
        <v>0.597861513939694</v>
      </c>
      <c r="M589" s="126">
        <f t="shared" si="71"/>
        <v>0.39501376074371097</v>
      </c>
      <c r="O589" s="122">
        <v>579</v>
      </c>
      <c r="P589" t="s">
        <v>3147</v>
      </c>
      <c r="Q589">
        <v>0.61484123759616205</v>
      </c>
      <c r="R589">
        <v>0.39827808146605997</v>
      </c>
      <c r="S589">
        <v>0.58823754976734199</v>
      </c>
      <c r="T589">
        <v>0.420896960441274</v>
      </c>
      <c r="U589">
        <v>0.57421110154699395</v>
      </c>
      <c r="V589">
        <v>0.43432267107713501</v>
      </c>
      <c r="W589">
        <v>0.55456999981756105</v>
      </c>
      <c r="X589">
        <v>0.47643160592648198</v>
      </c>
      <c r="Y589" s="126">
        <f t="shared" si="72"/>
        <v>0.55456999981756105</v>
      </c>
      <c r="Z589" s="126">
        <f t="shared" si="73"/>
        <v>0.47643160592648198</v>
      </c>
      <c r="AB589">
        <v>579</v>
      </c>
      <c r="AC589" t="str">
        <f t="shared" si="67"/>
        <v>Joseph Sirianni</v>
      </c>
      <c r="AD589" s="124">
        <f t="shared" si="68"/>
        <v>0.597861513939694</v>
      </c>
      <c r="AE589" s="124">
        <f t="shared" si="69"/>
        <v>0.39501376074371097</v>
      </c>
    </row>
    <row r="590" spans="2:31" x14ac:dyDescent="0.35">
      <c r="B590" s="122">
        <v>580</v>
      </c>
      <c r="C590" t="s">
        <v>1809</v>
      </c>
      <c r="D590">
        <v>0.64894541881328005</v>
      </c>
      <c r="E590">
        <v>0.330181919723326</v>
      </c>
      <c r="F590">
        <v>0.64027464630352304</v>
      </c>
      <c r="G590">
        <v>0.35084337009503203</v>
      </c>
      <c r="H590">
        <v>0.62370598472764205</v>
      </c>
      <c r="I590">
        <v>0.36963252757127402</v>
      </c>
      <c r="J590">
        <v>0.59913732315176205</v>
      </c>
      <c r="K590">
        <v>0.39642168504751601</v>
      </c>
      <c r="L590" s="126">
        <f t="shared" si="70"/>
        <v>0.59913732315176205</v>
      </c>
      <c r="M590" s="126">
        <f t="shared" si="71"/>
        <v>0.39642168504751601</v>
      </c>
      <c r="O590" s="122">
        <v>580</v>
      </c>
      <c r="P590" t="s">
        <v>2136</v>
      </c>
      <c r="Q590">
        <v>0.586802175549483</v>
      </c>
      <c r="R590">
        <v>0.42058073634746301</v>
      </c>
      <c r="S590">
        <v>0.58508806457818097</v>
      </c>
      <c r="T590">
        <v>0.42655405955404302</v>
      </c>
      <c r="U590">
        <v>0.579203638824204</v>
      </c>
      <c r="V590">
        <v>0.44024559319825002</v>
      </c>
      <c r="W590">
        <v>0.58647881948425595</v>
      </c>
      <c r="X590">
        <v>0.47066061199710901</v>
      </c>
      <c r="Y590" s="126">
        <f t="shared" si="72"/>
        <v>0.58647881948425595</v>
      </c>
      <c r="Z590" s="126">
        <f t="shared" si="73"/>
        <v>0.47066061199710901</v>
      </c>
      <c r="AB590">
        <v>580</v>
      </c>
      <c r="AC590" t="str">
        <f t="shared" si="67"/>
        <v>Joshua Goodall</v>
      </c>
      <c r="AD590" s="124">
        <f t="shared" si="68"/>
        <v>0.59913732315176205</v>
      </c>
      <c r="AE590" s="124">
        <f t="shared" si="69"/>
        <v>0.39642168504751601</v>
      </c>
    </row>
    <row r="591" spans="2:31" x14ac:dyDescent="0.35">
      <c r="B591" s="122">
        <v>581</v>
      </c>
      <c r="C591" t="s">
        <v>2699</v>
      </c>
      <c r="D591">
        <v>0.65125452451043797</v>
      </c>
      <c r="E591">
        <v>0.34705249295700102</v>
      </c>
      <c r="F591">
        <v>0.63938178676565804</v>
      </c>
      <c r="G591">
        <v>0.358078739435501</v>
      </c>
      <c r="H591">
        <v>0.621509049020877</v>
      </c>
      <c r="I591">
        <v>0.37510498591400099</v>
      </c>
      <c r="J591">
        <v>0.59179626519906003</v>
      </c>
      <c r="K591">
        <v>0.40024671689790298</v>
      </c>
      <c r="L591" s="126">
        <f t="shared" si="70"/>
        <v>0.59179626519906003</v>
      </c>
      <c r="M591" s="126">
        <f t="shared" si="71"/>
        <v>0.40024671689790298</v>
      </c>
      <c r="O591" s="122">
        <v>581</v>
      </c>
      <c r="P591" t="s">
        <v>3291</v>
      </c>
      <c r="Q591">
        <v>0.57936667438585898</v>
      </c>
      <c r="R591">
        <v>0.42007418932691598</v>
      </c>
      <c r="S591">
        <v>0.56905001157878898</v>
      </c>
      <c r="T591">
        <v>0.43011128399037402</v>
      </c>
      <c r="U591">
        <v>0.55073334877171798</v>
      </c>
      <c r="V591">
        <v>0.448148378653831</v>
      </c>
      <c r="W591">
        <v>0.53315003473636602</v>
      </c>
      <c r="X591">
        <v>0.46433385197112098</v>
      </c>
      <c r="Y591" s="126">
        <f t="shared" si="72"/>
        <v>0.53315003473636602</v>
      </c>
      <c r="Z591" s="126">
        <f t="shared" si="73"/>
        <v>0.46433385197112098</v>
      </c>
      <c r="AB591">
        <v>581</v>
      </c>
      <c r="AC591" t="str">
        <f t="shared" si="67"/>
        <v>Josko Topic</v>
      </c>
      <c r="AD591" s="124">
        <f t="shared" si="68"/>
        <v>0.59179626519906003</v>
      </c>
      <c r="AE591" s="124">
        <f t="shared" si="69"/>
        <v>0.40024671689790298</v>
      </c>
    </row>
    <row r="592" spans="2:31" x14ac:dyDescent="0.35">
      <c r="B592" s="122">
        <v>582</v>
      </c>
      <c r="C592" t="s">
        <v>1810</v>
      </c>
      <c r="D592">
        <v>0.65837674552001402</v>
      </c>
      <c r="E592">
        <v>0.33234885826386801</v>
      </c>
      <c r="F592">
        <v>0.65190611114516905</v>
      </c>
      <c r="G592">
        <v>0.33372038568162299</v>
      </c>
      <c r="H592">
        <v>0.63668834051380296</v>
      </c>
      <c r="I592">
        <v>0.34363815357460498</v>
      </c>
      <c r="J592">
        <v>0.60301523425367598</v>
      </c>
      <c r="K592">
        <v>0.36291212845094101</v>
      </c>
      <c r="L592" s="126">
        <f t="shared" si="70"/>
        <v>0.60301523425367598</v>
      </c>
      <c r="M592" s="126">
        <f t="shared" si="71"/>
        <v>0.36291212845094101</v>
      </c>
      <c r="O592" s="122">
        <v>582</v>
      </c>
      <c r="P592" t="s">
        <v>3612</v>
      </c>
      <c r="Q592">
        <v>0.57984628464164201</v>
      </c>
      <c r="R592">
        <v>0.421592256280651</v>
      </c>
      <c r="S592">
        <v>0.56976942696246402</v>
      </c>
      <c r="T592">
        <v>0.43238838442097699</v>
      </c>
      <c r="U592">
        <v>0.55169256928328503</v>
      </c>
      <c r="V592">
        <v>0.45118451256130199</v>
      </c>
      <c r="W592">
        <v>0.53530828088739102</v>
      </c>
      <c r="X592">
        <v>0.47116515326293001</v>
      </c>
      <c r="Y592" s="126">
        <f t="shared" si="72"/>
        <v>0.53530828088739102</v>
      </c>
      <c r="Z592" s="126">
        <f t="shared" si="73"/>
        <v>0.47116515326293001</v>
      </c>
      <c r="AB592">
        <v>582</v>
      </c>
      <c r="AC592" t="str">
        <f t="shared" si="67"/>
        <v>Josselin Ouanna</v>
      </c>
      <c r="AD592" s="124">
        <f t="shared" si="68"/>
        <v>0.60301523425367598</v>
      </c>
      <c r="AE592" s="124">
        <f t="shared" si="69"/>
        <v>0.36291212845094101</v>
      </c>
    </row>
    <row r="593" spans="2:31" x14ac:dyDescent="0.35">
      <c r="B593" s="122">
        <v>583</v>
      </c>
      <c r="C593" t="s">
        <v>1811</v>
      </c>
      <c r="D593">
        <v>0.72316571102877503</v>
      </c>
      <c r="E593">
        <v>0.34821491921269798</v>
      </c>
      <c r="F593">
        <v>0.70481026450269302</v>
      </c>
      <c r="G593">
        <v>0.34620311190974701</v>
      </c>
      <c r="H593">
        <v>0.68144095554636697</v>
      </c>
      <c r="I593">
        <v>0.34860879763962999</v>
      </c>
      <c r="J593">
        <v>0.65277463824169402</v>
      </c>
      <c r="K593">
        <v>0.37817717668470002</v>
      </c>
      <c r="L593" s="126">
        <f t="shared" si="70"/>
        <v>0.65277463824169402</v>
      </c>
      <c r="M593" s="126">
        <f t="shared" si="71"/>
        <v>0.37817717668470002</v>
      </c>
      <c r="O593" s="122">
        <v>583</v>
      </c>
      <c r="P593" t="s">
        <v>2137</v>
      </c>
      <c r="Q593">
        <v>0.57231812593060905</v>
      </c>
      <c r="R593">
        <v>0.41645233818350402</v>
      </c>
      <c r="S593">
        <v>0.55873816017563305</v>
      </c>
      <c r="T593">
        <v>0.42434825107222701</v>
      </c>
      <c r="U593">
        <v>0.53151390546357802</v>
      </c>
      <c r="V593">
        <v>0.43938916757527902</v>
      </c>
      <c r="W593">
        <v>0.52468068870178897</v>
      </c>
      <c r="X593">
        <v>0.45974546201915301</v>
      </c>
      <c r="Y593" s="126">
        <f t="shared" si="72"/>
        <v>0.52468068870178897</v>
      </c>
      <c r="Z593" s="126">
        <f t="shared" si="73"/>
        <v>0.45974546201915301</v>
      </c>
      <c r="AB593">
        <v>583</v>
      </c>
      <c r="AC593" t="str">
        <f t="shared" si="67"/>
        <v>Jo-Wilfried Tsonga</v>
      </c>
      <c r="AD593" s="124">
        <f t="shared" si="68"/>
        <v>0.65277463824169402</v>
      </c>
      <c r="AE593" s="124">
        <f t="shared" si="69"/>
        <v>0.37817717668470002</v>
      </c>
    </row>
    <row r="594" spans="2:31" x14ac:dyDescent="0.35">
      <c r="B594" s="122">
        <v>584</v>
      </c>
      <c r="C594" t="s">
        <v>2804</v>
      </c>
      <c r="D594">
        <v>0.63655594990078801</v>
      </c>
      <c r="E594">
        <v>0.33281872542247098</v>
      </c>
      <c r="F594">
        <v>0.62508260669249605</v>
      </c>
      <c r="G594">
        <v>0.34661523505855701</v>
      </c>
      <c r="H594">
        <v>0.61301928915498005</v>
      </c>
      <c r="I594">
        <v>0.35968641665982398</v>
      </c>
      <c r="J594">
        <v>0.59561588241761299</v>
      </c>
      <c r="K594">
        <v>0.394128246726279</v>
      </c>
      <c r="L594" s="126">
        <f t="shared" si="70"/>
        <v>0.59561588241761299</v>
      </c>
      <c r="M594" s="126">
        <f t="shared" si="71"/>
        <v>0.394128246726279</v>
      </c>
      <c r="O594" s="122">
        <v>584</v>
      </c>
      <c r="P594" t="s">
        <v>3085</v>
      </c>
      <c r="Q594">
        <v>0.57961133594995795</v>
      </c>
      <c r="R594">
        <v>0.41711075391614699</v>
      </c>
      <c r="S594">
        <v>0.56948178126661098</v>
      </c>
      <c r="T594">
        <v>0.42614767188819602</v>
      </c>
      <c r="U594">
        <v>0.55083400784987502</v>
      </c>
      <c r="V594">
        <v>0.43933226174844098</v>
      </c>
      <c r="W594">
        <v>0.53548178126661095</v>
      </c>
      <c r="X594">
        <v>0.460147671888196</v>
      </c>
      <c r="Y594" s="126">
        <f t="shared" si="72"/>
        <v>0.53548178126661095</v>
      </c>
      <c r="Z594" s="126">
        <f t="shared" si="73"/>
        <v>0.460147671888196</v>
      </c>
      <c r="AB594">
        <v>584</v>
      </c>
      <c r="AC594" t="str">
        <f t="shared" si="67"/>
        <v>Jozef Kovalik</v>
      </c>
      <c r="AD594" s="124">
        <f t="shared" si="68"/>
        <v>0.59561588241761299</v>
      </c>
      <c r="AE594" s="124">
        <f t="shared" si="69"/>
        <v>0.394128246726279</v>
      </c>
    </row>
    <row r="595" spans="2:31" x14ac:dyDescent="0.35">
      <c r="B595" s="122">
        <v>585</v>
      </c>
      <c r="C595" t="s">
        <v>3826</v>
      </c>
      <c r="D595">
        <v>0.64705454131102802</v>
      </c>
      <c r="E595">
        <v>0.347962691142711</v>
      </c>
      <c r="F595">
        <v>0.63407272174803697</v>
      </c>
      <c r="G595">
        <v>0.359283588190281</v>
      </c>
      <c r="H595">
        <v>0.60637089610788597</v>
      </c>
      <c r="I595">
        <v>0.37801643224715997</v>
      </c>
      <c r="J595">
        <v>0.59207272174803705</v>
      </c>
      <c r="K595">
        <v>0.40128358819028098</v>
      </c>
      <c r="L595" s="126">
        <f t="shared" si="70"/>
        <v>0.59207272174803705</v>
      </c>
      <c r="M595" s="126">
        <f t="shared" si="71"/>
        <v>0.40128358819028098</v>
      </c>
      <c r="O595" s="122">
        <v>585</v>
      </c>
      <c r="P595" t="s">
        <v>3231</v>
      </c>
      <c r="Q595">
        <v>0.58103587277611701</v>
      </c>
      <c r="R595">
        <v>0.45093356349705199</v>
      </c>
      <c r="S595">
        <v>0.583883514015056</v>
      </c>
      <c r="T595">
        <v>0.46684206348505702</v>
      </c>
      <c r="U595">
        <v>0.58174302591691895</v>
      </c>
      <c r="V595">
        <v>0.45833967904638101</v>
      </c>
      <c r="W595">
        <v>0.55396844064360196</v>
      </c>
      <c r="X595">
        <v>0.46941035800832298</v>
      </c>
      <c r="Y595" s="126">
        <f t="shared" si="72"/>
        <v>0.55396844064360196</v>
      </c>
      <c r="Z595" s="126">
        <f t="shared" si="73"/>
        <v>0.46941035800832298</v>
      </c>
      <c r="AB595">
        <v>585</v>
      </c>
      <c r="AC595" t="str">
        <f t="shared" si="67"/>
        <v>Juan Alejandro Hernandez</v>
      </c>
      <c r="AD595" s="124">
        <f t="shared" si="68"/>
        <v>0.59207272174803705</v>
      </c>
      <c r="AE595" s="124">
        <f t="shared" si="69"/>
        <v>0.40128358819028098</v>
      </c>
    </row>
    <row r="596" spans="2:31" x14ac:dyDescent="0.35">
      <c r="B596" s="122">
        <v>586</v>
      </c>
      <c r="C596" t="s">
        <v>1812</v>
      </c>
      <c r="D596">
        <v>0.67746822264445505</v>
      </c>
      <c r="E596">
        <v>0.35931320833717201</v>
      </c>
      <c r="F596">
        <v>0.64841067035810296</v>
      </c>
      <c r="G596">
        <v>0.37987134914933901</v>
      </c>
      <c r="H596">
        <v>0.65599996461087895</v>
      </c>
      <c r="I596">
        <v>0.39975641707737603</v>
      </c>
      <c r="J596">
        <v>0.63686488863402302</v>
      </c>
      <c r="K596">
        <v>0.43717071204761498</v>
      </c>
      <c r="L596" s="126">
        <f t="shared" si="70"/>
        <v>0.63686488863402302</v>
      </c>
      <c r="M596" s="126">
        <f t="shared" si="71"/>
        <v>0.43717071204761498</v>
      </c>
      <c r="O596" s="122">
        <v>586</v>
      </c>
      <c r="P596" t="s">
        <v>3171</v>
      </c>
      <c r="Q596">
        <v>0.57914748995334198</v>
      </c>
      <c r="R596">
        <v>0.41902421375886401</v>
      </c>
      <c r="S596">
        <v>0.56872123493001303</v>
      </c>
      <c r="T596">
        <v>0.428536320638296</v>
      </c>
      <c r="U596">
        <v>0.55029497990668397</v>
      </c>
      <c r="V596">
        <v>0.446048427517728</v>
      </c>
      <c r="W596">
        <v>0.53216370479003805</v>
      </c>
      <c r="X596">
        <v>0.45960896191488798</v>
      </c>
      <c r="Y596" s="126">
        <f t="shared" si="72"/>
        <v>0.53216370479003805</v>
      </c>
      <c r="Z596" s="126">
        <f t="shared" si="73"/>
        <v>0.45960896191488798</v>
      </c>
      <c r="AB596">
        <v>586</v>
      </c>
      <c r="AC596" t="str">
        <f t="shared" si="67"/>
        <v>Juan Carlos Ferrero</v>
      </c>
      <c r="AD596" s="124">
        <f t="shared" si="68"/>
        <v>0.63686488863402302</v>
      </c>
      <c r="AE596" s="124">
        <f t="shared" si="69"/>
        <v>0.43717071204761498</v>
      </c>
    </row>
    <row r="597" spans="2:31" x14ac:dyDescent="0.35">
      <c r="B597" s="122">
        <v>587</v>
      </c>
      <c r="C597" t="s">
        <v>1813</v>
      </c>
      <c r="D597">
        <v>0.63388032953275897</v>
      </c>
      <c r="E597">
        <v>0.352417574431442</v>
      </c>
      <c r="F597">
        <v>0.61694130058863506</v>
      </c>
      <c r="G597">
        <v>0.37012061769425098</v>
      </c>
      <c r="H597">
        <v>0.60189173272114405</v>
      </c>
      <c r="I597">
        <v>0.40433958630307898</v>
      </c>
      <c r="J597">
        <v>0.611245006838672</v>
      </c>
      <c r="K597">
        <v>0.44754599462858202</v>
      </c>
      <c r="L597" s="126">
        <f t="shared" si="70"/>
        <v>0.611245006838672</v>
      </c>
      <c r="M597" s="126">
        <f t="shared" si="71"/>
        <v>0.44754599462858202</v>
      </c>
      <c r="O597" s="122">
        <v>587</v>
      </c>
      <c r="P597" t="s">
        <v>3143</v>
      </c>
      <c r="Q597">
        <v>0.57842454937754295</v>
      </c>
      <c r="R597">
        <v>0.41879835127054699</v>
      </c>
      <c r="S597">
        <v>0.56789939917005705</v>
      </c>
      <c r="T597">
        <v>0.428397801694063</v>
      </c>
      <c r="U597">
        <v>0.54727364813262902</v>
      </c>
      <c r="V597">
        <v>0.44439505381164002</v>
      </c>
      <c r="W597">
        <v>0.53389939917005702</v>
      </c>
      <c r="X597">
        <v>0.46239780169406203</v>
      </c>
      <c r="Y597" s="126">
        <f t="shared" si="72"/>
        <v>0.53389939917005702</v>
      </c>
      <c r="Z597" s="126">
        <f t="shared" si="73"/>
        <v>0.46239780169406203</v>
      </c>
      <c r="AB597">
        <v>587</v>
      </c>
      <c r="AC597" t="str">
        <f t="shared" si="67"/>
        <v>Juan Ignacio Chela</v>
      </c>
      <c r="AD597" s="124">
        <f t="shared" si="68"/>
        <v>0.611245006838672</v>
      </c>
      <c r="AE597" s="124">
        <f t="shared" si="69"/>
        <v>0.44754599462858202</v>
      </c>
    </row>
    <row r="598" spans="2:31" x14ac:dyDescent="0.35">
      <c r="B598" s="122">
        <v>588</v>
      </c>
      <c r="C598" t="s">
        <v>2695</v>
      </c>
      <c r="D598">
        <v>0.64945605258708905</v>
      </c>
      <c r="E598">
        <v>0.34443836912033199</v>
      </c>
      <c r="F598">
        <v>0.64064981008162403</v>
      </c>
      <c r="G598">
        <v>0.35164069257597202</v>
      </c>
      <c r="H598">
        <v>0.62231695943954801</v>
      </c>
      <c r="I598">
        <v>0.37777868415627602</v>
      </c>
      <c r="J598">
        <v>0.61666572157059496</v>
      </c>
      <c r="K598">
        <v>0.39778401845251599</v>
      </c>
      <c r="L598" s="126">
        <f t="shared" si="70"/>
        <v>0.61666572157059496</v>
      </c>
      <c r="M598" s="126">
        <f t="shared" si="71"/>
        <v>0.39778401845251599</v>
      </c>
      <c r="O598" s="122">
        <v>588</v>
      </c>
      <c r="P598" t="s">
        <v>2138</v>
      </c>
      <c r="Q598">
        <v>0.57706603797505296</v>
      </c>
      <c r="R598">
        <v>0.41814222214582802</v>
      </c>
      <c r="S598">
        <v>0.56612032471926699</v>
      </c>
      <c r="T598">
        <v>0.42744117943986598</v>
      </c>
      <c r="U598">
        <v>0.54300446940998204</v>
      </c>
      <c r="V598">
        <v>0.44291736696491002</v>
      </c>
      <c r="W598">
        <v>0.53270125826479697</v>
      </c>
      <c r="X598">
        <v>0.45996907785758601</v>
      </c>
      <c r="Y598" s="126">
        <f t="shared" si="72"/>
        <v>0.53270125826479697</v>
      </c>
      <c r="Z598" s="126">
        <f t="shared" si="73"/>
        <v>0.45996907785758601</v>
      </c>
      <c r="AB598">
        <v>588</v>
      </c>
      <c r="AC598" t="str">
        <f t="shared" si="67"/>
        <v>Juan Ignacio Londero</v>
      </c>
      <c r="AD598" s="124">
        <f t="shared" si="68"/>
        <v>0.61666572157059496</v>
      </c>
      <c r="AE598" s="124">
        <f t="shared" si="69"/>
        <v>0.39778401845251599</v>
      </c>
    </row>
    <row r="599" spans="2:31" x14ac:dyDescent="0.35">
      <c r="B599" s="122">
        <v>589</v>
      </c>
      <c r="C599" t="s">
        <v>3721</v>
      </c>
      <c r="D599">
        <v>0.64520018230805498</v>
      </c>
      <c r="E599">
        <v>0.344374261402214</v>
      </c>
      <c r="F599">
        <v>0.62947820671575305</v>
      </c>
      <c r="G599">
        <v>0.35047409640975102</v>
      </c>
      <c r="H599">
        <v>0.60557872127201495</v>
      </c>
      <c r="I599">
        <v>0.37282948013751199</v>
      </c>
      <c r="J599">
        <v>0.58831984607579002</v>
      </c>
      <c r="K599">
        <v>0.40936369730687</v>
      </c>
      <c r="L599" s="126">
        <f t="shared" si="70"/>
        <v>0.58831984607579002</v>
      </c>
      <c r="M599" s="126">
        <f t="shared" si="71"/>
        <v>0.40936369730687</v>
      </c>
      <c r="O599" s="122">
        <v>589</v>
      </c>
      <c r="P599" t="s">
        <v>3717</v>
      </c>
      <c r="Q599">
        <v>0.57973387305866597</v>
      </c>
      <c r="R599">
        <v>0.418737013642625</v>
      </c>
      <c r="S599">
        <v>0.56960080958799797</v>
      </c>
      <c r="T599">
        <v>0.42810552046393802</v>
      </c>
      <c r="U599">
        <v>0.55146774611733096</v>
      </c>
      <c r="V599">
        <v>0.44547402728524998</v>
      </c>
      <c r="W599">
        <v>0.53480242876399497</v>
      </c>
      <c r="X599">
        <v>0.45831656139181298</v>
      </c>
      <c r="Y599" s="126">
        <f t="shared" si="72"/>
        <v>0.53480242876399497</v>
      </c>
      <c r="Z599" s="126">
        <f t="shared" si="73"/>
        <v>0.45831656139181298</v>
      </c>
      <c r="AB599">
        <v>589</v>
      </c>
      <c r="AC599" t="str">
        <f t="shared" si="67"/>
        <v>Juan Manuel Cerundolo</v>
      </c>
      <c r="AD599" s="124">
        <f t="shared" si="68"/>
        <v>0.58831984607579002</v>
      </c>
      <c r="AE599" s="124">
        <f t="shared" si="69"/>
        <v>0.40936369730687</v>
      </c>
    </row>
    <row r="600" spans="2:31" x14ac:dyDescent="0.35">
      <c r="B600" s="122">
        <v>590</v>
      </c>
      <c r="C600" t="s">
        <v>2414</v>
      </c>
      <c r="D600">
        <v>0.73909988398396798</v>
      </c>
      <c r="E600">
        <v>0.40398414026780999</v>
      </c>
      <c r="F600">
        <v>0.73475467999773703</v>
      </c>
      <c r="G600">
        <v>0.429939457459381</v>
      </c>
      <c r="H600">
        <v>0.72273677685980098</v>
      </c>
      <c r="I600">
        <v>0.43715214350229298</v>
      </c>
      <c r="J600">
        <v>0.68778796869191405</v>
      </c>
      <c r="K600">
        <v>0.44714691145098601</v>
      </c>
      <c r="L600" s="126">
        <f t="shared" si="70"/>
        <v>0.68778796869191405</v>
      </c>
      <c r="M600" s="126">
        <f t="shared" si="71"/>
        <v>0.44714691145098601</v>
      </c>
      <c r="O600" s="122">
        <v>590</v>
      </c>
      <c r="P600" t="s">
        <v>3177</v>
      </c>
      <c r="Q600">
        <v>0.57484914989999802</v>
      </c>
      <c r="R600">
        <v>0.41825642714084199</v>
      </c>
      <c r="S600">
        <v>0.56227372484999705</v>
      </c>
      <c r="T600">
        <v>0.42738464071126198</v>
      </c>
      <c r="U600">
        <v>0.54169829979999595</v>
      </c>
      <c r="V600">
        <v>0.44451285428168302</v>
      </c>
      <c r="W600">
        <v>0.51282117454999099</v>
      </c>
      <c r="X600">
        <v>0.45615392213378703</v>
      </c>
      <c r="Y600" s="126">
        <f t="shared" si="72"/>
        <v>0.51282117454999099</v>
      </c>
      <c r="Z600" s="126">
        <f t="shared" si="73"/>
        <v>0.45615392213378703</v>
      </c>
      <c r="AB600">
        <v>590</v>
      </c>
      <c r="AC600" t="str">
        <f t="shared" si="67"/>
        <v>Juan Martin Del Potro</v>
      </c>
      <c r="AD600" s="124">
        <f t="shared" si="68"/>
        <v>0.68778796869191405</v>
      </c>
      <c r="AE600" s="124">
        <f t="shared" si="69"/>
        <v>0.44714691145098601</v>
      </c>
    </row>
    <row r="601" spans="2:31" x14ac:dyDescent="0.35">
      <c r="B601" s="122">
        <v>591</v>
      </c>
      <c r="C601" t="s">
        <v>1814</v>
      </c>
      <c r="D601">
        <v>0.646018927961025</v>
      </c>
      <c r="E601">
        <v>0.37153996615580698</v>
      </c>
      <c r="F601">
        <v>0.65574936365918801</v>
      </c>
      <c r="G601">
        <v>0.41171233787543599</v>
      </c>
      <c r="H601">
        <v>0.626073514326415</v>
      </c>
      <c r="I601">
        <v>0.43363021965590398</v>
      </c>
      <c r="J601">
        <v>0.63040194308206099</v>
      </c>
      <c r="K601">
        <v>0.46182993079909102</v>
      </c>
      <c r="L601" s="126">
        <f t="shared" si="70"/>
        <v>0.63040194308206099</v>
      </c>
      <c r="M601" s="126">
        <f t="shared" si="71"/>
        <v>0.46182993079909102</v>
      </c>
      <c r="O601" s="122">
        <v>591</v>
      </c>
      <c r="P601" t="s">
        <v>2139</v>
      </c>
      <c r="Q601">
        <v>0.57648595080091802</v>
      </c>
      <c r="R601">
        <v>0.41895597395142897</v>
      </c>
      <c r="S601">
        <v>0.56472892620137705</v>
      </c>
      <c r="T601">
        <v>0.42843396092714298</v>
      </c>
      <c r="U601">
        <v>0.54497190160183595</v>
      </c>
      <c r="V601">
        <v>0.44591194790285699</v>
      </c>
      <c r="W601">
        <v>0.52018677860413098</v>
      </c>
      <c r="X601">
        <v>0.45930188278142797</v>
      </c>
      <c r="Y601" s="126">
        <f t="shared" si="72"/>
        <v>0.52018677860413098</v>
      </c>
      <c r="Z601" s="126">
        <f t="shared" si="73"/>
        <v>0.45930188278142797</v>
      </c>
      <c r="AB601">
        <v>591</v>
      </c>
      <c r="AC601" t="str">
        <f t="shared" si="67"/>
        <v>Juan Monaco</v>
      </c>
      <c r="AD601" s="124">
        <f t="shared" si="68"/>
        <v>0.63040194308206099</v>
      </c>
      <c r="AE601" s="124">
        <f t="shared" si="69"/>
        <v>0.46182993079909102</v>
      </c>
    </row>
    <row r="602" spans="2:31" x14ac:dyDescent="0.35">
      <c r="B602" s="122">
        <v>592</v>
      </c>
      <c r="C602" t="s">
        <v>3655</v>
      </c>
      <c r="D602">
        <v>0.65348157765819204</v>
      </c>
      <c r="E602">
        <v>0.345157340886529</v>
      </c>
      <c r="F602">
        <v>0.64272236648728798</v>
      </c>
      <c r="G602">
        <v>0.35523601132979399</v>
      </c>
      <c r="H602">
        <v>0.62596315531638402</v>
      </c>
      <c r="I602">
        <v>0.37131468177305799</v>
      </c>
      <c r="J602">
        <v>0.602263414993503</v>
      </c>
      <c r="K602">
        <v>0.391339502166687</v>
      </c>
      <c r="L602" s="126">
        <f t="shared" si="70"/>
        <v>0.602263414993503</v>
      </c>
      <c r="M602" s="126">
        <f t="shared" si="71"/>
        <v>0.391339502166687</v>
      </c>
      <c r="O602" s="122">
        <v>592</v>
      </c>
      <c r="P602" t="s">
        <v>3145</v>
      </c>
      <c r="Q602">
        <v>0.572513216133265</v>
      </c>
      <c r="R602">
        <v>0.41478364179211902</v>
      </c>
      <c r="S602">
        <v>0.55974129672144501</v>
      </c>
      <c r="T602">
        <v>0.42297317930474998</v>
      </c>
      <c r="U602">
        <v>0.53119759713724801</v>
      </c>
      <c r="V602">
        <v>0.43278098388481501</v>
      </c>
      <c r="W602">
        <v>0.52076745050908901</v>
      </c>
      <c r="X602">
        <v>0.45568300377937798</v>
      </c>
      <c r="Y602" s="126">
        <f t="shared" si="72"/>
        <v>0.52076745050908901</v>
      </c>
      <c r="Z602" s="126">
        <f t="shared" si="73"/>
        <v>0.45568300377937798</v>
      </c>
      <c r="AB602">
        <v>592</v>
      </c>
      <c r="AC602" t="str">
        <f t="shared" si="67"/>
        <v>Juan Pablo Ficovich</v>
      </c>
      <c r="AD602" s="124">
        <f t="shared" si="68"/>
        <v>0.602263414993503</v>
      </c>
      <c r="AE602" s="124">
        <f t="shared" si="69"/>
        <v>0.391339502166687</v>
      </c>
    </row>
    <row r="603" spans="2:31" x14ac:dyDescent="0.35">
      <c r="B603" s="122">
        <v>593</v>
      </c>
      <c r="C603" t="s">
        <v>3664</v>
      </c>
      <c r="D603">
        <v>0.65705331026117997</v>
      </c>
      <c r="E603">
        <v>0.34814261535319801</v>
      </c>
      <c r="F603">
        <v>0.64789865986277995</v>
      </c>
      <c r="G603">
        <v>0.36005783564813498</v>
      </c>
      <c r="H603">
        <v>0.63433949811949197</v>
      </c>
      <c r="I603">
        <v>0.3749466249017</v>
      </c>
      <c r="J603">
        <v>0.61538818654195004</v>
      </c>
      <c r="K603">
        <v>0.41231732705045299</v>
      </c>
      <c r="L603" s="126">
        <f t="shared" si="70"/>
        <v>0.61538818654195004</v>
      </c>
      <c r="M603" s="126">
        <f t="shared" si="71"/>
        <v>0.41231732705045299</v>
      </c>
      <c r="O603" s="122">
        <v>593</v>
      </c>
      <c r="P603" t="s">
        <v>3901</v>
      </c>
      <c r="Q603">
        <v>0.57541024142710995</v>
      </c>
      <c r="R603">
        <v>0.399633998376696</v>
      </c>
      <c r="S603">
        <v>0.56854198162344904</v>
      </c>
      <c r="T603">
        <v>0.41254313919596303</v>
      </c>
      <c r="U603">
        <v>0.55000348574759605</v>
      </c>
      <c r="V603">
        <v>0.41759696084222198</v>
      </c>
      <c r="W603">
        <v>0.54007038145334596</v>
      </c>
      <c r="X603">
        <v>0.445808995208196</v>
      </c>
      <c r="Y603" s="126">
        <f t="shared" si="72"/>
        <v>0.54007038145334596</v>
      </c>
      <c r="Z603" s="126">
        <f t="shared" si="73"/>
        <v>0.445808995208196</v>
      </c>
      <c r="AB603">
        <v>593</v>
      </c>
      <c r="AC603" t="str">
        <f t="shared" si="67"/>
        <v>Juan Pablo Varillas</v>
      </c>
      <c r="AD603" s="124">
        <f t="shared" si="68"/>
        <v>0.61538818654195004</v>
      </c>
      <c r="AE603" s="124">
        <f t="shared" si="69"/>
        <v>0.41231732705045299</v>
      </c>
    </row>
    <row r="604" spans="2:31" x14ac:dyDescent="0.35">
      <c r="B604" s="122">
        <v>594</v>
      </c>
      <c r="C604" t="s">
        <v>2389</v>
      </c>
      <c r="D604">
        <v>0.64786076713277496</v>
      </c>
      <c r="E604">
        <v>0.34751059328077599</v>
      </c>
      <c r="F604">
        <v>0.63441488180120698</v>
      </c>
      <c r="G604">
        <v>0.35895355166523302</v>
      </c>
      <c r="H604">
        <v>0.61388016277164403</v>
      </c>
      <c r="I604">
        <v>0.374745086701887</v>
      </c>
      <c r="J604">
        <v>0.57834497378534699</v>
      </c>
      <c r="K604">
        <v>0.40619055564983197</v>
      </c>
      <c r="L604" s="126">
        <f t="shared" si="70"/>
        <v>0.57834497378534699</v>
      </c>
      <c r="M604" s="126">
        <f t="shared" si="71"/>
        <v>0.40619055564983197</v>
      </c>
      <c r="O604" s="122">
        <v>594</v>
      </c>
      <c r="P604" t="s">
        <v>3582</v>
      </c>
      <c r="Q604">
        <v>0.58714211267063399</v>
      </c>
      <c r="R604">
        <v>0.42229504220962299</v>
      </c>
      <c r="S604">
        <v>0.57538210499666997</v>
      </c>
      <c r="T604">
        <v>0.43218433099867398</v>
      </c>
      <c r="U604">
        <v>0.56049850379861099</v>
      </c>
      <c r="V604">
        <v>0.45504204535933301</v>
      </c>
      <c r="W604">
        <v>0.54134427688268805</v>
      </c>
      <c r="X604">
        <v>0.46047454649295499</v>
      </c>
      <c r="Y604" s="126">
        <f t="shared" si="72"/>
        <v>0.54134427688268805</v>
      </c>
      <c r="Z604" s="126">
        <f t="shared" si="73"/>
        <v>0.46047454649295499</v>
      </c>
      <c r="AB604">
        <v>594</v>
      </c>
      <c r="AC604" t="str">
        <f t="shared" si="67"/>
        <v>Juan-Antonio Marin</v>
      </c>
      <c r="AD604" s="124">
        <f t="shared" si="68"/>
        <v>0.57834497378534699</v>
      </c>
      <c r="AE604" s="124">
        <f t="shared" si="69"/>
        <v>0.40619055564983197</v>
      </c>
    </row>
    <row r="605" spans="2:31" x14ac:dyDescent="0.35">
      <c r="B605" s="122">
        <v>595</v>
      </c>
      <c r="C605" t="s">
        <v>1815</v>
      </c>
      <c r="D605">
        <v>0.65338131782542597</v>
      </c>
      <c r="E605">
        <v>0.34710780295263799</v>
      </c>
      <c r="F605">
        <v>0.64257197673813904</v>
      </c>
      <c r="G605">
        <v>0.35816170442895801</v>
      </c>
      <c r="H605">
        <v>0.62576263565085199</v>
      </c>
      <c r="I605">
        <v>0.37521560590527703</v>
      </c>
      <c r="J605">
        <v>0.60179219377950099</v>
      </c>
      <c r="K605">
        <v>0.40050667387740002</v>
      </c>
      <c r="L605" s="126">
        <f t="shared" si="70"/>
        <v>0.60179219377950099</v>
      </c>
      <c r="M605" s="126">
        <f t="shared" si="71"/>
        <v>0.40050667387740002</v>
      </c>
      <c r="O605" s="122">
        <v>595</v>
      </c>
      <c r="P605" t="s">
        <v>3731</v>
      </c>
      <c r="Q605">
        <v>0.57433810202101498</v>
      </c>
      <c r="R605">
        <v>0.40977943036467002</v>
      </c>
      <c r="S605">
        <v>0.55454881356493602</v>
      </c>
      <c r="T605">
        <v>0.413763637048425</v>
      </c>
      <c r="U605">
        <v>0.54216004855511801</v>
      </c>
      <c r="V605">
        <v>0.43464174877085998</v>
      </c>
      <c r="W605">
        <v>0.51862893293511603</v>
      </c>
      <c r="X605">
        <v>0.44616611109207599</v>
      </c>
      <c r="Y605" s="126">
        <f t="shared" si="72"/>
        <v>0.51862893293511603</v>
      </c>
      <c r="Z605" s="126">
        <f t="shared" si="73"/>
        <v>0.44616611109207599</v>
      </c>
      <c r="AB605">
        <v>595</v>
      </c>
      <c r="AC605" t="str">
        <f t="shared" si="67"/>
        <v>Juan-Martin Aranguren</v>
      </c>
      <c r="AD605" s="124">
        <f t="shared" si="68"/>
        <v>0.60179219377950099</v>
      </c>
      <c r="AE605" s="124">
        <f t="shared" si="69"/>
        <v>0.40050667387740002</v>
      </c>
    </row>
    <row r="606" spans="2:31" x14ac:dyDescent="0.35">
      <c r="B606" s="122">
        <v>596</v>
      </c>
      <c r="C606" t="s">
        <v>1816</v>
      </c>
      <c r="D606">
        <v>0.64932862462935304</v>
      </c>
      <c r="E606">
        <v>0.34605279158833202</v>
      </c>
      <c r="F606">
        <v>0.636450419379891</v>
      </c>
      <c r="G606">
        <v>0.35684779301716302</v>
      </c>
      <c r="H606">
        <v>0.61794636869484698</v>
      </c>
      <c r="I606">
        <v>0.37127906486094298</v>
      </c>
      <c r="J606">
        <v>0.58188568096236004</v>
      </c>
      <c r="K606">
        <v>0.40097395428539101</v>
      </c>
      <c r="L606" s="126">
        <f t="shared" si="70"/>
        <v>0.58188568096236004</v>
      </c>
      <c r="M606" s="126">
        <f t="shared" si="71"/>
        <v>0.40097395428539101</v>
      </c>
      <c r="O606" s="122">
        <v>596</v>
      </c>
      <c r="P606" t="s">
        <v>3189</v>
      </c>
      <c r="Q606">
        <v>0.57340675395587803</v>
      </c>
      <c r="R606">
        <v>0.46207378810677102</v>
      </c>
      <c r="S606">
        <v>0.54167274289808098</v>
      </c>
      <c r="T606">
        <v>0.49209099479943003</v>
      </c>
      <c r="U606">
        <v>0.55678751806379101</v>
      </c>
      <c r="V606">
        <v>0.533248332322521</v>
      </c>
      <c r="W606">
        <v>0.51375727553572403</v>
      </c>
      <c r="X606">
        <v>0.51360497080154399</v>
      </c>
      <c r="Y606" s="126">
        <f t="shared" si="72"/>
        <v>0.51375727553572403</v>
      </c>
      <c r="Z606" s="126">
        <f t="shared" si="73"/>
        <v>0.51360497080154399</v>
      </c>
      <c r="AB606">
        <v>596</v>
      </c>
      <c r="AC606" t="str">
        <f t="shared" si="67"/>
        <v>Juan-Pablo Brzezicki</v>
      </c>
      <c r="AD606" s="124">
        <f t="shared" si="68"/>
        <v>0.58188568096236004</v>
      </c>
      <c r="AE606" s="124">
        <f t="shared" si="69"/>
        <v>0.40097395428539101</v>
      </c>
    </row>
    <row r="607" spans="2:31" x14ac:dyDescent="0.35">
      <c r="B607" s="122">
        <v>597</v>
      </c>
      <c r="C607" t="s">
        <v>1817</v>
      </c>
      <c r="D607">
        <v>0.64711695696454696</v>
      </c>
      <c r="E607">
        <v>0.33630989112590498</v>
      </c>
      <c r="F607">
        <v>0.64044534303807499</v>
      </c>
      <c r="G607">
        <v>0.34840487913348001</v>
      </c>
      <c r="H607">
        <v>0.62453757836492396</v>
      </c>
      <c r="I607">
        <v>0.36068246292912498</v>
      </c>
      <c r="J607">
        <v>0.60284286332858905</v>
      </c>
      <c r="K607">
        <v>0.38242147929489201</v>
      </c>
      <c r="L607" s="126">
        <f t="shared" si="70"/>
        <v>0.60284286332858905</v>
      </c>
      <c r="M607" s="126">
        <f t="shared" si="71"/>
        <v>0.38242147929489201</v>
      </c>
      <c r="O607" s="122">
        <v>597</v>
      </c>
      <c r="P607" t="s">
        <v>3131</v>
      </c>
      <c r="Q607">
        <v>0.576219108585587</v>
      </c>
      <c r="R607">
        <v>0.41865604024584302</v>
      </c>
      <c r="S607">
        <v>0.56432866287838002</v>
      </c>
      <c r="T607">
        <v>0.42798406036876402</v>
      </c>
      <c r="U607">
        <v>0.54443821717117402</v>
      </c>
      <c r="V607">
        <v>0.44531208049168602</v>
      </c>
      <c r="W607">
        <v>0.518985988635141</v>
      </c>
      <c r="X607">
        <v>0.45795218110629299</v>
      </c>
      <c r="Y607" s="126">
        <f t="shared" si="72"/>
        <v>0.518985988635141</v>
      </c>
      <c r="Z607" s="126">
        <f t="shared" si="73"/>
        <v>0.45795218110629299</v>
      </c>
      <c r="AB607">
        <v>597</v>
      </c>
      <c r="AC607" t="str">
        <f t="shared" si="67"/>
        <v>Juan-Pablo Guzman</v>
      </c>
      <c r="AD607" s="124">
        <f t="shared" si="68"/>
        <v>0.60284286332858905</v>
      </c>
      <c r="AE607" s="124">
        <f t="shared" si="69"/>
        <v>0.38242147929489201</v>
      </c>
    </row>
    <row r="608" spans="2:31" x14ac:dyDescent="0.35">
      <c r="B608" s="122">
        <v>598</v>
      </c>
      <c r="C608" t="s">
        <v>2632</v>
      </c>
      <c r="D608">
        <v>0.65248811176464405</v>
      </c>
      <c r="E608">
        <v>0.34621907806706498</v>
      </c>
      <c r="F608">
        <v>0.64125452856614196</v>
      </c>
      <c r="G608">
        <v>0.35690081076803698</v>
      </c>
      <c r="H608">
        <v>0.62382416927888695</v>
      </c>
      <c r="I608">
        <v>0.37294723919553902</v>
      </c>
      <c r="J608">
        <v>0.59804581586119399</v>
      </c>
      <c r="K608">
        <v>0.39778797899748902</v>
      </c>
      <c r="L608" s="126">
        <f t="shared" si="70"/>
        <v>0.59804581586119399</v>
      </c>
      <c r="M608" s="126">
        <f t="shared" si="71"/>
        <v>0.39778797899748902</v>
      </c>
      <c r="O608" s="122">
        <v>598</v>
      </c>
      <c r="P608" t="s">
        <v>3590</v>
      </c>
      <c r="Q608">
        <v>0.61089369315889197</v>
      </c>
      <c r="R608">
        <v>0.41613113998378698</v>
      </c>
      <c r="S608">
        <v>0.61387459603521799</v>
      </c>
      <c r="T608">
        <v>0.427041977438399</v>
      </c>
      <c r="U608">
        <v>0.628942952755566</v>
      </c>
      <c r="V608">
        <v>0.45023509447701199</v>
      </c>
      <c r="W608">
        <v>0.59052700078798104</v>
      </c>
      <c r="X608">
        <v>0.47601328449937402</v>
      </c>
      <c r="Y608" s="126">
        <f t="shared" si="72"/>
        <v>0.59052700078798104</v>
      </c>
      <c r="Z608" s="126">
        <f t="shared" si="73"/>
        <v>0.47601328449937402</v>
      </c>
      <c r="AB608">
        <v>598</v>
      </c>
      <c r="AC608" t="str">
        <f t="shared" si="67"/>
        <v>Juan-Sebastian Cabal</v>
      </c>
      <c r="AD608" s="124">
        <f t="shared" si="68"/>
        <v>0.59804581586119399</v>
      </c>
      <c r="AE608" s="124">
        <f t="shared" si="69"/>
        <v>0.39778797899748902</v>
      </c>
    </row>
    <row r="609" spans="2:31" x14ac:dyDescent="0.35">
      <c r="B609" s="122">
        <v>599</v>
      </c>
      <c r="C609" t="s">
        <v>2657</v>
      </c>
      <c r="D609">
        <v>0.65032684084987102</v>
      </c>
      <c r="E609">
        <v>0.34503062298640202</v>
      </c>
      <c r="F609">
        <v>0.63571807599719699</v>
      </c>
      <c r="G609">
        <v>0.35337196401804399</v>
      </c>
      <c r="H609">
        <v>0.622326840849871</v>
      </c>
      <c r="I609">
        <v>0.37303062298640199</v>
      </c>
      <c r="J609">
        <v>0.59799513063740295</v>
      </c>
      <c r="K609">
        <v>0.39852296723980102</v>
      </c>
      <c r="L609" s="126">
        <f t="shared" si="70"/>
        <v>0.59799513063740295</v>
      </c>
      <c r="M609" s="126">
        <f t="shared" si="71"/>
        <v>0.39852296723980102</v>
      </c>
      <c r="O609" s="122">
        <v>599</v>
      </c>
      <c r="P609" t="s">
        <v>3126</v>
      </c>
      <c r="Q609">
        <v>0.58131606229031096</v>
      </c>
      <c r="R609">
        <v>0.418191381041009</v>
      </c>
      <c r="S609">
        <v>0.57197409343546601</v>
      </c>
      <c r="T609">
        <v>0.42728707156151402</v>
      </c>
      <c r="U609">
        <v>0.55463212458062205</v>
      </c>
      <c r="V609">
        <v>0.44438276208201799</v>
      </c>
      <c r="W609">
        <v>0.54192228030639999</v>
      </c>
      <c r="X609">
        <v>0.45586121468454099</v>
      </c>
      <c r="Y609" s="126">
        <f t="shared" si="72"/>
        <v>0.54192228030639999</v>
      </c>
      <c r="Z609" s="126">
        <f t="shared" si="73"/>
        <v>0.45586121468454099</v>
      </c>
      <c r="AB609">
        <v>599</v>
      </c>
      <c r="AC609" t="str">
        <f t="shared" si="67"/>
        <v>Julian Knowle</v>
      </c>
      <c r="AD609" s="124">
        <f t="shared" si="68"/>
        <v>0.59799513063740295</v>
      </c>
      <c r="AE609" s="124">
        <f t="shared" si="69"/>
        <v>0.39852296723980102</v>
      </c>
    </row>
    <row r="610" spans="2:31" x14ac:dyDescent="0.35">
      <c r="B610" s="122">
        <v>600</v>
      </c>
      <c r="C610" t="s">
        <v>2961</v>
      </c>
      <c r="D610">
        <v>0.64860676492354696</v>
      </c>
      <c r="E610">
        <v>0.34619408954511599</v>
      </c>
      <c r="F610">
        <v>0.63148248703100496</v>
      </c>
      <c r="G610">
        <v>0.35614517376265398</v>
      </c>
      <c r="H610">
        <v>0.620834306734525</v>
      </c>
      <c r="I610">
        <v>0.37414813268437103</v>
      </c>
      <c r="J610">
        <v>0.59760386384602204</v>
      </c>
      <c r="K610">
        <v>0.39921403755889701</v>
      </c>
      <c r="L610" s="126">
        <f t="shared" si="70"/>
        <v>0.59760386384602204</v>
      </c>
      <c r="M610" s="126">
        <f t="shared" si="71"/>
        <v>0.39921403755889701</v>
      </c>
      <c r="O610" s="122">
        <v>600</v>
      </c>
      <c r="P610" t="s">
        <v>2997</v>
      </c>
      <c r="Q610">
        <v>0.57559323612788205</v>
      </c>
      <c r="R610">
        <v>0.41633836885407799</v>
      </c>
      <c r="S610">
        <v>0.563374975000976</v>
      </c>
      <c r="T610">
        <v>0.42468298347462402</v>
      </c>
      <c r="U610">
        <v>0.54327574740085105</v>
      </c>
      <c r="V610">
        <v>0.43962415654711601</v>
      </c>
      <c r="W610">
        <v>0.51588685794936695</v>
      </c>
      <c r="X610">
        <v>0.45085583351997699</v>
      </c>
      <c r="Y610" s="126">
        <f t="shared" si="72"/>
        <v>0.51588685794936695</v>
      </c>
      <c r="Z610" s="126">
        <f t="shared" si="73"/>
        <v>0.45085583351997699</v>
      </c>
      <c r="AB610">
        <v>600</v>
      </c>
      <c r="AC610" t="str">
        <f t="shared" si="67"/>
        <v>Julian Lenz</v>
      </c>
      <c r="AD610" s="124">
        <f t="shared" si="68"/>
        <v>0.59760386384602204</v>
      </c>
      <c r="AE610" s="124">
        <f t="shared" si="69"/>
        <v>0.39921403755889701</v>
      </c>
    </row>
    <row r="611" spans="2:31" x14ac:dyDescent="0.35">
      <c r="B611" s="122">
        <v>601</v>
      </c>
      <c r="C611" t="s">
        <v>1818</v>
      </c>
      <c r="D611">
        <v>0.637380008482477</v>
      </c>
      <c r="E611">
        <v>0.34765876477785301</v>
      </c>
      <c r="F611">
        <v>0.62474788289967997</v>
      </c>
      <c r="G611">
        <v>0.35373213258972602</v>
      </c>
      <c r="H611">
        <v>0.60879193257855402</v>
      </c>
      <c r="I611">
        <v>0.37323615810341998</v>
      </c>
      <c r="J611">
        <v>0.59548941860972104</v>
      </c>
      <c r="K611">
        <v>0.41166869469119299</v>
      </c>
      <c r="L611" s="126">
        <f t="shared" si="70"/>
        <v>0.59548941860972104</v>
      </c>
      <c r="M611" s="126">
        <f t="shared" si="71"/>
        <v>0.41166869469119299</v>
      </c>
      <c r="O611" s="122">
        <v>601</v>
      </c>
      <c r="P611" t="s">
        <v>2140</v>
      </c>
      <c r="Q611">
        <v>0.55433153099648302</v>
      </c>
      <c r="R611">
        <v>0.40587454473656198</v>
      </c>
      <c r="S611">
        <v>0.543777447557375</v>
      </c>
      <c r="T611">
        <v>0.41585280886630699</v>
      </c>
      <c r="U611">
        <v>0.52456865470135705</v>
      </c>
      <c r="V611">
        <v>0.444475762635202</v>
      </c>
      <c r="W611">
        <v>0.50616372959594502</v>
      </c>
      <c r="X611">
        <v>0.44991301308485798</v>
      </c>
      <c r="Y611" s="126">
        <f t="shared" si="72"/>
        <v>0.50616372959594502</v>
      </c>
      <c r="Z611" s="126">
        <f t="shared" si="73"/>
        <v>0.44991301308485798</v>
      </c>
      <c r="AB611">
        <v>601</v>
      </c>
      <c r="AC611" t="str">
        <f t="shared" si="67"/>
        <v>Julian Reister</v>
      </c>
      <c r="AD611" s="124">
        <f t="shared" si="68"/>
        <v>0.59548941860972104</v>
      </c>
      <c r="AE611" s="124">
        <f t="shared" si="69"/>
        <v>0.41166869469119299</v>
      </c>
    </row>
    <row r="612" spans="2:31" x14ac:dyDescent="0.35">
      <c r="B612" s="122">
        <v>602</v>
      </c>
      <c r="C612" t="s">
        <v>1819</v>
      </c>
      <c r="D612">
        <v>0.66424275485759399</v>
      </c>
      <c r="E612">
        <v>0.36558111974448099</v>
      </c>
      <c r="F612">
        <v>0.67617004397214997</v>
      </c>
      <c r="G612">
        <v>0.38522272495522902</v>
      </c>
      <c r="H612">
        <v>0.64169658401116203</v>
      </c>
      <c r="I612">
        <v>0.39105231304942101</v>
      </c>
      <c r="J612">
        <v>0.62090653975702104</v>
      </c>
      <c r="K612">
        <v>0.39072998080014099</v>
      </c>
      <c r="L612" s="126">
        <f t="shared" si="70"/>
        <v>0.62090653975702104</v>
      </c>
      <c r="M612" s="126">
        <f t="shared" si="71"/>
        <v>0.39072998080014099</v>
      </c>
      <c r="O612" s="122">
        <v>602</v>
      </c>
      <c r="P612" t="s">
        <v>3413</v>
      </c>
      <c r="Q612">
        <v>0.58006452020097998</v>
      </c>
      <c r="R612">
        <v>0.41782458375985199</v>
      </c>
      <c r="S612">
        <v>0.57643132303778699</v>
      </c>
      <c r="T612">
        <v>0.44039886266518302</v>
      </c>
      <c r="U612">
        <v>0.57642891535378604</v>
      </c>
      <c r="V612">
        <v>0.47243606145540501</v>
      </c>
      <c r="W612">
        <v>0.52941616242718903</v>
      </c>
      <c r="X612">
        <v>0.45473077705210702</v>
      </c>
      <c r="Y612" s="126">
        <f t="shared" si="72"/>
        <v>0.52941616242718903</v>
      </c>
      <c r="Z612" s="126">
        <f t="shared" si="73"/>
        <v>0.45473077705210702</v>
      </c>
      <c r="AB612">
        <v>602</v>
      </c>
      <c r="AC612" t="str">
        <f t="shared" si="67"/>
        <v>Julien Benneteau</v>
      </c>
      <c r="AD612" s="124">
        <f t="shared" si="68"/>
        <v>0.62090653975702104</v>
      </c>
      <c r="AE612" s="124">
        <f t="shared" si="69"/>
        <v>0.39072998080014099</v>
      </c>
    </row>
    <row r="613" spans="2:31" x14ac:dyDescent="0.35">
      <c r="B613" s="122">
        <v>603</v>
      </c>
      <c r="C613" t="s">
        <v>2329</v>
      </c>
      <c r="D613">
        <v>0.648380022039167</v>
      </c>
      <c r="E613">
        <v>0.34078486050639401</v>
      </c>
      <c r="F613">
        <v>0.63732255485560596</v>
      </c>
      <c r="G613">
        <v>0.351212728003023</v>
      </c>
      <c r="H613">
        <v>0.61782783361146698</v>
      </c>
      <c r="I613">
        <v>0.36436906262770402</v>
      </c>
      <c r="J613">
        <v>0.59048237619894495</v>
      </c>
      <c r="K613">
        <v>0.38552877046393003</v>
      </c>
      <c r="L613" s="126">
        <f t="shared" si="70"/>
        <v>0.59048237619894495</v>
      </c>
      <c r="M613" s="126">
        <f t="shared" si="71"/>
        <v>0.38552877046393003</v>
      </c>
      <c r="O613" s="122">
        <v>603</v>
      </c>
      <c r="P613" t="s">
        <v>3205</v>
      </c>
      <c r="Q613">
        <v>0.57805207188306496</v>
      </c>
      <c r="R613">
        <v>0.41697082763169702</v>
      </c>
      <c r="S613">
        <v>0.567078107824598</v>
      </c>
      <c r="T613">
        <v>0.42545624144754601</v>
      </c>
      <c r="U613">
        <v>0.54810414376613104</v>
      </c>
      <c r="V613">
        <v>0.44194165526339502</v>
      </c>
      <c r="W613">
        <v>0.52723432347379395</v>
      </c>
      <c r="X613">
        <v>0.45036872434263803</v>
      </c>
      <c r="Y613" s="126">
        <f t="shared" si="72"/>
        <v>0.52723432347379395</v>
      </c>
      <c r="Z613" s="126">
        <f t="shared" si="73"/>
        <v>0.45036872434263803</v>
      </c>
      <c r="AB613">
        <v>603</v>
      </c>
      <c r="AC613" t="str">
        <f t="shared" si="67"/>
        <v>Julien Boutter</v>
      </c>
      <c r="AD613" s="124">
        <f t="shared" si="68"/>
        <v>0.59048237619894495</v>
      </c>
      <c r="AE613" s="124">
        <f t="shared" si="69"/>
        <v>0.38552877046393003</v>
      </c>
    </row>
    <row r="614" spans="2:31" x14ac:dyDescent="0.35">
      <c r="B614" s="122">
        <v>604</v>
      </c>
      <c r="C614" t="s">
        <v>1820</v>
      </c>
      <c r="D614">
        <v>0.65235128302837797</v>
      </c>
      <c r="E614">
        <v>0.34756056943248098</v>
      </c>
      <c r="F614">
        <v>0.64102692454256704</v>
      </c>
      <c r="G614">
        <v>0.35884085414872102</v>
      </c>
      <c r="H614">
        <v>0.623702566056756</v>
      </c>
      <c r="I614">
        <v>0.37612113886496201</v>
      </c>
      <c r="J614">
        <v>0.59695103023337703</v>
      </c>
      <c r="K614">
        <v>0.40263467633265998</v>
      </c>
      <c r="L614" s="126">
        <f t="shared" si="70"/>
        <v>0.59695103023337703</v>
      </c>
      <c r="M614" s="126">
        <f t="shared" si="71"/>
        <v>0.40263467633265998</v>
      </c>
      <c r="O614" s="122">
        <v>604</v>
      </c>
      <c r="P614" t="s">
        <v>3534</v>
      </c>
      <c r="Q614">
        <v>0.580519993148086</v>
      </c>
      <c r="R614">
        <v>0.41717126986529701</v>
      </c>
      <c r="S614">
        <v>0.57116998458319301</v>
      </c>
      <c r="T614">
        <v>0.42363535719691903</v>
      </c>
      <c r="U614">
        <v>0.55251999314808597</v>
      </c>
      <c r="V614">
        <v>0.44517126986529698</v>
      </c>
      <c r="W614">
        <v>0.53638999486106498</v>
      </c>
      <c r="X614">
        <v>0.46187845239897302</v>
      </c>
      <c r="Y614" s="126">
        <f t="shared" si="72"/>
        <v>0.53638999486106498</v>
      </c>
      <c r="Z614" s="126">
        <f t="shared" si="73"/>
        <v>0.46187845239897302</v>
      </c>
      <c r="AB614">
        <v>604</v>
      </c>
      <c r="AC614" t="str">
        <f t="shared" si="67"/>
        <v>Julien Jeanpierre</v>
      </c>
      <c r="AD614" s="124">
        <f t="shared" si="68"/>
        <v>0.59695103023337703</v>
      </c>
      <c r="AE614" s="124">
        <f t="shared" si="69"/>
        <v>0.40263467633265998</v>
      </c>
    </row>
    <row r="615" spans="2:31" x14ac:dyDescent="0.35">
      <c r="B615" s="122">
        <v>605</v>
      </c>
      <c r="C615" t="s">
        <v>2432</v>
      </c>
      <c r="D615">
        <v>0.65161829393232396</v>
      </c>
      <c r="E615">
        <v>0.34665317880503799</v>
      </c>
      <c r="F615">
        <v>0.63875299074096104</v>
      </c>
      <c r="G615">
        <v>0.35718497019183898</v>
      </c>
      <c r="H615">
        <v>0.62361829393232404</v>
      </c>
      <c r="I615">
        <v>0.37465317880503801</v>
      </c>
      <c r="J615">
        <v>0.59896372044924295</v>
      </c>
      <c r="K615">
        <v>0.39973988410377798</v>
      </c>
      <c r="L615" s="126">
        <f t="shared" si="70"/>
        <v>0.59896372044924295</v>
      </c>
      <c r="M615" s="126">
        <f t="shared" si="71"/>
        <v>0.39973988410377798</v>
      </c>
      <c r="O615" s="122">
        <v>605</v>
      </c>
      <c r="P615" t="s">
        <v>3894</v>
      </c>
      <c r="Q615">
        <v>0.57930758433958196</v>
      </c>
      <c r="R615">
        <v>0.41965977726359799</v>
      </c>
      <c r="S615">
        <v>0.56896137650937295</v>
      </c>
      <c r="T615">
        <v>0.429489665895396</v>
      </c>
      <c r="U615">
        <v>0.55061516867916405</v>
      </c>
      <c r="V615">
        <v>0.44731955452719502</v>
      </c>
      <c r="W615">
        <v>0.53288412952812003</v>
      </c>
      <c r="X615">
        <v>0.46246899768618899</v>
      </c>
      <c r="Y615" s="126">
        <f t="shared" si="72"/>
        <v>0.53288412952812003</v>
      </c>
      <c r="Z615" s="126">
        <f t="shared" si="73"/>
        <v>0.46246899768618899</v>
      </c>
      <c r="AB615">
        <v>605</v>
      </c>
      <c r="AC615" t="str">
        <f t="shared" si="67"/>
        <v>Julien Mathieu</v>
      </c>
      <c r="AD615" s="124">
        <f t="shared" si="68"/>
        <v>0.59896372044924295</v>
      </c>
      <c r="AE615" s="124">
        <f t="shared" si="69"/>
        <v>0.39973988410377798</v>
      </c>
    </row>
    <row r="616" spans="2:31" x14ac:dyDescent="0.35">
      <c r="B616" s="122">
        <v>606</v>
      </c>
      <c r="C616" t="s">
        <v>2349</v>
      </c>
      <c r="D616">
        <v>0.65374461983471099</v>
      </c>
      <c r="E616">
        <v>0.34766404764344</v>
      </c>
      <c r="F616">
        <v>0.64311692975206602</v>
      </c>
      <c r="G616">
        <v>0.35899607146515899</v>
      </c>
      <c r="H616">
        <v>0.62648923966942105</v>
      </c>
      <c r="I616">
        <v>0.37632809528687899</v>
      </c>
      <c r="J616">
        <v>0.60349971322314</v>
      </c>
      <c r="K616">
        <v>0.40312102392416599</v>
      </c>
      <c r="L616" s="126">
        <f t="shared" si="70"/>
        <v>0.60349971322314</v>
      </c>
      <c r="M616" s="126">
        <f t="shared" si="71"/>
        <v>0.40312102392416599</v>
      </c>
      <c r="O616" s="122">
        <v>606</v>
      </c>
      <c r="P616" t="s">
        <v>2968</v>
      </c>
      <c r="Q616">
        <v>0.57305193745780703</v>
      </c>
      <c r="R616">
        <v>0.427337751033531</v>
      </c>
      <c r="S616">
        <v>0.56480097358377201</v>
      </c>
      <c r="T616">
        <v>0.43354783739177999</v>
      </c>
      <c r="U616">
        <v>0.54597677320592397</v>
      </c>
      <c r="V616">
        <v>0.45026827238836598</v>
      </c>
      <c r="W616">
        <v>0.52663859661096502</v>
      </c>
      <c r="X616">
        <v>0.46803503810339703</v>
      </c>
      <c r="Y616" s="126">
        <f t="shared" si="72"/>
        <v>0.52663859661096502</v>
      </c>
      <c r="Z616" s="126">
        <f t="shared" si="73"/>
        <v>0.46803503810339703</v>
      </c>
      <c r="AB616">
        <v>606</v>
      </c>
      <c r="AC616" t="str">
        <f t="shared" si="67"/>
        <v>Julien Varlet</v>
      </c>
      <c r="AD616" s="124">
        <f t="shared" si="68"/>
        <v>0.60349971322314</v>
      </c>
      <c r="AE616" s="124">
        <f t="shared" si="69"/>
        <v>0.40312102392416599</v>
      </c>
    </row>
    <row r="617" spans="2:31" x14ac:dyDescent="0.35">
      <c r="B617" s="122">
        <v>607</v>
      </c>
      <c r="C617" t="s">
        <v>1821</v>
      </c>
      <c r="D617">
        <v>0.65045043556444404</v>
      </c>
      <c r="E617">
        <v>0.34374377348259799</v>
      </c>
      <c r="F617">
        <v>0.63854179928892096</v>
      </c>
      <c r="G617">
        <v>0.35340417157066101</v>
      </c>
      <c r="H617">
        <v>0.61741107872154799</v>
      </c>
      <c r="I617">
        <v>0.36652566980720303</v>
      </c>
      <c r="J617">
        <v>0.59541319518645297</v>
      </c>
      <c r="K617">
        <v>0.39052366457283599</v>
      </c>
      <c r="L617" s="126">
        <f t="shared" si="70"/>
        <v>0.59541319518645297</v>
      </c>
      <c r="M617" s="126">
        <f t="shared" si="71"/>
        <v>0.39052366457283599</v>
      </c>
      <c r="O617" s="122">
        <v>607</v>
      </c>
      <c r="P617" t="s">
        <v>3344</v>
      </c>
      <c r="Q617">
        <v>0.57608435158115001</v>
      </c>
      <c r="R617">
        <v>0.41652875325886302</v>
      </c>
      <c r="S617">
        <v>0.56412652737172497</v>
      </c>
      <c r="T617">
        <v>0.42479312988829399</v>
      </c>
      <c r="U617">
        <v>0.54416870316230004</v>
      </c>
      <c r="V617">
        <v>0.44105750651772602</v>
      </c>
      <c r="W617">
        <v>0.51837958211517399</v>
      </c>
      <c r="X617">
        <v>0.448379389664883</v>
      </c>
      <c r="Y617" s="126">
        <f t="shared" si="72"/>
        <v>0.51837958211517399</v>
      </c>
      <c r="Z617" s="126">
        <f t="shared" si="73"/>
        <v>0.448379389664883</v>
      </c>
      <c r="AB617">
        <v>607</v>
      </c>
      <c r="AC617" t="str">
        <f t="shared" si="67"/>
        <v>Julio Silva</v>
      </c>
      <c r="AD617" s="124">
        <f t="shared" si="68"/>
        <v>0.59541319518645297</v>
      </c>
      <c r="AE617" s="124">
        <f t="shared" si="69"/>
        <v>0.39052366457283599</v>
      </c>
    </row>
    <row r="618" spans="2:31" x14ac:dyDescent="0.35">
      <c r="B618" s="122">
        <v>608</v>
      </c>
      <c r="C618" t="s">
        <v>2496</v>
      </c>
      <c r="D618">
        <v>0.65201288464952301</v>
      </c>
      <c r="E618">
        <v>0.34521660305993201</v>
      </c>
      <c r="F618">
        <v>0.64068384619936403</v>
      </c>
      <c r="G618">
        <v>0.355622137413243</v>
      </c>
      <c r="H618">
        <v>0.62190703856850604</v>
      </c>
      <c r="I618">
        <v>0.36941202292112102</v>
      </c>
      <c r="J618">
        <v>0.59868384619936399</v>
      </c>
      <c r="K618">
        <v>0.39762213741324298</v>
      </c>
      <c r="L618" s="126">
        <f t="shared" si="70"/>
        <v>0.59868384619936399</v>
      </c>
      <c r="M618" s="126">
        <f t="shared" si="71"/>
        <v>0.39762213741324298</v>
      </c>
      <c r="O618" s="122">
        <v>608</v>
      </c>
      <c r="P618" t="s">
        <v>2141</v>
      </c>
      <c r="Q618">
        <v>0.57941680062753897</v>
      </c>
      <c r="R618">
        <v>0.417078888641228</v>
      </c>
      <c r="S618">
        <v>0.56819504706402002</v>
      </c>
      <c r="T618">
        <v>0.423673444654738</v>
      </c>
      <c r="U618">
        <v>0.55249190102304901</v>
      </c>
      <c r="V618">
        <v>0.444542280906008</v>
      </c>
      <c r="W618">
        <v>0.53587617141934496</v>
      </c>
      <c r="X618">
        <v>0.46165265589148202</v>
      </c>
      <c r="Y618" s="126">
        <f t="shared" si="72"/>
        <v>0.53587617141934496</v>
      </c>
      <c r="Z618" s="126">
        <f t="shared" si="73"/>
        <v>0.46165265589148202</v>
      </c>
      <c r="AB618">
        <v>608</v>
      </c>
      <c r="AC618" t="str">
        <f t="shared" si="67"/>
        <v>Jun-Chao Xu</v>
      </c>
      <c r="AD618" s="124">
        <f t="shared" si="68"/>
        <v>0.59868384619936399</v>
      </c>
      <c r="AE618" s="124">
        <f t="shared" si="69"/>
        <v>0.39762213741324298</v>
      </c>
    </row>
    <row r="619" spans="2:31" x14ac:dyDescent="0.35">
      <c r="B619" s="122">
        <v>609</v>
      </c>
      <c r="C619" t="s">
        <v>3825</v>
      </c>
      <c r="D619">
        <v>0.65214340100373802</v>
      </c>
      <c r="E619">
        <v>0.34602636907682599</v>
      </c>
      <c r="F619">
        <v>0.64088098028638196</v>
      </c>
      <c r="G619">
        <v>0.35657932972769402</v>
      </c>
      <c r="H619">
        <v>0.62215882629820995</v>
      </c>
      <c r="I619">
        <v>0.37278226058895098</v>
      </c>
      <c r="J619">
        <v>0.59932473608921299</v>
      </c>
      <c r="K619">
        <v>0.39622741213269003</v>
      </c>
      <c r="L619" s="126">
        <f t="shared" si="70"/>
        <v>0.59932473608921299</v>
      </c>
      <c r="M619" s="126">
        <f t="shared" si="71"/>
        <v>0.39622741213269003</v>
      </c>
      <c r="O619" s="122">
        <v>609</v>
      </c>
      <c r="P619" t="s">
        <v>3669</v>
      </c>
      <c r="Q619">
        <v>0.58133586664831005</v>
      </c>
      <c r="R619">
        <v>0.43245614608110799</v>
      </c>
      <c r="S619">
        <v>0.57180711784452598</v>
      </c>
      <c r="T619">
        <v>0.44668048302874402</v>
      </c>
      <c r="U619">
        <v>0.55585182606425299</v>
      </c>
      <c r="V619">
        <v>0.484934708719721</v>
      </c>
      <c r="W619">
        <v>0.53827443948655795</v>
      </c>
      <c r="X619">
        <v>0.48198167159955002</v>
      </c>
      <c r="Y619" s="126">
        <f t="shared" si="72"/>
        <v>0.53827443948655795</v>
      </c>
      <c r="Z619" s="126">
        <f t="shared" si="73"/>
        <v>0.48198167159955002</v>
      </c>
      <c r="AB619">
        <v>609</v>
      </c>
      <c r="AC619" t="str">
        <f t="shared" si="67"/>
        <v>Juncheng Shang</v>
      </c>
      <c r="AD619" s="124">
        <f t="shared" si="68"/>
        <v>0.59932473608921299</v>
      </c>
      <c r="AE619" s="124">
        <f t="shared" si="69"/>
        <v>0.39622741213269003</v>
      </c>
    </row>
    <row r="620" spans="2:31" x14ac:dyDescent="0.35">
      <c r="B620" s="122">
        <v>610</v>
      </c>
      <c r="C620" t="s">
        <v>1822</v>
      </c>
      <c r="D620">
        <v>0.64535092654758397</v>
      </c>
      <c r="E620">
        <v>0.37755239858061601</v>
      </c>
      <c r="F620">
        <v>0.63474989106767599</v>
      </c>
      <c r="G620">
        <v>0.40062569991017699</v>
      </c>
      <c r="H620">
        <v>0.63747865553833905</v>
      </c>
      <c r="I620">
        <v>0.39178886764043203</v>
      </c>
      <c r="J620">
        <v>0.61256985791395602</v>
      </c>
      <c r="K620">
        <v>0.40807216443909</v>
      </c>
      <c r="L620" s="126">
        <f t="shared" si="70"/>
        <v>0.61256985791395602</v>
      </c>
      <c r="M620" s="126">
        <f t="shared" si="71"/>
        <v>0.40807216443909</v>
      </c>
      <c r="O620" s="122">
        <v>610</v>
      </c>
      <c r="P620" t="s">
        <v>3900</v>
      </c>
      <c r="Q620">
        <v>0.59453005348843402</v>
      </c>
      <c r="R620">
        <v>0.42261069244764898</v>
      </c>
      <c r="S620">
        <v>0.58903891358330096</v>
      </c>
      <c r="T620">
        <v>0.43575735694859202</v>
      </c>
      <c r="U620">
        <v>0.59631002106942299</v>
      </c>
      <c r="V620">
        <v>0.45090876379877298</v>
      </c>
      <c r="W620">
        <v>0.55563737277853198</v>
      </c>
      <c r="X620">
        <v>0.46580882208215801</v>
      </c>
      <c r="Y620" s="126">
        <f t="shared" si="72"/>
        <v>0.55563737277853198</v>
      </c>
      <c r="Z620" s="126">
        <f t="shared" si="73"/>
        <v>0.46580882208215801</v>
      </c>
      <c r="AB620">
        <v>610</v>
      </c>
      <c r="AC620" t="str">
        <f t="shared" si="67"/>
        <v>Jurgen Melzer</v>
      </c>
      <c r="AD620" s="124">
        <f t="shared" si="68"/>
        <v>0.61256985791395602</v>
      </c>
      <c r="AE620" s="124">
        <f t="shared" si="69"/>
        <v>0.40807216443909</v>
      </c>
    </row>
    <row r="621" spans="2:31" x14ac:dyDescent="0.35">
      <c r="B621" s="122">
        <v>611</v>
      </c>
      <c r="C621" t="s">
        <v>2617</v>
      </c>
      <c r="D621">
        <v>0.65379480355555097</v>
      </c>
      <c r="E621">
        <v>0.325591450598603</v>
      </c>
      <c r="F621">
        <v>0.63994849846584001</v>
      </c>
      <c r="G621">
        <v>0.33722259894344803</v>
      </c>
      <c r="H621">
        <v>0.62133052306993297</v>
      </c>
      <c r="I621">
        <v>0.34814422590674199</v>
      </c>
      <c r="J621">
        <v>0.60789777933468103</v>
      </c>
      <c r="K621">
        <v>0.36477112491396202</v>
      </c>
      <c r="L621" s="126">
        <f t="shared" si="70"/>
        <v>0.60789777933468103</v>
      </c>
      <c r="M621" s="126">
        <f t="shared" si="71"/>
        <v>0.36477112491396202</v>
      </c>
      <c r="O621" s="122">
        <v>611</v>
      </c>
      <c r="P621" t="s">
        <v>2142</v>
      </c>
      <c r="Q621">
        <v>0.66843330954747404</v>
      </c>
      <c r="R621">
        <v>0.48378195260597801</v>
      </c>
      <c r="S621">
        <v>0.649437904526737</v>
      </c>
      <c r="T621">
        <v>0.479171335107686</v>
      </c>
      <c r="U621">
        <v>0.65593882685157301</v>
      </c>
      <c r="V621">
        <v>0.50801356220723903</v>
      </c>
      <c r="W621">
        <v>0.59799853023087601</v>
      </c>
      <c r="X621">
        <v>0.50192834927241103</v>
      </c>
      <c r="Y621" s="126">
        <f t="shared" si="72"/>
        <v>0.59799853023087601</v>
      </c>
      <c r="Z621" s="126">
        <f t="shared" si="73"/>
        <v>0.50192834927241103</v>
      </c>
      <c r="AB621">
        <v>611</v>
      </c>
      <c r="AC621" t="str">
        <f t="shared" si="67"/>
        <v>Jurgen Zopp</v>
      </c>
      <c r="AD621" s="124">
        <f t="shared" si="68"/>
        <v>0.60789777933468103</v>
      </c>
      <c r="AE621" s="124">
        <f t="shared" si="69"/>
        <v>0.36477112491396202</v>
      </c>
    </row>
    <row r="622" spans="2:31" x14ac:dyDescent="0.35">
      <c r="B622" s="122">
        <v>612</v>
      </c>
      <c r="C622" t="s">
        <v>2937</v>
      </c>
      <c r="D622">
        <v>0.65528635743185604</v>
      </c>
      <c r="E622">
        <v>0.33287844003136002</v>
      </c>
      <c r="F622">
        <v>0.64681984970490802</v>
      </c>
      <c r="G622">
        <v>0.35654387063624599</v>
      </c>
      <c r="H622">
        <v>0.62281576898815205</v>
      </c>
      <c r="I622">
        <v>0.36295768776590698</v>
      </c>
      <c r="J622">
        <v>0.59946753237953698</v>
      </c>
      <c r="K622">
        <v>0.382452425616021</v>
      </c>
      <c r="L622" s="126">
        <f t="shared" si="70"/>
        <v>0.59946753237953698</v>
      </c>
      <c r="M622" s="126">
        <f t="shared" si="71"/>
        <v>0.382452425616021</v>
      </c>
      <c r="O622" s="122">
        <v>612</v>
      </c>
      <c r="P622" t="s">
        <v>2143</v>
      </c>
      <c r="Q622">
        <v>0.58116599761634502</v>
      </c>
      <c r="R622">
        <v>0.40883180182043399</v>
      </c>
      <c r="S622">
        <v>0.57208745759824897</v>
      </c>
      <c r="T622">
        <v>0.41418313697425602</v>
      </c>
      <c r="U622">
        <v>0.55959060424142504</v>
      </c>
      <c r="V622">
        <v>0.42949644202029302</v>
      </c>
      <c r="W622">
        <v>0.53465373802980898</v>
      </c>
      <c r="X622">
        <v>0.45289021542925301</v>
      </c>
      <c r="Y622" s="126">
        <f t="shared" si="72"/>
        <v>0.53465373802980898</v>
      </c>
      <c r="Z622" s="126">
        <f t="shared" si="73"/>
        <v>0.45289021542925301</v>
      </c>
      <c r="AB622">
        <v>612</v>
      </c>
      <c r="AC622" t="str">
        <f t="shared" si="67"/>
        <v>Jurij Rodionov</v>
      </c>
      <c r="AD622" s="124">
        <f t="shared" si="68"/>
        <v>0.59946753237953698</v>
      </c>
      <c r="AE622" s="124">
        <f t="shared" si="69"/>
        <v>0.382452425616021</v>
      </c>
    </row>
    <row r="623" spans="2:31" x14ac:dyDescent="0.35">
      <c r="B623" s="122">
        <v>613</v>
      </c>
      <c r="C623" t="s">
        <v>2312</v>
      </c>
      <c r="D623">
        <v>0.63136835044305595</v>
      </c>
      <c r="E623">
        <v>0.34099103695488098</v>
      </c>
      <c r="F623">
        <v>0.61867025171158896</v>
      </c>
      <c r="G623">
        <v>0.33653160832329199</v>
      </c>
      <c r="H623">
        <v>0.60198169819742997</v>
      </c>
      <c r="I623">
        <v>0.34177077058252497</v>
      </c>
      <c r="J623">
        <v>0.57308903301720504</v>
      </c>
      <c r="K623">
        <v>0.36894002673772303</v>
      </c>
      <c r="L623" s="126">
        <f t="shared" si="70"/>
        <v>0.57308903301720504</v>
      </c>
      <c r="M623" s="126">
        <f t="shared" si="71"/>
        <v>0.36894002673772303</v>
      </c>
      <c r="O623" s="122">
        <v>613</v>
      </c>
      <c r="P623" t="s">
        <v>2144</v>
      </c>
      <c r="Q623">
        <v>0.57993428571428596</v>
      </c>
      <c r="R623">
        <v>0.41956378378378401</v>
      </c>
      <c r="S623">
        <v>0.56991238095238095</v>
      </c>
      <c r="T623">
        <v>0.42941837837837799</v>
      </c>
      <c r="U623">
        <v>0.55180285714285704</v>
      </c>
      <c r="V623">
        <v>0.44669135135135102</v>
      </c>
      <c r="W623">
        <v>0.53591238095238103</v>
      </c>
      <c r="X623">
        <v>0.46341837837837802</v>
      </c>
      <c r="Y623" s="126">
        <f t="shared" si="72"/>
        <v>0.53591238095238103</v>
      </c>
      <c r="Z623" s="126">
        <f t="shared" si="73"/>
        <v>0.46341837837837802</v>
      </c>
      <c r="AB623">
        <v>613</v>
      </c>
      <c r="AC623" t="str">
        <f t="shared" si="67"/>
        <v>Justin Gimelstob</v>
      </c>
      <c r="AD623" s="124">
        <f t="shared" si="68"/>
        <v>0.57308903301720504</v>
      </c>
      <c r="AE623" s="124">
        <f t="shared" si="69"/>
        <v>0.36894002673772303</v>
      </c>
    </row>
    <row r="624" spans="2:31" x14ac:dyDescent="0.35">
      <c r="B624" s="122">
        <v>614</v>
      </c>
      <c r="C624" t="s">
        <v>2490</v>
      </c>
      <c r="D624">
        <v>0.65244750699963305</v>
      </c>
      <c r="E624">
        <v>0.34563449100594601</v>
      </c>
      <c r="F624">
        <v>0.64126334266617702</v>
      </c>
      <c r="G624">
        <v>0.35617932134126101</v>
      </c>
      <c r="H624">
        <v>0.62326885526551601</v>
      </c>
      <c r="I624">
        <v>0.370721405151963</v>
      </c>
      <c r="J624">
        <v>0.59926334266617698</v>
      </c>
      <c r="K624">
        <v>0.39817932134126099</v>
      </c>
      <c r="L624" s="126">
        <f t="shared" si="70"/>
        <v>0.59926334266617698</v>
      </c>
      <c r="M624" s="126">
        <f t="shared" si="71"/>
        <v>0.39817932134126099</v>
      </c>
      <c r="O624" s="122">
        <v>614</v>
      </c>
      <c r="P624" t="s">
        <v>2145</v>
      </c>
      <c r="Q624">
        <v>0.57395637069545402</v>
      </c>
      <c r="R624">
        <v>0.41271358776302203</v>
      </c>
      <c r="S624">
        <v>0.56194182759393896</v>
      </c>
      <c r="T624">
        <v>0.420284783684029</v>
      </c>
      <c r="U624">
        <v>0.53386911208636201</v>
      </c>
      <c r="V624">
        <v>0.42614076328906503</v>
      </c>
      <c r="W624">
        <v>0.52794182759393904</v>
      </c>
      <c r="X624">
        <v>0.45428478368402903</v>
      </c>
      <c r="Y624" s="126">
        <f t="shared" si="72"/>
        <v>0.52794182759393904</v>
      </c>
      <c r="Z624" s="126">
        <f t="shared" si="73"/>
        <v>0.45428478368402903</v>
      </c>
      <c r="AB624">
        <v>614</v>
      </c>
      <c r="AC624" t="str">
        <f t="shared" si="67"/>
        <v>Justin O'Neal</v>
      </c>
      <c r="AD624" s="124">
        <f t="shared" si="68"/>
        <v>0.59926334266617698</v>
      </c>
      <c r="AE624" s="124">
        <f t="shared" si="69"/>
        <v>0.39817932134126099</v>
      </c>
    </row>
    <row r="625" spans="2:31" x14ac:dyDescent="0.35">
      <c r="B625" s="122">
        <v>615</v>
      </c>
      <c r="C625" t="s">
        <v>2383</v>
      </c>
      <c r="D625">
        <v>0.65137434970022101</v>
      </c>
      <c r="E625">
        <v>0.34604981993009898</v>
      </c>
      <c r="F625">
        <v>0.639832466266962</v>
      </c>
      <c r="G625">
        <v>0.35673309324013203</v>
      </c>
      <c r="H625">
        <v>0.61990629572736</v>
      </c>
      <c r="I625">
        <v>0.37202276911430998</v>
      </c>
      <c r="J625">
        <v>0.59783246626696196</v>
      </c>
      <c r="K625">
        <v>0.39873309324013201</v>
      </c>
      <c r="L625" s="126">
        <f t="shared" si="70"/>
        <v>0.59783246626696196</v>
      </c>
      <c r="M625" s="126">
        <f t="shared" si="71"/>
        <v>0.39873309324013201</v>
      </c>
      <c r="O625" s="122">
        <v>615</v>
      </c>
      <c r="P625" t="s">
        <v>3741</v>
      </c>
      <c r="Q625">
        <v>0.58013990594856002</v>
      </c>
      <c r="R625">
        <v>0.41879883613985602</v>
      </c>
      <c r="S625">
        <v>0.57020985892284004</v>
      </c>
      <c r="T625">
        <v>0.42819825420978502</v>
      </c>
      <c r="U625">
        <v>0.55227981189712105</v>
      </c>
      <c r="V625">
        <v>0.44559767227971298</v>
      </c>
      <c r="W625">
        <v>0.53662957676852097</v>
      </c>
      <c r="X625">
        <v>0.458594762629354</v>
      </c>
      <c r="Y625" s="126">
        <f t="shared" si="72"/>
        <v>0.53662957676852097</v>
      </c>
      <c r="Z625" s="126">
        <f t="shared" si="73"/>
        <v>0.458594762629354</v>
      </c>
      <c r="AB625">
        <v>615</v>
      </c>
      <c r="AC625" t="str">
        <f t="shared" si="67"/>
        <v>K.J. Hippensteel</v>
      </c>
      <c r="AD625" s="124">
        <f t="shared" si="68"/>
        <v>0.59783246626696196</v>
      </c>
      <c r="AE625" s="124">
        <f t="shared" si="69"/>
        <v>0.39873309324013201</v>
      </c>
    </row>
    <row r="626" spans="2:31" x14ac:dyDescent="0.35">
      <c r="B626" s="122">
        <v>616</v>
      </c>
      <c r="C626" t="s">
        <v>3645</v>
      </c>
      <c r="D626">
        <v>0.651030073448012</v>
      </c>
      <c r="E626">
        <v>0.34389386479372902</v>
      </c>
      <c r="F626">
        <v>0.63790225520556698</v>
      </c>
      <c r="G626">
        <v>0.35344366628658802</v>
      </c>
      <c r="H626">
        <v>0.62224627938449295</v>
      </c>
      <c r="I626">
        <v>0.367657760208974</v>
      </c>
      <c r="J626">
        <v>0.596752147834264</v>
      </c>
      <c r="K626">
        <v>0.38938106696067598</v>
      </c>
      <c r="L626" s="126">
        <f t="shared" si="70"/>
        <v>0.596752147834264</v>
      </c>
      <c r="M626" s="126">
        <f t="shared" si="71"/>
        <v>0.38938106696067598</v>
      </c>
      <c r="O626" s="122">
        <v>616</v>
      </c>
      <c r="P626" t="s">
        <v>2985</v>
      </c>
      <c r="Q626">
        <v>0.58544514497739697</v>
      </c>
      <c r="R626">
        <v>0.39512685725155999</v>
      </c>
      <c r="S626">
        <v>0.57739104788083095</v>
      </c>
      <c r="T626">
        <v>0.40926542210933498</v>
      </c>
      <c r="U626">
        <v>0.576356024277065</v>
      </c>
      <c r="V626">
        <v>0.42812555126711399</v>
      </c>
      <c r="W626">
        <v>0.53475804074921396</v>
      </c>
      <c r="X626">
        <v>0.44510735463208601</v>
      </c>
      <c r="Y626" s="126">
        <f t="shared" si="72"/>
        <v>0.53475804074921396</v>
      </c>
      <c r="Z626" s="126">
        <f t="shared" si="73"/>
        <v>0.44510735463208601</v>
      </c>
      <c r="AB626">
        <v>616</v>
      </c>
      <c r="AC626" t="str">
        <f t="shared" si="67"/>
        <v>Kacper Zuk</v>
      </c>
      <c r="AD626" s="124">
        <f t="shared" si="68"/>
        <v>0.596752147834264</v>
      </c>
      <c r="AE626" s="124">
        <f t="shared" si="69"/>
        <v>0.38938106696067598</v>
      </c>
    </row>
    <row r="627" spans="2:31" x14ac:dyDescent="0.35">
      <c r="B627" s="122">
        <v>617</v>
      </c>
      <c r="C627" t="s">
        <v>3854</v>
      </c>
      <c r="D627">
        <v>0.65444828177904502</v>
      </c>
      <c r="E627">
        <v>0.34662074048699598</v>
      </c>
      <c r="F627">
        <v>0.64393104237206</v>
      </c>
      <c r="G627">
        <v>0.35749432064932801</v>
      </c>
      <c r="H627">
        <v>0.62953794957434095</v>
      </c>
      <c r="I627">
        <v>0.37381165352592</v>
      </c>
      <c r="J627">
        <v>0.60193104237205997</v>
      </c>
      <c r="K627">
        <v>0.39949432064932799</v>
      </c>
      <c r="L627" s="126">
        <f t="shared" si="70"/>
        <v>0.60193104237205997</v>
      </c>
      <c r="M627" s="126">
        <f t="shared" si="71"/>
        <v>0.39949432064932799</v>
      </c>
      <c r="O627" s="122">
        <v>617</v>
      </c>
      <c r="P627" t="s">
        <v>3357</v>
      </c>
      <c r="Q627">
        <v>0.57705191507027298</v>
      </c>
      <c r="R627">
        <v>0.41679470306600702</v>
      </c>
      <c r="S627">
        <v>0.564421197167149</v>
      </c>
      <c r="T627">
        <v>0.423505934781089</v>
      </c>
      <c r="U627">
        <v>0.54764606405822802</v>
      </c>
      <c r="V627">
        <v>0.443837565889244</v>
      </c>
      <c r="W627">
        <v>0.52851699500753402</v>
      </c>
      <c r="X627">
        <v>0.45800676288664099</v>
      </c>
      <c r="Y627" s="126">
        <f t="shared" si="72"/>
        <v>0.52851699500753402</v>
      </c>
      <c r="Z627" s="126">
        <f t="shared" si="73"/>
        <v>0.45800676288664099</v>
      </c>
      <c r="AB627">
        <v>617</v>
      </c>
      <c r="AC627" t="str">
        <f t="shared" si="67"/>
        <v>Kaichi Uchida</v>
      </c>
      <c r="AD627" s="124">
        <f t="shared" si="68"/>
        <v>0.60193104237205997</v>
      </c>
      <c r="AE627" s="124">
        <f t="shared" si="69"/>
        <v>0.39949432064932799</v>
      </c>
    </row>
    <row r="628" spans="2:31" x14ac:dyDescent="0.35">
      <c r="B628" s="122">
        <v>618</v>
      </c>
      <c r="C628" t="s">
        <v>2876</v>
      </c>
      <c r="D628">
        <v>0.66822984022195497</v>
      </c>
      <c r="E628">
        <v>0.35506484229879598</v>
      </c>
      <c r="F628">
        <v>0.65374680585453404</v>
      </c>
      <c r="G628">
        <v>0.36628334710576499</v>
      </c>
      <c r="H628">
        <v>0.64527331987926695</v>
      </c>
      <c r="I628">
        <v>0.37956217241322399</v>
      </c>
      <c r="J628">
        <v>0.60710877549437403</v>
      </c>
      <c r="K628">
        <v>0.40260111482204503</v>
      </c>
      <c r="L628" s="126">
        <f t="shared" si="70"/>
        <v>0.60710877549437403</v>
      </c>
      <c r="M628" s="126">
        <f t="shared" si="71"/>
        <v>0.40260111482204503</v>
      </c>
      <c r="O628" s="122">
        <v>618</v>
      </c>
      <c r="P628" t="s">
        <v>3615</v>
      </c>
      <c r="Q628">
        <v>0.64873427956544905</v>
      </c>
      <c r="R628">
        <v>0.44243988671274298</v>
      </c>
      <c r="S628">
        <v>0.64424535549675899</v>
      </c>
      <c r="T628">
        <v>0.46099526339473101</v>
      </c>
      <c r="U628">
        <v>0.66131424176624398</v>
      </c>
      <c r="V628">
        <v>0.481485470302075</v>
      </c>
      <c r="W628">
        <v>0.61671438231639997</v>
      </c>
      <c r="X628">
        <v>0.48941665234161102</v>
      </c>
      <c r="Y628" s="126">
        <f t="shared" si="72"/>
        <v>0.61671438231639997</v>
      </c>
      <c r="Z628" s="126">
        <f t="shared" si="73"/>
        <v>0.48941665234161102</v>
      </c>
      <c r="AB628">
        <v>618</v>
      </c>
      <c r="AC628" t="str">
        <f t="shared" si="67"/>
        <v>Kamil Majchrzak</v>
      </c>
      <c r="AD628" s="124">
        <f t="shared" si="68"/>
        <v>0.60710877549437403</v>
      </c>
      <c r="AE628" s="124">
        <f t="shared" si="69"/>
        <v>0.40260111482204503</v>
      </c>
    </row>
    <row r="629" spans="2:31" x14ac:dyDescent="0.35">
      <c r="B629" s="122">
        <v>619</v>
      </c>
      <c r="C629" t="s">
        <v>1823</v>
      </c>
      <c r="D629">
        <v>0.64913316844720503</v>
      </c>
      <c r="E629">
        <v>0.34498003702658597</v>
      </c>
      <c r="F629">
        <v>0.63684422459627299</v>
      </c>
      <c r="G629">
        <v>0.355306716035448</v>
      </c>
      <c r="H629">
        <v>0.61288392780124201</v>
      </c>
      <c r="I629">
        <v>0.368670782683302</v>
      </c>
      <c r="J629">
        <v>0.59484422459627295</v>
      </c>
      <c r="K629">
        <v>0.39730671603544798</v>
      </c>
      <c r="L629" s="126">
        <f t="shared" si="70"/>
        <v>0.59484422459627295</v>
      </c>
      <c r="M629" s="126">
        <f t="shared" si="71"/>
        <v>0.39730671603544798</v>
      </c>
      <c r="O629" s="122">
        <v>619</v>
      </c>
      <c r="P629" t="s">
        <v>3524</v>
      </c>
      <c r="Q629">
        <v>0.56656253585577099</v>
      </c>
      <c r="R629">
        <v>0.41656239012280399</v>
      </c>
      <c r="S629">
        <v>0.54631103686608795</v>
      </c>
      <c r="T629">
        <v>0.42087291824162698</v>
      </c>
      <c r="U629">
        <v>0.515892259255189</v>
      </c>
      <c r="V629">
        <v>0.44659214042533002</v>
      </c>
      <c r="W629">
        <v>0.511932625817895</v>
      </c>
      <c r="X629">
        <v>0.455624922237023</v>
      </c>
      <c r="Y629" s="126">
        <f t="shared" si="72"/>
        <v>0.511932625817895</v>
      </c>
      <c r="Z629" s="126">
        <f t="shared" si="73"/>
        <v>0.455624922237023</v>
      </c>
      <c r="AB629">
        <v>619</v>
      </c>
      <c r="AC629" t="str">
        <f t="shared" si="67"/>
        <v>Karan Rastogi</v>
      </c>
      <c r="AD629" s="124">
        <f t="shared" si="68"/>
        <v>0.59484422459627295</v>
      </c>
      <c r="AE629" s="124">
        <f t="shared" si="69"/>
        <v>0.39730671603544798</v>
      </c>
    </row>
    <row r="630" spans="2:31" x14ac:dyDescent="0.35">
      <c r="B630" s="122">
        <v>620</v>
      </c>
      <c r="C630" t="s">
        <v>2707</v>
      </c>
      <c r="D630">
        <v>0.70005794811762201</v>
      </c>
      <c r="E630">
        <v>0.38116962793439102</v>
      </c>
      <c r="F630">
        <v>0.69517469463385795</v>
      </c>
      <c r="G630">
        <v>0.40856013856040901</v>
      </c>
      <c r="H630">
        <v>0.71768094496150403</v>
      </c>
      <c r="I630">
        <v>0.43225053341583403</v>
      </c>
      <c r="J630">
        <v>0.67405577887952495</v>
      </c>
      <c r="K630">
        <v>0.43038560116271601</v>
      </c>
      <c r="L630" s="126">
        <f t="shared" si="70"/>
        <v>0.67405577887952495</v>
      </c>
      <c r="M630" s="126">
        <f t="shared" si="71"/>
        <v>0.43038560116271601</v>
      </c>
      <c r="O630" s="122">
        <v>620</v>
      </c>
      <c r="P630" t="s">
        <v>3747</v>
      </c>
      <c r="Q630">
        <v>0.57970654620149298</v>
      </c>
      <c r="R630">
        <v>0.41859171833744102</v>
      </c>
      <c r="S630">
        <v>0.56955981930223998</v>
      </c>
      <c r="T630">
        <v>0.42788757750616202</v>
      </c>
      <c r="U630">
        <v>0.55141309240298697</v>
      </c>
      <c r="V630">
        <v>0.44518343667488303</v>
      </c>
      <c r="W630">
        <v>0.53467945790672</v>
      </c>
      <c r="X630">
        <v>0.45766273251848599</v>
      </c>
      <c r="Y630" s="126">
        <f t="shared" si="72"/>
        <v>0.53467945790672</v>
      </c>
      <c r="Z630" s="126">
        <f t="shared" si="73"/>
        <v>0.45766273251848599</v>
      </c>
      <c r="AB630">
        <v>620</v>
      </c>
      <c r="AC630" t="str">
        <f t="shared" si="67"/>
        <v>Karen Khachanov</v>
      </c>
      <c r="AD630" s="124">
        <f t="shared" si="68"/>
        <v>0.67405577887952495</v>
      </c>
      <c r="AE630" s="124">
        <f t="shared" si="69"/>
        <v>0.43038560116271601</v>
      </c>
    </row>
    <row r="631" spans="2:31" x14ac:dyDescent="0.35">
      <c r="B631" s="122">
        <v>621</v>
      </c>
      <c r="C631" t="s">
        <v>2715</v>
      </c>
      <c r="D631">
        <v>0.65163831081439405</v>
      </c>
      <c r="E631">
        <v>0.34705614721524197</v>
      </c>
      <c r="F631">
        <v>0.64018441441919305</v>
      </c>
      <c r="G631">
        <v>0.35807486295365598</v>
      </c>
      <c r="H631">
        <v>0.62073337388510297</v>
      </c>
      <c r="I631">
        <v>0.375175927941092</v>
      </c>
      <c r="J631">
        <v>0.59818441441919301</v>
      </c>
      <c r="K631">
        <v>0.40007486295365602</v>
      </c>
      <c r="L631" s="126">
        <f t="shared" si="70"/>
        <v>0.59818441441919301</v>
      </c>
      <c r="M631" s="126">
        <f t="shared" si="71"/>
        <v>0.40007486295365602</v>
      </c>
      <c r="O631" s="122">
        <v>621</v>
      </c>
      <c r="P631" t="s">
        <v>3424</v>
      </c>
      <c r="Q631">
        <v>0.56040370806483597</v>
      </c>
      <c r="R631">
        <v>0.40521394783506598</v>
      </c>
      <c r="S631">
        <v>0.55309619058959703</v>
      </c>
      <c r="T631">
        <v>0.41439419537768801</v>
      </c>
      <c r="U631">
        <v>0.53025168376375298</v>
      </c>
      <c r="V631">
        <v>0.42624866832524699</v>
      </c>
      <c r="W631">
        <v>0.51583020893188902</v>
      </c>
      <c r="X631">
        <v>0.438640579450084</v>
      </c>
      <c r="Y631" s="126">
        <f t="shared" si="72"/>
        <v>0.51583020893188902</v>
      </c>
      <c r="Z631" s="126">
        <f t="shared" si="73"/>
        <v>0.438640579450084</v>
      </c>
      <c r="AB631">
        <v>621</v>
      </c>
      <c r="AC631" t="str">
        <f t="shared" si="67"/>
        <v>Karim Hossam</v>
      </c>
      <c r="AD631" s="124">
        <f t="shared" si="68"/>
        <v>0.59818441441919301</v>
      </c>
      <c r="AE631" s="124">
        <f t="shared" si="69"/>
        <v>0.40007486295365602</v>
      </c>
    </row>
    <row r="632" spans="2:31" x14ac:dyDescent="0.35">
      <c r="B632" s="122">
        <v>622</v>
      </c>
      <c r="C632" t="s">
        <v>2540</v>
      </c>
      <c r="D632">
        <v>0.64897081167328097</v>
      </c>
      <c r="E632">
        <v>0.34548441870582902</v>
      </c>
      <c r="F632">
        <v>0.63662774889770801</v>
      </c>
      <c r="G632">
        <v>0.35597922494110601</v>
      </c>
      <c r="H632">
        <v>0.61237520990961503</v>
      </c>
      <c r="I632">
        <v>0.37025117861159901</v>
      </c>
      <c r="J632">
        <v>0.59462774889770798</v>
      </c>
      <c r="K632">
        <v>0.39797922494110599</v>
      </c>
      <c r="L632" s="126">
        <f t="shared" si="70"/>
        <v>0.59462774889770798</v>
      </c>
      <c r="M632" s="126">
        <f t="shared" si="71"/>
        <v>0.39797922494110599</v>
      </c>
      <c r="O632" s="122">
        <v>622</v>
      </c>
      <c r="P632" t="s">
        <v>2146</v>
      </c>
      <c r="Q632">
        <v>0.56325080984383302</v>
      </c>
      <c r="R632">
        <v>0.427795201293661</v>
      </c>
      <c r="S632">
        <v>0.54812236359854205</v>
      </c>
      <c r="T632">
        <v>0.43395380335504502</v>
      </c>
      <c r="U632">
        <v>0.51108905395249904</v>
      </c>
      <c r="V632">
        <v>0.43187886204076398</v>
      </c>
      <c r="W632">
        <v>0.52628706934390801</v>
      </c>
      <c r="X632">
        <v>0.47056666165356897</v>
      </c>
      <c r="Y632" s="126">
        <f t="shared" si="72"/>
        <v>0.52628706934390801</v>
      </c>
      <c r="Z632" s="126">
        <f t="shared" si="73"/>
        <v>0.47056666165356897</v>
      </c>
      <c r="AB632">
        <v>622</v>
      </c>
      <c r="AC632" t="str">
        <f t="shared" si="67"/>
        <v>Karim Maamoun</v>
      </c>
      <c r="AD632" s="124">
        <f t="shared" si="68"/>
        <v>0.59462774889770798</v>
      </c>
      <c r="AE632" s="124">
        <f t="shared" si="69"/>
        <v>0.39797922494110599</v>
      </c>
    </row>
    <row r="633" spans="2:31" x14ac:dyDescent="0.35">
      <c r="B633" s="122">
        <v>623</v>
      </c>
      <c r="C633" t="s">
        <v>2501</v>
      </c>
      <c r="D633">
        <v>0.64971102933373104</v>
      </c>
      <c r="E633">
        <v>0.34360072151224302</v>
      </c>
      <c r="F633">
        <v>0.63427091893426701</v>
      </c>
      <c r="G633">
        <v>0.35001169555377099</v>
      </c>
      <c r="H633">
        <v>0.62171102933373101</v>
      </c>
      <c r="I633">
        <v>0.37160072151224299</v>
      </c>
      <c r="J633">
        <v>0.59753327200029804</v>
      </c>
      <c r="K633">
        <v>0.39745054113418199</v>
      </c>
      <c r="L633" s="126">
        <f t="shared" si="70"/>
        <v>0.59753327200029804</v>
      </c>
      <c r="M633" s="126">
        <f t="shared" si="71"/>
        <v>0.39745054113418199</v>
      </c>
      <c r="O633" s="122">
        <v>623</v>
      </c>
      <c r="P633" t="s">
        <v>3064</v>
      </c>
      <c r="Q633">
        <v>0.57921664832493802</v>
      </c>
      <c r="R633">
        <v>0.41895242981094599</v>
      </c>
      <c r="S633">
        <v>0.56882497248740704</v>
      </c>
      <c r="T633">
        <v>0.428428644716419</v>
      </c>
      <c r="U633">
        <v>0.55043329664987595</v>
      </c>
      <c r="V633">
        <v>0.44590485962189202</v>
      </c>
      <c r="W633">
        <v>0.53247491746221998</v>
      </c>
      <c r="X633">
        <v>0.459285934149257</v>
      </c>
      <c r="Y633" s="126">
        <f t="shared" si="72"/>
        <v>0.53247491746221998</v>
      </c>
      <c r="Z633" s="126">
        <f t="shared" si="73"/>
        <v>0.459285934149257</v>
      </c>
      <c r="AB633">
        <v>623</v>
      </c>
      <c r="AC633" t="str">
        <f t="shared" si="67"/>
        <v>Karlis Lejnieks</v>
      </c>
      <c r="AD633" s="124">
        <f t="shared" si="68"/>
        <v>0.59753327200029804</v>
      </c>
      <c r="AE633" s="124">
        <f t="shared" si="69"/>
        <v>0.39745054113418199</v>
      </c>
    </row>
    <row r="634" spans="2:31" x14ac:dyDescent="0.35">
      <c r="B634" s="122">
        <v>624</v>
      </c>
      <c r="C634" t="s">
        <v>2321</v>
      </c>
      <c r="D634">
        <v>0.62598210632108497</v>
      </c>
      <c r="E634">
        <v>0.32788105703314302</v>
      </c>
      <c r="F634">
        <v>0.61446383906021795</v>
      </c>
      <c r="G634">
        <v>0.34740011034795698</v>
      </c>
      <c r="H634">
        <v>0.59125512315627304</v>
      </c>
      <c r="I634">
        <v>0.357630459172118</v>
      </c>
      <c r="J634">
        <v>0.566086113251276</v>
      </c>
      <c r="K634">
        <v>0.37552072165926298</v>
      </c>
      <c r="L634" s="126">
        <f t="shared" si="70"/>
        <v>0.566086113251276</v>
      </c>
      <c r="M634" s="126">
        <f t="shared" si="71"/>
        <v>0.37552072165926298</v>
      </c>
      <c r="O634" s="122">
        <v>624</v>
      </c>
      <c r="P634" t="s">
        <v>3043</v>
      </c>
      <c r="Q634">
        <v>0.57555159895207997</v>
      </c>
      <c r="R634">
        <v>0.40813269235270599</v>
      </c>
      <c r="S634">
        <v>0.56735994558722003</v>
      </c>
      <c r="T634">
        <v>0.41854068001475903</v>
      </c>
      <c r="U634">
        <v>0.54883181736173003</v>
      </c>
      <c r="V634">
        <v>0.42523641144195101</v>
      </c>
      <c r="W634">
        <v>0.53358400599436895</v>
      </c>
      <c r="X634">
        <v>0.454130465726517</v>
      </c>
      <c r="Y634" s="126">
        <f t="shared" si="72"/>
        <v>0.53358400599436895</v>
      </c>
      <c r="Z634" s="126">
        <f t="shared" si="73"/>
        <v>0.454130465726517</v>
      </c>
      <c r="AB634">
        <v>624</v>
      </c>
      <c r="AC634" t="str">
        <f t="shared" si="67"/>
        <v>Karol Beck</v>
      </c>
      <c r="AD634" s="124">
        <f t="shared" si="68"/>
        <v>0.566086113251276</v>
      </c>
      <c r="AE634" s="124">
        <f t="shared" si="69"/>
        <v>0.37552072165926298</v>
      </c>
    </row>
    <row r="635" spans="2:31" x14ac:dyDescent="0.35">
      <c r="B635" s="122">
        <v>625</v>
      </c>
      <c r="C635" t="s">
        <v>2322</v>
      </c>
      <c r="D635">
        <v>0.65044178757459004</v>
      </c>
      <c r="E635">
        <v>0.35870858984210802</v>
      </c>
      <c r="F635">
        <v>0.64072007756937399</v>
      </c>
      <c r="G635">
        <v>0.365275540369009</v>
      </c>
      <c r="H635">
        <v>0.62098072749373201</v>
      </c>
      <c r="I635">
        <v>0.38899164849385098</v>
      </c>
      <c r="J635">
        <v>0.60421903947884703</v>
      </c>
      <c r="K635">
        <v>0.39929483559244999</v>
      </c>
      <c r="L635" s="126">
        <f t="shared" si="70"/>
        <v>0.60421903947884703</v>
      </c>
      <c r="M635" s="126">
        <f t="shared" si="71"/>
        <v>0.39929483559244999</v>
      </c>
      <c r="O635" s="122">
        <v>625</v>
      </c>
      <c r="P635" t="s">
        <v>3778</v>
      </c>
      <c r="Q635">
        <v>0.58373080364880203</v>
      </c>
      <c r="R635">
        <v>0.40908487895965301</v>
      </c>
      <c r="S635">
        <v>0.571155336577022</v>
      </c>
      <c r="T635">
        <v>0.420296311521757</v>
      </c>
      <c r="U635">
        <v>0.55320911340821599</v>
      </c>
      <c r="V635">
        <v>0.43801354996834801</v>
      </c>
      <c r="W635">
        <v>0.54453247460616705</v>
      </c>
      <c r="X635">
        <v>0.46388016805219501</v>
      </c>
      <c r="Y635" s="126">
        <f t="shared" si="72"/>
        <v>0.54453247460616705</v>
      </c>
      <c r="Z635" s="126">
        <f t="shared" si="73"/>
        <v>0.46388016805219501</v>
      </c>
      <c r="AB635">
        <v>625</v>
      </c>
      <c r="AC635" t="str">
        <f t="shared" si="67"/>
        <v>Karol Kucera</v>
      </c>
      <c r="AD635" s="124">
        <f t="shared" si="68"/>
        <v>0.60421903947884703</v>
      </c>
      <c r="AE635" s="124">
        <f t="shared" si="69"/>
        <v>0.39929483559244999</v>
      </c>
    </row>
    <row r="636" spans="2:31" x14ac:dyDescent="0.35">
      <c r="B636" s="122">
        <v>626</v>
      </c>
      <c r="C636" t="s">
        <v>1824</v>
      </c>
      <c r="D636">
        <v>0.66862665076044803</v>
      </c>
      <c r="E636">
        <v>0.40038988678918302</v>
      </c>
      <c r="F636">
        <v>0.66812644341427296</v>
      </c>
      <c r="G636">
        <v>0.42573379955212798</v>
      </c>
      <c r="H636">
        <v>0.64938468495270396</v>
      </c>
      <c r="I636">
        <v>0.44052047148131401</v>
      </c>
      <c r="J636">
        <v>0.63585332104992498</v>
      </c>
      <c r="K636">
        <v>0.45320054744295102</v>
      </c>
      <c r="L636" s="126">
        <f t="shared" si="70"/>
        <v>0.63585332104992498</v>
      </c>
      <c r="M636" s="126">
        <f t="shared" si="71"/>
        <v>0.45320054744295102</v>
      </c>
      <c r="O636" s="122">
        <v>626</v>
      </c>
      <c r="P636" t="s">
        <v>3032</v>
      </c>
      <c r="Q636">
        <v>0.57735642920653396</v>
      </c>
      <c r="R636">
        <v>0.42262663563670899</v>
      </c>
      <c r="S636">
        <v>0.56882507964734796</v>
      </c>
      <c r="T636">
        <v>0.43116739361631501</v>
      </c>
      <c r="U636">
        <v>0.55111880973551097</v>
      </c>
      <c r="V636">
        <v>0.44887554521223599</v>
      </c>
      <c r="W636">
        <v>0.53541253982367398</v>
      </c>
      <c r="X636">
        <v>0.46458369680815798</v>
      </c>
      <c r="Y636" s="126">
        <f t="shared" si="72"/>
        <v>0.53541253982367398</v>
      </c>
      <c r="Z636" s="126">
        <f t="shared" si="73"/>
        <v>0.46458369680815798</v>
      </c>
      <c r="AB636">
        <v>626</v>
      </c>
      <c r="AC636" t="str">
        <f t="shared" ref="AC636:AC699" si="74">IF($B$5=1,C636,P636)</f>
        <v>Kei Nishikori</v>
      </c>
      <c r="AD636" s="124">
        <f t="shared" ref="AD636:AD699" si="75">IF($B$5=1,L636,Y636)</f>
        <v>0.63585332104992498</v>
      </c>
      <c r="AE636" s="124">
        <f t="shared" ref="AE636:AE699" si="76">IF($B$5=1,M636,Z636)</f>
        <v>0.45320054744295102</v>
      </c>
    </row>
    <row r="637" spans="2:31" x14ac:dyDescent="0.35">
      <c r="B637" s="122">
        <v>627</v>
      </c>
      <c r="C637" t="s">
        <v>1825</v>
      </c>
      <c r="D637">
        <v>0.65580508842601304</v>
      </c>
      <c r="E637">
        <v>0.323007255794453</v>
      </c>
      <c r="F637">
        <v>0.64790021566385803</v>
      </c>
      <c r="G637">
        <v>0.327382773675163</v>
      </c>
      <c r="H637">
        <v>0.62469494480079901</v>
      </c>
      <c r="I637">
        <v>0.35963036739827797</v>
      </c>
      <c r="J637">
        <v>0.59397491560878601</v>
      </c>
      <c r="K637">
        <v>0.37048335834812202</v>
      </c>
      <c r="L637" s="126">
        <f t="shared" si="70"/>
        <v>0.59397491560878601</v>
      </c>
      <c r="M637" s="126">
        <f t="shared" si="71"/>
        <v>0.37048335834812202</v>
      </c>
      <c r="O637" s="122">
        <v>627</v>
      </c>
      <c r="P637" t="s">
        <v>3776</v>
      </c>
      <c r="Q637">
        <v>0.58055309031208402</v>
      </c>
      <c r="R637">
        <v>0.420641451777929</v>
      </c>
      <c r="S637">
        <v>0.57073745374944596</v>
      </c>
      <c r="T637">
        <v>0.43085526903723897</v>
      </c>
      <c r="U637">
        <v>0.553659270936253</v>
      </c>
      <c r="V637">
        <v>0.449924355333788</v>
      </c>
      <c r="W637">
        <v>0.53673745374944604</v>
      </c>
      <c r="X637">
        <v>0.46485526903723901</v>
      </c>
      <c r="Y637" s="126">
        <f t="shared" si="72"/>
        <v>0.53673745374944604</v>
      </c>
      <c r="Z637" s="126">
        <f t="shared" si="73"/>
        <v>0.46485526903723901</v>
      </c>
      <c r="AB637">
        <v>627</v>
      </c>
      <c r="AC637" t="str">
        <f t="shared" si="74"/>
        <v>Kenneth Carlsen</v>
      </c>
      <c r="AD637" s="124">
        <f t="shared" si="75"/>
        <v>0.59397491560878601</v>
      </c>
      <c r="AE637" s="124">
        <f t="shared" si="76"/>
        <v>0.37048335834812202</v>
      </c>
    </row>
    <row r="638" spans="2:31" x14ac:dyDescent="0.35">
      <c r="B638" s="122">
        <v>628</v>
      </c>
      <c r="C638" t="s">
        <v>2600</v>
      </c>
      <c r="D638">
        <v>0.67859191666688401</v>
      </c>
      <c r="E638">
        <v>0.31473328717672899</v>
      </c>
      <c r="F638">
        <v>0.668947096099478</v>
      </c>
      <c r="G638">
        <v>0.34128966106737602</v>
      </c>
      <c r="H638">
        <v>0.63218564992471804</v>
      </c>
      <c r="I638">
        <v>0.34517536205136701</v>
      </c>
      <c r="J638">
        <v>0.60384741946166098</v>
      </c>
      <c r="K638">
        <v>0.36238633541922399</v>
      </c>
      <c r="L638" s="126">
        <f t="shared" si="70"/>
        <v>0.60384741946166098</v>
      </c>
      <c r="M638" s="126">
        <f t="shared" si="71"/>
        <v>0.36238633541922399</v>
      </c>
      <c r="O638" s="122">
        <v>628</v>
      </c>
      <c r="P638" t="s">
        <v>2147</v>
      </c>
      <c r="Q638">
        <v>0.61036325866796803</v>
      </c>
      <c r="R638">
        <v>0.39256007424582101</v>
      </c>
      <c r="S638">
        <v>0.61389265229815304</v>
      </c>
      <c r="T638">
        <v>0.41391773462289499</v>
      </c>
      <c r="U638">
        <v>0.58290198530624304</v>
      </c>
      <c r="V638">
        <v>0.42051836329721898</v>
      </c>
      <c r="W638">
        <v>0.59986534622906795</v>
      </c>
      <c r="X638">
        <v>0.44704817647148998</v>
      </c>
      <c r="Y638" s="126">
        <f t="shared" si="72"/>
        <v>0.59986534622906795</v>
      </c>
      <c r="Z638" s="126">
        <f t="shared" si="73"/>
        <v>0.44704817647148998</v>
      </c>
      <c r="AB638">
        <v>628</v>
      </c>
      <c r="AC638" t="str">
        <f t="shared" si="74"/>
        <v>Kenny de Schepper</v>
      </c>
      <c r="AD638" s="124">
        <f t="shared" si="75"/>
        <v>0.60384741946166098</v>
      </c>
      <c r="AE638" s="124">
        <f t="shared" si="76"/>
        <v>0.36238633541922399</v>
      </c>
    </row>
    <row r="639" spans="2:31" x14ac:dyDescent="0.35">
      <c r="B639" s="122">
        <v>629</v>
      </c>
      <c r="C639" t="s">
        <v>2755</v>
      </c>
      <c r="D639">
        <v>0.64721865154934599</v>
      </c>
      <c r="E639">
        <v>0.346554007641448</v>
      </c>
      <c r="F639">
        <v>0.62841383114096205</v>
      </c>
      <c r="G639">
        <v>0.356951917957402</v>
      </c>
      <c r="H639">
        <v>0.61921865154934597</v>
      </c>
      <c r="I639">
        <v>0.37455400764144797</v>
      </c>
      <c r="J639">
        <v>0.59566398866200898</v>
      </c>
      <c r="K639">
        <v>0.399665505731086</v>
      </c>
      <c r="L639" s="126">
        <f t="shared" si="70"/>
        <v>0.59566398866200898</v>
      </c>
      <c r="M639" s="126">
        <f t="shared" si="71"/>
        <v>0.399665505731086</v>
      </c>
      <c r="O639" s="122">
        <v>629</v>
      </c>
      <c r="P639" t="s">
        <v>2148</v>
      </c>
      <c r="Q639">
        <v>0.65669921261654396</v>
      </c>
      <c r="R639">
        <v>0.41851303165396098</v>
      </c>
      <c r="S639">
        <v>0.66158956819513004</v>
      </c>
      <c r="T639">
        <v>0.43086502200980498</v>
      </c>
      <c r="U639">
        <v>0.644923461827144</v>
      </c>
      <c r="V639">
        <v>0.460963191018604</v>
      </c>
      <c r="W639">
        <v>0.625290559377494</v>
      </c>
      <c r="X639">
        <v>0.46723420399879201</v>
      </c>
      <c r="Y639" s="126">
        <f t="shared" si="72"/>
        <v>0.625290559377494</v>
      </c>
      <c r="Z639" s="126">
        <f t="shared" si="73"/>
        <v>0.46723420399879201</v>
      </c>
      <c r="AB639">
        <v>629</v>
      </c>
      <c r="AC639" t="str">
        <f t="shared" si="74"/>
        <v>Kento Takeuchi</v>
      </c>
      <c r="AD639" s="124">
        <f t="shared" si="75"/>
        <v>0.59566398866200898</v>
      </c>
      <c r="AE639" s="124">
        <f t="shared" si="76"/>
        <v>0.399665505731086</v>
      </c>
    </row>
    <row r="640" spans="2:31" x14ac:dyDescent="0.35">
      <c r="B640" s="122">
        <v>630</v>
      </c>
      <c r="C640" t="s">
        <v>1826</v>
      </c>
      <c r="D640">
        <v>0.74210162162727999</v>
      </c>
      <c r="E640">
        <v>0.34327323446666302</v>
      </c>
      <c r="F640">
        <v>0.73201923742791197</v>
      </c>
      <c r="G640">
        <v>0.344712358885367</v>
      </c>
      <c r="H640">
        <v>0.69740755891568795</v>
      </c>
      <c r="I640">
        <v>0.34983479843180298</v>
      </c>
      <c r="J640">
        <v>0.68681622160467604</v>
      </c>
      <c r="K640">
        <v>0.375264209806141</v>
      </c>
      <c r="L640" s="126">
        <f t="shared" si="70"/>
        <v>0.68681622160467604</v>
      </c>
      <c r="M640" s="126">
        <f t="shared" si="71"/>
        <v>0.375264209806141</v>
      </c>
      <c r="O640" s="122">
        <v>630</v>
      </c>
      <c r="P640" t="s">
        <v>3709</v>
      </c>
      <c r="Q640">
        <v>0.57228300018242595</v>
      </c>
      <c r="R640">
        <v>0.41670860894457501</v>
      </c>
      <c r="S640">
        <v>0.55878888135342397</v>
      </c>
      <c r="T640">
        <v>0.42481620959496702</v>
      </c>
      <c r="U640">
        <v>0.53126988431297495</v>
      </c>
      <c r="V640">
        <v>0.43979592587224903</v>
      </c>
      <c r="W640">
        <v>0.52419015057027896</v>
      </c>
      <c r="X640">
        <v>0.46045201593999002</v>
      </c>
      <c r="Y640" s="126">
        <f t="shared" si="72"/>
        <v>0.52419015057027896</v>
      </c>
      <c r="Z640" s="126">
        <f t="shared" si="73"/>
        <v>0.46045201593999002</v>
      </c>
      <c r="AB640">
        <v>630</v>
      </c>
      <c r="AC640" t="str">
        <f t="shared" si="74"/>
        <v>Kevin Anderson</v>
      </c>
      <c r="AD640" s="124">
        <f t="shared" si="75"/>
        <v>0.68681622160467604</v>
      </c>
      <c r="AE640" s="124">
        <f t="shared" si="76"/>
        <v>0.375264209806141</v>
      </c>
    </row>
    <row r="641" spans="2:31" x14ac:dyDescent="0.35">
      <c r="B641" s="122">
        <v>631</v>
      </c>
      <c r="C641" t="s">
        <v>1827</v>
      </c>
      <c r="D641">
        <v>0.62228933982389401</v>
      </c>
      <c r="E641">
        <v>0.33853344235330002</v>
      </c>
      <c r="F641">
        <v>0.60854723912083697</v>
      </c>
      <c r="G641">
        <v>0.34147563507837198</v>
      </c>
      <c r="H641">
        <v>0.60167000318725194</v>
      </c>
      <c r="I641">
        <v>0.36005749302793999</v>
      </c>
      <c r="J641">
        <v>0.57446424170685395</v>
      </c>
      <c r="K641">
        <v>0.38726690183811902</v>
      </c>
      <c r="L641" s="126">
        <f t="shared" si="70"/>
        <v>0.57446424170685395</v>
      </c>
      <c r="M641" s="126">
        <f t="shared" si="71"/>
        <v>0.38726690183811902</v>
      </c>
      <c r="O641" s="122">
        <v>631</v>
      </c>
      <c r="P641" t="s">
        <v>2991</v>
      </c>
      <c r="Q641">
        <v>0.57252877183178696</v>
      </c>
      <c r="R641">
        <v>0.41292679397941101</v>
      </c>
      <c r="S641">
        <v>0.56394727881479201</v>
      </c>
      <c r="T641">
        <v>0.420468871075171</v>
      </c>
      <c r="U641">
        <v>0.54104462471456605</v>
      </c>
      <c r="V641">
        <v>0.42759985695253</v>
      </c>
      <c r="W641">
        <v>0.53145393104010297</v>
      </c>
      <c r="X641">
        <v>0.45223486092981802</v>
      </c>
      <c r="Y641" s="126">
        <f t="shared" si="72"/>
        <v>0.53145393104010297</v>
      </c>
      <c r="Z641" s="126">
        <f t="shared" si="73"/>
        <v>0.45223486092981802</v>
      </c>
      <c r="AB641">
        <v>631</v>
      </c>
      <c r="AC641" t="str">
        <f t="shared" si="74"/>
        <v>Kevin Kim</v>
      </c>
      <c r="AD641" s="124">
        <f t="shared" si="75"/>
        <v>0.57446424170685395</v>
      </c>
      <c r="AE641" s="124">
        <f t="shared" si="76"/>
        <v>0.38726690183811902</v>
      </c>
    </row>
    <row r="642" spans="2:31" x14ac:dyDescent="0.35">
      <c r="B642" s="122">
        <v>632</v>
      </c>
      <c r="C642" t="s">
        <v>2696</v>
      </c>
      <c r="D642">
        <v>0.644220146055557</v>
      </c>
      <c r="E642">
        <v>0.34906566253403598</v>
      </c>
      <c r="F642">
        <v>0.63501904165860901</v>
      </c>
      <c r="G642">
        <v>0.35994637002572699</v>
      </c>
      <c r="H642">
        <v>0.61213888308613096</v>
      </c>
      <c r="I642">
        <v>0.37896808454571901</v>
      </c>
      <c r="J642">
        <v>0.59412658390498396</v>
      </c>
      <c r="K642">
        <v>0.40175703095862098</v>
      </c>
      <c r="L642" s="126">
        <f t="shared" si="70"/>
        <v>0.59412658390498396</v>
      </c>
      <c r="M642" s="126">
        <f t="shared" si="71"/>
        <v>0.40175703095862098</v>
      </c>
      <c r="O642" s="122">
        <v>632</v>
      </c>
      <c r="P642" t="s">
        <v>3442</v>
      </c>
      <c r="Q642">
        <v>0.57892976017571895</v>
      </c>
      <c r="R642">
        <v>0.41922729005370601</v>
      </c>
      <c r="S642">
        <v>0.568394640263579</v>
      </c>
      <c r="T642">
        <v>0.42884093508055898</v>
      </c>
      <c r="U642">
        <v>0.54985952035143804</v>
      </c>
      <c r="V642">
        <v>0.44645458010741201</v>
      </c>
      <c r="W642">
        <v>0.53118392079073595</v>
      </c>
      <c r="X642">
        <v>0.46052280524167699</v>
      </c>
      <c r="Y642" s="126">
        <f t="shared" si="72"/>
        <v>0.53118392079073595</v>
      </c>
      <c r="Z642" s="126">
        <f t="shared" si="73"/>
        <v>0.46052280524167699</v>
      </c>
      <c r="AB642">
        <v>632</v>
      </c>
      <c r="AC642" t="str">
        <f t="shared" si="74"/>
        <v>Kevin King</v>
      </c>
      <c r="AD642" s="124">
        <f t="shared" si="75"/>
        <v>0.59412658390498396</v>
      </c>
      <c r="AE642" s="124">
        <f t="shared" si="76"/>
        <v>0.40175703095862098</v>
      </c>
    </row>
    <row r="643" spans="2:31" x14ac:dyDescent="0.35">
      <c r="B643" s="122">
        <v>633</v>
      </c>
      <c r="C643" t="s">
        <v>2524</v>
      </c>
      <c r="D643">
        <v>0.65559810265095497</v>
      </c>
      <c r="E643">
        <v>0.33684645085060999</v>
      </c>
      <c r="F643">
        <v>0.64124116773163498</v>
      </c>
      <c r="G643">
        <v>0.350415972997415</v>
      </c>
      <c r="H643">
        <v>0.62291258325559395</v>
      </c>
      <c r="I643">
        <v>0.366654435186339</v>
      </c>
      <c r="J643">
        <v>0.59276657752824602</v>
      </c>
      <c r="K643">
        <v>0.38421107104864799</v>
      </c>
      <c r="L643" s="126">
        <f t="shared" si="70"/>
        <v>0.59276657752824602</v>
      </c>
      <c r="M643" s="126">
        <f t="shared" si="71"/>
        <v>0.38421107104864799</v>
      </c>
      <c r="O643" s="122">
        <v>633</v>
      </c>
      <c r="P643" t="s">
        <v>3323</v>
      </c>
      <c r="Q643">
        <v>0.57986201545725902</v>
      </c>
      <c r="R643">
        <v>0.42098569227954002</v>
      </c>
      <c r="S643">
        <v>0.57229791448591705</v>
      </c>
      <c r="T643">
        <v>0.42721962316260198</v>
      </c>
      <c r="U643">
        <v>0.56368194868231403</v>
      </c>
      <c r="V643">
        <v>0.44303095935611703</v>
      </c>
      <c r="W643">
        <v>0.52974711938805297</v>
      </c>
      <c r="X643">
        <v>0.45160145006847902</v>
      </c>
      <c r="Y643" s="126">
        <f t="shared" si="72"/>
        <v>0.52974711938805297</v>
      </c>
      <c r="Z643" s="126">
        <f t="shared" si="73"/>
        <v>0.45160145006847902</v>
      </c>
      <c r="AB643">
        <v>633</v>
      </c>
      <c r="AC643" t="str">
        <f t="shared" si="74"/>
        <v>Kevin Krawietz</v>
      </c>
      <c r="AD643" s="124">
        <f t="shared" si="75"/>
        <v>0.59276657752824602</v>
      </c>
      <c r="AE643" s="124">
        <f t="shared" si="76"/>
        <v>0.38421107104864799</v>
      </c>
    </row>
    <row r="644" spans="2:31" x14ac:dyDescent="0.35">
      <c r="B644" s="122">
        <v>634</v>
      </c>
      <c r="C644" t="s">
        <v>2736</v>
      </c>
      <c r="D644">
        <v>0.65077087404174705</v>
      </c>
      <c r="E644">
        <v>0.34420934057435998</v>
      </c>
      <c r="F644">
        <v>0.639005111377139</v>
      </c>
      <c r="G644">
        <v>0.35404265099320698</v>
      </c>
      <c r="H644">
        <v>0.61609654711622497</v>
      </c>
      <c r="I644">
        <v>0.36845210067878398</v>
      </c>
      <c r="J644">
        <v>0.59439193962861303</v>
      </c>
      <c r="K644">
        <v>0.39435818095297298</v>
      </c>
      <c r="L644" s="126">
        <f t="shared" si="70"/>
        <v>0.59439193962861303</v>
      </c>
      <c r="M644" s="126">
        <f t="shared" si="71"/>
        <v>0.39435818095297298</v>
      </c>
      <c r="O644" s="122">
        <v>634</v>
      </c>
      <c r="P644" t="s">
        <v>3893</v>
      </c>
      <c r="Q644">
        <v>0.57835813494231603</v>
      </c>
      <c r="R644">
        <v>0.42007189093733499</v>
      </c>
      <c r="S644">
        <v>0.56759693230571795</v>
      </c>
      <c r="T644">
        <v>0.430050878049207</v>
      </c>
      <c r="U644">
        <v>0.54835789053116901</v>
      </c>
      <c r="V644">
        <v>0.448485532015445</v>
      </c>
      <c r="W644">
        <v>0.52974647519305695</v>
      </c>
      <c r="X644">
        <v>0.46324130043888501</v>
      </c>
      <c r="Y644" s="126">
        <f t="shared" si="72"/>
        <v>0.52974647519305695</v>
      </c>
      <c r="Z644" s="126">
        <f t="shared" si="73"/>
        <v>0.46324130043888501</v>
      </c>
      <c r="AB644">
        <v>634</v>
      </c>
      <c r="AC644" t="str">
        <f t="shared" si="74"/>
        <v>Kimmer Coppejans</v>
      </c>
      <c r="AD644" s="124">
        <f t="shared" si="75"/>
        <v>0.59439193962861303</v>
      </c>
      <c r="AE644" s="124">
        <f t="shared" si="76"/>
        <v>0.39435818095297298</v>
      </c>
    </row>
    <row r="645" spans="2:31" x14ac:dyDescent="0.35">
      <c r="B645" s="122">
        <v>635</v>
      </c>
      <c r="C645" t="s">
        <v>3943</v>
      </c>
      <c r="D645">
        <v>0.65139326503682904</v>
      </c>
      <c r="E645">
        <v>0.34306636103010302</v>
      </c>
      <c r="F645">
        <v>0.63985768671577203</v>
      </c>
      <c r="G645">
        <v>0.35275514804013702</v>
      </c>
      <c r="H645">
        <v>0.61996556378206502</v>
      </c>
      <c r="I645">
        <v>0.36267459789432199</v>
      </c>
      <c r="J645">
        <v>0.597857686715772</v>
      </c>
      <c r="K645">
        <v>0.394755148040137</v>
      </c>
      <c r="L645" s="126">
        <f t="shared" si="70"/>
        <v>0.597857686715772</v>
      </c>
      <c r="M645" s="126">
        <f t="shared" si="71"/>
        <v>0.394755148040137</v>
      </c>
      <c r="O645" s="122">
        <v>635</v>
      </c>
      <c r="P645" t="s">
        <v>3365</v>
      </c>
      <c r="Q645">
        <v>0.58417961880606994</v>
      </c>
      <c r="R645">
        <v>0.40394289978383302</v>
      </c>
      <c r="S645">
        <v>0.57194410609496804</v>
      </c>
      <c r="T645">
        <v>0.41588535870300403</v>
      </c>
      <c r="U645">
        <v>0.553652699478833</v>
      </c>
      <c r="V645">
        <v>0.42171317632518002</v>
      </c>
      <c r="W645">
        <v>0.53703692635001998</v>
      </c>
      <c r="X645">
        <v>0.45170906511747799</v>
      </c>
      <c r="Y645" s="126">
        <f t="shared" si="72"/>
        <v>0.53703692635001998</v>
      </c>
      <c r="Z645" s="126">
        <f t="shared" si="73"/>
        <v>0.45170906511747799</v>
      </c>
      <c r="AB645">
        <v>635</v>
      </c>
      <c r="AC645" t="str">
        <f t="shared" si="74"/>
        <v>Kiranpal Pannu</v>
      </c>
      <c r="AD645" s="124">
        <f t="shared" si="75"/>
        <v>0.597857686715772</v>
      </c>
      <c r="AE645" s="124">
        <f t="shared" si="76"/>
        <v>0.394755148040137</v>
      </c>
    </row>
    <row r="646" spans="2:31" x14ac:dyDescent="0.35">
      <c r="B646" s="122">
        <v>636</v>
      </c>
      <c r="C646" t="s">
        <v>2453</v>
      </c>
      <c r="D646">
        <v>0.64903809829648795</v>
      </c>
      <c r="E646">
        <v>0.34517884645055502</v>
      </c>
      <c r="F646">
        <v>0.63268953099674696</v>
      </c>
      <c r="G646">
        <v>0.35372028915880299</v>
      </c>
      <c r="H646">
        <v>0.62103809829648804</v>
      </c>
      <c r="I646">
        <v>0.37317884645055499</v>
      </c>
      <c r="J646">
        <v>0.59702857372236595</v>
      </c>
      <c r="K646">
        <v>0.39863413483791599</v>
      </c>
      <c r="L646" s="126">
        <f t="shared" si="70"/>
        <v>0.59702857372236595</v>
      </c>
      <c r="M646" s="126">
        <f t="shared" si="71"/>
        <v>0.39863413483791599</v>
      </c>
      <c r="O646" s="122">
        <v>636</v>
      </c>
      <c r="P646" t="s">
        <v>3235</v>
      </c>
      <c r="Q646">
        <v>0.57844884229160198</v>
      </c>
      <c r="R646">
        <v>0.418933086940453</v>
      </c>
      <c r="S646">
        <v>0.56767326343740199</v>
      </c>
      <c r="T646">
        <v>0.42839963041067902</v>
      </c>
      <c r="U646">
        <v>0.54889768458320298</v>
      </c>
      <c r="V646">
        <v>0.44586617388090499</v>
      </c>
      <c r="W646">
        <v>0.52901979031220703</v>
      </c>
      <c r="X646">
        <v>0.459198891232037</v>
      </c>
      <c r="Y646" s="126">
        <f t="shared" si="72"/>
        <v>0.52901979031220703</v>
      </c>
      <c r="Z646" s="126">
        <f t="shared" si="73"/>
        <v>0.459198891232037</v>
      </c>
      <c r="AB646">
        <v>636</v>
      </c>
      <c r="AC646" t="str">
        <f t="shared" si="74"/>
        <v>Kittiphong Wachiramanowong</v>
      </c>
      <c r="AD646" s="124">
        <f t="shared" si="75"/>
        <v>0.59702857372236595</v>
      </c>
      <c r="AE646" s="124">
        <f t="shared" si="76"/>
        <v>0.39863413483791599</v>
      </c>
    </row>
    <row r="647" spans="2:31" x14ac:dyDescent="0.35">
      <c r="B647" s="122">
        <v>637</v>
      </c>
      <c r="C647" t="s">
        <v>1828</v>
      </c>
      <c r="D647">
        <v>0.64943569700207704</v>
      </c>
      <c r="E647">
        <v>0.33100052497531901</v>
      </c>
      <c r="F647">
        <v>0.63941440876323397</v>
      </c>
      <c r="G647">
        <v>0.32547156938701699</v>
      </c>
      <c r="H647">
        <v>0.60454347796358099</v>
      </c>
      <c r="I647">
        <v>0.34020334694566401</v>
      </c>
      <c r="J647">
        <v>0.60089633290123401</v>
      </c>
      <c r="K647">
        <v>0.37631769001304199</v>
      </c>
      <c r="L647" s="126">
        <f t="shared" si="70"/>
        <v>0.60089633290123401</v>
      </c>
      <c r="M647" s="126">
        <f t="shared" si="71"/>
        <v>0.37631769001304199</v>
      </c>
      <c r="O647" s="122">
        <v>637</v>
      </c>
      <c r="P647" t="s">
        <v>3458</v>
      </c>
      <c r="Q647">
        <v>0.57561229200127495</v>
      </c>
      <c r="R647">
        <v>0.403563120363369</v>
      </c>
      <c r="S647">
        <v>0.56413120588327104</v>
      </c>
      <c r="T647">
        <v>0.413456042383398</v>
      </c>
      <c r="U647">
        <v>0.54110538395755103</v>
      </c>
      <c r="V647">
        <v>0.41366398533059501</v>
      </c>
      <c r="W647">
        <v>0.52554301724421904</v>
      </c>
      <c r="X647">
        <v>0.45104936073013202</v>
      </c>
      <c r="Y647" s="126">
        <f t="shared" si="72"/>
        <v>0.52554301724421904</v>
      </c>
      <c r="Z647" s="126">
        <f t="shared" si="73"/>
        <v>0.45104936073013202</v>
      </c>
      <c r="AB647">
        <v>637</v>
      </c>
      <c r="AC647" t="str">
        <f t="shared" si="74"/>
        <v>Konstantin Kravchuk</v>
      </c>
      <c r="AD647" s="124">
        <f t="shared" si="75"/>
        <v>0.60089633290123401</v>
      </c>
      <c r="AE647" s="124">
        <f t="shared" si="76"/>
        <v>0.37631769001304199</v>
      </c>
    </row>
    <row r="648" spans="2:31" x14ac:dyDescent="0.35">
      <c r="B648" s="122">
        <v>638</v>
      </c>
      <c r="C648" t="s">
        <v>1829</v>
      </c>
      <c r="D648">
        <v>0.64631695995326199</v>
      </c>
      <c r="E648">
        <v>0.33671415054032999</v>
      </c>
      <c r="F648">
        <v>0.63033652895537096</v>
      </c>
      <c r="G648">
        <v>0.34904049697886702</v>
      </c>
      <c r="H648">
        <v>0.61492183797816902</v>
      </c>
      <c r="I648">
        <v>0.36407427678387799</v>
      </c>
      <c r="J648">
        <v>0.59544191230431198</v>
      </c>
      <c r="K648">
        <v>0.38705464681914797</v>
      </c>
      <c r="L648" s="126">
        <f t="shared" si="70"/>
        <v>0.59544191230431198</v>
      </c>
      <c r="M648" s="126">
        <f t="shared" si="71"/>
        <v>0.38705464681914797</v>
      </c>
      <c r="O648" s="122">
        <v>638</v>
      </c>
      <c r="P648" t="s">
        <v>2149</v>
      </c>
      <c r="Q648">
        <v>0.55306376175420802</v>
      </c>
      <c r="R648">
        <v>0.44313575247009401</v>
      </c>
      <c r="S648">
        <v>0.53745375826188002</v>
      </c>
      <c r="T648">
        <v>0.47302977852477301</v>
      </c>
      <c r="U648">
        <v>0.54014998944022796</v>
      </c>
      <c r="V648">
        <v>0.48354390399998498</v>
      </c>
      <c r="W648">
        <v>0.51273383631681901</v>
      </c>
      <c r="X648">
        <v>0.48968148799056099</v>
      </c>
      <c r="Y648" s="126">
        <f t="shared" si="72"/>
        <v>0.51273383631681901</v>
      </c>
      <c r="Z648" s="126">
        <f t="shared" si="73"/>
        <v>0.48968148799056099</v>
      </c>
      <c r="AB648">
        <v>638</v>
      </c>
      <c r="AC648" t="str">
        <f t="shared" si="74"/>
        <v>Konstantinos Economidis</v>
      </c>
      <c r="AD648" s="124">
        <f t="shared" si="75"/>
        <v>0.59544191230431198</v>
      </c>
      <c r="AE648" s="124">
        <f t="shared" si="76"/>
        <v>0.38705464681914797</v>
      </c>
    </row>
    <row r="649" spans="2:31" x14ac:dyDescent="0.35">
      <c r="B649" s="122">
        <v>639</v>
      </c>
      <c r="C649" t="s">
        <v>1830</v>
      </c>
      <c r="D649">
        <v>0.64068630435597496</v>
      </c>
      <c r="E649">
        <v>0.342557580606002</v>
      </c>
      <c r="F649">
        <v>0.65674832864255805</v>
      </c>
      <c r="G649">
        <v>0.344896094107014</v>
      </c>
      <c r="H649">
        <v>0.64439308633434</v>
      </c>
      <c r="I649">
        <v>0.350338882814482</v>
      </c>
      <c r="J649">
        <v>0.61121863883921901</v>
      </c>
      <c r="K649">
        <v>0.379838871988807</v>
      </c>
      <c r="L649" s="126">
        <f t="shared" si="70"/>
        <v>0.61121863883921901</v>
      </c>
      <c r="M649" s="126">
        <f t="shared" si="71"/>
        <v>0.379838871988807</v>
      </c>
      <c r="O649" s="122">
        <v>639</v>
      </c>
      <c r="P649" t="s">
        <v>3161</v>
      </c>
      <c r="Q649">
        <v>0.64894525639040701</v>
      </c>
      <c r="R649">
        <v>0.44622162015751798</v>
      </c>
      <c r="S649">
        <v>0.62817711087274797</v>
      </c>
      <c r="T649">
        <v>0.45332049447586598</v>
      </c>
      <c r="U649">
        <v>0.64427309708027303</v>
      </c>
      <c r="V649">
        <v>0.49733082941316098</v>
      </c>
      <c r="W649">
        <v>0.62157653482651698</v>
      </c>
      <c r="X649">
        <v>0.485189265954659</v>
      </c>
      <c r="Y649" s="126">
        <f t="shared" si="72"/>
        <v>0.62157653482651698</v>
      </c>
      <c r="Z649" s="126">
        <f t="shared" si="73"/>
        <v>0.485189265954659</v>
      </c>
      <c r="AB649">
        <v>639</v>
      </c>
      <c r="AC649" t="str">
        <f t="shared" si="74"/>
        <v>Kristian Pless</v>
      </c>
      <c r="AD649" s="124">
        <f t="shared" si="75"/>
        <v>0.61121863883921901</v>
      </c>
      <c r="AE649" s="124">
        <f t="shared" si="76"/>
        <v>0.379838871988807</v>
      </c>
    </row>
    <row r="650" spans="2:31" x14ac:dyDescent="0.35">
      <c r="B650" s="122">
        <v>640</v>
      </c>
      <c r="C650" t="s">
        <v>2624</v>
      </c>
      <c r="D650">
        <v>0.650883662066019</v>
      </c>
      <c r="E650">
        <v>0.34610727685013598</v>
      </c>
      <c r="F650">
        <v>0.63702660585514403</v>
      </c>
      <c r="G650">
        <v>0.35590210059782101</v>
      </c>
      <c r="H650">
        <v>0.62288366206601897</v>
      </c>
      <c r="I650">
        <v>0.37410727685013601</v>
      </c>
      <c r="J650">
        <v>0.59841274654951404</v>
      </c>
      <c r="K650">
        <v>0.399330457637602</v>
      </c>
      <c r="L650" s="126">
        <f t="shared" si="70"/>
        <v>0.59841274654951404</v>
      </c>
      <c r="M650" s="126">
        <f t="shared" si="71"/>
        <v>0.399330457637602</v>
      </c>
      <c r="O650" s="122">
        <v>640</v>
      </c>
      <c r="P650" t="s">
        <v>3088</v>
      </c>
      <c r="Q650">
        <v>0.57471636761034295</v>
      </c>
      <c r="R650">
        <v>0.41470242905781401</v>
      </c>
      <c r="S650">
        <v>0.56207455141551499</v>
      </c>
      <c r="T650">
        <v>0.42205364358671998</v>
      </c>
      <c r="U650">
        <v>0.54143273522068602</v>
      </c>
      <c r="V650">
        <v>0.43740485811562702</v>
      </c>
      <c r="W650">
        <v>0.51222365424654404</v>
      </c>
      <c r="X650">
        <v>0.440160930760161</v>
      </c>
      <c r="Y650" s="126">
        <f t="shared" si="72"/>
        <v>0.51222365424654404</v>
      </c>
      <c r="Z650" s="126">
        <f t="shared" si="73"/>
        <v>0.440160930760161</v>
      </c>
      <c r="AB650">
        <v>640</v>
      </c>
      <c r="AC650" t="str">
        <f t="shared" si="74"/>
        <v>Kristijan Mesaros</v>
      </c>
      <c r="AD650" s="124">
        <f t="shared" si="75"/>
        <v>0.59841274654951404</v>
      </c>
      <c r="AE650" s="124">
        <f t="shared" si="76"/>
        <v>0.399330457637602</v>
      </c>
    </row>
    <row r="651" spans="2:31" x14ac:dyDescent="0.35">
      <c r="B651" s="122">
        <v>641</v>
      </c>
      <c r="C651" t="s">
        <v>1831</v>
      </c>
      <c r="D651">
        <v>0.643686492171476</v>
      </c>
      <c r="E651">
        <v>0.34016839334955401</v>
      </c>
      <c r="F651">
        <v>0.65329349339541498</v>
      </c>
      <c r="G651">
        <v>0.354277340094591</v>
      </c>
      <c r="H651">
        <v>0.61053152956412904</v>
      </c>
      <c r="I651">
        <v>0.363843947731529</v>
      </c>
      <c r="J651">
        <v>0.57961052641810995</v>
      </c>
      <c r="K651">
        <v>0.37750995377200203</v>
      </c>
      <c r="L651" s="126">
        <f t="shared" ref="L651:L714" si="77">IF($E$7=1,D651,IF($E$7=2,F651,IF($E$7=3,H651,IF($E$7=4,J651))))</f>
        <v>0.57961052641810995</v>
      </c>
      <c r="M651" s="126">
        <f t="shared" ref="M651:M714" si="78">IF($E$7=1,E651,IF($E$7=2,G651,IF($E$7=3,I651,IF($E$7=4,K651))))</f>
        <v>0.37750995377200203</v>
      </c>
      <c r="O651" s="122">
        <v>641</v>
      </c>
      <c r="P651" t="s">
        <v>3345</v>
      </c>
      <c r="Q651">
        <v>0.61634258673346598</v>
      </c>
      <c r="R651">
        <v>0.41805155158359503</v>
      </c>
      <c r="S651">
        <v>0.60047865044493198</v>
      </c>
      <c r="T651">
        <v>0.444139727900489</v>
      </c>
      <c r="U651">
        <v>0.61625636524138305</v>
      </c>
      <c r="V651">
        <v>0.476356143757586</v>
      </c>
      <c r="W651">
        <v>0.59374203495543498</v>
      </c>
      <c r="X651">
        <v>0.47762420478818102</v>
      </c>
      <c r="Y651" s="126">
        <f t="shared" ref="Y651:Y714" si="79">IF($E$7=1,Q651,IF($E$7=2,S651,IF($E$7=3,U651,IF($E$7=4,W651))))</f>
        <v>0.59374203495543498</v>
      </c>
      <c r="Z651" s="126">
        <f t="shared" ref="Z651:Z714" si="80">IF($E$7=1,R651,IF($E$7=2,T651,IF($E$7=3,V651,IF($E$7=4,X651))))</f>
        <v>0.47762420478818102</v>
      </c>
      <c r="AB651">
        <v>641</v>
      </c>
      <c r="AC651" t="str">
        <f t="shared" si="74"/>
        <v>Kristof Vliegen</v>
      </c>
      <c r="AD651" s="124">
        <f t="shared" si="75"/>
        <v>0.57961052641810995</v>
      </c>
      <c r="AE651" s="124">
        <f t="shared" si="76"/>
        <v>0.37750995377200203</v>
      </c>
    </row>
    <row r="652" spans="2:31" x14ac:dyDescent="0.35">
      <c r="B652" s="122">
        <v>642</v>
      </c>
      <c r="C652" t="s">
        <v>2681</v>
      </c>
      <c r="D652">
        <v>0.67542612006437497</v>
      </c>
      <c r="E652">
        <v>0.365325187953424</v>
      </c>
      <c r="F652">
        <v>0.67426118997427498</v>
      </c>
      <c r="G652">
        <v>0.37747648855830901</v>
      </c>
      <c r="H652">
        <v>0.64148460130682095</v>
      </c>
      <c r="I652">
        <v>0.37915308360427802</v>
      </c>
      <c r="J652">
        <v>0.62919223295750903</v>
      </c>
      <c r="K652">
        <v>0.39776582918494502</v>
      </c>
      <c r="L652" s="126">
        <f t="shared" si="77"/>
        <v>0.62919223295750903</v>
      </c>
      <c r="M652" s="126">
        <f t="shared" si="78"/>
        <v>0.39776582918494502</v>
      </c>
      <c r="O652" s="122">
        <v>642</v>
      </c>
      <c r="P652" t="s">
        <v>3380</v>
      </c>
      <c r="Q652">
        <v>0.59066516984128004</v>
      </c>
      <c r="R652">
        <v>0.42744210182414999</v>
      </c>
      <c r="S652">
        <v>0.57554169244530395</v>
      </c>
      <c r="T652">
        <v>0.42671609608641498</v>
      </c>
      <c r="U652">
        <v>0.57611399166653599</v>
      </c>
      <c r="V652">
        <v>0.44452001898563198</v>
      </c>
      <c r="W652">
        <v>0.56360041480779</v>
      </c>
      <c r="X652">
        <v>0.46753145760340498</v>
      </c>
      <c r="Y652" s="126">
        <f t="shared" si="79"/>
        <v>0.56360041480779</v>
      </c>
      <c r="Z652" s="126">
        <f t="shared" si="80"/>
        <v>0.46753145760340498</v>
      </c>
      <c r="AB652">
        <v>642</v>
      </c>
      <c r="AC652" t="str">
        <f t="shared" si="74"/>
        <v>Kyle Edmund</v>
      </c>
      <c r="AD652" s="124">
        <f t="shared" si="75"/>
        <v>0.62919223295750903</v>
      </c>
      <c r="AE652" s="124">
        <f t="shared" si="76"/>
        <v>0.39776582918494502</v>
      </c>
    </row>
    <row r="653" spans="2:31" x14ac:dyDescent="0.35">
      <c r="B653" s="122">
        <v>643</v>
      </c>
      <c r="C653" t="s">
        <v>1832</v>
      </c>
      <c r="D653">
        <v>0.64745051871232695</v>
      </c>
      <c r="E653">
        <v>0.34234335959165002</v>
      </c>
      <c r="F653">
        <v>0.63050393706850905</v>
      </c>
      <c r="G653">
        <v>0.34842507871884199</v>
      </c>
      <c r="H653">
        <v>0.61518745697599297</v>
      </c>
      <c r="I653">
        <v>0.36707744816617399</v>
      </c>
      <c r="J653">
        <v>0.59946088073764303</v>
      </c>
      <c r="K653">
        <v>0.39746762960952903</v>
      </c>
      <c r="L653" s="126">
        <f t="shared" si="77"/>
        <v>0.59946088073764303</v>
      </c>
      <c r="M653" s="126">
        <f t="shared" si="78"/>
        <v>0.39746762960952903</v>
      </c>
      <c r="O653" s="122">
        <v>643</v>
      </c>
      <c r="P653" t="s">
        <v>3015</v>
      </c>
      <c r="Q653">
        <v>0.59656155207199502</v>
      </c>
      <c r="R653">
        <v>0.44701574995618698</v>
      </c>
      <c r="S653">
        <v>0.57972073208778696</v>
      </c>
      <c r="T653">
        <v>0.44755380446819298</v>
      </c>
      <c r="U653">
        <v>0.56473241637639005</v>
      </c>
      <c r="V653">
        <v>0.47483913578220799</v>
      </c>
      <c r="W653">
        <v>0.54613315143964603</v>
      </c>
      <c r="X653">
        <v>0.48378158030295099</v>
      </c>
      <c r="Y653" s="126">
        <f t="shared" si="79"/>
        <v>0.54613315143964603</v>
      </c>
      <c r="Z653" s="126">
        <f t="shared" si="80"/>
        <v>0.48378158030295099</v>
      </c>
      <c r="AB653">
        <v>643</v>
      </c>
      <c r="AC653" t="str">
        <f t="shared" si="74"/>
        <v>Lamine Ouahab</v>
      </c>
      <c r="AD653" s="124">
        <f t="shared" si="75"/>
        <v>0.59946088073764303</v>
      </c>
      <c r="AE653" s="124">
        <f t="shared" si="76"/>
        <v>0.39746762960952903</v>
      </c>
    </row>
    <row r="654" spans="2:31" x14ac:dyDescent="0.35">
      <c r="B654" s="122">
        <v>644</v>
      </c>
      <c r="C654" t="s">
        <v>1833</v>
      </c>
      <c r="D654">
        <v>0.64625121743644598</v>
      </c>
      <c r="E654">
        <v>0.34151071372604602</v>
      </c>
      <c r="F654">
        <v>0.63242367337961303</v>
      </c>
      <c r="G654">
        <v>0.34916332719488002</v>
      </c>
      <c r="H654">
        <v>0.61178264675006</v>
      </c>
      <c r="I654">
        <v>0.36731270285838302</v>
      </c>
      <c r="J654">
        <v>0.59260018053184405</v>
      </c>
      <c r="K654">
        <v>0.38093229406988799</v>
      </c>
      <c r="L654" s="126">
        <f t="shared" si="77"/>
        <v>0.59260018053184405</v>
      </c>
      <c r="M654" s="126">
        <f t="shared" si="78"/>
        <v>0.38093229406988799</v>
      </c>
      <c r="O654" s="122">
        <v>644</v>
      </c>
      <c r="P654" t="s">
        <v>2150</v>
      </c>
      <c r="Q654">
        <v>0.60462515592985799</v>
      </c>
      <c r="R654">
        <v>0.42488340893919302</v>
      </c>
      <c r="S654">
        <v>0.57352552071055596</v>
      </c>
      <c r="T654">
        <v>0.41861680288932701</v>
      </c>
      <c r="U654">
        <v>0.58145043346228598</v>
      </c>
      <c r="V654">
        <v>0.425116902101212</v>
      </c>
      <c r="W654">
        <v>0.55402118647243603</v>
      </c>
      <c r="X654">
        <v>0.43190459118087798</v>
      </c>
      <c r="Y654" s="126">
        <f t="shared" si="79"/>
        <v>0.55402118647243603</v>
      </c>
      <c r="Z654" s="126">
        <f t="shared" si="80"/>
        <v>0.43190459118087798</v>
      </c>
      <c r="AB654">
        <v>644</v>
      </c>
      <c r="AC654" t="str">
        <f t="shared" si="74"/>
        <v>Lars Burgsmuller</v>
      </c>
      <c r="AD654" s="124">
        <f t="shared" si="75"/>
        <v>0.59260018053184405</v>
      </c>
      <c r="AE654" s="124">
        <f t="shared" si="76"/>
        <v>0.38093229406988799</v>
      </c>
    </row>
    <row r="655" spans="2:31" x14ac:dyDescent="0.35">
      <c r="B655" s="122">
        <v>645</v>
      </c>
      <c r="C655" t="s">
        <v>2510</v>
      </c>
      <c r="D655">
        <v>0.65384977773910602</v>
      </c>
      <c r="E655">
        <v>0.34402245333216502</v>
      </c>
      <c r="F655">
        <v>0.64399697768690001</v>
      </c>
      <c r="G655">
        <v>0.351002765330587</v>
      </c>
      <c r="H655">
        <v>0.62584977773910599</v>
      </c>
      <c r="I655">
        <v>0.37202245333216499</v>
      </c>
      <c r="J655">
        <v>0.60063733330433</v>
      </c>
      <c r="K655">
        <v>0.39776683999912299</v>
      </c>
      <c r="L655" s="126">
        <f t="shared" si="77"/>
        <v>0.60063733330433</v>
      </c>
      <c r="M655" s="126">
        <f t="shared" si="78"/>
        <v>0.39776683999912299</v>
      </c>
      <c r="O655" s="122">
        <v>645</v>
      </c>
      <c r="P655" t="s">
        <v>2996</v>
      </c>
      <c r="Q655">
        <v>0.58037444494408796</v>
      </c>
      <c r="R655">
        <v>0.40241094141974898</v>
      </c>
      <c r="S655">
        <v>0.56764113316196996</v>
      </c>
      <c r="T655">
        <v>0.41482763668817701</v>
      </c>
      <c r="U655">
        <v>0.54368269123610002</v>
      </c>
      <c r="V655">
        <v>0.42327256857220402</v>
      </c>
      <c r="W655">
        <v>0.53463506521293802</v>
      </c>
      <c r="X655">
        <v>0.44458527108566698</v>
      </c>
      <c r="Y655" s="126">
        <f t="shared" si="79"/>
        <v>0.53463506521293802</v>
      </c>
      <c r="Z655" s="126">
        <f t="shared" si="80"/>
        <v>0.44458527108566698</v>
      </c>
      <c r="AB655">
        <v>645</v>
      </c>
      <c r="AC655" t="str">
        <f t="shared" si="74"/>
        <v>Lars Poerschke</v>
      </c>
      <c r="AD655" s="124">
        <f t="shared" si="75"/>
        <v>0.60063733330433</v>
      </c>
      <c r="AE655" s="124">
        <f t="shared" si="76"/>
        <v>0.39776683999912299</v>
      </c>
    </row>
    <row r="656" spans="2:31" x14ac:dyDescent="0.35">
      <c r="B656" s="122">
        <v>646</v>
      </c>
      <c r="C656" t="s">
        <v>2710</v>
      </c>
      <c r="D656">
        <v>0.65292767585036404</v>
      </c>
      <c r="E656">
        <v>0.33450580239681399</v>
      </c>
      <c r="F656">
        <v>0.63129470816863198</v>
      </c>
      <c r="G656">
        <v>0.33974122841972798</v>
      </c>
      <c r="H656">
        <v>0.64824384572627103</v>
      </c>
      <c r="I656">
        <v>0.36607562692377299</v>
      </c>
      <c r="J656">
        <v>0.66002503693827996</v>
      </c>
      <c r="K656">
        <v>0.41931032408640001</v>
      </c>
      <c r="L656" s="126">
        <f t="shared" si="77"/>
        <v>0.66002503693827996</v>
      </c>
      <c r="M656" s="126">
        <f t="shared" si="78"/>
        <v>0.41931032408640001</v>
      </c>
      <c r="O656" s="122">
        <v>646</v>
      </c>
      <c r="P656" t="s">
        <v>3804</v>
      </c>
      <c r="Q656">
        <v>0.579590972321119</v>
      </c>
      <c r="R656">
        <v>0.431386131340531</v>
      </c>
      <c r="S656">
        <v>0.56949891975581801</v>
      </c>
      <c r="T656">
        <v>0.43985700284672302</v>
      </c>
      <c r="U656">
        <v>0.54842515233919198</v>
      </c>
      <c r="V656">
        <v>0.45805873608867098</v>
      </c>
      <c r="W656">
        <v>0.53460695421758897</v>
      </c>
      <c r="X656">
        <v>0.46956767595274301</v>
      </c>
      <c r="Y656" s="126">
        <f t="shared" si="79"/>
        <v>0.53460695421758897</v>
      </c>
      <c r="Z656" s="126">
        <f t="shared" si="80"/>
        <v>0.46956767595274301</v>
      </c>
      <c r="AB656">
        <v>646</v>
      </c>
      <c r="AC656" t="str">
        <f t="shared" si="74"/>
        <v>Laslo Djere</v>
      </c>
      <c r="AD656" s="124">
        <f t="shared" si="75"/>
        <v>0.66002503693827996</v>
      </c>
      <c r="AE656" s="124">
        <f t="shared" si="76"/>
        <v>0.41931032408640001</v>
      </c>
    </row>
    <row r="657" spans="2:31" x14ac:dyDescent="0.35">
      <c r="B657" s="122">
        <v>647</v>
      </c>
      <c r="C657" t="s">
        <v>2735</v>
      </c>
      <c r="D657">
        <v>0.65066799054606805</v>
      </c>
      <c r="E657">
        <v>0.34427742938619799</v>
      </c>
      <c r="F657">
        <v>0.63622899574318104</v>
      </c>
      <c r="G657">
        <v>0.351040777370493</v>
      </c>
      <c r="H657">
        <v>0.62281638841012799</v>
      </c>
      <c r="I657">
        <v>0.37315378895851598</v>
      </c>
      <c r="J657">
        <v>0.60045811423113304</v>
      </c>
      <c r="K657">
        <v>0.399610895476115</v>
      </c>
      <c r="L657" s="126">
        <f t="shared" si="77"/>
        <v>0.60045811423113304</v>
      </c>
      <c r="M657" s="126">
        <f t="shared" si="78"/>
        <v>0.399610895476115</v>
      </c>
      <c r="O657" s="122">
        <v>647</v>
      </c>
      <c r="P657" t="s">
        <v>3621</v>
      </c>
      <c r="Q657">
        <v>0.57763870482406399</v>
      </c>
      <c r="R657">
        <v>0.41405345059047699</v>
      </c>
      <c r="S657">
        <v>0.56895053547736196</v>
      </c>
      <c r="T657">
        <v>0.42735708915132298</v>
      </c>
      <c r="U657">
        <v>0.55121290160802205</v>
      </c>
      <c r="V657">
        <v>0.44601781686349201</v>
      </c>
      <c r="W657">
        <v>0.53547526773868104</v>
      </c>
      <c r="X657">
        <v>0.46267854457566099</v>
      </c>
      <c r="Y657" s="126">
        <f t="shared" si="79"/>
        <v>0.53547526773868104</v>
      </c>
      <c r="Z657" s="126">
        <f t="shared" si="80"/>
        <v>0.46267854457566099</v>
      </c>
      <c r="AB657">
        <v>647</v>
      </c>
      <c r="AC657" t="str">
        <f t="shared" si="74"/>
        <v>Laurent Lokoli</v>
      </c>
      <c r="AD657" s="124">
        <f t="shared" si="75"/>
        <v>0.60045811423113304</v>
      </c>
      <c r="AE657" s="124">
        <f t="shared" si="76"/>
        <v>0.399610895476115</v>
      </c>
    </row>
    <row r="658" spans="2:31" x14ac:dyDescent="0.35">
      <c r="B658" s="122">
        <v>648</v>
      </c>
      <c r="C658" t="s">
        <v>1834</v>
      </c>
      <c r="D658">
        <v>0.64519175008570295</v>
      </c>
      <c r="E658">
        <v>0.33620522836936001</v>
      </c>
      <c r="F658">
        <v>0.62482776936533702</v>
      </c>
      <c r="G658">
        <v>0.338953026758265</v>
      </c>
      <c r="H658">
        <v>0.61480633161051901</v>
      </c>
      <c r="I658">
        <v>0.35300009804780502</v>
      </c>
      <c r="J658">
        <v>0.59309424051220305</v>
      </c>
      <c r="K658">
        <v>0.37918390532371798</v>
      </c>
      <c r="L658" s="126">
        <f t="shared" si="77"/>
        <v>0.59309424051220305</v>
      </c>
      <c r="M658" s="126">
        <f t="shared" si="78"/>
        <v>0.37918390532371798</v>
      </c>
      <c r="O658" s="122">
        <v>648</v>
      </c>
      <c r="P658" t="s">
        <v>3936</v>
      </c>
      <c r="Q658">
        <v>0.57625436931262297</v>
      </c>
      <c r="R658">
        <v>0.41825374771849899</v>
      </c>
      <c r="S658">
        <v>0.56157233095340098</v>
      </c>
      <c r="T658">
        <v>0.42607093236662302</v>
      </c>
      <c r="U658">
        <v>0.54825436931262295</v>
      </c>
      <c r="V658">
        <v>0.44625374771849902</v>
      </c>
      <c r="W658">
        <v>0.53319077698446704</v>
      </c>
      <c r="X658">
        <v>0.46269031078887402</v>
      </c>
      <c r="Y658" s="126">
        <f t="shared" si="79"/>
        <v>0.53319077698446704</v>
      </c>
      <c r="Z658" s="126">
        <f t="shared" si="80"/>
        <v>0.46269031078887402</v>
      </c>
      <c r="AB658">
        <v>648</v>
      </c>
      <c r="AC658" t="str">
        <f t="shared" si="74"/>
        <v>Laurent Recouderc</v>
      </c>
      <c r="AD658" s="124">
        <f t="shared" si="75"/>
        <v>0.59309424051220305</v>
      </c>
      <c r="AE658" s="124">
        <f t="shared" si="76"/>
        <v>0.37918390532371798</v>
      </c>
    </row>
    <row r="659" spans="2:31" x14ac:dyDescent="0.35">
      <c r="B659" s="122">
        <v>649</v>
      </c>
      <c r="C659" t="s">
        <v>2603</v>
      </c>
      <c r="D659">
        <v>0.65243053181632105</v>
      </c>
      <c r="E659">
        <v>0.34538127327843299</v>
      </c>
      <c r="F659">
        <v>0.64124070908842801</v>
      </c>
      <c r="G659">
        <v>0.35584169770457702</v>
      </c>
      <c r="H659">
        <v>0.62321566635780601</v>
      </c>
      <c r="I659">
        <v>0.36992798960575601</v>
      </c>
      <c r="J659">
        <v>0.59924070908842797</v>
      </c>
      <c r="K659">
        <v>0.397841697704577</v>
      </c>
      <c r="L659" s="126">
        <f t="shared" si="77"/>
        <v>0.59924070908842797</v>
      </c>
      <c r="M659" s="126">
        <f t="shared" si="78"/>
        <v>0.397841697704577</v>
      </c>
      <c r="O659" s="122">
        <v>649</v>
      </c>
      <c r="P659" t="s">
        <v>2151</v>
      </c>
      <c r="Q659">
        <v>0.57747848496959098</v>
      </c>
      <c r="R659">
        <v>0.41942881973361101</v>
      </c>
      <c r="S659">
        <v>0.56621772745438603</v>
      </c>
      <c r="T659">
        <v>0.42914322960041601</v>
      </c>
      <c r="U659">
        <v>0.54695696993918197</v>
      </c>
      <c r="V659">
        <v>0.44685763946722201</v>
      </c>
      <c r="W659">
        <v>0.52465318236316005</v>
      </c>
      <c r="X659">
        <v>0.46142968880124902</v>
      </c>
      <c r="Y659" s="126">
        <f t="shared" si="79"/>
        <v>0.52465318236316005</v>
      </c>
      <c r="Z659" s="126">
        <f t="shared" si="80"/>
        <v>0.46142968880124902</v>
      </c>
      <c r="AB659">
        <v>649</v>
      </c>
      <c r="AC659" t="str">
        <f t="shared" si="74"/>
        <v>Laurynas Grigelis</v>
      </c>
      <c r="AD659" s="124">
        <f t="shared" si="75"/>
        <v>0.59924070908842797</v>
      </c>
      <c r="AE659" s="124">
        <f t="shared" si="76"/>
        <v>0.397841697704577</v>
      </c>
    </row>
    <row r="660" spans="2:31" x14ac:dyDescent="0.35">
      <c r="B660" s="122">
        <v>650</v>
      </c>
      <c r="C660" t="s">
        <v>3759</v>
      </c>
      <c r="D660">
        <v>0.64952009563156698</v>
      </c>
      <c r="E660">
        <v>0.34571229871801601</v>
      </c>
      <c r="F660">
        <v>0.63723742800446803</v>
      </c>
      <c r="G660">
        <v>0.35662628802583501</v>
      </c>
      <c r="H660">
        <v>0.61453092368523898</v>
      </c>
      <c r="I660">
        <v>0.37126601335318199</v>
      </c>
      <c r="J660">
        <v>0.59464778000961704</v>
      </c>
      <c r="K660">
        <v>0.393574864192</v>
      </c>
      <c r="L660" s="126">
        <f t="shared" si="77"/>
        <v>0.59464778000961704</v>
      </c>
      <c r="M660" s="126">
        <f t="shared" si="78"/>
        <v>0.393574864192</v>
      </c>
      <c r="O660" s="122">
        <v>650</v>
      </c>
      <c r="P660" t="s">
        <v>3130</v>
      </c>
      <c r="Q660">
        <v>0.577647114514238</v>
      </c>
      <c r="R660">
        <v>0.418989517075533</v>
      </c>
      <c r="S660">
        <v>0.56647067177135602</v>
      </c>
      <c r="T660">
        <v>0.42848427561329899</v>
      </c>
      <c r="U660">
        <v>0.54729422902847502</v>
      </c>
      <c r="V660">
        <v>0.44597903415106499</v>
      </c>
      <c r="W660">
        <v>0.52541201531407</v>
      </c>
      <c r="X660">
        <v>0.45945282683989702</v>
      </c>
      <c r="Y660" s="126">
        <f t="shared" si="79"/>
        <v>0.52541201531407</v>
      </c>
      <c r="Z660" s="126">
        <f t="shared" si="80"/>
        <v>0.45945282683989702</v>
      </c>
      <c r="AB660">
        <v>650</v>
      </c>
      <c r="AC660" t="str">
        <f t="shared" si="74"/>
        <v>Leandro Riedi</v>
      </c>
      <c r="AD660" s="124">
        <f t="shared" si="75"/>
        <v>0.59464778000961704</v>
      </c>
      <c r="AE660" s="124">
        <f t="shared" si="76"/>
        <v>0.393574864192</v>
      </c>
    </row>
    <row r="661" spans="2:31" x14ac:dyDescent="0.35">
      <c r="B661" s="122">
        <v>651</v>
      </c>
      <c r="C661" t="s">
        <v>3857</v>
      </c>
      <c r="D661">
        <v>0.65271232717203498</v>
      </c>
      <c r="E661">
        <v>0.34711867645194899</v>
      </c>
      <c r="F661">
        <v>0.64161643622938003</v>
      </c>
      <c r="G661">
        <v>0.35815823526926499</v>
      </c>
      <c r="H661">
        <v>0.62409862513904302</v>
      </c>
      <c r="I661">
        <v>0.37537185288277303</v>
      </c>
      <c r="J661">
        <v>0.59961643622937999</v>
      </c>
      <c r="K661">
        <v>0.40015823526926497</v>
      </c>
      <c r="L661" s="126">
        <f t="shared" si="77"/>
        <v>0.59961643622937999</v>
      </c>
      <c r="M661" s="126">
        <f t="shared" si="78"/>
        <v>0.40015823526926497</v>
      </c>
      <c r="O661" s="122">
        <v>651</v>
      </c>
      <c r="P661" t="s">
        <v>3907</v>
      </c>
      <c r="Q661">
        <v>0.58385007649351195</v>
      </c>
      <c r="R661">
        <v>0.422694494055325</v>
      </c>
      <c r="S661">
        <v>0.57225577059907695</v>
      </c>
      <c r="T661">
        <v>0.431993838061562</v>
      </c>
      <c r="U661">
        <v>0.554143293816722</v>
      </c>
      <c r="V661">
        <v>0.45015545702418902</v>
      </c>
      <c r="W661">
        <v>0.53906273901702895</v>
      </c>
      <c r="X661">
        <v>0.46782582679371298</v>
      </c>
      <c r="Y661" s="126">
        <f t="shared" si="79"/>
        <v>0.53906273901702895</v>
      </c>
      <c r="Z661" s="126">
        <f t="shared" si="80"/>
        <v>0.46782582679371298</v>
      </c>
      <c r="AB661">
        <v>651</v>
      </c>
      <c r="AC661" t="str">
        <f t="shared" si="74"/>
        <v>Learner Tien</v>
      </c>
      <c r="AD661" s="124">
        <f t="shared" si="75"/>
        <v>0.59961643622937999</v>
      </c>
      <c r="AE661" s="124">
        <f t="shared" si="76"/>
        <v>0.40015823526926497</v>
      </c>
    </row>
    <row r="662" spans="2:31" x14ac:dyDescent="0.35">
      <c r="B662" s="122">
        <v>652</v>
      </c>
      <c r="C662" t="s">
        <v>1835</v>
      </c>
      <c r="D662">
        <v>0.63975298590344298</v>
      </c>
      <c r="E662">
        <v>0.33650972936599199</v>
      </c>
      <c r="F662">
        <v>0.63636297272486897</v>
      </c>
      <c r="G662">
        <v>0.35353605504935798</v>
      </c>
      <c r="H662">
        <v>0.62077222954365197</v>
      </c>
      <c r="I662">
        <v>0.37165204128701901</v>
      </c>
      <c r="J662">
        <v>0.59718148636243495</v>
      </c>
      <c r="K662">
        <v>0.39776802752467899</v>
      </c>
      <c r="L662" s="126">
        <f t="shared" si="77"/>
        <v>0.59718148636243495</v>
      </c>
      <c r="M662" s="126">
        <f t="shared" si="78"/>
        <v>0.39776802752467899</v>
      </c>
      <c r="O662" s="122">
        <v>652</v>
      </c>
      <c r="P662" t="s">
        <v>3004</v>
      </c>
      <c r="Q662">
        <v>0.58566716436983302</v>
      </c>
      <c r="R662">
        <v>0.41242685930672202</v>
      </c>
      <c r="S662">
        <v>0.57270163169799004</v>
      </c>
      <c r="T662">
        <v>0.42438079932331302</v>
      </c>
      <c r="U662">
        <v>0.55399159888036997</v>
      </c>
      <c r="V662">
        <v>0.43981771470722902</v>
      </c>
      <c r="W662">
        <v>0.53836785596886305</v>
      </c>
      <c r="X662">
        <v>0.45732664329842998</v>
      </c>
      <c r="Y662" s="126">
        <f t="shared" si="79"/>
        <v>0.53836785596886305</v>
      </c>
      <c r="Z662" s="126">
        <f t="shared" si="80"/>
        <v>0.45732664329842998</v>
      </c>
      <c r="AB662">
        <v>652</v>
      </c>
      <c r="AC662" t="str">
        <f t="shared" si="74"/>
        <v>Lee Childs</v>
      </c>
      <c r="AD662" s="124">
        <f t="shared" si="75"/>
        <v>0.59718148636243495</v>
      </c>
      <c r="AE662" s="124">
        <f t="shared" si="76"/>
        <v>0.39776802752467899</v>
      </c>
    </row>
    <row r="663" spans="2:31" x14ac:dyDescent="0.35">
      <c r="B663" s="122">
        <v>653</v>
      </c>
      <c r="C663" t="s">
        <v>3768</v>
      </c>
      <c r="D663">
        <v>0.65165104228922799</v>
      </c>
      <c r="E663">
        <v>0.34506835836422001</v>
      </c>
      <c r="F663">
        <v>0.63882994937968596</v>
      </c>
      <c r="G663">
        <v>0.35346064215591699</v>
      </c>
      <c r="H663">
        <v>0.62365104228922796</v>
      </c>
      <c r="I663">
        <v>0.37306835836421998</v>
      </c>
      <c r="J663">
        <v>0.59898828171692098</v>
      </c>
      <c r="K663">
        <v>0.39855126877316499</v>
      </c>
      <c r="L663" s="126">
        <f t="shared" si="77"/>
        <v>0.59898828171692098</v>
      </c>
      <c r="M663" s="126">
        <f t="shared" si="78"/>
        <v>0.39855126877316499</v>
      </c>
      <c r="O663" s="122">
        <v>653</v>
      </c>
      <c r="P663" t="s">
        <v>3966</v>
      </c>
      <c r="Q663">
        <v>0.58038654676539203</v>
      </c>
      <c r="R663">
        <v>0.417803020289303</v>
      </c>
      <c r="S663">
        <v>0.57051539568718901</v>
      </c>
      <c r="T663">
        <v>0.42707069371907103</v>
      </c>
      <c r="U663">
        <v>0.55315964029617604</v>
      </c>
      <c r="V663">
        <v>0.44140906086790799</v>
      </c>
      <c r="W663">
        <v>0.53651539568718898</v>
      </c>
      <c r="X663">
        <v>0.46107069371907</v>
      </c>
      <c r="Y663" s="126">
        <f t="shared" si="79"/>
        <v>0.53651539568718898</v>
      </c>
      <c r="Z663" s="126">
        <f t="shared" si="80"/>
        <v>0.46107069371907</v>
      </c>
      <c r="AB663">
        <v>653</v>
      </c>
      <c r="AC663" t="str">
        <f t="shared" si="74"/>
        <v>Leo Borg</v>
      </c>
      <c r="AD663" s="124">
        <f t="shared" si="75"/>
        <v>0.59898828171692098</v>
      </c>
      <c r="AE663" s="124">
        <f t="shared" si="76"/>
        <v>0.39855126877316499</v>
      </c>
    </row>
    <row r="664" spans="2:31" x14ac:dyDescent="0.35">
      <c r="B664" s="122">
        <v>654</v>
      </c>
      <c r="C664" t="s">
        <v>1836</v>
      </c>
      <c r="D664">
        <v>0.65278193160631504</v>
      </c>
      <c r="E664">
        <v>0.34717219585810799</v>
      </c>
      <c r="F664">
        <v>0.64167289740947298</v>
      </c>
      <c r="G664">
        <v>0.35825829378716201</v>
      </c>
      <c r="H664">
        <v>0.62456386321263002</v>
      </c>
      <c r="I664">
        <v>0.37534439171621597</v>
      </c>
      <c r="J664">
        <v>0.59897507854968102</v>
      </c>
      <c r="K664">
        <v>0.40080932053310703</v>
      </c>
      <c r="L664" s="126">
        <f t="shared" si="77"/>
        <v>0.59897507854968102</v>
      </c>
      <c r="M664" s="126">
        <f t="shared" si="78"/>
        <v>0.40080932053310703</v>
      </c>
      <c r="O664" s="122">
        <v>654</v>
      </c>
      <c r="P664" t="s">
        <v>3305</v>
      </c>
      <c r="Q664">
        <v>0.58224250744991402</v>
      </c>
      <c r="R664">
        <v>0.42229083333142903</v>
      </c>
      <c r="S664">
        <v>0.57656223279790597</v>
      </c>
      <c r="T664">
        <v>0.43051102844765798</v>
      </c>
      <c r="U664">
        <v>0.56680547994513797</v>
      </c>
      <c r="V664">
        <v>0.44717855710786297</v>
      </c>
      <c r="W664">
        <v>0.54502358511917404</v>
      </c>
      <c r="X664">
        <v>0.46234684659727698</v>
      </c>
      <c r="Y664" s="126">
        <f t="shared" si="79"/>
        <v>0.54502358511917404</v>
      </c>
      <c r="Z664" s="126">
        <f t="shared" si="80"/>
        <v>0.46234684659727698</v>
      </c>
      <c r="AB664">
        <v>654</v>
      </c>
      <c r="AC664" t="str">
        <f t="shared" si="74"/>
        <v>Leonardo Azzaro</v>
      </c>
      <c r="AD664" s="124">
        <f t="shared" si="75"/>
        <v>0.59897507854968102</v>
      </c>
      <c r="AE664" s="124">
        <f t="shared" si="76"/>
        <v>0.40080932053310703</v>
      </c>
    </row>
    <row r="665" spans="2:31" x14ac:dyDescent="0.35">
      <c r="B665" s="122">
        <v>655</v>
      </c>
      <c r="C665" t="s">
        <v>1837</v>
      </c>
      <c r="D665">
        <v>0.67816697802306203</v>
      </c>
      <c r="E665">
        <v>0.33464873475000201</v>
      </c>
      <c r="F665">
        <v>0.65673560017080601</v>
      </c>
      <c r="G665">
        <v>0.33058758290085699</v>
      </c>
      <c r="H665">
        <v>0.65418422227432704</v>
      </c>
      <c r="I665">
        <v>0.35382502842423702</v>
      </c>
      <c r="J665">
        <v>0.662962097953262</v>
      </c>
      <c r="K665">
        <v>0.36811285823289402</v>
      </c>
      <c r="L665" s="126">
        <f t="shared" si="77"/>
        <v>0.662962097953262</v>
      </c>
      <c r="M665" s="126">
        <f t="shared" si="78"/>
        <v>0.36811285823289402</v>
      </c>
      <c r="O665" s="122">
        <v>655</v>
      </c>
      <c r="P665" t="s">
        <v>3140</v>
      </c>
      <c r="Q665">
        <v>0.57325401799412001</v>
      </c>
      <c r="R665">
        <v>0.41706832427748097</v>
      </c>
      <c r="S665">
        <v>0.55893997685510299</v>
      </c>
      <c r="T665">
        <v>0.42639195011528302</v>
      </c>
      <c r="U665">
        <v>0.53749324205417204</v>
      </c>
      <c r="V665">
        <v>0.44013960673254998</v>
      </c>
      <c r="W665">
        <v>0.52202018710509901</v>
      </c>
      <c r="X665">
        <v>0.45171717618934298</v>
      </c>
      <c r="Y665" s="126">
        <f t="shared" si="79"/>
        <v>0.52202018710509901</v>
      </c>
      <c r="Z665" s="126">
        <f t="shared" si="80"/>
        <v>0.45171717618934298</v>
      </c>
      <c r="AB665">
        <v>655</v>
      </c>
      <c r="AC665" t="str">
        <f t="shared" si="74"/>
        <v>Leonardo Mayer</v>
      </c>
      <c r="AD665" s="124">
        <f t="shared" si="75"/>
        <v>0.662962097953262</v>
      </c>
      <c r="AE665" s="124">
        <f t="shared" si="76"/>
        <v>0.36811285823289402</v>
      </c>
    </row>
    <row r="666" spans="2:31" x14ac:dyDescent="0.35">
      <c r="B666" s="122">
        <v>656</v>
      </c>
      <c r="C666" t="s">
        <v>2553</v>
      </c>
      <c r="D666">
        <v>0.65283585769268904</v>
      </c>
      <c r="E666">
        <v>0.34594662785035202</v>
      </c>
      <c r="F666">
        <v>0.64175378653903303</v>
      </c>
      <c r="G666">
        <v>0.35641994177552799</v>
      </c>
      <c r="H666">
        <v>0.62467171538537702</v>
      </c>
      <c r="I666">
        <v>0.37289325570070397</v>
      </c>
      <c r="J666">
        <v>0.59922853115563701</v>
      </c>
      <c r="K666">
        <v>0.39504915089665399</v>
      </c>
      <c r="L666" s="126">
        <f t="shared" si="77"/>
        <v>0.59922853115563701</v>
      </c>
      <c r="M666" s="126">
        <f t="shared" si="78"/>
        <v>0.39504915089665399</v>
      </c>
      <c r="O666" s="122">
        <v>656</v>
      </c>
      <c r="P666" t="s">
        <v>3218</v>
      </c>
      <c r="Q666">
        <v>0.56910447190975999</v>
      </c>
      <c r="R666">
        <v>0.40838283035315898</v>
      </c>
      <c r="S666">
        <v>0.54548506179696099</v>
      </c>
      <c r="T666">
        <v>0.403861368294607</v>
      </c>
      <c r="U666">
        <v>0.54110447190975997</v>
      </c>
      <c r="V666">
        <v>0.436382830353159</v>
      </c>
      <c r="W666">
        <v>0.52782835393231997</v>
      </c>
      <c r="X666">
        <v>0.45528712276486899</v>
      </c>
      <c r="Y666" s="126">
        <f t="shared" si="79"/>
        <v>0.52782835393231997</v>
      </c>
      <c r="Z666" s="126">
        <f t="shared" si="80"/>
        <v>0.45528712276486899</v>
      </c>
      <c r="AB666">
        <v>656</v>
      </c>
      <c r="AC666" t="str">
        <f t="shared" si="74"/>
        <v>Leonardo Tavares</v>
      </c>
      <c r="AD666" s="124">
        <f t="shared" si="75"/>
        <v>0.59922853115563701</v>
      </c>
      <c r="AE666" s="124">
        <f t="shared" si="76"/>
        <v>0.39504915089665399</v>
      </c>
    </row>
    <row r="667" spans="2:31" x14ac:dyDescent="0.35">
      <c r="B667" s="122">
        <v>657</v>
      </c>
      <c r="C667" t="s">
        <v>3715</v>
      </c>
      <c r="D667">
        <v>0.65478618904130703</v>
      </c>
      <c r="E667">
        <v>0.345486486511556</v>
      </c>
      <c r="F667">
        <v>0.64438158538840895</v>
      </c>
      <c r="G667">
        <v>0.35598198201540698</v>
      </c>
      <c r="H667">
        <v>0.63059672566276204</v>
      </c>
      <c r="I667">
        <v>0.370257657736207</v>
      </c>
      <c r="J667">
        <v>0.60238158538840902</v>
      </c>
      <c r="K667">
        <v>0.39798198201540702</v>
      </c>
      <c r="L667" s="126">
        <f t="shared" si="77"/>
        <v>0.60238158538840902</v>
      </c>
      <c r="M667" s="126">
        <f t="shared" si="78"/>
        <v>0.39798198201540702</v>
      </c>
      <c r="O667" s="122">
        <v>657</v>
      </c>
      <c r="P667" t="s">
        <v>2152</v>
      </c>
      <c r="Q667">
        <v>0.56835506120916401</v>
      </c>
      <c r="R667">
        <v>0.39245473335264802</v>
      </c>
      <c r="S667">
        <v>0.54960470004609696</v>
      </c>
      <c r="T667">
        <v>0.40829593824218802</v>
      </c>
      <c r="U667">
        <v>0.56054750216933802</v>
      </c>
      <c r="V667">
        <v>0.42625359269693103</v>
      </c>
      <c r="W667">
        <v>0.54349811470843501</v>
      </c>
      <c r="X667">
        <v>0.45707172902690202</v>
      </c>
      <c r="Y667" s="126">
        <f t="shared" si="79"/>
        <v>0.54349811470843501</v>
      </c>
      <c r="Z667" s="126">
        <f t="shared" si="80"/>
        <v>0.45707172902690202</v>
      </c>
      <c r="AB667">
        <v>657</v>
      </c>
      <c r="AC667" t="str">
        <f t="shared" si="74"/>
        <v>Li Tu</v>
      </c>
      <c r="AD667" s="124">
        <f t="shared" si="75"/>
        <v>0.60238158538840902</v>
      </c>
      <c r="AE667" s="124">
        <f t="shared" si="76"/>
        <v>0.39798198201540702</v>
      </c>
    </row>
    <row r="668" spans="2:31" x14ac:dyDescent="0.35">
      <c r="B668" s="122">
        <v>658</v>
      </c>
      <c r="C668" t="s">
        <v>2638</v>
      </c>
      <c r="D668">
        <v>0.63395052564895005</v>
      </c>
      <c r="E668">
        <v>0.35193568696828298</v>
      </c>
      <c r="F668">
        <v>0.64001735244267199</v>
      </c>
      <c r="G668">
        <v>0.37385930411041601</v>
      </c>
      <c r="H668">
        <v>0.61722145945928897</v>
      </c>
      <c r="I668">
        <v>0.38223355796988701</v>
      </c>
      <c r="J668">
        <v>0.59456140270151903</v>
      </c>
      <c r="K668">
        <v>0.40352335030437197</v>
      </c>
      <c r="L668" s="126">
        <f t="shared" si="77"/>
        <v>0.59456140270151903</v>
      </c>
      <c r="M668" s="126">
        <f t="shared" si="78"/>
        <v>0.40352335030437197</v>
      </c>
      <c r="O668" s="122">
        <v>658</v>
      </c>
      <c r="P668" t="s">
        <v>3432</v>
      </c>
      <c r="Q668">
        <v>0.57712961409782304</v>
      </c>
      <c r="R668">
        <v>0.41821682899589402</v>
      </c>
      <c r="S668">
        <v>0.56569442114673396</v>
      </c>
      <c r="T668">
        <v>0.42732524349384099</v>
      </c>
      <c r="U668">
        <v>0.54625922819564598</v>
      </c>
      <c r="V668">
        <v>0.44443365799178702</v>
      </c>
      <c r="W668">
        <v>0.52308326344020295</v>
      </c>
      <c r="X668">
        <v>0.45597573048152201</v>
      </c>
      <c r="Y668" s="126">
        <f t="shared" si="79"/>
        <v>0.52308326344020295</v>
      </c>
      <c r="Z668" s="126">
        <f t="shared" si="80"/>
        <v>0.45597573048152201</v>
      </c>
      <c r="AB668">
        <v>658</v>
      </c>
      <c r="AC668" t="str">
        <f t="shared" si="74"/>
        <v>Liam Broady</v>
      </c>
      <c r="AD668" s="124">
        <f t="shared" si="75"/>
        <v>0.59456140270151903</v>
      </c>
      <c r="AE668" s="124">
        <f t="shared" si="76"/>
        <v>0.40352335030437197</v>
      </c>
    </row>
    <row r="669" spans="2:31" x14ac:dyDescent="0.35">
      <c r="B669" s="122">
        <v>659</v>
      </c>
      <c r="C669" t="s">
        <v>2903</v>
      </c>
      <c r="D669">
        <v>0.65143231414284897</v>
      </c>
      <c r="E669">
        <v>0.34392877109085501</v>
      </c>
      <c r="F669">
        <v>0.63791162984787597</v>
      </c>
      <c r="G669">
        <v>0.35094369289352501</v>
      </c>
      <c r="H669">
        <v>0.62428069895663096</v>
      </c>
      <c r="I669">
        <v>0.37159076541475899</v>
      </c>
      <c r="J669">
        <v>0.59905621582965496</v>
      </c>
      <c r="K669">
        <v>0.39760415489108403</v>
      </c>
      <c r="L669" s="126">
        <f t="shared" si="77"/>
        <v>0.59905621582965496</v>
      </c>
      <c r="M669" s="126">
        <f t="shared" si="78"/>
        <v>0.39760415489108403</v>
      </c>
      <c r="O669" s="122">
        <v>659</v>
      </c>
      <c r="P669" t="s">
        <v>3773</v>
      </c>
      <c r="Q669">
        <v>0.57140767107159995</v>
      </c>
      <c r="R669">
        <v>0.41624341746764398</v>
      </c>
      <c r="S669">
        <v>0.56618118714293297</v>
      </c>
      <c r="T669">
        <v>0.42833040776339698</v>
      </c>
      <c r="U669">
        <v>0.54913589035720001</v>
      </c>
      <c r="V669">
        <v>0.44674780582254803</v>
      </c>
      <c r="W669">
        <v>0.53409059357146704</v>
      </c>
      <c r="X669">
        <v>0.46316520388169902</v>
      </c>
      <c r="Y669" s="126">
        <f t="shared" si="79"/>
        <v>0.53409059357146704</v>
      </c>
      <c r="Z669" s="126">
        <f t="shared" si="80"/>
        <v>0.46316520388169902</v>
      </c>
      <c r="AB669">
        <v>659</v>
      </c>
      <c r="AC669" t="str">
        <f t="shared" si="74"/>
        <v>Liam Caruana</v>
      </c>
      <c r="AD669" s="124">
        <f t="shared" si="75"/>
        <v>0.59905621582965496</v>
      </c>
      <c r="AE669" s="124">
        <f t="shared" si="76"/>
        <v>0.39760415489108403</v>
      </c>
    </row>
    <row r="670" spans="2:31" x14ac:dyDescent="0.35">
      <c r="B670" s="122">
        <v>660</v>
      </c>
      <c r="C670" t="s">
        <v>3949</v>
      </c>
      <c r="D670">
        <v>0.65352052299852004</v>
      </c>
      <c r="E670">
        <v>0.34585859806687302</v>
      </c>
      <c r="F670">
        <v>0.64322322904652196</v>
      </c>
      <c r="G670">
        <v>0.35531770545715002</v>
      </c>
      <c r="H670">
        <v>0.62552052299852001</v>
      </c>
      <c r="I670">
        <v>0.37385859806687299</v>
      </c>
      <c r="J670">
        <v>0.60039039224889001</v>
      </c>
      <c r="K670">
        <v>0.399143948550154</v>
      </c>
      <c r="L670" s="126">
        <f t="shared" si="77"/>
        <v>0.60039039224889001</v>
      </c>
      <c r="M670" s="126">
        <f t="shared" si="78"/>
        <v>0.399143948550154</v>
      </c>
      <c r="O670" s="122">
        <v>660</v>
      </c>
      <c r="P670" t="s">
        <v>2153</v>
      </c>
      <c r="Q670">
        <v>0.61263502711998796</v>
      </c>
      <c r="R670">
        <v>0.40229345675148098</v>
      </c>
      <c r="S670">
        <v>0.59318598723681104</v>
      </c>
      <c r="T670">
        <v>0.39567690303268399</v>
      </c>
      <c r="U670">
        <v>0.57549005543646004</v>
      </c>
      <c r="V670">
        <v>0.404146811631451</v>
      </c>
      <c r="W670">
        <v>0.56305193962700395</v>
      </c>
      <c r="X670">
        <v>0.43283942520380297</v>
      </c>
      <c r="Y670" s="126">
        <f t="shared" si="79"/>
        <v>0.56305193962700395</v>
      </c>
      <c r="Z670" s="126">
        <f t="shared" si="80"/>
        <v>0.43283942520380297</v>
      </c>
      <c r="AB670">
        <v>660</v>
      </c>
      <c r="AC670" t="str">
        <f t="shared" si="74"/>
        <v>Liam Krall</v>
      </c>
      <c r="AD670" s="124">
        <f t="shared" si="75"/>
        <v>0.60039039224889001</v>
      </c>
      <c r="AE670" s="124">
        <f t="shared" si="76"/>
        <v>0.399143948550154</v>
      </c>
    </row>
    <row r="671" spans="2:31" x14ac:dyDescent="0.35">
      <c r="B671" s="122">
        <v>661</v>
      </c>
      <c r="C671" t="s">
        <v>1838</v>
      </c>
      <c r="D671">
        <v>0.65555228707816104</v>
      </c>
      <c r="E671">
        <v>0.42824383634898699</v>
      </c>
      <c r="F671">
        <v>0.61575858029275499</v>
      </c>
      <c r="G671">
        <v>0.40771736087312899</v>
      </c>
      <c r="H671">
        <v>0.61981052277422899</v>
      </c>
      <c r="I671">
        <v>0.41964661436881401</v>
      </c>
      <c r="J671">
        <v>0.58433548871482299</v>
      </c>
      <c r="K671">
        <v>0.434828226008797</v>
      </c>
      <c r="L671" s="126">
        <f t="shared" si="77"/>
        <v>0.58433548871482299</v>
      </c>
      <c r="M671" s="126">
        <f t="shared" si="78"/>
        <v>0.434828226008797</v>
      </c>
      <c r="O671" s="122">
        <v>661</v>
      </c>
      <c r="P671" t="s">
        <v>3377</v>
      </c>
      <c r="Q671">
        <v>0.57377191570155195</v>
      </c>
      <c r="R671">
        <v>0.41532483630124301</v>
      </c>
      <c r="S671">
        <v>0.56183385084334403</v>
      </c>
      <c r="T671">
        <v>0.42372586128719603</v>
      </c>
      <c r="U671">
        <v>0.53248796765700701</v>
      </c>
      <c r="V671">
        <v>0.43421803159049899</v>
      </c>
      <c r="W671">
        <v>0.53031718918628901</v>
      </c>
      <c r="X671">
        <v>0.45699529322689098</v>
      </c>
      <c r="Y671" s="126">
        <f t="shared" si="79"/>
        <v>0.53031718918628901</v>
      </c>
      <c r="Z671" s="126">
        <f t="shared" si="80"/>
        <v>0.45699529322689098</v>
      </c>
      <c r="AB671">
        <v>661</v>
      </c>
      <c r="AC671" t="str">
        <f t="shared" si="74"/>
        <v>Lleyton Hewitt</v>
      </c>
      <c r="AD671" s="124">
        <f t="shared" si="75"/>
        <v>0.58433548871482299</v>
      </c>
      <c r="AE671" s="124">
        <f t="shared" si="76"/>
        <v>0.434828226008797</v>
      </c>
    </row>
    <row r="672" spans="2:31" x14ac:dyDescent="0.35">
      <c r="B672" s="122">
        <v>662</v>
      </c>
      <c r="C672" t="s">
        <v>2877</v>
      </c>
      <c r="D672">
        <v>0.67441629797201097</v>
      </c>
      <c r="E672">
        <v>0.34569031425089702</v>
      </c>
      <c r="F672">
        <v>0.67423702597114199</v>
      </c>
      <c r="G672">
        <v>0.360619893085042</v>
      </c>
      <c r="H672">
        <v>0.67894909176922902</v>
      </c>
      <c r="I672">
        <v>0.37410356662954503</v>
      </c>
      <c r="J672">
        <v>0.62332820986550797</v>
      </c>
      <c r="K672">
        <v>0.373062029638138</v>
      </c>
      <c r="L672" s="126">
        <f t="shared" si="77"/>
        <v>0.62332820986550797</v>
      </c>
      <c r="M672" s="126">
        <f t="shared" si="78"/>
        <v>0.373062029638138</v>
      </c>
      <c r="O672" s="122">
        <v>662</v>
      </c>
      <c r="P672" t="s">
        <v>2154</v>
      </c>
      <c r="Q672">
        <v>0.57032347506175496</v>
      </c>
      <c r="R672">
        <v>0.41293039706198198</v>
      </c>
      <c r="S672">
        <v>0.55688544302862497</v>
      </c>
      <c r="T672">
        <v>0.42680840058296199</v>
      </c>
      <c r="U672">
        <v>0.53085145981354398</v>
      </c>
      <c r="V672">
        <v>0.44488084038345999</v>
      </c>
      <c r="W672">
        <v>0.50603172845827304</v>
      </c>
      <c r="X672">
        <v>0.46357790908427698</v>
      </c>
      <c r="Y672" s="126">
        <f t="shared" si="79"/>
        <v>0.50603172845827304</v>
      </c>
      <c r="Z672" s="126">
        <f t="shared" si="80"/>
        <v>0.46357790908427698</v>
      </c>
      <c r="AB672">
        <v>662</v>
      </c>
      <c r="AC672" t="str">
        <f t="shared" si="74"/>
        <v>Lloyd Harris</v>
      </c>
      <c r="AD672" s="124">
        <f t="shared" si="75"/>
        <v>0.62332820986550797</v>
      </c>
      <c r="AE672" s="124">
        <f t="shared" si="76"/>
        <v>0.373062029638138</v>
      </c>
    </row>
    <row r="673" spans="2:31" x14ac:dyDescent="0.35">
      <c r="B673" s="122">
        <v>663</v>
      </c>
      <c r="C673" t="s">
        <v>2773</v>
      </c>
      <c r="D673">
        <v>0.64697833689867801</v>
      </c>
      <c r="E673">
        <v>0.33861110869828498</v>
      </c>
      <c r="F673">
        <v>0.63335423546793801</v>
      </c>
      <c r="G673">
        <v>0.34591152068162601</v>
      </c>
      <c r="H673">
        <v>0.61032690898188602</v>
      </c>
      <c r="I673">
        <v>0.35485718548402401</v>
      </c>
      <c r="J673">
        <v>0.57951013184620703</v>
      </c>
      <c r="K673">
        <v>0.37056833509274001</v>
      </c>
      <c r="L673" s="126">
        <f t="shared" si="77"/>
        <v>0.57951013184620703</v>
      </c>
      <c r="M673" s="126">
        <f t="shared" si="78"/>
        <v>0.37056833509274001</v>
      </c>
      <c r="O673" s="122">
        <v>663</v>
      </c>
      <c r="P673" t="s">
        <v>3176</v>
      </c>
      <c r="Q673">
        <v>0.57886190474018595</v>
      </c>
      <c r="R673">
        <v>0.41795253907017199</v>
      </c>
      <c r="S673">
        <v>0.56829285711027899</v>
      </c>
      <c r="T673">
        <v>0.426928808605257</v>
      </c>
      <c r="U673">
        <v>0.54972380948037203</v>
      </c>
      <c r="V673">
        <v>0.44390507814034302</v>
      </c>
      <c r="W673">
        <v>0.53087857133083705</v>
      </c>
      <c r="X673">
        <v>0.454786425815772</v>
      </c>
      <c r="Y673" s="126">
        <f t="shared" si="79"/>
        <v>0.53087857133083705</v>
      </c>
      <c r="Z673" s="126">
        <f t="shared" si="80"/>
        <v>0.454786425815772</v>
      </c>
      <c r="AB673">
        <v>663</v>
      </c>
      <c r="AC673" t="str">
        <f t="shared" si="74"/>
        <v>Lorenzo Giustino</v>
      </c>
      <c r="AD673" s="124">
        <f t="shared" si="75"/>
        <v>0.57951013184620703</v>
      </c>
      <c r="AE673" s="124">
        <f t="shared" si="76"/>
        <v>0.37056833509274001</v>
      </c>
    </row>
    <row r="674" spans="2:31" x14ac:dyDescent="0.35">
      <c r="B674" s="122">
        <v>664</v>
      </c>
      <c r="C674" t="s">
        <v>3663</v>
      </c>
      <c r="D674">
        <v>0.66787353288822704</v>
      </c>
      <c r="E674">
        <v>0.34948823371486298</v>
      </c>
      <c r="F674">
        <v>0.67682571756094301</v>
      </c>
      <c r="G674">
        <v>0.375690472479773</v>
      </c>
      <c r="H674">
        <v>0.665994872257613</v>
      </c>
      <c r="I674">
        <v>0.42120322871888599</v>
      </c>
      <c r="J674">
        <v>0.64536606601160096</v>
      </c>
      <c r="K674">
        <v>0.46227466328960498</v>
      </c>
      <c r="L674" s="126">
        <f t="shared" si="77"/>
        <v>0.64536606601160096</v>
      </c>
      <c r="M674" s="126">
        <f t="shared" si="78"/>
        <v>0.46227466328960498</v>
      </c>
      <c r="O674" s="122">
        <v>664</v>
      </c>
      <c r="P674" t="s">
        <v>3963</v>
      </c>
      <c r="Q674">
        <v>0.583878606230544</v>
      </c>
      <c r="R674">
        <v>0.43308350076999302</v>
      </c>
      <c r="S674">
        <v>0.57841062781895303</v>
      </c>
      <c r="T674">
        <v>0.462906424705186</v>
      </c>
      <c r="U674">
        <v>0.56194566403901702</v>
      </c>
      <c r="V674">
        <v>0.46972548007786902</v>
      </c>
      <c r="W674">
        <v>0.51822917910080302</v>
      </c>
      <c r="X674">
        <v>0.46580590838777303</v>
      </c>
      <c r="Y674" s="126">
        <f t="shared" si="79"/>
        <v>0.51822917910080302</v>
      </c>
      <c r="Z674" s="126">
        <f t="shared" si="80"/>
        <v>0.46580590838777303</v>
      </c>
      <c r="AB674">
        <v>664</v>
      </c>
      <c r="AC674" t="str">
        <f t="shared" si="74"/>
        <v>Lorenzo Musetti</v>
      </c>
      <c r="AD674" s="124">
        <f t="shared" si="75"/>
        <v>0.64536606601160096</v>
      </c>
      <c r="AE674" s="124">
        <f t="shared" si="76"/>
        <v>0.46227466328960498</v>
      </c>
    </row>
    <row r="675" spans="2:31" x14ac:dyDescent="0.35">
      <c r="B675" s="122">
        <v>665</v>
      </c>
      <c r="C675" t="s">
        <v>2820</v>
      </c>
      <c r="D675">
        <v>0.69466573207103799</v>
      </c>
      <c r="E675">
        <v>0.35668521751343901</v>
      </c>
      <c r="F675">
        <v>0.70285503830611296</v>
      </c>
      <c r="G675">
        <v>0.36124727640604198</v>
      </c>
      <c r="H675">
        <v>0.68811612158215496</v>
      </c>
      <c r="I675">
        <v>0.37324339817868002</v>
      </c>
      <c r="J675">
        <v>0.65926898555136904</v>
      </c>
      <c r="K675">
        <v>0.39996132116147298</v>
      </c>
      <c r="L675" s="126">
        <f t="shared" si="77"/>
        <v>0.65926898555136904</v>
      </c>
      <c r="M675" s="126">
        <f t="shared" si="78"/>
        <v>0.39996132116147298</v>
      </c>
      <c r="O675" s="122">
        <v>665</v>
      </c>
      <c r="P675" t="s">
        <v>2155</v>
      </c>
      <c r="Q675">
        <v>0.57784588578574503</v>
      </c>
      <c r="R675">
        <v>0.41773617634424998</v>
      </c>
      <c r="S675">
        <v>0.56904261590477601</v>
      </c>
      <c r="T675">
        <v>0.42899385615300001</v>
      </c>
      <c r="U675">
        <v>0.55128196192858203</v>
      </c>
      <c r="V675">
        <v>0.44724539211475001</v>
      </c>
      <c r="W675">
        <v>0.53552130795238795</v>
      </c>
      <c r="X675">
        <v>0.4634969280765</v>
      </c>
      <c r="Y675" s="126">
        <f t="shared" si="79"/>
        <v>0.53552130795238795</v>
      </c>
      <c r="Z675" s="126">
        <f t="shared" si="80"/>
        <v>0.4634969280765</v>
      </c>
      <c r="AB675">
        <v>665</v>
      </c>
      <c r="AC675" t="str">
        <f t="shared" si="74"/>
        <v>Lorenzo Sonego</v>
      </c>
      <c r="AD675" s="124">
        <f t="shared" si="75"/>
        <v>0.65926898555136904</v>
      </c>
      <c r="AE675" s="124">
        <f t="shared" si="76"/>
        <v>0.39996132116147298</v>
      </c>
    </row>
    <row r="676" spans="2:31" x14ac:dyDescent="0.35">
      <c r="B676" s="122">
        <v>666</v>
      </c>
      <c r="C676" t="s">
        <v>2833</v>
      </c>
      <c r="D676">
        <v>0.65128798655715803</v>
      </c>
      <c r="E676">
        <v>0.34669120232273998</v>
      </c>
      <c r="F676">
        <v>0.63943197983573796</v>
      </c>
      <c r="G676">
        <v>0.35753680348411099</v>
      </c>
      <c r="H676">
        <v>0.621575973114317</v>
      </c>
      <c r="I676">
        <v>0.374382404645481</v>
      </c>
      <c r="J676">
        <v>0.59195353681864404</v>
      </c>
      <c r="K676">
        <v>0.39854865091688002</v>
      </c>
      <c r="L676" s="126">
        <f t="shared" si="77"/>
        <v>0.59195353681864404</v>
      </c>
      <c r="M676" s="126">
        <f t="shared" si="78"/>
        <v>0.39854865091688002</v>
      </c>
      <c r="O676" s="122">
        <v>666</v>
      </c>
      <c r="P676" t="s">
        <v>3605</v>
      </c>
      <c r="Q676">
        <v>0.57824342069847601</v>
      </c>
      <c r="R676">
        <v>0.41935722190005797</v>
      </c>
      <c r="S676">
        <v>0.56765789426463498</v>
      </c>
      <c r="T676">
        <v>0.429142962533411</v>
      </c>
      <c r="U676">
        <v>0.54673026209542797</v>
      </c>
      <c r="V676">
        <v>0.44607166570017298</v>
      </c>
      <c r="W676">
        <v>0.53365789426463495</v>
      </c>
      <c r="X676">
        <v>0.46314296253340997</v>
      </c>
      <c r="Y676" s="126">
        <f t="shared" si="79"/>
        <v>0.53365789426463495</v>
      </c>
      <c r="Z676" s="126">
        <f t="shared" si="80"/>
        <v>0.46314296253340997</v>
      </c>
      <c r="AB676">
        <v>666</v>
      </c>
      <c r="AC676" t="str">
        <f t="shared" si="74"/>
        <v>Louis Wessels</v>
      </c>
      <c r="AD676" s="124">
        <f t="shared" si="75"/>
        <v>0.59195353681864404</v>
      </c>
      <c r="AE676" s="124">
        <f t="shared" si="76"/>
        <v>0.39854865091688002</v>
      </c>
    </row>
    <row r="677" spans="2:31" x14ac:dyDescent="0.35">
      <c r="B677" s="122">
        <v>667</v>
      </c>
      <c r="C677" t="s">
        <v>1839</v>
      </c>
      <c r="D677">
        <v>0.65538808601945298</v>
      </c>
      <c r="E677">
        <v>0.34581591723699701</v>
      </c>
      <c r="F677">
        <v>0.64546988718131604</v>
      </c>
      <c r="G677">
        <v>0.35642474416721498</v>
      </c>
      <c r="H677">
        <v>0.63053941660437596</v>
      </c>
      <c r="I677">
        <v>0.37126592995430002</v>
      </c>
      <c r="J677">
        <v>0.60895671896458903</v>
      </c>
      <c r="K677">
        <v>0.39849235091062302</v>
      </c>
      <c r="L677" s="126">
        <f t="shared" si="77"/>
        <v>0.60895671896458903</v>
      </c>
      <c r="M677" s="126">
        <f t="shared" si="78"/>
        <v>0.39849235091062302</v>
      </c>
      <c r="O677" s="122">
        <v>667</v>
      </c>
      <c r="P677" t="s">
        <v>2156</v>
      </c>
      <c r="Q677">
        <v>0.57810572317112396</v>
      </c>
      <c r="R677">
        <v>0.421853607550226</v>
      </c>
      <c r="S677">
        <v>0.56747429756149903</v>
      </c>
      <c r="T677">
        <v>0.43247147673363501</v>
      </c>
      <c r="U677">
        <v>0.54631716951337295</v>
      </c>
      <c r="V677">
        <v>0.45356082265067799</v>
      </c>
      <c r="W677">
        <v>0.533474297561499</v>
      </c>
      <c r="X677">
        <v>0.46647147673363498</v>
      </c>
      <c r="Y677" s="126">
        <f t="shared" si="79"/>
        <v>0.533474297561499</v>
      </c>
      <c r="Z677" s="126">
        <f t="shared" si="80"/>
        <v>0.46647147673363498</v>
      </c>
      <c r="AB677">
        <v>667</v>
      </c>
      <c r="AC677" t="str">
        <f t="shared" si="74"/>
        <v>Louk Sorensen</v>
      </c>
      <c r="AD677" s="124">
        <f t="shared" si="75"/>
        <v>0.60895671896458903</v>
      </c>
      <c r="AE677" s="124">
        <f t="shared" si="76"/>
        <v>0.39849235091062302</v>
      </c>
    </row>
    <row r="678" spans="2:31" x14ac:dyDescent="0.35">
      <c r="B678" s="122">
        <v>668</v>
      </c>
      <c r="C678" t="s">
        <v>2461</v>
      </c>
      <c r="D678">
        <v>0.651752394938374</v>
      </c>
      <c r="E678">
        <v>0.34437023713822701</v>
      </c>
      <c r="F678">
        <v>0.64053594947715797</v>
      </c>
      <c r="G678">
        <v>0.35207998336716001</v>
      </c>
      <c r="H678">
        <v>0.62067237632176098</v>
      </c>
      <c r="I678">
        <v>0.371824818452689</v>
      </c>
      <c r="J678">
        <v>0.59822210361329997</v>
      </c>
      <c r="K678">
        <v>0.39787853993184302</v>
      </c>
      <c r="L678" s="126">
        <f t="shared" si="77"/>
        <v>0.59822210361329997</v>
      </c>
      <c r="M678" s="126">
        <f t="shared" si="78"/>
        <v>0.39787853993184302</v>
      </c>
      <c r="O678" s="122">
        <v>668</v>
      </c>
      <c r="P678" t="s">
        <v>3571</v>
      </c>
      <c r="Q678">
        <v>0.56150955425136795</v>
      </c>
      <c r="R678">
        <v>0.43907341652460202</v>
      </c>
      <c r="S678">
        <v>0.56525142229404901</v>
      </c>
      <c r="T678">
        <v>0.44971810708610599</v>
      </c>
      <c r="U678">
        <v>0.55323112206455305</v>
      </c>
      <c r="V678">
        <v>0.47837127427596898</v>
      </c>
      <c r="W678">
        <v>0.54789046104018801</v>
      </c>
      <c r="X678">
        <v>0.49486377466812997</v>
      </c>
      <c r="Y678" s="126">
        <f t="shared" si="79"/>
        <v>0.54789046104018801</v>
      </c>
      <c r="Z678" s="126">
        <f t="shared" si="80"/>
        <v>0.49486377466812997</v>
      </c>
      <c r="AB678">
        <v>668</v>
      </c>
      <c r="AC678" t="str">
        <f t="shared" si="74"/>
        <v>Lovro Zovko</v>
      </c>
      <c r="AD678" s="124">
        <f t="shared" si="75"/>
        <v>0.59822210361329997</v>
      </c>
      <c r="AE678" s="124">
        <f t="shared" si="76"/>
        <v>0.39787853993184302</v>
      </c>
    </row>
    <row r="679" spans="2:31" x14ac:dyDescent="0.35">
      <c r="B679" s="122">
        <v>669</v>
      </c>
      <c r="C679" t="s">
        <v>3690</v>
      </c>
      <c r="D679">
        <v>0.64848527972419701</v>
      </c>
      <c r="E679">
        <v>0.34317978817712202</v>
      </c>
      <c r="F679">
        <v>0.63505507468239897</v>
      </c>
      <c r="G679">
        <v>0.35059003250367399</v>
      </c>
      <c r="H679">
        <v>0.61534930261141996</v>
      </c>
      <c r="I679">
        <v>0.37012952940345001</v>
      </c>
      <c r="J679">
        <v>0.58322747277365605</v>
      </c>
      <c r="K679">
        <v>0.38634268422346002</v>
      </c>
      <c r="L679" s="126">
        <f t="shared" si="77"/>
        <v>0.58322747277365605</v>
      </c>
      <c r="M679" s="126">
        <f t="shared" si="78"/>
        <v>0.38634268422346002</v>
      </c>
      <c r="O679" s="122">
        <v>669</v>
      </c>
      <c r="P679" t="s">
        <v>3381</v>
      </c>
      <c r="Q679">
        <v>0.57699167099586501</v>
      </c>
      <c r="R679">
        <v>0.41495264872382098</v>
      </c>
      <c r="S679">
        <v>0.56548750649379698</v>
      </c>
      <c r="T679">
        <v>0.42242897308573202</v>
      </c>
      <c r="U679">
        <v>0.54598334199172904</v>
      </c>
      <c r="V679">
        <v>0.43790529744764201</v>
      </c>
      <c r="W679">
        <v>0.522462519481391</v>
      </c>
      <c r="X679">
        <v>0.44128691925719499</v>
      </c>
      <c r="Y679" s="126">
        <f t="shared" si="79"/>
        <v>0.522462519481391</v>
      </c>
      <c r="Z679" s="126">
        <f t="shared" si="80"/>
        <v>0.44128691925719499</v>
      </c>
      <c r="AB679">
        <v>669</v>
      </c>
      <c r="AC679" t="str">
        <f t="shared" si="74"/>
        <v>Luca Nardi</v>
      </c>
      <c r="AD679" s="124">
        <f t="shared" si="75"/>
        <v>0.58322747277365605</v>
      </c>
      <c r="AE679" s="124">
        <f t="shared" si="76"/>
        <v>0.38634268422346002</v>
      </c>
    </row>
    <row r="680" spans="2:31" x14ac:dyDescent="0.35">
      <c r="B680" s="122">
        <v>670</v>
      </c>
      <c r="C680" t="s">
        <v>3871</v>
      </c>
      <c r="D680">
        <v>0.65203982313421305</v>
      </c>
      <c r="E680">
        <v>0.34716752489894098</v>
      </c>
      <c r="F680">
        <v>0.639124406054706</v>
      </c>
      <c r="G680">
        <v>0.35649968263168402</v>
      </c>
      <c r="H680">
        <v>0.624034127054236</v>
      </c>
      <c r="I680">
        <v>0.37846185017843698</v>
      </c>
      <c r="J680">
        <v>0.60540096201812099</v>
      </c>
      <c r="K680">
        <v>0.40421675906098298</v>
      </c>
      <c r="L680" s="126">
        <f t="shared" si="77"/>
        <v>0.60540096201812099</v>
      </c>
      <c r="M680" s="126">
        <f t="shared" si="78"/>
        <v>0.40421675906098298</v>
      </c>
      <c r="O680" s="122">
        <v>670</v>
      </c>
      <c r="P680" t="s">
        <v>3331</v>
      </c>
      <c r="Q680">
        <v>0.578284410350976</v>
      </c>
      <c r="R680">
        <v>0.41507533192756702</v>
      </c>
      <c r="S680">
        <v>0.56716705772311005</v>
      </c>
      <c r="T680">
        <v>0.42072208573749698</v>
      </c>
      <c r="U680">
        <v>0.548977549835579</v>
      </c>
      <c r="V680">
        <v>0.43911824003116101</v>
      </c>
      <c r="W680">
        <v>0.52925542498907896</v>
      </c>
      <c r="X680">
        <v>0.459283703164451</v>
      </c>
      <c r="Y680" s="126">
        <f t="shared" si="79"/>
        <v>0.52925542498907896</v>
      </c>
      <c r="Z680" s="126">
        <f t="shared" si="80"/>
        <v>0.459283703164451</v>
      </c>
      <c r="AB680">
        <v>670</v>
      </c>
      <c r="AC680" t="str">
        <f t="shared" si="74"/>
        <v>Luca Van Assche</v>
      </c>
      <c r="AD680" s="124">
        <f t="shared" si="75"/>
        <v>0.60540096201812099</v>
      </c>
      <c r="AE680" s="124">
        <f t="shared" si="76"/>
        <v>0.40421675906098298</v>
      </c>
    </row>
    <row r="681" spans="2:31" x14ac:dyDescent="0.35">
      <c r="B681" s="122">
        <v>671</v>
      </c>
      <c r="C681" t="s">
        <v>2763</v>
      </c>
      <c r="D681">
        <v>0.65970689144313099</v>
      </c>
      <c r="E681">
        <v>0.33005729590758398</v>
      </c>
      <c r="F681">
        <v>0.65499171234628895</v>
      </c>
      <c r="G681">
        <v>0.33169150325721702</v>
      </c>
      <c r="H681">
        <v>0.63454858834998495</v>
      </c>
      <c r="I681">
        <v>0.35141908541481698</v>
      </c>
      <c r="J681">
        <v>0.61437303163673795</v>
      </c>
      <c r="K681">
        <v>0.36934033490646001</v>
      </c>
      <c r="L681" s="126">
        <f t="shared" si="77"/>
        <v>0.61437303163673795</v>
      </c>
      <c r="M681" s="126">
        <f t="shared" si="78"/>
        <v>0.36934033490646001</v>
      </c>
      <c r="O681" s="122">
        <v>671</v>
      </c>
      <c r="P681" t="s">
        <v>3168</v>
      </c>
      <c r="Q681">
        <v>0.57040258833455204</v>
      </c>
      <c r="R681">
        <v>0.41166014763786601</v>
      </c>
      <c r="S681">
        <v>0.56018603994916005</v>
      </c>
      <c r="T681">
        <v>0.41821754637767899</v>
      </c>
      <c r="U681">
        <v>0.54361466147729298</v>
      </c>
      <c r="V681">
        <v>0.42958839936406801</v>
      </c>
      <c r="W681">
        <v>0.504331736395215</v>
      </c>
      <c r="X681">
        <v>0.43509884324026199</v>
      </c>
      <c r="Y681" s="126">
        <f t="shared" si="79"/>
        <v>0.504331736395215</v>
      </c>
      <c r="Z681" s="126">
        <f t="shared" si="80"/>
        <v>0.43509884324026199</v>
      </c>
      <c r="AB681">
        <v>671</v>
      </c>
      <c r="AC681" t="str">
        <f t="shared" si="74"/>
        <v>Luca Vanni</v>
      </c>
      <c r="AD681" s="124">
        <f t="shared" si="75"/>
        <v>0.61437303163673795</v>
      </c>
      <c r="AE681" s="124">
        <f t="shared" si="76"/>
        <v>0.36934033490646001</v>
      </c>
    </row>
    <row r="682" spans="2:31" x14ac:dyDescent="0.35">
      <c r="B682" s="122">
        <v>672</v>
      </c>
      <c r="C682" t="s">
        <v>2919</v>
      </c>
      <c r="D682">
        <v>0.65119667743823595</v>
      </c>
      <c r="E682">
        <v>0.34670829241833601</v>
      </c>
      <c r="F682">
        <v>0.63929501615735396</v>
      </c>
      <c r="G682">
        <v>0.35756243862750398</v>
      </c>
      <c r="H682">
        <v>0.62139335487647196</v>
      </c>
      <c r="I682">
        <v>0.37441658483667201</v>
      </c>
      <c r="J682">
        <v>0.59152438395970997</v>
      </c>
      <c r="K682">
        <v>0.398628974366178</v>
      </c>
      <c r="L682" s="126">
        <f t="shared" si="77"/>
        <v>0.59152438395970997</v>
      </c>
      <c r="M682" s="126">
        <f t="shared" si="78"/>
        <v>0.398628974366178</v>
      </c>
      <c r="O682" s="122">
        <v>672</v>
      </c>
      <c r="P682" t="s">
        <v>2157</v>
      </c>
      <c r="Q682">
        <v>0.60922755449237798</v>
      </c>
      <c r="R682">
        <v>0.42931919848790001</v>
      </c>
      <c r="S682">
        <v>0.60463721561655104</v>
      </c>
      <c r="T682">
        <v>0.45938045026372398</v>
      </c>
      <c r="U682">
        <v>0.58687514884748804</v>
      </c>
      <c r="V682">
        <v>0.47895678222041199</v>
      </c>
      <c r="W682">
        <v>0.57623750211208702</v>
      </c>
      <c r="X682">
        <v>0.48562922148767301</v>
      </c>
      <c r="Y682" s="126">
        <f t="shared" si="79"/>
        <v>0.57623750211208702</v>
      </c>
      <c r="Z682" s="126">
        <f t="shared" si="80"/>
        <v>0.48562922148767301</v>
      </c>
      <c r="AB682">
        <v>672</v>
      </c>
      <c r="AC682" t="str">
        <f t="shared" si="74"/>
        <v>Lucas Catarina</v>
      </c>
      <c r="AD682" s="124">
        <f t="shared" si="75"/>
        <v>0.59152438395970997</v>
      </c>
      <c r="AE682" s="124">
        <f t="shared" si="76"/>
        <v>0.398628974366178</v>
      </c>
    </row>
    <row r="683" spans="2:31" x14ac:dyDescent="0.35">
      <c r="B683" s="122">
        <v>673</v>
      </c>
      <c r="C683" t="s">
        <v>2812</v>
      </c>
      <c r="D683">
        <v>0.640280570640409</v>
      </c>
      <c r="E683">
        <v>0.33864569607107298</v>
      </c>
      <c r="F683">
        <v>0.62504076085387805</v>
      </c>
      <c r="G683">
        <v>0.34686092809476399</v>
      </c>
      <c r="H683">
        <v>0.58514578800661299</v>
      </c>
      <c r="I683">
        <v>0.34882318102269499</v>
      </c>
      <c r="J683">
        <v>0.58304076085387802</v>
      </c>
      <c r="K683">
        <v>0.38886092809476402</v>
      </c>
      <c r="L683" s="126">
        <f t="shared" si="77"/>
        <v>0.58304076085387802</v>
      </c>
      <c r="M683" s="126">
        <f t="shared" si="78"/>
        <v>0.38886092809476402</v>
      </c>
      <c r="O683" s="122">
        <v>673</v>
      </c>
      <c r="P683" t="s">
        <v>2158</v>
      </c>
      <c r="Q683">
        <v>0.58019661845992998</v>
      </c>
      <c r="R683">
        <v>0.419903286597821</v>
      </c>
      <c r="S683">
        <v>0.57029492768989498</v>
      </c>
      <c r="T683">
        <v>0.42985492989673102</v>
      </c>
      <c r="U683">
        <v>0.55239323691985998</v>
      </c>
      <c r="V683">
        <v>0.44780657319564099</v>
      </c>
      <c r="W683">
        <v>0.53688478306968401</v>
      </c>
      <c r="X683">
        <v>0.46356478969019299</v>
      </c>
      <c r="Y683" s="126">
        <f t="shared" si="79"/>
        <v>0.53688478306968401</v>
      </c>
      <c r="Z683" s="126">
        <f t="shared" si="80"/>
        <v>0.46356478969019299</v>
      </c>
      <c r="AB683">
        <v>673</v>
      </c>
      <c r="AC683" t="str">
        <f t="shared" si="74"/>
        <v>Lucas Gomez</v>
      </c>
      <c r="AD683" s="124">
        <f t="shared" si="75"/>
        <v>0.58304076085387802</v>
      </c>
      <c r="AE683" s="124">
        <f t="shared" si="76"/>
        <v>0.38886092809476402</v>
      </c>
    </row>
    <row r="684" spans="2:31" x14ac:dyDescent="0.35">
      <c r="B684" s="122">
        <v>674</v>
      </c>
      <c r="C684" t="s">
        <v>2802</v>
      </c>
      <c r="D684">
        <v>0.65181367980385796</v>
      </c>
      <c r="E684">
        <v>0.34631890502259499</v>
      </c>
      <c r="F684">
        <v>0.638752888330265</v>
      </c>
      <c r="G684">
        <v>0.357454425718644</v>
      </c>
      <c r="H684">
        <v>0.62435398475538995</v>
      </c>
      <c r="I684">
        <v>0.37307772982783699</v>
      </c>
      <c r="J684">
        <v>0.60124446441144297</v>
      </c>
      <c r="K684">
        <v>0.39458653674765198</v>
      </c>
      <c r="L684" s="126">
        <f t="shared" si="77"/>
        <v>0.60124446441144297</v>
      </c>
      <c r="M684" s="126">
        <f t="shared" si="78"/>
        <v>0.39458653674765198</v>
      </c>
      <c r="O684" s="122">
        <v>674</v>
      </c>
      <c r="P684" t="s">
        <v>3884</v>
      </c>
      <c r="Q684">
        <v>0.57508710552901399</v>
      </c>
      <c r="R684">
        <v>0.41630317184528098</v>
      </c>
      <c r="S684">
        <v>0.56322755353257303</v>
      </c>
      <c r="T684">
        <v>0.42481969464569402</v>
      </c>
      <c r="U684">
        <v>0.53859283962371396</v>
      </c>
      <c r="V684">
        <v>0.43841672242392699</v>
      </c>
      <c r="W684">
        <v>0.52523298442255595</v>
      </c>
      <c r="X684">
        <v>0.45429807398143901</v>
      </c>
      <c r="Y684" s="126">
        <f t="shared" si="79"/>
        <v>0.52523298442255595</v>
      </c>
      <c r="Z684" s="126">
        <f t="shared" si="80"/>
        <v>0.45429807398143901</v>
      </c>
      <c r="AB684">
        <v>674</v>
      </c>
      <c r="AC684" t="str">
        <f t="shared" si="74"/>
        <v>Lucas Miedler</v>
      </c>
      <c r="AD684" s="124">
        <f t="shared" si="75"/>
        <v>0.60124446441144297</v>
      </c>
      <c r="AE684" s="124">
        <f t="shared" si="76"/>
        <v>0.39458653674765198</v>
      </c>
    </row>
    <row r="685" spans="2:31" x14ac:dyDescent="0.35">
      <c r="B685" s="122">
        <v>675</v>
      </c>
      <c r="C685" t="s">
        <v>2666</v>
      </c>
      <c r="D685">
        <v>0.67273658981927098</v>
      </c>
      <c r="E685">
        <v>0.353228925951654</v>
      </c>
      <c r="F685">
        <v>0.65655112915486202</v>
      </c>
      <c r="G685">
        <v>0.36743337369707302</v>
      </c>
      <c r="H685">
        <v>0.64066806252279396</v>
      </c>
      <c r="I685">
        <v>0.374520112949696</v>
      </c>
      <c r="J685">
        <v>0.61605159407448695</v>
      </c>
      <c r="K685">
        <v>0.40050305574599199</v>
      </c>
      <c r="L685" s="126">
        <f t="shared" si="77"/>
        <v>0.61605159407448695</v>
      </c>
      <c r="M685" s="126">
        <f t="shared" si="78"/>
        <v>0.40050305574599199</v>
      </c>
      <c r="O685" s="122">
        <v>675</v>
      </c>
      <c r="P685" t="s">
        <v>3500</v>
      </c>
      <c r="Q685">
        <v>0.57804943767933104</v>
      </c>
      <c r="R685">
        <v>0.418588777006899</v>
      </c>
      <c r="S685">
        <v>0.56739925023910798</v>
      </c>
      <c r="T685">
        <v>0.428118369342532</v>
      </c>
      <c r="U685">
        <v>0.54614831303799405</v>
      </c>
      <c r="V685">
        <v>0.44376633102069601</v>
      </c>
      <c r="W685">
        <v>0.53339925023910795</v>
      </c>
      <c r="X685">
        <v>0.46211836934253198</v>
      </c>
      <c r="Y685" s="126">
        <f t="shared" si="79"/>
        <v>0.53339925023910795</v>
      </c>
      <c r="Z685" s="126">
        <f t="shared" si="80"/>
        <v>0.46211836934253198</v>
      </c>
      <c r="AB685">
        <v>675</v>
      </c>
      <c r="AC685" t="str">
        <f t="shared" si="74"/>
        <v>Lucas Pouille</v>
      </c>
      <c r="AD685" s="124">
        <f t="shared" si="75"/>
        <v>0.61605159407448695</v>
      </c>
      <c r="AE685" s="124">
        <f t="shared" si="76"/>
        <v>0.40050305574599199</v>
      </c>
    </row>
    <row r="686" spans="2:31" x14ac:dyDescent="0.35">
      <c r="B686" s="122">
        <v>676</v>
      </c>
      <c r="C686" t="s">
        <v>3948</v>
      </c>
      <c r="D686">
        <v>0.65391750501105395</v>
      </c>
      <c r="E686">
        <v>0.34445744685059598</v>
      </c>
      <c r="F686">
        <v>0.64342233071176003</v>
      </c>
      <c r="G686">
        <v>0.35454380393818202</v>
      </c>
      <c r="H686">
        <v>0.62652171229488196</v>
      </c>
      <c r="I686">
        <v>0.36748298479763503</v>
      </c>
      <c r="J686">
        <v>0.60524295209459</v>
      </c>
      <c r="K686">
        <v>0.395274200176017</v>
      </c>
      <c r="L686" s="126">
        <f t="shared" si="77"/>
        <v>0.60524295209459</v>
      </c>
      <c r="M686" s="126">
        <f t="shared" si="78"/>
        <v>0.395274200176017</v>
      </c>
      <c r="O686" s="122">
        <v>676</v>
      </c>
      <c r="P686" t="s">
        <v>3429</v>
      </c>
      <c r="Q686">
        <v>0.57915030998532202</v>
      </c>
      <c r="R686">
        <v>0.41822412849281598</v>
      </c>
      <c r="S686">
        <v>0.56872546497798304</v>
      </c>
      <c r="T686">
        <v>0.42733619273922402</v>
      </c>
      <c r="U686">
        <v>0.55030061997064394</v>
      </c>
      <c r="V686">
        <v>0.44444825698563201</v>
      </c>
      <c r="W686">
        <v>0.53217639493394897</v>
      </c>
      <c r="X686">
        <v>0.45600857821767299</v>
      </c>
      <c r="Y686" s="126">
        <f t="shared" si="79"/>
        <v>0.53217639493394897</v>
      </c>
      <c r="Z686" s="126">
        <f t="shared" si="80"/>
        <v>0.45600857821767299</v>
      </c>
      <c r="AB686">
        <v>676</v>
      </c>
      <c r="AC686" t="str">
        <f t="shared" si="74"/>
        <v>Luciano Darderi</v>
      </c>
      <c r="AD686" s="124">
        <f t="shared" si="75"/>
        <v>0.60524295209459</v>
      </c>
      <c r="AE686" s="124">
        <f t="shared" si="76"/>
        <v>0.395274200176017</v>
      </c>
    </row>
    <row r="687" spans="2:31" x14ac:dyDescent="0.35">
      <c r="B687" s="122">
        <v>677</v>
      </c>
      <c r="C687" t="s">
        <v>2599</v>
      </c>
      <c r="D687">
        <v>0.65873478433187904</v>
      </c>
      <c r="E687">
        <v>0.33918108096217398</v>
      </c>
      <c r="F687">
        <v>0.64444033375824705</v>
      </c>
      <c r="G687">
        <v>0.354672800409436</v>
      </c>
      <c r="H687">
        <v>0.626830250318685</v>
      </c>
      <c r="I687">
        <v>0.37250460030707699</v>
      </c>
      <c r="J687">
        <v>0.60122016687912305</v>
      </c>
      <c r="K687">
        <v>0.398336400204718</v>
      </c>
      <c r="L687" s="126">
        <f t="shared" si="77"/>
        <v>0.60122016687912305</v>
      </c>
      <c r="M687" s="126">
        <f t="shared" si="78"/>
        <v>0.398336400204718</v>
      </c>
      <c r="O687" s="122">
        <v>677</v>
      </c>
      <c r="P687" t="s">
        <v>3446</v>
      </c>
      <c r="Q687">
        <v>0.64031369749979905</v>
      </c>
      <c r="R687">
        <v>0.44980822055693798</v>
      </c>
      <c r="S687">
        <v>0.63785370154256804</v>
      </c>
      <c r="T687">
        <v>0.454179022259801</v>
      </c>
      <c r="U687">
        <v>0.62635725944394804</v>
      </c>
      <c r="V687">
        <v>0.49672546718090599</v>
      </c>
      <c r="W687">
        <v>0.60993977350341499</v>
      </c>
      <c r="X687">
        <v>0.49656580090069602</v>
      </c>
      <c r="Y687" s="126">
        <f t="shared" si="79"/>
        <v>0.60993977350341499</v>
      </c>
      <c r="Z687" s="126">
        <f t="shared" si="80"/>
        <v>0.49656580090069602</v>
      </c>
      <c r="AB687">
        <v>677</v>
      </c>
      <c r="AC687" t="str">
        <f t="shared" si="74"/>
        <v>Ludovic Walter</v>
      </c>
      <c r="AD687" s="124">
        <f t="shared" si="75"/>
        <v>0.60122016687912305</v>
      </c>
      <c r="AE687" s="124">
        <f t="shared" si="76"/>
        <v>0.398336400204718</v>
      </c>
    </row>
    <row r="688" spans="2:31" x14ac:dyDescent="0.35">
      <c r="B688" s="122">
        <v>678</v>
      </c>
      <c r="C688" t="s">
        <v>1840</v>
      </c>
      <c r="D688">
        <v>0.64875759918116704</v>
      </c>
      <c r="E688">
        <v>0.32054039497182202</v>
      </c>
      <c r="F688">
        <v>0.64938543526249703</v>
      </c>
      <c r="G688">
        <v>0.33295503286168698</v>
      </c>
      <c r="H688">
        <v>0.64088790831021403</v>
      </c>
      <c r="I688">
        <v>0.32883859388617598</v>
      </c>
      <c r="J688">
        <v>0.63199273261507005</v>
      </c>
      <c r="K688">
        <v>0.36773992246238402</v>
      </c>
      <c r="L688" s="126">
        <f t="shared" si="77"/>
        <v>0.63199273261507005</v>
      </c>
      <c r="M688" s="126">
        <f t="shared" si="78"/>
        <v>0.36773992246238402</v>
      </c>
      <c r="O688" s="122">
        <v>678</v>
      </c>
      <c r="P688" t="s">
        <v>3320</v>
      </c>
      <c r="Q688">
        <v>0.58138092899565696</v>
      </c>
      <c r="R688">
        <v>0.41879761888226702</v>
      </c>
      <c r="S688">
        <v>0.56562285905699605</v>
      </c>
      <c r="T688">
        <v>0.42460822237815998</v>
      </c>
      <c r="U688">
        <v>0.55192847760240704</v>
      </c>
      <c r="V688">
        <v>0.44459316739654797</v>
      </c>
      <c r="W688">
        <v>0.53532523276325095</v>
      </c>
      <c r="X688">
        <v>0.46187154487589099</v>
      </c>
      <c r="Y688" s="126">
        <f t="shared" si="79"/>
        <v>0.53532523276325095</v>
      </c>
      <c r="Z688" s="126">
        <f t="shared" si="80"/>
        <v>0.46187154487589099</v>
      </c>
      <c r="AB688">
        <v>678</v>
      </c>
      <c r="AC688" t="str">
        <f t="shared" si="74"/>
        <v>Luis Horna</v>
      </c>
      <c r="AD688" s="124">
        <f t="shared" si="75"/>
        <v>0.63199273261507005</v>
      </c>
      <c r="AE688" s="124">
        <f t="shared" si="76"/>
        <v>0.36773992246238402</v>
      </c>
    </row>
    <row r="689" spans="2:31" x14ac:dyDescent="0.35">
      <c r="B689" s="122">
        <v>679</v>
      </c>
      <c r="C689" t="s">
        <v>2813</v>
      </c>
      <c r="D689">
        <v>0.64988279120283099</v>
      </c>
      <c r="E689">
        <v>0.34514043964347202</v>
      </c>
      <c r="F689">
        <v>0.637843721603775</v>
      </c>
      <c r="G689">
        <v>0.35552058619129601</v>
      </c>
      <c r="H689">
        <v>0.61523274576887099</v>
      </c>
      <c r="I689">
        <v>0.36917337754954499</v>
      </c>
      <c r="J689">
        <v>0.59584372160377497</v>
      </c>
      <c r="K689">
        <v>0.39752058619129599</v>
      </c>
      <c r="L689" s="126">
        <f t="shared" si="77"/>
        <v>0.59584372160377497</v>
      </c>
      <c r="M689" s="126">
        <f t="shared" si="78"/>
        <v>0.39752058619129599</v>
      </c>
      <c r="O689" s="122">
        <v>679</v>
      </c>
      <c r="P689" t="s">
        <v>3014</v>
      </c>
      <c r="Q689">
        <v>0.57181199338907696</v>
      </c>
      <c r="R689">
        <v>0.39534409581965702</v>
      </c>
      <c r="S689">
        <v>0.56538699927895897</v>
      </c>
      <c r="T689">
        <v>0.41031597710618001</v>
      </c>
      <c r="U689">
        <v>0.54519179265357698</v>
      </c>
      <c r="V689">
        <v>0.41692670736693699</v>
      </c>
      <c r="W689">
        <v>0.53524536345205997</v>
      </c>
      <c r="X689">
        <v>0.441060164369737</v>
      </c>
      <c r="Y689" s="126">
        <f t="shared" si="79"/>
        <v>0.53524536345205997</v>
      </c>
      <c r="Z689" s="126">
        <f t="shared" si="80"/>
        <v>0.441060164369737</v>
      </c>
      <c r="AB689">
        <v>679</v>
      </c>
      <c r="AC689" t="str">
        <f t="shared" si="74"/>
        <v>Luis Patino</v>
      </c>
      <c r="AD689" s="124">
        <f t="shared" si="75"/>
        <v>0.59584372160377497</v>
      </c>
      <c r="AE689" s="124">
        <f t="shared" si="76"/>
        <v>0.39752058619129599</v>
      </c>
    </row>
    <row r="690" spans="2:31" x14ac:dyDescent="0.35">
      <c r="B690" s="122">
        <v>680</v>
      </c>
      <c r="C690" t="s">
        <v>2422</v>
      </c>
      <c r="D690">
        <v>0.65126191129885902</v>
      </c>
      <c r="E690">
        <v>0.34555566554245698</v>
      </c>
      <c r="F690">
        <v>0.63939286694828901</v>
      </c>
      <c r="G690">
        <v>0.35583349831368599</v>
      </c>
      <c r="H690">
        <v>0.62152382259771799</v>
      </c>
      <c r="I690">
        <v>0.37211133108491401</v>
      </c>
      <c r="J690">
        <v>0.591830983104638</v>
      </c>
      <c r="K690">
        <v>0.39321162804954901</v>
      </c>
      <c r="L690" s="126">
        <f t="shared" si="77"/>
        <v>0.591830983104638</v>
      </c>
      <c r="M690" s="126">
        <f t="shared" si="78"/>
        <v>0.39321162804954901</v>
      </c>
      <c r="O690" s="122">
        <v>680</v>
      </c>
      <c r="P690" t="s">
        <v>2159</v>
      </c>
      <c r="Q690">
        <v>0.62868125934764096</v>
      </c>
      <c r="R690">
        <v>0.47388561773146998</v>
      </c>
      <c r="S690">
        <v>0.62253897039568296</v>
      </c>
      <c r="T690">
        <v>0.47892575906908402</v>
      </c>
      <c r="U690">
        <v>0.62327173714452899</v>
      </c>
      <c r="V690">
        <v>0.49761265739371402</v>
      </c>
      <c r="W690">
        <v>0.62363654424795201</v>
      </c>
      <c r="X690">
        <v>0.52448713468247699</v>
      </c>
      <c r="Y690" s="126">
        <f t="shared" si="79"/>
        <v>0.62363654424795201</v>
      </c>
      <c r="Z690" s="126">
        <f t="shared" si="80"/>
        <v>0.52448713468247699</v>
      </c>
      <c r="AB690">
        <v>680</v>
      </c>
      <c r="AC690" t="str">
        <f t="shared" si="74"/>
        <v>Luka Belic</v>
      </c>
      <c r="AD690" s="124">
        <f t="shared" si="75"/>
        <v>0.591830983104638</v>
      </c>
      <c r="AE690" s="124">
        <f t="shared" si="76"/>
        <v>0.39321162804954901</v>
      </c>
    </row>
    <row r="691" spans="2:31" x14ac:dyDescent="0.35">
      <c r="B691" s="122">
        <v>681</v>
      </c>
      <c r="C691" t="s">
        <v>1841</v>
      </c>
      <c r="D691">
        <v>0.65138574660228399</v>
      </c>
      <c r="E691">
        <v>0.34645650789072002</v>
      </c>
      <c r="F691">
        <v>0.63987870815090198</v>
      </c>
      <c r="G691">
        <v>0.35997065321593402</v>
      </c>
      <c r="H691">
        <v>0.62003824866551305</v>
      </c>
      <c r="I691">
        <v>0.38165251707867598</v>
      </c>
      <c r="J691">
        <v>0.59788598456055597</v>
      </c>
      <c r="K691">
        <v>0.40260236634756902</v>
      </c>
      <c r="L691" s="126">
        <f t="shared" si="77"/>
        <v>0.59788598456055597</v>
      </c>
      <c r="M691" s="126">
        <f t="shared" si="78"/>
        <v>0.40260236634756902</v>
      </c>
      <c r="O691" s="122">
        <v>681</v>
      </c>
      <c r="P691" t="s">
        <v>3044</v>
      </c>
      <c r="Q691">
        <v>0.55864409420266703</v>
      </c>
      <c r="R691">
        <v>0.41053761446139603</v>
      </c>
      <c r="S691">
        <v>0.54976138392684104</v>
      </c>
      <c r="T691">
        <v>0.42191544242033902</v>
      </c>
      <c r="U691">
        <v>0.51778410288758803</v>
      </c>
      <c r="V691">
        <v>0.43771784008053999</v>
      </c>
      <c r="W691">
        <v>0.50767516470235496</v>
      </c>
      <c r="X691">
        <v>0.44815543051203099</v>
      </c>
      <c r="Y691" s="126">
        <f t="shared" si="79"/>
        <v>0.50767516470235496</v>
      </c>
      <c r="Z691" s="126">
        <f t="shared" si="80"/>
        <v>0.44815543051203099</v>
      </c>
      <c r="AB691">
        <v>681</v>
      </c>
      <c r="AC691" t="str">
        <f t="shared" si="74"/>
        <v>Luka Gregorc</v>
      </c>
      <c r="AD691" s="124">
        <f t="shared" si="75"/>
        <v>0.59788598456055597</v>
      </c>
      <c r="AE691" s="124">
        <f t="shared" si="76"/>
        <v>0.40260236634756902</v>
      </c>
    </row>
    <row r="692" spans="2:31" x14ac:dyDescent="0.35">
      <c r="B692" s="122">
        <v>682</v>
      </c>
      <c r="C692" t="s">
        <v>1842</v>
      </c>
      <c r="D692">
        <v>0.64732967186521795</v>
      </c>
      <c r="E692">
        <v>0.34390698181229201</v>
      </c>
      <c r="F692">
        <v>0.63281024034004396</v>
      </c>
      <c r="G692">
        <v>0.35511143028907799</v>
      </c>
      <c r="H692">
        <v>0.61287079562781799</v>
      </c>
      <c r="I692">
        <v>0.368743993599631</v>
      </c>
      <c r="J692">
        <v>0.597605037443527</v>
      </c>
      <c r="K692">
        <v>0.39122566581525198</v>
      </c>
      <c r="L692" s="126">
        <f t="shared" si="77"/>
        <v>0.597605037443527</v>
      </c>
      <c r="M692" s="126">
        <f t="shared" si="78"/>
        <v>0.39122566581525198</v>
      </c>
      <c r="O692" s="122">
        <v>682</v>
      </c>
      <c r="P692" t="s">
        <v>2160</v>
      </c>
      <c r="Q692">
        <v>0.54394089861366002</v>
      </c>
      <c r="R692">
        <v>0.40730588088916603</v>
      </c>
      <c r="S692">
        <v>0.53566017619245798</v>
      </c>
      <c r="T692">
        <v>0.418741878913375</v>
      </c>
      <c r="U692">
        <v>0.50915252611435502</v>
      </c>
      <c r="V692">
        <v>0.46310097840011399</v>
      </c>
      <c r="W692">
        <v>0.498472502530241</v>
      </c>
      <c r="X692">
        <v>0.46335072456513798</v>
      </c>
      <c r="Y692" s="126">
        <f t="shared" si="79"/>
        <v>0.498472502530241</v>
      </c>
      <c r="Z692" s="126">
        <f t="shared" si="80"/>
        <v>0.46335072456513798</v>
      </c>
      <c r="AB692">
        <v>682</v>
      </c>
      <c r="AC692" t="str">
        <f t="shared" si="74"/>
        <v>Lukas Dlouhy</v>
      </c>
      <c r="AD692" s="124">
        <f t="shared" si="75"/>
        <v>0.597605037443527</v>
      </c>
      <c r="AE692" s="124">
        <f t="shared" si="76"/>
        <v>0.39122566581525198</v>
      </c>
    </row>
    <row r="693" spans="2:31" x14ac:dyDescent="0.35">
      <c r="B693" s="122">
        <v>683</v>
      </c>
      <c r="C693" t="s">
        <v>3725</v>
      </c>
      <c r="D693">
        <v>0.65575461815423997</v>
      </c>
      <c r="E693">
        <v>0.342297740122049</v>
      </c>
      <c r="F693">
        <v>0.64343443058929095</v>
      </c>
      <c r="G693">
        <v>0.35271453144227599</v>
      </c>
      <c r="H693">
        <v>0.62779409033039502</v>
      </c>
      <c r="I693">
        <v>0.37044324229702602</v>
      </c>
      <c r="J693">
        <v>0.60418529959071099</v>
      </c>
      <c r="K693">
        <v>0.39947216510559902</v>
      </c>
      <c r="L693" s="126">
        <f t="shared" si="77"/>
        <v>0.60418529959071099</v>
      </c>
      <c r="M693" s="126">
        <f t="shared" si="78"/>
        <v>0.39947216510559902</v>
      </c>
      <c r="O693" s="122">
        <v>683</v>
      </c>
      <c r="P693" t="s">
        <v>2161</v>
      </c>
      <c r="Q693">
        <v>0.57659946885470703</v>
      </c>
      <c r="R693">
        <v>0.40599337747271302</v>
      </c>
      <c r="S693">
        <v>0.56557291216260497</v>
      </c>
      <c r="T693">
        <v>0.41035034656135899</v>
      </c>
      <c r="U693">
        <v>0.54115668442614295</v>
      </c>
      <c r="V693">
        <v>0.41182507283169101</v>
      </c>
      <c r="W693">
        <v>0.53349807857653697</v>
      </c>
      <c r="X693">
        <v>0.42681552532070699</v>
      </c>
      <c r="Y693" s="126">
        <f t="shared" si="79"/>
        <v>0.53349807857653697</v>
      </c>
      <c r="Z693" s="126">
        <f t="shared" si="80"/>
        <v>0.42681552532070699</v>
      </c>
      <c r="AB693">
        <v>683</v>
      </c>
      <c r="AC693" t="str">
        <f t="shared" si="74"/>
        <v>Lukas Klein</v>
      </c>
      <c r="AD693" s="124">
        <f t="shared" si="75"/>
        <v>0.60418529959071099</v>
      </c>
      <c r="AE693" s="124">
        <f t="shared" si="76"/>
        <v>0.39947216510559902</v>
      </c>
    </row>
    <row r="694" spans="2:31" x14ac:dyDescent="0.35">
      <c r="B694" s="122">
        <v>684</v>
      </c>
      <c r="C694" t="s">
        <v>1843</v>
      </c>
      <c r="D694">
        <v>0.67186180795278705</v>
      </c>
      <c r="E694">
        <v>0.329080134086215</v>
      </c>
      <c r="F694">
        <v>0.63203225339872104</v>
      </c>
      <c r="G694">
        <v>0.34306757725019899</v>
      </c>
      <c r="H694">
        <v>0.63706417886533395</v>
      </c>
      <c r="I694">
        <v>0.365845647178691</v>
      </c>
      <c r="J694">
        <v>0.59237884051095802</v>
      </c>
      <c r="K694">
        <v>0.36881649089519503</v>
      </c>
      <c r="L694" s="126">
        <f t="shared" si="77"/>
        <v>0.59237884051095802</v>
      </c>
      <c r="M694" s="126">
        <f t="shared" si="78"/>
        <v>0.36881649089519503</v>
      </c>
      <c r="O694" s="122">
        <v>684</v>
      </c>
      <c r="P694" t="s">
        <v>2162</v>
      </c>
      <c r="Q694">
        <v>0.577677375505112</v>
      </c>
      <c r="R694">
        <v>0.41593000480054798</v>
      </c>
      <c r="S694">
        <v>0.56683416363541905</v>
      </c>
      <c r="T694">
        <v>0.42443174007628898</v>
      </c>
      <c r="U694">
        <v>0.54544614874371999</v>
      </c>
      <c r="V694">
        <v>0.43663961234829302</v>
      </c>
      <c r="W694">
        <v>0.53159209695026799</v>
      </c>
      <c r="X694">
        <v>0.45588294623634201</v>
      </c>
      <c r="Y694" s="126">
        <f t="shared" si="79"/>
        <v>0.53159209695026799</v>
      </c>
      <c r="Z694" s="126">
        <f t="shared" si="80"/>
        <v>0.45588294623634201</v>
      </c>
      <c r="AB694">
        <v>684</v>
      </c>
      <c r="AC694" t="str">
        <f t="shared" si="74"/>
        <v>Lukas Lacko</v>
      </c>
      <c r="AD694" s="124">
        <f t="shared" si="75"/>
        <v>0.59237884051095802</v>
      </c>
      <c r="AE694" s="124">
        <f t="shared" si="76"/>
        <v>0.36881649089519503</v>
      </c>
    </row>
    <row r="695" spans="2:31" x14ac:dyDescent="0.35">
      <c r="B695" s="122">
        <v>685</v>
      </c>
      <c r="C695" t="s">
        <v>3761</v>
      </c>
      <c r="D695">
        <v>0.65323160091027999</v>
      </c>
      <c r="E695">
        <v>0.34687043139381302</v>
      </c>
      <c r="F695">
        <v>0.64234740136542001</v>
      </c>
      <c r="G695">
        <v>0.35780564709071999</v>
      </c>
      <c r="H695">
        <v>0.62546320182056003</v>
      </c>
      <c r="I695">
        <v>0.37474086278762597</v>
      </c>
      <c r="J695">
        <v>0.60108852427831605</v>
      </c>
      <c r="K695">
        <v>0.39939102755092198</v>
      </c>
      <c r="L695" s="126">
        <f t="shared" si="77"/>
        <v>0.60108852427831605</v>
      </c>
      <c r="M695" s="126">
        <f t="shared" si="78"/>
        <v>0.39939102755092198</v>
      </c>
      <c r="O695" s="122">
        <v>685</v>
      </c>
      <c r="P695" t="s">
        <v>3091</v>
      </c>
      <c r="Q695">
        <v>0.60433196450855198</v>
      </c>
      <c r="R695">
        <v>0.43376349938123299</v>
      </c>
      <c r="S695">
        <v>0.59244720251752903</v>
      </c>
      <c r="T695">
        <v>0.440913873945808</v>
      </c>
      <c r="U695">
        <v>0.57886344472769202</v>
      </c>
      <c r="V695">
        <v>0.45750071758654898</v>
      </c>
      <c r="W695">
        <v>0.58210410295208204</v>
      </c>
      <c r="X695">
        <v>0.485599349932748</v>
      </c>
      <c r="Y695" s="126">
        <f t="shared" si="79"/>
        <v>0.58210410295208204</v>
      </c>
      <c r="Z695" s="126">
        <f t="shared" si="80"/>
        <v>0.485599349932748</v>
      </c>
      <c r="AB695">
        <v>685</v>
      </c>
      <c r="AC695" t="str">
        <f t="shared" si="74"/>
        <v>Lukas Neumayer</v>
      </c>
      <c r="AD695" s="124">
        <f t="shared" si="75"/>
        <v>0.60108852427831605</v>
      </c>
      <c r="AE695" s="124">
        <f t="shared" si="76"/>
        <v>0.39939102755092198</v>
      </c>
    </row>
    <row r="696" spans="2:31" x14ac:dyDescent="0.35">
      <c r="B696" s="122">
        <v>686</v>
      </c>
      <c r="C696" t="s">
        <v>1844</v>
      </c>
      <c r="D696">
        <v>0.66185506849271403</v>
      </c>
      <c r="E696">
        <v>0.323509645051336</v>
      </c>
      <c r="F696">
        <v>0.64195221520430801</v>
      </c>
      <c r="G696">
        <v>0.32587132789838003</v>
      </c>
      <c r="H696">
        <v>0.64442785157885896</v>
      </c>
      <c r="I696">
        <v>0.33162412383712397</v>
      </c>
      <c r="J696">
        <v>0.64503214156577904</v>
      </c>
      <c r="K696">
        <v>0.35814769653933198</v>
      </c>
      <c r="L696" s="126">
        <f t="shared" si="77"/>
        <v>0.64503214156577904</v>
      </c>
      <c r="M696" s="126">
        <f t="shared" si="78"/>
        <v>0.35814769653933198</v>
      </c>
      <c r="O696" s="122">
        <v>686</v>
      </c>
      <c r="P696" t="s">
        <v>3630</v>
      </c>
      <c r="Q696">
        <v>0.57796257976556398</v>
      </c>
      <c r="R696">
        <v>0.41752564076521098</v>
      </c>
      <c r="S696">
        <v>0.56511001667752803</v>
      </c>
      <c r="T696">
        <v>0.42600173787215201</v>
      </c>
      <c r="U696">
        <v>0.55105147760811202</v>
      </c>
      <c r="V696">
        <v>0.44247455102802502</v>
      </c>
      <c r="W696">
        <v>0.53249765834595797</v>
      </c>
      <c r="X696">
        <v>0.45923114486724598</v>
      </c>
      <c r="Y696" s="126">
        <f t="shared" si="79"/>
        <v>0.53249765834595797</v>
      </c>
      <c r="Z696" s="126">
        <f t="shared" si="80"/>
        <v>0.45923114486724598</v>
      </c>
      <c r="AB696">
        <v>686</v>
      </c>
      <c r="AC696" t="str">
        <f t="shared" si="74"/>
        <v>Lukas Rosol</v>
      </c>
      <c r="AD696" s="124">
        <f t="shared" si="75"/>
        <v>0.64503214156577904</v>
      </c>
      <c r="AE696" s="124">
        <f t="shared" si="76"/>
        <v>0.35814769653933198</v>
      </c>
    </row>
    <row r="697" spans="2:31" x14ac:dyDescent="0.35">
      <c r="B697" s="122">
        <v>687</v>
      </c>
      <c r="C697" t="s">
        <v>1845</v>
      </c>
      <c r="D697">
        <v>0.66590273493562901</v>
      </c>
      <c r="E697">
        <v>0.349893842625014</v>
      </c>
      <c r="F697">
        <v>0.63754079379474804</v>
      </c>
      <c r="G697">
        <v>0.36108938723768502</v>
      </c>
      <c r="H697">
        <v>0.61422363051364404</v>
      </c>
      <c r="I697">
        <v>0.38144972272449301</v>
      </c>
      <c r="J697">
        <v>0.601566940794657</v>
      </c>
      <c r="K697">
        <v>0.38194610041523303</v>
      </c>
      <c r="L697" s="126">
        <f t="shared" si="77"/>
        <v>0.601566940794657</v>
      </c>
      <c r="M697" s="126">
        <f t="shared" si="78"/>
        <v>0.38194610041523303</v>
      </c>
      <c r="O697" s="122">
        <v>687</v>
      </c>
      <c r="P697" t="s">
        <v>3051</v>
      </c>
      <c r="Q697">
        <v>0.56932201335011501</v>
      </c>
      <c r="R697">
        <v>0.42261923813841701</v>
      </c>
      <c r="S697">
        <v>0.55660598194440303</v>
      </c>
      <c r="T697">
        <v>0.430402438969963</v>
      </c>
      <c r="U697">
        <v>0.52901691834305997</v>
      </c>
      <c r="V697">
        <v>0.44768489696481001</v>
      </c>
      <c r="W697">
        <v>0.50995597308997498</v>
      </c>
      <c r="X697">
        <v>0.46146680011834201</v>
      </c>
      <c r="Y697" s="126">
        <f t="shared" si="79"/>
        <v>0.50995597308997498</v>
      </c>
      <c r="Z697" s="126">
        <f t="shared" si="80"/>
        <v>0.46146680011834201</v>
      </c>
      <c r="AB697">
        <v>687</v>
      </c>
      <c r="AC697" t="str">
        <f t="shared" si="74"/>
        <v>Lukasz Kubot</v>
      </c>
      <c r="AD697" s="124">
        <f t="shared" si="75"/>
        <v>0.601566940794657</v>
      </c>
      <c r="AE697" s="124">
        <f t="shared" si="76"/>
        <v>0.38194610041523303</v>
      </c>
    </row>
    <row r="698" spans="2:31" x14ac:dyDescent="0.35">
      <c r="B698" s="122">
        <v>688</v>
      </c>
      <c r="C698" t="s">
        <v>2435</v>
      </c>
      <c r="D698">
        <v>0.65389113855237202</v>
      </c>
      <c r="E698">
        <v>0.34602268936937502</v>
      </c>
      <c r="F698">
        <v>0.64318818473649597</v>
      </c>
      <c r="G698">
        <v>0.35669691915916701</v>
      </c>
      <c r="H698">
        <v>0.62779223413076501</v>
      </c>
      <c r="I698">
        <v>0.371937760024043</v>
      </c>
      <c r="J698">
        <v>0.60118818473649605</v>
      </c>
      <c r="K698">
        <v>0.398696919159167</v>
      </c>
      <c r="L698" s="126">
        <f t="shared" si="77"/>
        <v>0.60118818473649605</v>
      </c>
      <c r="M698" s="126">
        <f t="shared" si="78"/>
        <v>0.398696919159167</v>
      </c>
      <c r="O698" s="122">
        <v>688</v>
      </c>
      <c r="P698" t="s">
        <v>2163</v>
      </c>
      <c r="Q698">
        <v>0.55407981755809899</v>
      </c>
      <c r="R698">
        <v>0.39147021935826098</v>
      </c>
      <c r="S698">
        <v>0.55672446139972098</v>
      </c>
      <c r="T698">
        <v>0.415239755971124</v>
      </c>
      <c r="U698">
        <v>0.52814233582029402</v>
      </c>
      <c r="V698">
        <v>0.43102136671661401</v>
      </c>
      <c r="W698">
        <v>0.54767167612680501</v>
      </c>
      <c r="X698">
        <v>0.45748088324818897</v>
      </c>
      <c r="Y698" s="126">
        <f t="shared" si="79"/>
        <v>0.54767167612680501</v>
      </c>
      <c r="Z698" s="126">
        <f t="shared" si="80"/>
        <v>0.45748088324818897</v>
      </c>
      <c r="AB698">
        <v>688</v>
      </c>
      <c r="AC698" t="str">
        <f t="shared" si="74"/>
        <v>Luke Bourgeois</v>
      </c>
      <c r="AD698" s="124">
        <f t="shared" si="75"/>
        <v>0.60118818473649605</v>
      </c>
      <c r="AE698" s="124">
        <f t="shared" si="76"/>
        <v>0.398696919159167</v>
      </c>
    </row>
    <row r="699" spans="2:31" x14ac:dyDescent="0.35">
      <c r="B699" s="122">
        <v>689</v>
      </c>
      <c r="C699" t="s">
        <v>2664</v>
      </c>
      <c r="D699">
        <v>0.643963454800763</v>
      </c>
      <c r="E699">
        <v>0.345468073090621</v>
      </c>
      <c r="F699">
        <v>0.63705668628968004</v>
      </c>
      <c r="G699">
        <v>0.353871543910731</v>
      </c>
      <c r="H699">
        <v>0.61871227269724505</v>
      </c>
      <c r="I699">
        <v>0.36373371303264401</v>
      </c>
      <c r="J699">
        <v>0.596722017513585</v>
      </c>
      <c r="K699">
        <v>0.39538266417398898</v>
      </c>
      <c r="L699" s="126">
        <f t="shared" si="77"/>
        <v>0.596722017513585</v>
      </c>
      <c r="M699" s="126">
        <f t="shared" si="78"/>
        <v>0.39538266417398898</v>
      </c>
      <c r="O699" s="122">
        <v>689</v>
      </c>
      <c r="P699" t="s">
        <v>3162</v>
      </c>
      <c r="Q699">
        <v>0.57275653963485895</v>
      </c>
      <c r="R699">
        <v>0.41412044382779001</v>
      </c>
      <c r="S699">
        <v>0.55715379378951801</v>
      </c>
      <c r="T699">
        <v>0.43239538962160601</v>
      </c>
      <c r="U699">
        <v>0.5422864015462</v>
      </c>
      <c r="V699">
        <v>0.46077180211428198</v>
      </c>
      <c r="W699">
        <v>0.53008832304781095</v>
      </c>
      <c r="X699">
        <v>0.46891761581095698</v>
      </c>
      <c r="Y699" s="126">
        <f t="shared" si="79"/>
        <v>0.53008832304781095</v>
      </c>
      <c r="Z699" s="126">
        <f t="shared" si="80"/>
        <v>0.46891761581095698</v>
      </c>
      <c r="AB699">
        <v>689</v>
      </c>
      <c r="AC699" t="str">
        <f t="shared" si="74"/>
        <v>Luke Saville</v>
      </c>
      <c r="AD699" s="124">
        <f t="shared" si="75"/>
        <v>0.596722017513585</v>
      </c>
      <c r="AE699" s="124">
        <f t="shared" si="76"/>
        <v>0.39538266417398898</v>
      </c>
    </row>
    <row r="700" spans="2:31" x14ac:dyDescent="0.35">
      <c r="B700" s="122">
        <v>690</v>
      </c>
      <c r="C700" t="s">
        <v>2703</v>
      </c>
      <c r="D700">
        <v>0.67430025954795303</v>
      </c>
      <c r="E700">
        <v>0.35806988124364802</v>
      </c>
      <c r="F700">
        <v>0.65731279281973398</v>
      </c>
      <c r="G700">
        <v>0.38993499463810899</v>
      </c>
      <c r="H700">
        <v>0.67191670344597498</v>
      </c>
      <c r="I700">
        <v>0.42250991026978801</v>
      </c>
      <c r="J700">
        <v>0.62055100124780005</v>
      </c>
      <c r="K700">
        <v>0.42146974561045403</v>
      </c>
      <c r="L700" s="126">
        <f t="shared" si="77"/>
        <v>0.62055100124780005</v>
      </c>
      <c r="M700" s="126">
        <f t="shared" si="78"/>
        <v>0.42146974561045403</v>
      </c>
      <c r="O700" s="122">
        <v>690</v>
      </c>
      <c r="P700" t="s">
        <v>3614</v>
      </c>
      <c r="Q700">
        <v>0.57901778894481704</v>
      </c>
      <c r="R700">
        <v>0.41915666594566198</v>
      </c>
      <c r="S700">
        <v>0.56852668341722501</v>
      </c>
      <c r="T700">
        <v>0.42873499891849298</v>
      </c>
      <c r="U700">
        <v>0.55003557788963298</v>
      </c>
      <c r="V700">
        <v>0.44631333189132399</v>
      </c>
      <c r="W700">
        <v>0.53158005025167498</v>
      </c>
      <c r="X700">
        <v>0.46020499675547899</v>
      </c>
      <c r="Y700" s="126">
        <f t="shared" si="79"/>
        <v>0.53158005025167498</v>
      </c>
      <c r="Z700" s="126">
        <f t="shared" si="80"/>
        <v>0.46020499675547899</v>
      </c>
      <c r="AB700">
        <v>690</v>
      </c>
      <c r="AC700" t="str">
        <f t="shared" ref="AC700:AC763" si="81">IF($B$5=1,C700,P700)</f>
        <v>Mackenzie Mcdonald</v>
      </c>
      <c r="AD700" s="124">
        <f t="shared" ref="AD700:AD763" si="82">IF($B$5=1,L700,Y700)</f>
        <v>0.62055100124780005</v>
      </c>
      <c r="AE700" s="124">
        <f t="shared" ref="AE700:AE763" si="83">IF($B$5=1,M700,Z700)</f>
        <v>0.42146974561045403</v>
      </c>
    </row>
    <row r="701" spans="2:31" x14ac:dyDescent="0.35">
      <c r="B701" s="122">
        <v>691</v>
      </c>
      <c r="C701" t="s">
        <v>2356</v>
      </c>
      <c r="D701">
        <v>0.65110913391275904</v>
      </c>
      <c r="E701">
        <v>0.34700010770978101</v>
      </c>
      <c r="F701">
        <v>0.63930540348259501</v>
      </c>
      <c r="G701">
        <v>0.35785859110162499</v>
      </c>
      <c r="H701">
        <v>0.62025469005401701</v>
      </c>
      <c r="I701">
        <v>0.37596289456827198</v>
      </c>
      <c r="J701">
        <v>0.59397532218178195</v>
      </c>
      <c r="K701">
        <v>0.39714078288244697</v>
      </c>
      <c r="L701" s="126">
        <f t="shared" si="77"/>
        <v>0.59397532218178195</v>
      </c>
      <c r="M701" s="126">
        <f t="shared" si="78"/>
        <v>0.39714078288244697</v>
      </c>
      <c r="O701" s="122">
        <v>691</v>
      </c>
      <c r="P701" t="s">
        <v>3425</v>
      </c>
      <c r="Q701">
        <v>0.60456778959355195</v>
      </c>
      <c r="R701">
        <v>0.44767691250025499</v>
      </c>
      <c r="S701">
        <v>0.59939494387987802</v>
      </c>
      <c r="T701">
        <v>0.44907956496145102</v>
      </c>
      <c r="U701">
        <v>0.61320312053996096</v>
      </c>
      <c r="V701">
        <v>0.47235108240671803</v>
      </c>
      <c r="W701">
        <v>0.57114995257750401</v>
      </c>
      <c r="X701">
        <v>0.47288447835067698</v>
      </c>
      <c r="Y701" s="126">
        <f t="shared" si="79"/>
        <v>0.57114995257750401</v>
      </c>
      <c r="Z701" s="126">
        <f t="shared" si="80"/>
        <v>0.47288447835067698</v>
      </c>
      <c r="AB701">
        <v>691</v>
      </c>
      <c r="AC701" t="str">
        <f t="shared" si="81"/>
        <v>Magnus Norman</v>
      </c>
      <c r="AD701" s="124">
        <f t="shared" si="82"/>
        <v>0.59397532218178195</v>
      </c>
      <c r="AE701" s="124">
        <f t="shared" si="83"/>
        <v>0.39714078288244697</v>
      </c>
    </row>
    <row r="702" spans="2:31" x14ac:dyDescent="0.35">
      <c r="B702" s="122">
        <v>692</v>
      </c>
      <c r="C702" t="s">
        <v>2472</v>
      </c>
      <c r="D702">
        <v>0.64968301844482101</v>
      </c>
      <c r="E702">
        <v>0.34398232661857697</v>
      </c>
      <c r="F702">
        <v>0.637577357926428</v>
      </c>
      <c r="G702">
        <v>0.35397643549143598</v>
      </c>
      <c r="H702">
        <v>0.61460679112710503</v>
      </c>
      <c r="I702">
        <v>0.36554462340487398</v>
      </c>
      <c r="J702">
        <v>0.59557735792642796</v>
      </c>
      <c r="K702">
        <v>0.39597643549143602</v>
      </c>
      <c r="L702" s="126">
        <f t="shared" si="77"/>
        <v>0.59557735792642796</v>
      </c>
      <c r="M702" s="126">
        <f t="shared" si="78"/>
        <v>0.39597643549143602</v>
      </c>
      <c r="O702" s="122">
        <v>692</v>
      </c>
      <c r="P702" t="s">
        <v>2164</v>
      </c>
      <c r="Q702">
        <v>0.57434354055071601</v>
      </c>
      <c r="R702">
        <v>0.413449475992266</v>
      </c>
      <c r="S702">
        <v>0.56120262275297705</v>
      </c>
      <c r="T702">
        <v>0.41847094968687498</v>
      </c>
      <c r="U702">
        <v>0.53774277555095096</v>
      </c>
      <c r="V702">
        <v>0.43452549925151701</v>
      </c>
      <c r="W702">
        <v>0.52939566246171099</v>
      </c>
      <c r="X702">
        <v>0.45663910416734999</v>
      </c>
      <c r="Y702" s="126">
        <f t="shared" si="79"/>
        <v>0.52939566246171099</v>
      </c>
      <c r="Z702" s="126">
        <f t="shared" si="80"/>
        <v>0.45663910416734999</v>
      </c>
      <c r="AB702">
        <v>692</v>
      </c>
      <c r="AC702" t="str">
        <f t="shared" si="81"/>
        <v>Mahmoud-Nader Al Baloushi</v>
      </c>
      <c r="AD702" s="124">
        <f t="shared" si="82"/>
        <v>0.59557735792642796</v>
      </c>
      <c r="AE702" s="124">
        <f t="shared" si="83"/>
        <v>0.39597643549143602</v>
      </c>
    </row>
    <row r="703" spans="2:31" x14ac:dyDescent="0.35">
      <c r="B703" s="122">
        <v>693</v>
      </c>
      <c r="C703" t="s">
        <v>2611</v>
      </c>
      <c r="D703">
        <v>0.61388991381690405</v>
      </c>
      <c r="E703">
        <v>0.31997788591236298</v>
      </c>
      <c r="F703">
        <v>0.60403488941741001</v>
      </c>
      <c r="G703">
        <v>0.33003190260172099</v>
      </c>
      <c r="H703">
        <v>0.58597598192506595</v>
      </c>
      <c r="I703">
        <v>0.34629073385919601</v>
      </c>
      <c r="J703">
        <v>0.59927385162418401</v>
      </c>
      <c r="K703">
        <v>0.38045380144985302</v>
      </c>
      <c r="L703" s="126">
        <f t="shared" si="77"/>
        <v>0.59927385162418401</v>
      </c>
      <c r="M703" s="126">
        <f t="shared" si="78"/>
        <v>0.38045380144985302</v>
      </c>
      <c r="O703" s="122">
        <v>693</v>
      </c>
      <c r="P703" t="s">
        <v>2977</v>
      </c>
      <c r="Q703">
        <v>0.57113310806087203</v>
      </c>
      <c r="R703">
        <v>0.404638387997661</v>
      </c>
      <c r="S703">
        <v>0.56609590181107605</v>
      </c>
      <c r="T703">
        <v>0.42101846982126401</v>
      </c>
      <c r="U703">
        <v>0.55071966773668402</v>
      </c>
      <c r="V703">
        <v>0.43707067231816399</v>
      </c>
      <c r="W703">
        <v>0.53098884135834901</v>
      </c>
      <c r="X703">
        <v>0.45660447987473701</v>
      </c>
      <c r="Y703" s="126">
        <f t="shared" si="79"/>
        <v>0.53098884135834901</v>
      </c>
      <c r="Z703" s="126">
        <f t="shared" si="80"/>
        <v>0.45660447987473701</v>
      </c>
      <c r="AB703">
        <v>693</v>
      </c>
      <c r="AC703" t="str">
        <f t="shared" si="81"/>
        <v>Malek Jaziri</v>
      </c>
      <c r="AD703" s="124">
        <f t="shared" si="82"/>
        <v>0.59927385162418401</v>
      </c>
      <c r="AE703" s="124">
        <f t="shared" si="83"/>
        <v>0.38045380144985302</v>
      </c>
    </row>
    <row r="704" spans="2:31" x14ac:dyDescent="0.35">
      <c r="B704" s="122">
        <v>694</v>
      </c>
      <c r="C704" t="s">
        <v>3942</v>
      </c>
      <c r="D704">
        <v>0.65134248355201196</v>
      </c>
      <c r="E704">
        <v>0.34597700909072199</v>
      </c>
      <c r="F704">
        <v>0.63978997806934901</v>
      </c>
      <c r="G704">
        <v>0.35663601212096202</v>
      </c>
      <c r="H704">
        <v>0.61980644846297095</v>
      </c>
      <c r="I704">
        <v>0.37179462848426198</v>
      </c>
      <c r="J704">
        <v>0.59778997806934897</v>
      </c>
      <c r="K704">
        <v>0.398636012120962</v>
      </c>
      <c r="L704" s="126">
        <f t="shared" si="77"/>
        <v>0.59778997806934897</v>
      </c>
      <c r="M704" s="126">
        <f t="shared" si="78"/>
        <v>0.398636012120962</v>
      </c>
      <c r="O704" s="122">
        <v>694</v>
      </c>
      <c r="P704" t="s">
        <v>3930</v>
      </c>
      <c r="Q704">
        <v>0.57974981418211202</v>
      </c>
      <c r="R704">
        <v>0.41854833377224698</v>
      </c>
      <c r="S704">
        <v>0.569666418909483</v>
      </c>
      <c r="T704">
        <v>0.42806444502966301</v>
      </c>
      <c r="U704">
        <v>0.55124944254633701</v>
      </c>
      <c r="V704">
        <v>0.443645001316742</v>
      </c>
      <c r="W704">
        <v>0.53566641890948297</v>
      </c>
      <c r="X704">
        <v>0.46206444502966298</v>
      </c>
      <c r="Y704" s="126">
        <f t="shared" si="79"/>
        <v>0.53566641890948297</v>
      </c>
      <c r="Z704" s="126">
        <f t="shared" si="80"/>
        <v>0.46206444502966298</v>
      </c>
      <c r="AB704">
        <v>694</v>
      </c>
      <c r="AC704" t="str">
        <f t="shared" si="81"/>
        <v>Manas Manoj Dhamne</v>
      </c>
      <c r="AD704" s="124">
        <f t="shared" si="82"/>
        <v>0.59778997806934897</v>
      </c>
      <c r="AE704" s="124">
        <f t="shared" si="83"/>
        <v>0.398636012120962</v>
      </c>
    </row>
    <row r="705" spans="2:31" x14ac:dyDescent="0.35">
      <c r="B705" s="122">
        <v>695</v>
      </c>
      <c r="C705" t="s">
        <v>3830</v>
      </c>
      <c r="D705">
        <v>0.65041539113276403</v>
      </c>
      <c r="E705">
        <v>0.34854009925311003</v>
      </c>
      <c r="F705">
        <v>0.63690777191624304</v>
      </c>
      <c r="G705">
        <v>0.36137143575365399</v>
      </c>
      <c r="H705">
        <v>0.62126056436306099</v>
      </c>
      <c r="I705">
        <v>0.37683162571329198</v>
      </c>
      <c r="J705">
        <v>0.593499977609246</v>
      </c>
      <c r="K705">
        <v>0.40230660395755102</v>
      </c>
      <c r="L705" s="126">
        <f t="shared" si="77"/>
        <v>0.593499977609246</v>
      </c>
      <c r="M705" s="126">
        <f t="shared" si="78"/>
        <v>0.40230660395755102</v>
      </c>
      <c r="O705" s="122">
        <v>695</v>
      </c>
      <c r="P705" t="s">
        <v>3785</v>
      </c>
      <c r="Q705">
        <v>0.57638008569660903</v>
      </c>
      <c r="R705">
        <v>0.41683397074049</v>
      </c>
      <c r="S705">
        <v>0.56274248443405395</v>
      </c>
      <c r="T705">
        <v>0.42354208291727202</v>
      </c>
      <c r="U705">
        <v>0.546649768984239</v>
      </c>
      <c r="V705">
        <v>0.44408662668433002</v>
      </c>
      <c r="W705">
        <v>0.53166309248112298</v>
      </c>
      <c r="X705">
        <v>0.45757626943747498</v>
      </c>
      <c r="Y705" s="126">
        <f t="shared" si="79"/>
        <v>0.53166309248112298</v>
      </c>
      <c r="Z705" s="126">
        <f t="shared" si="80"/>
        <v>0.45757626943747498</v>
      </c>
      <c r="AB705">
        <v>695</v>
      </c>
      <c r="AC705" t="str">
        <f t="shared" si="81"/>
        <v>Manuel Guinard</v>
      </c>
      <c r="AD705" s="124">
        <f t="shared" si="82"/>
        <v>0.593499977609246</v>
      </c>
      <c r="AE705" s="124">
        <f t="shared" si="83"/>
        <v>0.40230660395755102</v>
      </c>
    </row>
    <row r="706" spans="2:31" x14ac:dyDescent="0.35">
      <c r="B706" s="122">
        <v>696</v>
      </c>
      <c r="C706" t="s">
        <v>2591</v>
      </c>
      <c r="D706">
        <v>0.65088264060257295</v>
      </c>
      <c r="E706">
        <v>0.34585231721544502</v>
      </c>
      <c r="F706">
        <v>0.63905800318779904</v>
      </c>
      <c r="G706">
        <v>0.35631236464121802</v>
      </c>
      <c r="H706">
        <v>0.61917379367435599</v>
      </c>
      <c r="I706">
        <v>0.37247419046815</v>
      </c>
      <c r="J706">
        <v>0.59477606496767199</v>
      </c>
      <c r="K706">
        <v>0.39529044503720301</v>
      </c>
      <c r="L706" s="126">
        <f t="shared" si="77"/>
        <v>0.59477606496767199</v>
      </c>
      <c r="M706" s="126">
        <f t="shared" si="78"/>
        <v>0.39529044503720301</v>
      </c>
      <c r="O706" s="122">
        <v>696</v>
      </c>
      <c r="P706" t="s">
        <v>2165</v>
      </c>
      <c r="Q706">
        <v>0.61119646419616203</v>
      </c>
      <c r="R706">
        <v>0.40793552363741897</v>
      </c>
      <c r="S706">
        <v>0.59697296665525201</v>
      </c>
      <c r="T706">
        <v>0.42649038839098202</v>
      </c>
      <c r="U706">
        <v>0.57186315236430696</v>
      </c>
      <c r="V706">
        <v>0.43215215205249802</v>
      </c>
      <c r="W706">
        <v>0.574025875864973</v>
      </c>
      <c r="X706">
        <v>0.436186615117996</v>
      </c>
      <c r="Y706" s="126">
        <f t="shared" si="79"/>
        <v>0.574025875864973</v>
      </c>
      <c r="Z706" s="126">
        <f t="shared" si="80"/>
        <v>0.436186615117996</v>
      </c>
      <c r="AB706">
        <v>696</v>
      </c>
      <c r="AC706" t="str">
        <f t="shared" si="81"/>
        <v>Manuel Sanchez</v>
      </c>
      <c r="AD706" s="124">
        <f t="shared" si="82"/>
        <v>0.59477606496767199</v>
      </c>
      <c r="AE706" s="124">
        <f t="shared" si="83"/>
        <v>0.39529044503720301</v>
      </c>
    </row>
    <row r="707" spans="2:31" x14ac:dyDescent="0.35">
      <c r="B707" s="122">
        <v>697</v>
      </c>
      <c r="C707" t="s">
        <v>2534</v>
      </c>
      <c r="D707">
        <v>0.65046748226989903</v>
      </c>
      <c r="E707">
        <v>0.341880176947436</v>
      </c>
      <c r="F707">
        <v>0.63862330969319803</v>
      </c>
      <c r="G707">
        <v>0.351173569263248</v>
      </c>
      <c r="H707">
        <v>0.61706477777901603</v>
      </c>
      <c r="I707">
        <v>0.35895788776863302</v>
      </c>
      <c r="J707">
        <v>0.59662330969319799</v>
      </c>
      <c r="K707">
        <v>0.39317356926324798</v>
      </c>
      <c r="L707" s="126">
        <f t="shared" si="77"/>
        <v>0.59662330969319799</v>
      </c>
      <c r="M707" s="126">
        <f t="shared" si="78"/>
        <v>0.39317356926324798</v>
      </c>
      <c r="O707" s="122">
        <v>697</v>
      </c>
      <c r="P707" t="s">
        <v>3430</v>
      </c>
      <c r="Q707">
        <v>0.55588045263394803</v>
      </c>
      <c r="R707">
        <v>0.408094298591263</v>
      </c>
      <c r="S707">
        <v>0.54936292435767997</v>
      </c>
      <c r="T707">
        <v>0.42074657727991099</v>
      </c>
      <c r="U707">
        <v>0.52142216468374103</v>
      </c>
      <c r="V707">
        <v>0.438870586048698</v>
      </c>
      <c r="W707">
        <v>0.50401620064217101</v>
      </c>
      <c r="X707">
        <v>0.44313829293568102</v>
      </c>
      <c r="Y707" s="126">
        <f t="shared" si="79"/>
        <v>0.50401620064217101</v>
      </c>
      <c r="Z707" s="126">
        <f t="shared" si="80"/>
        <v>0.44313829293568102</v>
      </c>
      <c r="AB707">
        <v>697</v>
      </c>
      <c r="AC707" t="str">
        <f t="shared" si="81"/>
        <v>Mao-Xin Gong</v>
      </c>
      <c r="AD707" s="124">
        <f t="shared" si="82"/>
        <v>0.59662330969319799</v>
      </c>
      <c r="AE707" s="124">
        <f t="shared" si="83"/>
        <v>0.39317356926324798</v>
      </c>
    </row>
    <row r="708" spans="2:31" x14ac:dyDescent="0.35">
      <c r="B708" s="122">
        <v>698</v>
      </c>
      <c r="C708" t="s">
        <v>1846</v>
      </c>
      <c r="D708">
        <v>0.68732115508536795</v>
      </c>
      <c r="E708">
        <v>0.36221610070770399</v>
      </c>
      <c r="F708">
        <v>0.67519049141843202</v>
      </c>
      <c r="G708">
        <v>0.36884660940879199</v>
      </c>
      <c r="H708">
        <v>0.66309049980036505</v>
      </c>
      <c r="I708">
        <v>0.39242801907115599</v>
      </c>
      <c r="J708">
        <v>0.64421010048587002</v>
      </c>
      <c r="K708">
        <v>0.40984141086953702</v>
      </c>
      <c r="L708" s="126">
        <f t="shared" si="77"/>
        <v>0.64421010048587002</v>
      </c>
      <c r="M708" s="126">
        <f t="shared" si="78"/>
        <v>0.40984141086953702</v>
      </c>
      <c r="O708" s="122">
        <v>698</v>
      </c>
      <c r="P708" t="s">
        <v>3919</v>
      </c>
      <c r="Q708">
        <v>0.58015247374886003</v>
      </c>
      <c r="R708">
        <v>0.420747295387635</v>
      </c>
      <c r="S708">
        <v>0.57020329833181305</v>
      </c>
      <c r="T708">
        <v>0.43099639385017902</v>
      </c>
      <c r="U708">
        <v>0.55245742124658004</v>
      </c>
      <c r="V708">
        <v>0.450241886162903</v>
      </c>
      <c r="W708">
        <v>0.53620329833181302</v>
      </c>
      <c r="X708">
        <v>0.46499639385017899</v>
      </c>
      <c r="Y708" s="126">
        <f t="shared" si="79"/>
        <v>0.53620329833181302</v>
      </c>
      <c r="Z708" s="126">
        <f t="shared" si="80"/>
        <v>0.46499639385017899</v>
      </c>
      <c r="AB708">
        <v>698</v>
      </c>
      <c r="AC708" t="str">
        <f t="shared" si="81"/>
        <v>Marat Safin</v>
      </c>
      <c r="AD708" s="124">
        <f t="shared" si="82"/>
        <v>0.64421010048587002</v>
      </c>
      <c r="AE708" s="124">
        <f t="shared" si="83"/>
        <v>0.40984141086953702</v>
      </c>
    </row>
    <row r="709" spans="2:31" x14ac:dyDescent="0.35">
      <c r="B709" s="122">
        <v>699</v>
      </c>
      <c r="C709" t="s">
        <v>1847</v>
      </c>
      <c r="D709">
        <v>0.65162841654904902</v>
      </c>
      <c r="E709">
        <v>0.34706756006755002</v>
      </c>
      <c r="F709">
        <v>0.639942624823573</v>
      </c>
      <c r="G709">
        <v>0.35810134010132599</v>
      </c>
      <c r="H709">
        <v>0.62225683309809698</v>
      </c>
      <c r="I709">
        <v>0.37513512013510097</v>
      </c>
      <c r="J709">
        <v>0.59355355778052898</v>
      </c>
      <c r="K709">
        <v>0.40031753231748701</v>
      </c>
      <c r="L709" s="126">
        <f t="shared" si="77"/>
        <v>0.59355355778052898</v>
      </c>
      <c r="M709" s="126">
        <f t="shared" si="78"/>
        <v>0.40031753231748701</v>
      </c>
      <c r="O709" s="122">
        <v>699</v>
      </c>
      <c r="P709" t="s">
        <v>2166</v>
      </c>
      <c r="Q709">
        <v>0.63869836256179502</v>
      </c>
      <c r="R709">
        <v>0.49665534784530702</v>
      </c>
      <c r="S709">
        <v>0.59565439858987401</v>
      </c>
      <c r="T709">
        <v>0.47651467066775399</v>
      </c>
      <c r="U709">
        <v>0.593467375606897</v>
      </c>
      <c r="V709">
        <v>0.50620238874494605</v>
      </c>
      <c r="W709">
        <v>0.552585238351053</v>
      </c>
      <c r="X709">
        <v>0.469274972262895</v>
      </c>
      <c r="Y709" s="126">
        <f t="shared" si="79"/>
        <v>0.552585238351053</v>
      </c>
      <c r="Z709" s="126">
        <f t="shared" si="80"/>
        <v>0.469274972262895</v>
      </c>
      <c r="AB709">
        <v>699</v>
      </c>
      <c r="AC709" t="str">
        <f t="shared" si="81"/>
        <v>Marc Fornell-Mestres</v>
      </c>
      <c r="AD709" s="124">
        <f t="shared" si="82"/>
        <v>0.59355355778052898</v>
      </c>
      <c r="AE709" s="124">
        <f t="shared" si="83"/>
        <v>0.40031753231748701</v>
      </c>
    </row>
    <row r="710" spans="2:31" x14ac:dyDescent="0.35">
      <c r="B710" s="122">
        <v>700</v>
      </c>
      <c r="C710" t="s">
        <v>1848</v>
      </c>
      <c r="D710">
        <v>0.65765045675978995</v>
      </c>
      <c r="E710">
        <v>0.34727262139467902</v>
      </c>
      <c r="F710">
        <v>0.66644217449263199</v>
      </c>
      <c r="G710">
        <v>0.362315508053554</v>
      </c>
      <c r="H710">
        <v>0.63494858765199003</v>
      </c>
      <c r="I710">
        <v>0.38135669652545701</v>
      </c>
      <c r="J710">
        <v>0.59553218360968097</v>
      </c>
      <c r="K710">
        <v>0.38030223383017903</v>
      </c>
      <c r="L710" s="126">
        <f t="shared" si="77"/>
        <v>0.59553218360968097</v>
      </c>
      <c r="M710" s="126">
        <f t="shared" si="78"/>
        <v>0.38030223383017903</v>
      </c>
      <c r="O710" s="122">
        <v>700</v>
      </c>
      <c r="P710" t="s">
        <v>3024</v>
      </c>
      <c r="Q710">
        <v>0.572043680848901</v>
      </c>
      <c r="R710">
        <v>0.40584642038987401</v>
      </c>
      <c r="S710">
        <v>0.56204212646150598</v>
      </c>
      <c r="T710">
        <v>0.42125928064548401</v>
      </c>
      <c r="U710">
        <v>0.54057393817699095</v>
      </c>
      <c r="V710">
        <v>0.43596314204497999</v>
      </c>
      <c r="W710">
        <v>0.52856062309548202</v>
      </c>
      <c r="X710">
        <v>0.45509421583158299</v>
      </c>
      <c r="Y710" s="126">
        <f t="shared" si="79"/>
        <v>0.52856062309548202</v>
      </c>
      <c r="Z710" s="126">
        <f t="shared" si="80"/>
        <v>0.45509421583158299</v>
      </c>
      <c r="AB710">
        <v>700</v>
      </c>
      <c r="AC710" t="str">
        <f t="shared" si="81"/>
        <v>Marc Gicquel</v>
      </c>
      <c r="AD710" s="124">
        <f t="shared" si="82"/>
        <v>0.59553218360968097</v>
      </c>
      <c r="AE710" s="124">
        <f t="shared" si="83"/>
        <v>0.38030223383017903</v>
      </c>
    </row>
    <row r="711" spans="2:31" x14ac:dyDescent="0.35">
      <c r="B711" s="122">
        <v>701</v>
      </c>
      <c r="C711" t="s">
        <v>2386</v>
      </c>
      <c r="D711">
        <v>0.65091939612975802</v>
      </c>
      <c r="E711">
        <v>0.34470940485893597</v>
      </c>
      <c r="F711">
        <v>0.63922586150634397</v>
      </c>
      <c r="G711">
        <v>0.354945873145248</v>
      </c>
      <c r="H711">
        <v>0.61848077453990902</v>
      </c>
      <c r="I711">
        <v>0.36782280189133199</v>
      </c>
      <c r="J711">
        <v>0.59722586150634405</v>
      </c>
      <c r="K711">
        <v>0.39694587314524798</v>
      </c>
      <c r="L711" s="126">
        <f t="shared" si="77"/>
        <v>0.59722586150634405</v>
      </c>
      <c r="M711" s="126">
        <f t="shared" si="78"/>
        <v>0.39694587314524798</v>
      </c>
      <c r="O711" s="122">
        <v>701</v>
      </c>
      <c r="P711" t="s">
        <v>2167</v>
      </c>
      <c r="Q711">
        <v>0.53953771487019997</v>
      </c>
      <c r="R711">
        <v>0.42618454993747501</v>
      </c>
      <c r="S711">
        <v>0.52994657342676199</v>
      </c>
      <c r="T711">
        <v>0.44481824443401202</v>
      </c>
      <c r="U711">
        <v>0.50322430484635505</v>
      </c>
      <c r="V711">
        <v>0.46723026892442399</v>
      </c>
      <c r="W711">
        <v>0.49277820842178699</v>
      </c>
      <c r="X711">
        <v>0.45908402077824201</v>
      </c>
      <c r="Y711" s="126">
        <f t="shared" si="79"/>
        <v>0.49277820842178699</v>
      </c>
      <c r="Z711" s="126">
        <f t="shared" si="80"/>
        <v>0.45908402077824201</v>
      </c>
      <c r="AB711">
        <v>701</v>
      </c>
      <c r="AC711" t="str">
        <f t="shared" si="81"/>
        <v>Marc Kimmich</v>
      </c>
      <c r="AD711" s="124">
        <f t="shared" si="82"/>
        <v>0.59722586150634405</v>
      </c>
      <c r="AE711" s="124">
        <f t="shared" si="83"/>
        <v>0.39694587314524798</v>
      </c>
    </row>
    <row r="712" spans="2:31" x14ac:dyDescent="0.35">
      <c r="B712" s="122">
        <v>702</v>
      </c>
      <c r="C712" t="s">
        <v>1849</v>
      </c>
      <c r="D712">
        <v>0.64545392729680495</v>
      </c>
      <c r="E712">
        <v>0.347354075488645</v>
      </c>
      <c r="F712">
        <v>0.62763360062610096</v>
      </c>
      <c r="G712">
        <v>0.35810872494306201</v>
      </c>
      <c r="H712">
        <v>0.613492902027854</v>
      </c>
      <c r="I712">
        <v>0.37620507837717898</v>
      </c>
      <c r="J712">
        <v>0.57869439566024605</v>
      </c>
      <c r="K712">
        <v>0.403627018026192</v>
      </c>
      <c r="L712" s="126">
        <f t="shared" si="77"/>
        <v>0.57869439566024605</v>
      </c>
      <c r="M712" s="126">
        <f t="shared" si="78"/>
        <v>0.403627018026192</v>
      </c>
      <c r="O712" s="122">
        <v>702</v>
      </c>
      <c r="P712" t="s">
        <v>3484</v>
      </c>
      <c r="Q712">
        <v>0.601691054011676</v>
      </c>
      <c r="R712">
        <v>0.45404319388695802</v>
      </c>
      <c r="S712">
        <v>0.63130539813560205</v>
      </c>
      <c r="T712">
        <v>0.49968447813948402</v>
      </c>
      <c r="U712">
        <v>0.63960460856559198</v>
      </c>
      <c r="V712">
        <v>0.53973349885339705</v>
      </c>
      <c r="W712">
        <v>0.61466024485381399</v>
      </c>
      <c r="X712">
        <v>0.51620518661311998</v>
      </c>
      <c r="Y712" s="126">
        <f t="shared" si="79"/>
        <v>0.61466024485381399</v>
      </c>
      <c r="Z712" s="126">
        <f t="shared" si="80"/>
        <v>0.51620518661311998</v>
      </c>
      <c r="AB712">
        <v>702</v>
      </c>
      <c r="AC712" t="str">
        <f t="shared" si="81"/>
        <v>Marc Lopez</v>
      </c>
      <c r="AD712" s="124">
        <f t="shared" si="82"/>
        <v>0.57869439566024605</v>
      </c>
      <c r="AE712" s="124">
        <f t="shared" si="83"/>
        <v>0.403627018026192</v>
      </c>
    </row>
    <row r="713" spans="2:31" x14ac:dyDescent="0.35">
      <c r="B713" s="122">
        <v>703</v>
      </c>
      <c r="C713" t="s">
        <v>2881</v>
      </c>
      <c r="D713">
        <v>0.64871536361396198</v>
      </c>
      <c r="E713">
        <v>0.35302441673337898</v>
      </c>
      <c r="F713">
        <v>0.63340678082258495</v>
      </c>
      <c r="G713">
        <v>0.36151903466701801</v>
      </c>
      <c r="H713">
        <v>0.61699114621134599</v>
      </c>
      <c r="I713">
        <v>0.371770120423699</v>
      </c>
      <c r="J713">
        <v>0.59405869855684301</v>
      </c>
      <c r="K713">
        <v>0.39047867185500601</v>
      </c>
      <c r="L713" s="126">
        <f t="shared" si="77"/>
        <v>0.59405869855684301</v>
      </c>
      <c r="M713" s="126">
        <f t="shared" si="78"/>
        <v>0.39047867185500601</v>
      </c>
      <c r="O713" s="122">
        <v>703</v>
      </c>
      <c r="P713" t="s">
        <v>2999</v>
      </c>
      <c r="Q713">
        <v>0.568765800830074</v>
      </c>
      <c r="R713">
        <v>0.41392759038299998</v>
      </c>
      <c r="S713">
        <v>0.56103264093564698</v>
      </c>
      <c r="T713">
        <v>0.42382935061581301</v>
      </c>
      <c r="U713">
        <v>0.53922327336315201</v>
      </c>
      <c r="V713">
        <v>0.43325063365157801</v>
      </c>
      <c r="W713">
        <v>0.52283354121435899</v>
      </c>
      <c r="X713">
        <v>0.46286631855079602</v>
      </c>
      <c r="Y713" s="126">
        <f t="shared" si="79"/>
        <v>0.52283354121435899</v>
      </c>
      <c r="Z713" s="126">
        <f t="shared" si="80"/>
        <v>0.46286631855079602</v>
      </c>
      <c r="AB713">
        <v>703</v>
      </c>
      <c r="AC713" t="str">
        <f t="shared" si="81"/>
        <v>Marc Polmans</v>
      </c>
      <c r="AD713" s="124">
        <f t="shared" si="82"/>
        <v>0.59405869855684301</v>
      </c>
      <c r="AE713" s="124">
        <f t="shared" si="83"/>
        <v>0.39047867185500601</v>
      </c>
    </row>
    <row r="714" spans="2:31" x14ac:dyDescent="0.35">
      <c r="B714" s="122">
        <v>704</v>
      </c>
      <c r="C714" t="s">
        <v>2348</v>
      </c>
      <c r="D714">
        <v>0.65071977311054396</v>
      </c>
      <c r="E714">
        <v>0.34357984755689402</v>
      </c>
      <c r="F714">
        <v>0.64115337046491805</v>
      </c>
      <c r="G714">
        <v>0.35575368808567598</v>
      </c>
      <c r="H714">
        <v>0.62446574727314896</v>
      </c>
      <c r="I714">
        <v>0.37267116884203499</v>
      </c>
      <c r="J714">
        <v>0.60003136149145198</v>
      </c>
      <c r="K714">
        <v>0.39596920515394901</v>
      </c>
      <c r="L714" s="126">
        <f t="shared" si="77"/>
        <v>0.60003136149145198</v>
      </c>
      <c r="M714" s="126">
        <f t="shared" si="78"/>
        <v>0.39596920515394901</v>
      </c>
      <c r="O714" s="122">
        <v>704</v>
      </c>
      <c r="P714" t="s">
        <v>2168</v>
      </c>
      <c r="Q714">
        <v>0.56631537004503496</v>
      </c>
      <c r="R714">
        <v>0.40851514461321398</v>
      </c>
      <c r="S714">
        <v>0.54643921542833496</v>
      </c>
      <c r="T714">
        <v>0.42393117196779401</v>
      </c>
      <c r="U714">
        <v>0.52770429897607196</v>
      </c>
      <c r="V714">
        <v>0.44256581371266601</v>
      </c>
      <c r="W714">
        <v>0.52253636129241499</v>
      </c>
      <c r="X714">
        <v>0.451407284446664</v>
      </c>
      <c r="Y714" s="126">
        <f t="shared" si="79"/>
        <v>0.52253636129241499</v>
      </c>
      <c r="Z714" s="126">
        <f t="shared" si="80"/>
        <v>0.451407284446664</v>
      </c>
      <c r="AB714">
        <v>704</v>
      </c>
      <c r="AC714" t="str">
        <f t="shared" si="81"/>
        <v>Marc Rosset</v>
      </c>
      <c r="AD714" s="124">
        <f t="shared" si="82"/>
        <v>0.60003136149145198</v>
      </c>
      <c r="AE714" s="124">
        <f t="shared" si="83"/>
        <v>0.39596920515394901</v>
      </c>
    </row>
    <row r="715" spans="2:31" x14ac:dyDescent="0.35">
      <c r="B715" s="122">
        <v>705</v>
      </c>
      <c r="C715" t="s">
        <v>2934</v>
      </c>
      <c r="D715">
        <v>0.67652497388058797</v>
      </c>
      <c r="E715">
        <v>0.33066473484780601</v>
      </c>
      <c r="F715">
        <v>0.67874957271824599</v>
      </c>
      <c r="G715">
        <v>0.33237195959103999</v>
      </c>
      <c r="H715">
        <v>0.66316470727541199</v>
      </c>
      <c r="I715">
        <v>0.360385301045761</v>
      </c>
      <c r="J715">
        <v>0.63447674826136802</v>
      </c>
      <c r="K715">
        <v>0.38999352109364099</v>
      </c>
      <c r="L715" s="126">
        <f t="shared" ref="L715:L778" si="84">IF($E$7=1,D715,IF($E$7=2,F715,IF($E$7=3,H715,IF($E$7=4,J715))))</f>
        <v>0.63447674826136802</v>
      </c>
      <c r="M715" s="126">
        <f t="shared" ref="M715:M778" si="85">IF($E$7=1,E715,IF($E$7=2,G715,IF($E$7=3,I715,IF($E$7=4,K715))))</f>
        <v>0.38999352109364099</v>
      </c>
      <c r="O715" s="122">
        <v>705</v>
      </c>
      <c r="P715" t="s">
        <v>3564</v>
      </c>
      <c r="Q715">
        <v>0.59984541321721296</v>
      </c>
      <c r="R715">
        <v>0.43309742581886801</v>
      </c>
      <c r="S715">
        <v>0.59032463220947096</v>
      </c>
      <c r="T715">
        <v>0.44266962388021203</v>
      </c>
      <c r="U715">
        <v>0.59397422131126598</v>
      </c>
      <c r="V715">
        <v>0.478810366526568</v>
      </c>
      <c r="W715">
        <v>0.57109828927491602</v>
      </c>
      <c r="X715">
        <v>0.47013415772000999</v>
      </c>
      <c r="Y715" s="126">
        <f t="shared" ref="Y715:Y778" si="86">IF($E$7=1,Q715,IF($E$7=2,S715,IF($E$7=3,U715,IF($E$7=4,W715))))</f>
        <v>0.57109828927491602</v>
      </c>
      <c r="Z715" s="126">
        <f t="shared" ref="Z715:Z778" si="87">IF($E$7=1,R715,IF($E$7=2,T715,IF($E$7=3,V715,IF($E$7=4,X715))))</f>
        <v>0.47013415772000999</v>
      </c>
      <c r="AB715">
        <v>705</v>
      </c>
      <c r="AC715" t="str">
        <f t="shared" si="81"/>
        <v>Marc-Andrea Huesler</v>
      </c>
      <c r="AD715" s="124">
        <f t="shared" si="82"/>
        <v>0.63447674826136802</v>
      </c>
      <c r="AE715" s="124">
        <f t="shared" si="83"/>
        <v>0.38999352109364099</v>
      </c>
    </row>
    <row r="716" spans="2:31" x14ac:dyDescent="0.35">
      <c r="B716" s="122">
        <v>706</v>
      </c>
      <c r="C716" t="s">
        <v>2410</v>
      </c>
      <c r="D716">
        <v>0.69113692016057604</v>
      </c>
      <c r="E716">
        <v>0.38053680508531801</v>
      </c>
      <c r="F716">
        <v>0.65236041203301798</v>
      </c>
      <c r="G716">
        <v>0.36457300865525399</v>
      </c>
      <c r="H716">
        <v>0.64712129824328402</v>
      </c>
      <c r="I716">
        <v>0.37755784537644799</v>
      </c>
      <c r="J716">
        <v>0.62718763271494904</v>
      </c>
      <c r="K716">
        <v>0.42152614585117898</v>
      </c>
      <c r="L716" s="126">
        <f t="shared" si="84"/>
        <v>0.62718763271494904</v>
      </c>
      <c r="M716" s="126">
        <f t="shared" si="85"/>
        <v>0.42152614585117898</v>
      </c>
      <c r="O716" s="122">
        <v>706</v>
      </c>
      <c r="P716" t="s">
        <v>2169</v>
      </c>
      <c r="Q716">
        <v>0.56534926530936103</v>
      </c>
      <c r="R716">
        <v>0.39826793931245802</v>
      </c>
      <c r="S716">
        <v>0.56087972927577301</v>
      </c>
      <c r="T716">
        <v>0.41214819938385699</v>
      </c>
      <c r="U716">
        <v>0.54134315992856297</v>
      </c>
      <c r="V716">
        <v>0.41678198663650201</v>
      </c>
      <c r="W716">
        <v>0.52543379937623702</v>
      </c>
      <c r="X716">
        <v>0.44773542852526399</v>
      </c>
      <c r="Y716" s="126">
        <f t="shared" si="86"/>
        <v>0.52543379937623702</v>
      </c>
      <c r="Z716" s="126">
        <f t="shared" si="87"/>
        <v>0.44773542852526399</v>
      </c>
      <c r="AB716">
        <v>706</v>
      </c>
      <c r="AC716" t="str">
        <f t="shared" si="81"/>
        <v>Marcel Granollers</v>
      </c>
      <c r="AD716" s="124">
        <f t="shared" si="82"/>
        <v>0.62718763271494904</v>
      </c>
      <c r="AE716" s="124">
        <f t="shared" si="83"/>
        <v>0.42152614585117898</v>
      </c>
    </row>
    <row r="717" spans="2:31" x14ac:dyDescent="0.35">
      <c r="B717" s="122">
        <v>707</v>
      </c>
      <c r="C717" t="s">
        <v>2939</v>
      </c>
      <c r="D717">
        <v>0.65161831171144602</v>
      </c>
      <c r="E717">
        <v>0.34537709280877299</v>
      </c>
      <c r="F717">
        <v>0.64001223774770999</v>
      </c>
      <c r="G717">
        <v>0.355785611924888</v>
      </c>
      <c r="H717">
        <v>0.62166018619521302</v>
      </c>
      <c r="I717">
        <v>0.37025837117779398</v>
      </c>
      <c r="J717">
        <v>0.595218422690724</v>
      </c>
      <c r="K717">
        <v>0.39681578497814501</v>
      </c>
      <c r="L717" s="126">
        <f t="shared" si="84"/>
        <v>0.595218422690724</v>
      </c>
      <c r="M717" s="126">
        <f t="shared" si="85"/>
        <v>0.39681578497814501</v>
      </c>
      <c r="O717" s="122">
        <v>707</v>
      </c>
      <c r="P717" t="s">
        <v>3334</v>
      </c>
      <c r="Q717">
        <v>0.57860845462876598</v>
      </c>
      <c r="R717">
        <v>0.41652586538741698</v>
      </c>
      <c r="S717">
        <v>0.56814460617168805</v>
      </c>
      <c r="T717">
        <v>0.42536782051655497</v>
      </c>
      <c r="U717">
        <v>0.54782536388629799</v>
      </c>
      <c r="V717">
        <v>0.43757759616225</v>
      </c>
      <c r="W717">
        <v>0.53414460617168802</v>
      </c>
      <c r="X717">
        <v>0.459367820516555</v>
      </c>
      <c r="Y717" s="126">
        <f t="shared" si="86"/>
        <v>0.53414460617168802</v>
      </c>
      <c r="Z717" s="126">
        <f t="shared" si="87"/>
        <v>0.459367820516555</v>
      </c>
      <c r="AB717">
        <v>707</v>
      </c>
      <c r="AC717" t="str">
        <f t="shared" si="81"/>
        <v>Marcelo Arevalo</v>
      </c>
      <c r="AD717" s="124">
        <f t="shared" si="82"/>
        <v>0.595218422690724</v>
      </c>
      <c r="AE717" s="124">
        <f t="shared" si="83"/>
        <v>0.39681578497814501</v>
      </c>
    </row>
    <row r="718" spans="2:31" x14ac:dyDescent="0.35">
      <c r="B718" s="122">
        <v>708</v>
      </c>
      <c r="C718" t="s">
        <v>2786</v>
      </c>
      <c r="D718">
        <v>0.65449322314555303</v>
      </c>
      <c r="E718">
        <v>0.34657706362173701</v>
      </c>
      <c r="F718">
        <v>0.64399096419407098</v>
      </c>
      <c r="G718">
        <v>0.35743608482898298</v>
      </c>
      <c r="H718">
        <v>0.62967876585606697</v>
      </c>
      <c r="I718">
        <v>0.37367479934810899</v>
      </c>
      <c r="J718">
        <v>0.60199096419407105</v>
      </c>
      <c r="K718">
        <v>0.39943608482898302</v>
      </c>
      <c r="L718" s="126">
        <f t="shared" si="84"/>
        <v>0.60199096419407105</v>
      </c>
      <c r="M718" s="126">
        <f t="shared" si="85"/>
        <v>0.39943608482898302</v>
      </c>
      <c r="O718" s="122">
        <v>708</v>
      </c>
      <c r="P718" t="s">
        <v>3503</v>
      </c>
      <c r="Q718">
        <v>0.57916487560667795</v>
      </c>
      <c r="R718">
        <v>0.41729150207202498</v>
      </c>
      <c r="S718">
        <v>0.56888650080890302</v>
      </c>
      <c r="T718">
        <v>0.42638866942936599</v>
      </c>
      <c r="U718">
        <v>0.54949462682003303</v>
      </c>
      <c r="V718">
        <v>0.43987450621607399</v>
      </c>
      <c r="W718">
        <v>0.53488650080890399</v>
      </c>
      <c r="X718">
        <v>0.46038866942936602</v>
      </c>
      <c r="Y718" s="126">
        <f t="shared" si="86"/>
        <v>0.53488650080890399</v>
      </c>
      <c r="Z718" s="126">
        <f t="shared" si="87"/>
        <v>0.46038866942936602</v>
      </c>
      <c r="AB718">
        <v>708</v>
      </c>
      <c r="AC718" t="str">
        <f t="shared" si="81"/>
        <v>Marcelo Demoliner</v>
      </c>
      <c r="AD718" s="124">
        <f t="shared" si="82"/>
        <v>0.60199096419407105</v>
      </c>
      <c r="AE718" s="124">
        <f t="shared" si="83"/>
        <v>0.39943608482898302</v>
      </c>
    </row>
    <row r="719" spans="2:31" x14ac:dyDescent="0.35">
      <c r="B719" s="122">
        <v>709</v>
      </c>
      <c r="C719" t="s">
        <v>2317</v>
      </c>
      <c r="D719">
        <v>0.65119354838709698</v>
      </c>
      <c r="E719">
        <v>0.345173913043478</v>
      </c>
      <c r="F719">
        <v>0.639290322580645</v>
      </c>
      <c r="G719">
        <v>0.35526086956521702</v>
      </c>
      <c r="H719">
        <v>0.62138709677419401</v>
      </c>
      <c r="I719">
        <v>0.37134782608695699</v>
      </c>
      <c r="J719">
        <v>0.59150967741935501</v>
      </c>
      <c r="K719">
        <v>0.39141739130434799</v>
      </c>
      <c r="L719" s="126">
        <f t="shared" si="84"/>
        <v>0.59150967741935501</v>
      </c>
      <c r="M719" s="126">
        <f t="shared" si="85"/>
        <v>0.39141739130434799</v>
      </c>
      <c r="O719" s="122">
        <v>709</v>
      </c>
      <c r="P719" t="s">
        <v>3214</v>
      </c>
      <c r="Q719">
        <v>0.57615686998870697</v>
      </c>
      <c r="R719">
        <v>0.41939438987216199</v>
      </c>
      <c r="S719">
        <v>0.56282260139349405</v>
      </c>
      <c r="T719">
        <v>0.42880327436633903</v>
      </c>
      <c r="U719">
        <v>0.54619734476350101</v>
      </c>
      <c r="V719">
        <v>0.44717319366686298</v>
      </c>
      <c r="W719">
        <v>0.52576943289700895</v>
      </c>
      <c r="X719">
        <v>0.46271630663425201</v>
      </c>
      <c r="Y719" s="126">
        <f t="shared" si="86"/>
        <v>0.52576943289700895</v>
      </c>
      <c r="Z719" s="126">
        <f t="shared" si="87"/>
        <v>0.46271630663425201</v>
      </c>
      <c r="AB719">
        <v>709</v>
      </c>
      <c r="AC719" t="str">
        <f t="shared" si="81"/>
        <v>Marcelo Rios</v>
      </c>
      <c r="AD719" s="124">
        <f t="shared" si="82"/>
        <v>0.59150967741935501</v>
      </c>
      <c r="AE719" s="124">
        <f t="shared" si="83"/>
        <v>0.39141739130434799</v>
      </c>
    </row>
    <row r="720" spans="2:31" x14ac:dyDescent="0.35">
      <c r="B720" s="122">
        <v>710</v>
      </c>
      <c r="C720" t="s">
        <v>2676</v>
      </c>
      <c r="D720">
        <v>0.63988469394057401</v>
      </c>
      <c r="E720">
        <v>0.310321927309476</v>
      </c>
      <c r="F720">
        <v>0.640393644474053</v>
      </c>
      <c r="G720">
        <v>0.31083184721943602</v>
      </c>
      <c r="H720">
        <v>0.64679990057015002</v>
      </c>
      <c r="I720">
        <v>0.31814571440909201</v>
      </c>
      <c r="J720">
        <v>0.64234594654390997</v>
      </c>
      <c r="K720">
        <v>0.38972301412223598</v>
      </c>
      <c r="L720" s="126">
        <f t="shared" si="84"/>
        <v>0.64234594654390997</v>
      </c>
      <c r="M720" s="126">
        <f t="shared" si="85"/>
        <v>0.38972301412223598</v>
      </c>
      <c r="O720" s="122">
        <v>710</v>
      </c>
      <c r="P720" t="s">
        <v>3622</v>
      </c>
      <c r="Q720">
        <v>0.58121470820063503</v>
      </c>
      <c r="R720">
        <v>0.41259916194252499</v>
      </c>
      <c r="S720">
        <v>0.56906719465834099</v>
      </c>
      <c r="T720">
        <v>0.41986262581925698</v>
      </c>
      <c r="U720">
        <v>0.55238394551533998</v>
      </c>
      <c r="V720">
        <v>0.44023632060392698</v>
      </c>
      <c r="W720">
        <v>0.537464549722801</v>
      </c>
      <c r="X720">
        <v>0.45174884882789301</v>
      </c>
      <c r="Y720" s="126">
        <f t="shared" si="86"/>
        <v>0.537464549722801</v>
      </c>
      <c r="Z720" s="126">
        <f t="shared" si="87"/>
        <v>0.45174884882789301</v>
      </c>
      <c r="AB720">
        <v>710</v>
      </c>
      <c r="AC720" t="str">
        <f t="shared" si="81"/>
        <v>Marco Cecchinato</v>
      </c>
      <c r="AD720" s="124">
        <f t="shared" si="82"/>
        <v>0.64234594654390997</v>
      </c>
      <c r="AE720" s="124">
        <f t="shared" si="83"/>
        <v>0.38972301412223598</v>
      </c>
    </row>
    <row r="721" spans="2:31" x14ac:dyDescent="0.35">
      <c r="B721" s="122">
        <v>711</v>
      </c>
      <c r="C721" t="s">
        <v>2426</v>
      </c>
      <c r="D721">
        <v>0.63434802175163096</v>
      </c>
      <c r="E721">
        <v>0.33734072907208801</v>
      </c>
      <c r="F721">
        <v>0.63892941606182196</v>
      </c>
      <c r="G721">
        <v>0.347207141860923</v>
      </c>
      <c r="H721">
        <v>0.63766307010288203</v>
      </c>
      <c r="I721">
        <v>0.37384711632696899</v>
      </c>
      <c r="J721">
        <v>0.61163616019829103</v>
      </c>
      <c r="K721">
        <v>0.36333191444159302</v>
      </c>
      <c r="L721" s="126">
        <f t="shared" si="84"/>
        <v>0.61163616019829103</v>
      </c>
      <c r="M721" s="126">
        <f t="shared" si="85"/>
        <v>0.36333191444159302</v>
      </c>
      <c r="O721" s="122">
        <v>711</v>
      </c>
      <c r="P721" t="s">
        <v>3083</v>
      </c>
      <c r="Q721">
        <v>0.611684108154116</v>
      </c>
      <c r="R721">
        <v>0.45377075616089302</v>
      </c>
      <c r="S721">
        <v>0.61305379603436305</v>
      </c>
      <c r="T721">
        <v>0.48833158613882599</v>
      </c>
      <c r="U721">
        <v>0.60593808375955405</v>
      </c>
      <c r="V721">
        <v>0.50778978929740204</v>
      </c>
      <c r="W721">
        <v>0.58115745810731301</v>
      </c>
      <c r="X721">
        <v>0.50968329593850903</v>
      </c>
      <c r="Y721" s="126">
        <f t="shared" si="86"/>
        <v>0.58115745810731301</v>
      </c>
      <c r="Z721" s="126">
        <f t="shared" si="87"/>
        <v>0.50968329593850903</v>
      </c>
      <c r="AB721">
        <v>711</v>
      </c>
      <c r="AC721" t="str">
        <f t="shared" si="81"/>
        <v>Marco Chiudinelli</v>
      </c>
      <c r="AD721" s="124">
        <f t="shared" si="82"/>
        <v>0.61163616019829103</v>
      </c>
      <c r="AE721" s="124">
        <f t="shared" si="83"/>
        <v>0.36333191444159302</v>
      </c>
    </row>
    <row r="722" spans="2:31" x14ac:dyDescent="0.35">
      <c r="B722" s="122">
        <v>712</v>
      </c>
      <c r="C722" t="s">
        <v>1850</v>
      </c>
      <c r="D722">
        <v>0.65052508911857199</v>
      </c>
      <c r="E722">
        <v>0.34417250059749999</v>
      </c>
      <c r="F722">
        <v>0.63842352784190304</v>
      </c>
      <c r="G722">
        <v>0.35414218840315698</v>
      </c>
      <c r="H722">
        <v>0.61912609792163997</v>
      </c>
      <c r="I722">
        <v>0.36673762614804001</v>
      </c>
      <c r="J722">
        <v>0.59111298097099096</v>
      </c>
      <c r="K722">
        <v>0.39445619044775498</v>
      </c>
      <c r="L722" s="126">
        <f t="shared" si="84"/>
        <v>0.59111298097099096</v>
      </c>
      <c r="M722" s="126">
        <f t="shared" si="85"/>
        <v>0.39445619044775498</v>
      </c>
      <c r="O722" s="122">
        <v>712</v>
      </c>
      <c r="P722" t="s">
        <v>2170</v>
      </c>
      <c r="Q722">
        <v>0.54736033526615901</v>
      </c>
      <c r="R722">
        <v>0.416565822851448</v>
      </c>
      <c r="S722">
        <v>0.53161245945178204</v>
      </c>
      <c r="T722">
        <v>0.42444054887318999</v>
      </c>
      <c r="U722">
        <v>0.50214067538545204</v>
      </c>
      <c r="V722">
        <v>0.43646592641047399</v>
      </c>
      <c r="W722">
        <v>0.48827147838853402</v>
      </c>
      <c r="X722">
        <v>0.46361470874463701</v>
      </c>
      <c r="Y722" s="126">
        <f t="shared" si="86"/>
        <v>0.48827147838853402</v>
      </c>
      <c r="Z722" s="126">
        <f t="shared" si="87"/>
        <v>0.46361470874463701</v>
      </c>
      <c r="AB722">
        <v>712</v>
      </c>
      <c r="AC722" t="str">
        <f t="shared" si="81"/>
        <v>Marco Crugnola</v>
      </c>
      <c r="AD722" s="124">
        <f t="shared" si="82"/>
        <v>0.59111298097099096</v>
      </c>
      <c r="AE722" s="124">
        <f t="shared" si="83"/>
        <v>0.39445619044775498</v>
      </c>
    </row>
    <row r="723" spans="2:31" x14ac:dyDescent="0.35">
      <c r="B723" s="122">
        <v>713</v>
      </c>
      <c r="C723" t="s">
        <v>2640</v>
      </c>
      <c r="D723">
        <v>0.647265124701078</v>
      </c>
      <c r="E723">
        <v>0.34332119045373899</v>
      </c>
      <c r="F723">
        <v>0.63271490615942005</v>
      </c>
      <c r="G723">
        <v>0.35294972983447098</v>
      </c>
      <c r="H723">
        <v>0.61445788444030802</v>
      </c>
      <c r="I723">
        <v>0.36663577271145198</v>
      </c>
      <c r="J723">
        <v>0.58391134834198599</v>
      </c>
      <c r="K723">
        <v>0.39559051489441599</v>
      </c>
      <c r="L723" s="126">
        <f t="shared" si="84"/>
        <v>0.58391134834198599</v>
      </c>
      <c r="M723" s="126">
        <f t="shared" si="85"/>
        <v>0.39559051489441599</v>
      </c>
      <c r="O723" s="122">
        <v>713</v>
      </c>
      <c r="P723" t="s">
        <v>3063</v>
      </c>
      <c r="Q723">
        <v>0.58534987996231702</v>
      </c>
      <c r="R723">
        <v>0.42819117012586499</v>
      </c>
      <c r="S723">
        <v>0.57162351443099901</v>
      </c>
      <c r="T723">
        <v>0.43249868779966799</v>
      </c>
      <c r="U723">
        <v>0.55259243543124903</v>
      </c>
      <c r="V723">
        <v>0.44892749700573698</v>
      </c>
      <c r="W723">
        <v>0.53413232696407198</v>
      </c>
      <c r="X723">
        <v>0.46119283456834298</v>
      </c>
      <c r="Y723" s="126">
        <f t="shared" si="86"/>
        <v>0.53413232696407198</v>
      </c>
      <c r="Z723" s="126">
        <f t="shared" si="87"/>
        <v>0.46119283456834298</v>
      </c>
      <c r="AB723">
        <v>713</v>
      </c>
      <c r="AC723" t="str">
        <f t="shared" si="81"/>
        <v>Marco Trungelliti</v>
      </c>
      <c r="AD723" s="124">
        <f t="shared" si="82"/>
        <v>0.58391134834198599</v>
      </c>
      <c r="AE723" s="124">
        <f t="shared" si="83"/>
        <v>0.39559051489441599</v>
      </c>
    </row>
    <row r="724" spans="2:31" x14ac:dyDescent="0.35">
      <c r="B724" s="122">
        <v>714</v>
      </c>
      <c r="C724" t="s">
        <v>1851</v>
      </c>
      <c r="D724">
        <v>0.68378975525603103</v>
      </c>
      <c r="E724">
        <v>0.378060887783775</v>
      </c>
      <c r="F724">
        <v>0.65110172603801797</v>
      </c>
      <c r="G724">
        <v>0.39013430068472099</v>
      </c>
      <c r="H724">
        <v>0.65326209202720997</v>
      </c>
      <c r="I724">
        <v>0.40706846906642302</v>
      </c>
      <c r="J724">
        <v>0.62490728593622502</v>
      </c>
      <c r="K724">
        <v>0.387590731877759</v>
      </c>
      <c r="L724" s="126">
        <f t="shared" si="84"/>
        <v>0.62490728593622502</v>
      </c>
      <c r="M724" s="126">
        <f t="shared" si="85"/>
        <v>0.387590731877759</v>
      </c>
      <c r="O724" s="122">
        <v>714</v>
      </c>
      <c r="P724" t="s">
        <v>2171</v>
      </c>
      <c r="Q724">
        <v>0.55555137971187596</v>
      </c>
      <c r="R724">
        <v>0.41560263987432999</v>
      </c>
      <c r="S724">
        <v>0.55188013401573</v>
      </c>
      <c r="T724">
        <v>0.42868790330547502</v>
      </c>
      <c r="U724">
        <v>0.51991062153907996</v>
      </c>
      <c r="V724">
        <v>0.44270777342423601</v>
      </c>
      <c r="W724">
        <v>0.50632613204953003</v>
      </c>
      <c r="X724">
        <v>0.45927064299348402</v>
      </c>
      <c r="Y724" s="126">
        <f t="shared" si="86"/>
        <v>0.50632613204953003</v>
      </c>
      <c r="Z724" s="126">
        <f t="shared" si="87"/>
        <v>0.45927064299348402</v>
      </c>
      <c r="AB724">
        <v>714</v>
      </c>
      <c r="AC724" t="str">
        <f t="shared" si="81"/>
        <v>Marcos Baghdatis</v>
      </c>
      <c r="AD724" s="124">
        <f t="shared" si="82"/>
        <v>0.62490728593622502</v>
      </c>
      <c r="AE724" s="124">
        <f t="shared" si="83"/>
        <v>0.387590731877759</v>
      </c>
    </row>
    <row r="725" spans="2:31" x14ac:dyDescent="0.35">
      <c r="B725" s="122">
        <v>715</v>
      </c>
      <c r="C725" t="s">
        <v>1852</v>
      </c>
      <c r="D725">
        <v>0.61601423011658796</v>
      </c>
      <c r="E725">
        <v>0.31690798840543599</v>
      </c>
      <c r="F725">
        <v>0.59911371833266602</v>
      </c>
      <c r="G725">
        <v>0.31539717577681903</v>
      </c>
      <c r="H725">
        <v>0.57455484649326405</v>
      </c>
      <c r="I725">
        <v>0.321981817499634</v>
      </c>
      <c r="J725">
        <v>0.58964074296342806</v>
      </c>
      <c r="K725">
        <v>0.35854899205991803</v>
      </c>
      <c r="L725" s="126">
        <f t="shared" si="84"/>
        <v>0.58964074296342806</v>
      </c>
      <c r="M725" s="126">
        <f t="shared" si="85"/>
        <v>0.35854899205991803</v>
      </c>
      <c r="O725" s="122">
        <v>715</v>
      </c>
      <c r="P725" t="s">
        <v>3544</v>
      </c>
      <c r="Q725">
        <v>0.56155227529889096</v>
      </c>
      <c r="R725">
        <v>0.41891683281566</v>
      </c>
      <c r="S725">
        <v>0.56007155979768397</v>
      </c>
      <c r="T725">
        <v>0.44084145060225399</v>
      </c>
      <c r="U725">
        <v>0.53945084903113405</v>
      </c>
      <c r="V725">
        <v>0.469540314164554</v>
      </c>
      <c r="W725">
        <v>0.54395267306613404</v>
      </c>
      <c r="X725">
        <v>0.51122387422781501</v>
      </c>
      <c r="Y725" s="126">
        <f t="shared" si="86"/>
        <v>0.54395267306613404</v>
      </c>
      <c r="Z725" s="126">
        <f t="shared" si="87"/>
        <v>0.51122387422781501</v>
      </c>
      <c r="AB725">
        <v>715</v>
      </c>
      <c r="AC725" t="str">
        <f t="shared" si="81"/>
        <v>Marcos Daniel</v>
      </c>
      <c r="AD725" s="124">
        <f t="shared" si="82"/>
        <v>0.58964074296342806</v>
      </c>
      <c r="AE725" s="124">
        <f t="shared" si="83"/>
        <v>0.35854899205991803</v>
      </c>
    </row>
    <row r="726" spans="2:31" x14ac:dyDescent="0.35">
      <c r="B726" s="122">
        <v>716</v>
      </c>
      <c r="C726" t="s">
        <v>2750</v>
      </c>
      <c r="D726">
        <v>0.67788895122957005</v>
      </c>
      <c r="E726">
        <v>0.35107536470040102</v>
      </c>
      <c r="F726">
        <v>0.68012183010556804</v>
      </c>
      <c r="G726">
        <v>0.38418988683101302</v>
      </c>
      <c r="H726">
        <v>0.67573628972011601</v>
      </c>
      <c r="I726">
        <v>0.38094444019611901</v>
      </c>
      <c r="J726">
        <v>0.63473130973051695</v>
      </c>
      <c r="K726">
        <v>0.39792824001983201</v>
      </c>
      <c r="L726" s="126">
        <f t="shared" si="84"/>
        <v>0.63473130973051695</v>
      </c>
      <c r="M726" s="126">
        <f t="shared" si="85"/>
        <v>0.39792824001983201</v>
      </c>
      <c r="O726" s="122">
        <v>716</v>
      </c>
      <c r="P726" t="s">
        <v>3912</v>
      </c>
      <c r="Q726">
        <v>0.57964997451109002</v>
      </c>
      <c r="R726">
        <v>0.41869458059953002</v>
      </c>
      <c r="S726">
        <v>0.56947496176663503</v>
      </c>
      <c r="T726">
        <v>0.42804187089929502</v>
      </c>
      <c r="U726">
        <v>0.55129994902218105</v>
      </c>
      <c r="V726">
        <v>0.44538916119906002</v>
      </c>
      <c r="W726">
        <v>0.53442488529990595</v>
      </c>
      <c r="X726">
        <v>0.45812561269788499</v>
      </c>
      <c r="Y726" s="126">
        <f t="shared" si="86"/>
        <v>0.53442488529990595</v>
      </c>
      <c r="Z726" s="126">
        <f t="shared" si="87"/>
        <v>0.45812561269788499</v>
      </c>
      <c r="AB726">
        <v>716</v>
      </c>
      <c r="AC726" t="str">
        <f t="shared" si="81"/>
        <v>Marcos Giron</v>
      </c>
      <c r="AD726" s="124">
        <f t="shared" si="82"/>
        <v>0.63473130973051695</v>
      </c>
      <c r="AE726" s="124">
        <f t="shared" si="83"/>
        <v>0.39792824001983201</v>
      </c>
    </row>
    <row r="727" spans="2:31" x14ac:dyDescent="0.35">
      <c r="B727" s="122">
        <v>717</v>
      </c>
      <c r="C727" t="s">
        <v>2829</v>
      </c>
      <c r="D727">
        <v>0.65017990582434804</v>
      </c>
      <c r="E727">
        <v>0.353746930543268</v>
      </c>
      <c r="F727">
        <v>0.64079995992525496</v>
      </c>
      <c r="G727">
        <v>0.36087103427373102</v>
      </c>
      <c r="H727">
        <v>0.62409996994394101</v>
      </c>
      <c r="I727">
        <v>0.377153275705298</v>
      </c>
      <c r="J727">
        <v>0.59939997996262695</v>
      </c>
      <c r="K727">
        <v>0.40143551713686598</v>
      </c>
      <c r="L727" s="126">
        <f t="shared" si="84"/>
        <v>0.59939997996262695</v>
      </c>
      <c r="M727" s="126">
        <f t="shared" si="85"/>
        <v>0.40143551713686598</v>
      </c>
      <c r="O727" s="122">
        <v>717</v>
      </c>
      <c r="P727" t="s">
        <v>2995</v>
      </c>
      <c r="Q727">
        <v>0.64027388977072597</v>
      </c>
      <c r="R727">
        <v>0.422067564328651</v>
      </c>
      <c r="S727">
        <v>0.62273055611831096</v>
      </c>
      <c r="T727">
        <v>0.43305694040999199</v>
      </c>
      <c r="U727">
        <v>0.63497577768734204</v>
      </c>
      <c r="V727">
        <v>0.46162622349582699</v>
      </c>
      <c r="W727">
        <v>0.60079626667230401</v>
      </c>
      <c r="X727">
        <v>0.48165842105400403</v>
      </c>
      <c r="Y727" s="126">
        <f t="shared" si="86"/>
        <v>0.60079626667230401</v>
      </c>
      <c r="Z727" s="126">
        <f t="shared" si="87"/>
        <v>0.48165842105400403</v>
      </c>
      <c r="AB727">
        <v>717</v>
      </c>
      <c r="AC727" t="str">
        <f t="shared" si="81"/>
        <v>Marcus Willis</v>
      </c>
      <c r="AD727" s="124">
        <f t="shared" si="82"/>
        <v>0.59939997996262695</v>
      </c>
      <c r="AE727" s="124">
        <f t="shared" si="83"/>
        <v>0.40143551713686598</v>
      </c>
    </row>
    <row r="728" spans="2:31" x14ac:dyDescent="0.35">
      <c r="B728" s="122">
        <v>718</v>
      </c>
      <c r="C728" t="s">
        <v>1853</v>
      </c>
      <c r="D728">
        <v>0.72580200263537498</v>
      </c>
      <c r="E728">
        <v>0.38663265432357402</v>
      </c>
      <c r="F728">
        <v>0.68865733180727196</v>
      </c>
      <c r="G728">
        <v>0.38588919162265201</v>
      </c>
      <c r="H728">
        <v>0.66883972971871797</v>
      </c>
      <c r="I728">
        <v>0.43305426513176098</v>
      </c>
      <c r="J728">
        <v>0.62198988622589602</v>
      </c>
      <c r="K728">
        <v>0.39977332834891899</v>
      </c>
      <c r="L728" s="126">
        <f t="shared" si="84"/>
        <v>0.62198988622589602</v>
      </c>
      <c r="M728" s="126">
        <f t="shared" si="85"/>
        <v>0.39977332834891899</v>
      </c>
      <c r="O728" s="122">
        <v>718</v>
      </c>
      <c r="P728" t="s">
        <v>3353</v>
      </c>
      <c r="Q728">
        <v>0.58413357759728401</v>
      </c>
      <c r="R728">
        <v>0.421401254354488</v>
      </c>
      <c r="S728">
        <v>0.57754635161586299</v>
      </c>
      <c r="T728">
        <v>0.441951102926253</v>
      </c>
      <c r="U728">
        <v>0.55908303091397304</v>
      </c>
      <c r="V728">
        <v>0.45591635687086202</v>
      </c>
      <c r="W728">
        <v>0.56926621590414195</v>
      </c>
      <c r="X728">
        <v>0.49454544336621797</v>
      </c>
      <c r="Y728" s="126">
        <f t="shared" si="86"/>
        <v>0.56926621590414195</v>
      </c>
      <c r="Z728" s="126">
        <f t="shared" si="87"/>
        <v>0.49454544336621797</v>
      </c>
      <c r="AB728">
        <v>718</v>
      </c>
      <c r="AC728" t="str">
        <f t="shared" si="81"/>
        <v>Mardy Fish</v>
      </c>
      <c r="AD728" s="124">
        <f t="shared" si="82"/>
        <v>0.62198988622589602</v>
      </c>
      <c r="AE728" s="124">
        <f t="shared" si="83"/>
        <v>0.39977332834891899</v>
      </c>
    </row>
    <row r="729" spans="2:31" x14ac:dyDescent="0.35">
      <c r="B729" s="122">
        <v>719</v>
      </c>
      <c r="C729" t="s">
        <v>2316</v>
      </c>
      <c r="D729">
        <v>0.65239473684210503</v>
      </c>
      <c r="E729">
        <v>0.34694957983193297</v>
      </c>
      <c r="F729">
        <v>0.64109210526315796</v>
      </c>
      <c r="G729">
        <v>0.35792436974789898</v>
      </c>
      <c r="H729">
        <v>0.623789473684211</v>
      </c>
      <c r="I729">
        <v>0.374899159663866</v>
      </c>
      <c r="J729">
        <v>0.59715526315789502</v>
      </c>
      <c r="K729">
        <v>0.399763025210084</v>
      </c>
      <c r="L729" s="126">
        <f t="shared" si="84"/>
        <v>0.59715526315789502</v>
      </c>
      <c r="M729" s="126">
        <f t="shared" si="85"/>
        <v>0.399763025210084</v>
      </c>
      <c r="O729" s="122">
        <v>719</v>
      </c>
      <c r="P729" t="s">
        <v>2172</v>
      </c>
      <c r="Q729">
        <v>0.56756229080903597</v>
      </c>
      <c r="R729">
        <v>0.405132418326483</v>
      </c>
      <c r="S729">
        <v>0.55377885254699699</v>
      </c>
      <c r="T729">
        <v>0.41639558137063098</v>
      </c>
      <c r="U729">
        <v>0.521782162424</v>
      </c>
      <c r="V729">
        <v>0.42353218769103401</v>
      </c>
      <c r="W729">
        <v>0.508020563551981</v>
      </c>
      <c r="X729">
        <v>0.44903566517948201</v>
      </c>
      <c r="Y729" s="126">
        <f t="shared" si="86"/>
        <v>0.508020563551981</v>
      </c>
      <c r="Z729" s="126">
        <f t="shared" si="87"/>
        <v>0.44903566517948201</v>
      </c>
      <c r="AB729">
        <v>719</v>
      </c>
      <c r="AC729" t="str">
        <f t="shared" si="81"/>
        <v>Mariano Delfino</v>
      </c>
      <c r="AD729" s="124">
        <f t="shared" si="82"/>
        <v>0.59715526315789502</v>
      </c>
      <c r="AE729" s="124">
        <f t="shared" si="83"/>
        <v>0.399763025210084</v>
      </c>
    </row>
    <row r="730" spans="2:31" x14ac:dyDescent="0.35">
      <c r="B730" s="122">
        <v>720</v>
      </c>
      <c r="C730" t="s">
        <v>1854</v>
      </c>
      <c r="D730">
        <v>0.65414715327295303</v>
      </c>
      <c r="E730">
        <v>0.33798914636414901</v>
      </c>
      <c r="F730">
        <v>0.64250414954685997</v>
      </c>
      <c r="G730">
        <v>0.34564103227745202</v>
      </c>
      <c r="H730">
        <v>0.64154842629364806</v>
      </c>
      <c r="I730">
        <v>0.36444088927715101</v>
      </c>
      <c r="J730">
        <v>0.62299011383610803</v>
      </c>
      <c r="K730">
        <v>0.404281867966161</v>
      </c>
      <c r="L730" s="126">
        <f t="shared" si="84"/>
        <v>0.62299011383610803</v>
      </c>
      <c r="M730" s="126">
        <f t="shared" si="85"/>
        <v>0.404281867966161</v>
      </c>
      <c r="O730" s="122">
        <v>720</v>
      </c>
      <c r="P730" t="s">
        <v>3071</v>
      </c>
      <c r="Q730">
        <v>0.580993832997864</v>
      </c>
      <c r="R730">
        <v>0.41027432884487602</v>
      </c>
      <c r="S730">
        <v>0.56791629644723696</v>
      </c>
      <c r="T730">
        <v>0.41337467401320399</v>
      </c>
      <c r="U730">
        <v>0.54778492133961298</v>
      </c>
      <c r="V730">
        <v>0.42670854147403098</v>
      </c>
      <c r="W730">
        <v>0.53300677039324096</v>
      </c>
      <c r="X730">
        <v>0.45049296825402202</v>
      </c>
      <c r="Y730" s="126">
        <f t="shared" si="86"/>
        <v>0.53300677039324096</v>
      </c>
      <c r="Z730" s="126">
        <f t="shared" si="87"/>
        <v>0.45049296825402202</v>
      </c>
      <c r="AB730">
        <v>720</v>
      </c>
      <c r="AC730" t="str">
        <f t="shared" si="81"/>
        <v>Mariano Puerta</v>
      </c>
      <c r="AD730" s="124">
        <f t="shared" si="82"/>
        <v>0.62299011383610803</v>
      </c>
      <c r="AE730" s="124">
        <f t="shared" si="83"/>
        <v>0.404281867966161</v>
      </c>
    </row>
    <row r="731" spans="2:31" x14ac:dyDescent="0.35">
      <c r="B731" s="122">
        <v>721</v>
      </c>
      <c r="C731" t="s">
        <v>1855</v>
      </c>
      <c r="D731">
        <v>0.64308516255802495</v>
      </c>
      <c r="E731">
        <v>0.34343421460142098</v>
      </c>
      <c r="F731">
        <v>0.635334372428488</v>
      </c>
      <c r="G731">
        <v>0.35645535001804002</v>
      </c>
      <c r="H731">
        <v>0.61131906463854302</v>
      </c>
      <c r="I731">
        <v>0.36670721997093503</v>
      </c>
      <c r="J731">
        <v>0.60048801989442002</v>
      </c>
      <c r="K731">
        <v>0.41275205715748797</v>
      </c>
      <c r="L731" s="126">
        <f t="shared" si="84"/>
        <v>0.60048801989442002</v>
      </c>
      <c r="M731" s="126">
        <f t="shared" si="85"/>
        <v>0.41275205715748797</v>
      </c>
      <c r="O731" s="122">
        <v>721</v>
      </c>
      <c r="P731" t="s">
        <v>2173</v>
      </c>
      <c r="Q731">
        <v>0.57262382201460704</v>
      </c>
      <c r="R731">
        <v>0.43069124220287702</v>
      </c>
      <c r="S731">
        <v>0.55694729740884397</v>
      </c>
      <c r="T731">
        <v>0.435248457146442</v>
      </c>
      <c r="U731">
        <v>0.52231836864657399</v>
      </c>
      <c r="V731">
        <v>0.44704876675187599</v>
      </c>
      <c r="W731">
        <v>0.51849628223335198</v>
      </c>
      <c r="X731">
        <v>0.47573974196989899</v>
      </c>
      <c r="Y731" s="126">
        <f t="shared" si="86"/>
        <v>0.51849628223335198</v>
      </c>
      <c r="Z731" s="126">
        <f t="shared" si="87"/>
        <v>0.47573974196989899</v>
      </c>
      <c r="AB731">
        <v>721</v>
      </c>
      <c r="AC731" t="str">
        <f t="shared" si="81"/>
        <v>Mariano Zabaleta</v>
      </c>
      <c r="AD731" s="124">
        <f t="shared" si="82"/>
        <v>0.60048801989442002</v>
      </c>
      <c r="AE731" s="124">
        <f t="shared" si="83"/>
        <v>0.41275205715748797</v>
      </c>
    </row>
    <row r="732" spans="2:31" x14ac:dyDescent="0.35">
      <c r="B732" s="122">
        <v>722</v>
      </c>
      <c r="C732" t="s">
        <v>1856</v>
      </c>
      <c r="D732">
        <v>0.73777120075864999</v>
      </c>
      <c r="E732">
        <v>0.40003829719406098</v>
      </c>
      <c r="F732">
        <v>0.69674729967789795</v>
      </c>
      <c r="G732">
        <v>0.39546943889229103</v>
      </c>
      <c r="H732">
        <v>0.70544042085164405</v>
      </c>
      <c r="I732">
        <v>0.41717481649024102</v>
      </c>
      <c r="J732">
        <v>0.69117926216859404</v>
      </c>
      <c r="K732">
        <v>0.44858732738462298</v>
      </c>
      <c r="L732" s="126">
        <f t="shared" si="84"/>
        <v>0.69117926216859404</v>
      </c>
      <c r="M732" s="126">
        <f t="shared" si="85"/>
        <v>0.44858732738462298</v>
      </c>
      <c r="O732" s="122">
        <v>722</v>
      </c>
      <c r="P732" t="s">
        <v>3911</v>
      </c>
      <c r="Q732">
        <v>0.58021301490497401</v>
      </c>
      <c r="R732">
        <v>0.41937439061459902</v>
      </c>
      <c r="S732">
        <v>0.57031952235746097</v>
      </c>
      <c r="T732">
        <v>0.42906158592189803</v>
      </c>
      <c r="U732">
        <v>0.55242602980994904</v>
      </c>
      <c r="V732">
        <v>0.44674878122919698</v>
      </c>
      <c r="W732">
        <v>0.53695856707238399</v>
      </c>
      <c r="X732">
        <v>0.46118475776569501</v>
      </c>
      <c r="Y732" s="126">
        <f t="shared" si="86"/>
        <v>0.53695856707238399</v>
      </c>
      <c r="Z732" s="126">
        <f t="shared" si="87"/>
        <v>0.46118475776569501</v>
      </c>
      <c r="AB732">
        <v>722</v>
      </c>
      <c r="AC732" t="str">
        <f t="shared" si="81"/>
        <v>Marin Cilic</v>
      </c>
      <c r="AD732" s="124">
        <f t="shared" si="82"/>
        <v>0.69117926216859404</v>
      </c>
      <c r="AE732" s="124">
        <f t="shared" si="83"/>
        <v>0.44858732738462298</v>
      </c>
    </row>
    <row r="733" spans="2:31" x14ac:dyDescent="0.35">
      <c r="B733" s="122">
        <v>723</v>
      </c>
      <c r="C733" t="s">
        <v>2544</v>
      </c>
      <c r="D733">
        <v>0.63646652021160699</v>
      </c>
      <c r="E733">
        <v>0.35625505205568198</v>
      </c>
      <c r="F733">
        <v>0.62625722146604201</v>
      </c>
      <c r="G733">
        <v>0.37208719118767097</v>
      </c>
      <c r="H733">
        <v>0.61381221643500705</v>
      </c>
      <c r="I733">
        <v>0.38825580474521598</v>
      </c>
      <c r="J733">
        <v>0.57887103743162105</v>
      </c>
      <c r="K733">
        <v>0.40075617284632398</v>
      </c>
      <c r="L733" s="126">
        <f t="shared" si="84"/>
        <v>0.57887103743162105</v>
      </c>
      <c r="M733" s="126">
        <f t="shared" si="85"/>
        <v>0.40075617284632398</v>
      </c>
      <c r="O733" s="122">
        <v>723</v>
      </c>
      <c r="P733" t="s">
        <v>3035</v>
      </c>
      <c r="Q733">
        <v>0.57463915519530695</v>
      </c>
      <c r="R733">
        <v>0.41975794322799198</v>
      </c>
      <c r="S733">
        <v>0.56660021379654402</v>
      </c>
      <c r="T733">
        <v>0.427337289159478</v>
      </c>
      <c r="U733">
        <v>0.54716148619432503</v>
      </c>
      <c r="V733">
        <v>0.44025392425044102</v>
      </c>
      <c r="W733">
        <v>0.53353721551391098</v>
      </c>
      <c r="X733">
        <v>0.46075229704001602</v>
      </c>
      <c r="Y733" s="126">
        <f t="shared" si="86"/>
        <v>0.53353721551391098</v>
      </c>
      <c r="Z733" s="126">
        <f t="shared" si="87"/>
        <v>0.46075229704001602</v>
      </c>
      <c r="AB733">
        <v>723</v>
      </c>
      <c r="AC733" t="str">
        <f t="shared" si="81"/>
        <v>Marinko Matosevic</v>
      </c>
      <c r="AD733" s="124">
        <f t="shared" si="82"/>
        <v>0.57887103743162105</v>
      </c>
      <c r="AE733" s="124">
        <f t="shared" si="83"/>
        <v>0.40075617284632398</v>
      </c>
    </row>
    <row r="734" spans="2:31" x14ac:dyDescent="0.35">
      <c r="B734" s="122">
        <v>724</v>
      </c>
      <c r="C734" t="s">
        <v>1857</v>
      </c>
      <c r="D734">
        <v>0.70571242776771603</v>
      </c>
      <c r="E734">
        <v>0.36659151688428399</v>
      </c>
      <c r="F734">
        <v>0.694738931815851</v>
      </c>
      <c r="G734">
        <v>0.38907838208565998</v>
      </c>
      <c r="H734">
        <v>0.66642702427543898</v>
      </c>
      <c r="I734">
        <v>0.38598071703186099</v>
      </c>
      <c r="J734">
        <v>0.64992421290120195</v>
      </c>
      <c r="K734">
        <v>0.420965535790711</v>
      </c>
      <c r="L734" s="126">
        <f t="shared" si="84"/>
        <v>0.64992421290120195</v>
      </c>
      <c r="M734" s="126">
        <f t="shared" si="85"/>
        <v>0.420965535790711</v>
      </c>
      <c r="O734" s="122">
        <v>724</v>
      </c>
      <c r="P734" t="s">
        <v>3670</v>
      </c>
      <c r="Q734">
        <v>0.59291625184962604</v>
      </c>
      <c r="R734">
        <v>0.40630249325182299</v>
      </c>
      <c r="S734">
        <v>0.59019411961029</v>
      </c>
      <c r="T734">
        <v>0.41277751965072301</v>
      </c>
      <c r="U734">
        <v>0.57775646621064103</v>
      </c>
      <c r="V734">
        <v>0.40084277210196001</v>
      </c>
      <c r="W734">
        <v>0.584794387211091</v>
      </c>
      <c r="X734">
        <v>0.46458493353358099</v>
      </c>
      <c r="Y734" s="126">
        <f t="shared" si="86"/>
        <v>0.584794387211091</v>
      </c>
      <c r="Z734" s="126">
        <f t="shared" si="87"/>
        <v>0.46458493353358099</v>
      </c>
      <c r="AB734">
        <v>724</v>
      </c>
      <c r="AC734" t="str">
        <f t="shared" si="81"/>
        <v>Mario Ancic</v>
      </c>
      <c r="AD734" s="124">
        <f t="shared" si="82"/>
        <v>0.64992421290120195</v>
      </c>
      <c r="AE734" s="124">
        <f t="shared" si="83"/>
        <v>0.420965535790711</v>
      </c>
    </row>
    <row r="735" spans="2:31" x14ac:dyDescent="0.35">
      <c r="B735" s="122">
        <v>725</v>
      </c>
      <c r="C735" t="s">
        <v>3652</v>
      </c>
      <c r="D735">
        <v>0.65793232232262699</v>
      </c>
      <c r="E735">
        <v>0.34328374094429898</v>
      </c>
      <c r="F735">
        <v>0.64905025755470402</v>
      </c>
      <c r="G735">
        <v>0.35287721469670502</v>
      </c>
      <c r="H735">
        <v>0.63723258096406499</v>
      </c>
      <c r="I735">
        <v>0.36449657958285903</v>
      </c>
      <c r="J735">
        <v>0.61614775114576203</v>
      </c>
      <c r="K735">
        <v>0.39165596869937203</v>
      </c>
      <c r="L735" s="126">
        <f t="shared" si="84"/>
        <v>0.61614775114576203</v>
      </c>
      <c r="M735" s="126">
        <f t="shared" si="85"/>
        <v>0.39165596869937203</v>
      </c>
      <c r="O735" s="122">
        <v>725</v>
      </c>
      <c r="P735" t="s">
        <v>3445</v>
      </c>
      <c r="Q735">
        <v>0.576592581252519</v>
      </c>
      <c r="R735">
        <v>0.41948144519483999</v>
      </c>
      <c r="S735">
        <v>0.565456775003358</v>
      </c>
      <c r="T735">
        <v>0.42930859359312001</v>
      </c>
      <c r="U735">
        <v>0.54177774375755705</v>
      </c>
      <c r="V735">
        <v>0.44644433558452001</v>
      </c>
      <c r="W735">
        <v>0.53145677500335897</v>
      </c>
      <c r="X735">
        <v>0.46330859359311999</v>
      </c>
      <c r="Y735" s="126">
        <f t="shared" si="86"/>
        <v>0.53145677500335897</v>
      </c>
      <c r="Z735" s="126">
        <f t="shared" si="87"/>
        <v>0.46330859359311999</v>
      </c>
      <c r="AB735">
        <v>725</v>
      </c>
      <c r="AC735" t="str">
        <f t="shared" si="81"/>
        <v>Mario Vilella Martinez</v>
      </c>
      <c r="AD735" s="124">
        <f t="shared" si="82"/>
        <v>0.61614775114576203</v>
      </c>
      <c r="AE735" s="124">
        <f t="shared" si="83"/>
        <v>0.39165596869937203</v>
      </c>
    </row>
    <row r="736" spans="2:31" x14ac:dyDescent="0.35">
      <c r="B736" s="122">
        <v>726</v>
      </c>
      <c r="C736" t="s">
        <v>2533</v>
      </c>
      <c r="D736">
        <v>0.67721788847810904</v>
      </c>
      <c r="E736">
        <v>0.320672790270004</v>
      </c>
      <c r="F736">
        <v>0.69423163599263304</v>
      </c>
      <c r="G736">
        <v>0.34243995103665897</v>
      </c>
      <c r="H736">
        <v>0.66566487511890104</v>
      </c>
      <c r="I736">
        <v>0.34690516403046701</v>
      </c>
      <c r="J736">
        <v>0.65027674394968105</v>
      </c>
      <c r="K736">
        <v>0.35372594386453099</v>
      </c>
      <c r="L736" s="126">
        <f t="shared" si="84"/>
        <v>0.65027674394968105</v>
      </c>
      <c r="M736" s="126">
        <f t="shared" si="85"/>
        <v>0.35372594386453099</v>
      </c>
      <c r="O736" s="122">
        <v>726</v>
      </c>
      <c r="P736" t="s">
        <v>2174</v>
      </c>
      <c r="Q736">
        <v>0.59065018437012995</v>
      </c>
      <c r="R736">
        <v>0.38504038630161602</v>
      </c>
      <c r="S736">
        <v>0.59403101105299605</v>
      </c>
      <c r="T736">
        <v>0.385243914788923</v>
      </c>
      <c r="U736">
        <v>0.57723937409569004</v>
      </c>
      <c r="V736">
        <v>0.39475690827777599</v>
      </c>
      <c r="W736">
        <v>0.56329612469916501</v>
      </c>
      <c r="X736">
        <v>0.42330704916141998</v>
      </c>
      <c r="Y736" s="126">
        <f t="shared" si="86"/>
        <v>0.56329612469916501</v>
      </c>
      <c r="Z736" s="126">
        <f t="shared" si="87"/>
        <v>0.42330704916141998</v>
      </c>
      <c r="AB736">
        <v>726</v>
      </c>
      <c r="AC736" t="str">
        <f t="shared" si="81"/>
        <v>Marius Copil</v>
      </c>
      <c r="AD736" s="124">
        <f t="shared" si="82"/>
        <v>0.65027674394968105</v>
      </c>
      <c r="AE736" s="124">
        <f t="shared" si="83"/>
        <v>0.35372594386453099</v>
      </c>
    </row>
    <row r="737" spans="2:31" x14ac:dyDescent="0.35">
      <c r="B737" s="122">
        <v>727</v>
      </c>
      <c r="C737" t="s">
        <v>2363</v>
      </c>
      <c r="D737">
        <v>0.650439859440757</v>
      </c>
      <c r="E737">
        <v>0.34626272138824199</v>
      </c>
      <c r="F737">
        <v>0.64091057848542798</v>
      </c>
      <c r="G737">
        <v>0.35768626442052898</v>
      </c>
      <c r="H737">
        <v>0.62418293386407098</v>
      </c>
      <c r="I737">
        <v>0.37476469831539599</v>
      </c>
      <c r="J737">
        <v>0.59945528924271396</v>
      </c>
      <c r="K737">
        <v>0.39984313221026402</v>
      </c>
      <c r="L737" s="126">
        <f t="shared" si="84"/>
        <v>0.59945528924271396</v>
      </c>
      <c r="M737" s="126">
        <f t="shared" si="85"/>
        <v>0.39984313221026402</v>
      </c>
      <c r="O737" s="122">
        <v>727</v>
      </c>
      <c r="P737" t="s">
        <v>2175</v>
      </c>
      <c r="Q737">
        <v>0.58495448553013796</v>
      </c>
      <c r="R737">
        <v>0.42655799246187098</v>
      </c>
      <c r="S737">
        <v>0.57276668072735504</v>
      </c>
      <c r="T737">
        <v>0.42840597045974299</v>
      </c>
      <c r="U737">
        <v>0.55964633355771898</v>
      </c>
      <c r="V737">
        <v>0.44206267577323699</v>
      </c>
      <c r="W737">
        <v>0.531870645913888</v>
      </c>
      <c r="X737">
        <v>0.47251504718144299</v>
      </c>
      <c r="Y737" s="126">
        <f t="shared" si="86"/>
        <v>0.531870645913888</v>
      </c>
      <c r="Z737" s="126">
        <f t="shared" si="87"/>
        <v>0.47251504718144299</v>
      </c>
      <c r="AB737">
        <v>727</v>
      </c>
      <c r="AC737" t="str">
        <f t="shared" si="81"/>
        <v>Mark Hilton</v>
      </c>
      <c r="AD737" s="124">
        <f t="shared" si="82"/>
        <v>0.59945528924271396</v>
      </c>
      <c r="AE737" s="124">
        <f t="shared" si="83"/>
        <v>0.39984313221026402</v>
      </c>
    </row>
    <row r="738" spans="2:31" x14ac:dyDescent="0.35">
      <c r="B738" s="122">
        <v>728</v>
      </c>
      <c r="C738" t="s">
        <v>2325</v>
      </c>
      <c r="D738">
        <v>0.70605346878835695</v>
      </c>
      <c r="E738">
        <v>0.35139537725001901</v>
      </c>
      <c r="F738">
        <v>0.662003414316223</v>
      </c>
      <c r="G738">
        <v>0.35162175804113799</v>
      </c>
      <c r="H738">
        <v>0.63580420882786204</v>
      </c>
      <c r="I738">
        <v>0.35247708120483001</v>
      </c>
      <c r="J738">
        <v>0.60457399265602296</v>
      </c>
      <c r="K738">
        <v>0.38760192695392898</v>
      </c>
      <c r="L738" s="126">
        <f t="shared" si="84"/>
        <v>0.60457399265602296</v>
      </c>
      <c r="M738" s="126">
        <f t="shared" si="85"/>
        <v>0.38760192695392898</v>
      </c>
      <c r="O738" s="122">
        <v>728</v>
      </c>
      <c r="P738" t="s">
        <v>3632</v>
      </c>
      <c r="Q738">
        <v>0.57968236243218996</v>
      </c>
      <c r="R738">
        <v>0.41923504230129999</v>
      </c>
      <c r="S738">
        <v>0.56957648324291998</v>
      </c>
      <c r="T738">
        <v>0.42898005640173398</v>
      </c>
      <c r="U738">
        <v>0.55104708729656904</v>
      </c>
      <c r="V738">
        <v>0.44570512690390102</v>
      </c>
      <c r="W738">
        <v>0.53557648324291995</v>
      </c>
      <c r="X738">
        <v>0.46298005640173401</v>
      </c>
      <c r="Y738" s="126">
        <f t="shared" si="86"/>
        <v>0.53557648324291995</v>
      </c>
      <c r="Z738" s="126">
        <f t="shared" si="87"/>
        <v>0.46298005640173401</v>
      </c>
      <c r="AB738">
        <v>728</v>
      </c>
      <c r="AC738" t="str">
        <f t="shared" si="81"/>
        <v>Mark Philippoussis</v>
      </c>
      <c r="AD738" s="124">
        <f t="shared" si="82"/>
        <v>0.60457399265602296</v>
      </c>
      <c r="AE738" s="124">
        <f t="shared" si="83"/>
        <v>0.38760192695392898</v>
      </c>
    </row>
    <row r="739" spans="2:31" x14ac:dyDescent="0.35">
      <c r="B739" s="122">
        <v>729</v>
      </c>
      <c r="C739" t="s">
        <v>2495</v>
      </c>
      <c r="D739">
        <v>0.64504633656799304</v>
      </c>
      <c r="E739">
        <v>0.34024340118372498</v>
      </c>
      <c r="F739">
        <v>0.62637521146406605</v>
      </c>
      <c r="G739">
        <v>0.34527730298996301</v>
      </c>
      <c r="H739">
        <v>0.61179288858535996</v>
      </c>
      <c r="I739">
        <v>0.36305974058415802</v>
      </c>
      <c r="J739">
        <v>0.58705813679526297</v>
      </c>
      <c r="K739">
        <v>0.38677146583852101</v>
      </c>
      <c r="L739" s="126">
        <f t="shared" si="84"/>
        <v>0.58705813679526297</v>
      </c>
      <c r="M739" s="126">
        <f t="shared" si="85"/>
        <v>0.38677146583852101</v>
      </c>
      <c r="O739" s="122">
        <v>729</v>
      </c>
      <c r="P739" t="s">
        <v>2176</v>
      </c>
      <c r="Q739">
        <v>0.57155136247595295</v>
      </c>
      <c r="R739">
        <v>0.418182306184672</v>
      </c>
      <c r="S739">
        <v>0.55208382202034101</v>
      </c>
      <c r="T739">
        <v>0.42634471352188702</v>
      </c>
      <c r="U739">
        <v>0.54209368721002504</v>
      </c>
      <c r="V739">
        <v>0.44560294004283701</v>
      </c>
      <c r="W739">
        <v>0.52419723960973397</v>
      </c>
      <c r="X739">
        <v>0.46046410660662401</v>
      </c>
      <c r="Y739" s="126">
        <f t="shared" si="86"/>
        <v>0.52419723960973397</v>
      </c>
      <c r="Z739" s="126">
        <f t="shared" si="87"/>
        <v>0.46046410660662401</v>
      </c>
      <c r="AB739">
        <v>729</v>
      </c>
      <c r="AC739" t="str">
        <f t="shared" si="81"/>
        <v>Marko Djokovic</v>
      </c>
      <c r="AD739" s="124">
        <f t="shared" si="82"/>
        <v>0.58705813679526297</v>
      </c>
      <c r="AE739" s="124">
        <f t="shared" si="83"/>
        <v>0.38677146583852101</v>
      </c>
    </row>
    <row r="740" spans="2:31" x14ac:dyDescent="0.35">
      <c r="B740" s="122">
        <v>730</v>
      </c>
      <c r="C740" t="s">
        <v>2858</v>
      </c>
      <c r="D740">
        <v>0.65188818766226697</v>
      </c>
      <c r="E740">
        <v>0.34704469727828302</v>
      </c>
      <c r="F740">
        <v>0.63938724100632705</v>
      </c>
      <c r="G740">
        <v>0.35810503860396498</v>
      </c>
      <c r="H740">
        <v>0.62388818766226695</v>
      </c>
      <c r="I740">
        <v>0.37504469727828299</v>
      </c>
      <c r="J740">
        <v>0.59916614074670005</v>
      </c>
      <c r="K740">
        <v>0.40003352295871197</v>
      </c>
      <c r="L740" s="126">
        <f t="shared" si="84"/>
        <v>0.59916614074670005</v>
      </c>
      <c r="M740" s="126">
        <f t="shared" si="85"/>
        <v>0.40003352295871197</v>
      </c>
      <c r="O740" s="122">
        <v>730</v>
      </c>
      <c r="P740" t="s">
        <v>2177</v>
      </c>
      <c r="Q740">
        <v>0.57613548580902296</v>
      </c>
      <c r="R740">
        <v>0.42349677355815402</v>
      </c>
      <c r="S740">
        <v>0.55235070873623104</v>
      </c>
      <c r="T740">
        <v>0.421543150704356</v>
      </c>
      <c r="U740">
        <v>0.52175626779198403</v>
      </c>
      <c r="V740">
        <v>0.43076010604783499</v>
      </c>
      <c r="W740">
        <v>0.49523980862126998</v>
      </c>
      <c r="X740">
        <v>0.46038770350087699</v>
      </c>
      <c r="Y740" s="126">
        <f t="shared" si="86"/>
        <v>0.49523980862126998</v>
      </c>
      <c r="Z740" s="126">
        <f t="shared" si="87"/>
        <v>0.46038770350087699</v>
      </c>
      <c r="AB740">
        <v>730</v>
      </c>
      <c r="AC740" t="str">
        <f t="shared" si="81"/>
        <v>Marko Tepavac</v>
      </c>
      <c r="AD740" s="124">
        <f t="shared" si="82"/>
        <v>0.59916614074670005</v>
      </c>
      <c r="AE740" s="124">
        <f t="shared" si="83"/>
        <v>0.40003352295871197</v>
      </c>
    </row>
    <row r="741" spans="2:31" x14ac:dyDescent="0.35">
      <c r="B741" s="122">
        <v>731</v>
      </c>
      <c r="C741" t="s">
        <v>3745</v>
      </c>
      <c r="D741">
        <v>0.65135872750743395</v>
      </c>
      <c r="E741">
        <v>0.343600498232283</v>
      </c>
      <c r="F741">
        <v>0.63953809126115002</v>
      </c>
      <c r="G741">
        <v>0.35290074734842403</v>
      </c>
      <c r="H741">
        <v>0.62171745501486697</v>
      </c>
      <c r="I741">
        <v>0.368200996464566</v>
      </c>
      <c r="J741">
        <v>0.59228601928493796</v>
      </c>
      <c r="K741">
        <v>0.38402234169173</v>
      </c>
      <c r="L741" s="126">
        <f t="shared" si="84"/>
        <v>0.59228601928493796</v>
      </c>
      <c r="M741" s="126">
        <f t="shared" si="85"/>
        <v>0.38402234169173</v>
      </c>
      <c r="O741" s="122">
        <v>731</v>
      </c>
      <c r="P741" t="s">
        <v>2178</v>
      </c>
      <c r="Q741">
        <v>0.56652524100999302</v>
      </c>
      <c r="R741">
        <v>0.39042742286161902</v>
      </c>
      <c r="S741">
        <v>0.55806564487369603</v>
      </c>
      <c r="T741">
        <v>0.41020101186209101</v>
      </c>
      <c r="U741">
        <v>0.53677044820920605</v>
      </c>
      <c r="V741">
        <v>0.430492463331138</v>
      </c>
      <c r="W741">
        <v>0.52845944938807599</v>
      </c>
      <c r="X741">
        <v>0.454613299123863</v>
      </c>
      <c r="Y741" s="126">
        <f t="shared" si="86"/>
        <v>0.52845944938807599</v>
      </c>
      <c r="Z741" s="126">
        <f t="shared" si="87"/>
        <v>0.454613299123863</v>
      </c>
      <c r="AB741">
        <v>731</v>
      </c>
      <c r="AC741" t="str">
        <f t="shared" si="81"/>
        <v>Marko Topo</v>
      </c>
      <c r="AD741" s="124">
        <f t="shared" si="82"/>
        <v>0.59228601928493796</v>
      </c>
      <c r="AE741" s="124">
        <f t="shared" si="83"/>
        <v>0.38402234169173</v>
      </c>
    </row>
    <row r="742" spans="2:31" x14ac:dyDescent="0.35">
      <c r="B742" s="122">
        <v>732</v>
      </c>
      <c r="C742" t="s">
        <v>2687</v>
      </c>
      <c r="D742">
        <v>0.65031051999310796</v>
      </c>
      <c r="E742">
        <v>0.34562635161977301</v>
      </c>
      <c r="F742">
        <v>0.63737784883770998</v>
      </c>
      <c r="G742">
        <v>0.355067272215499</v>
      </c>
      <c r="H742">
        <v>0.62031272369439505</v>
      </c>
      <c r="I742">
        <v>0.37327888584444102</v>
      </c>
      <c r="J742">
        <v>0.590091594614915</v>
      </c>
      <c r="K742">
        <v>0.39759727390226801</v>
      </c>
      <c r="L742" s="126">
        <f t="shared" si="84"/>
        <v>0.590091594614915</v>
      </c>
      <c r="M742" s="126">
        <f t="shared" si="85"/>
        <v>0.39759727390226801</v>
      </c>
      <c r="O742" s="122">
        <v>732</v>
      </c>
      <c r="P742" t="s">
        <v>2179</v>
      </c>
      <c r="Q742">
        <v>0.61840350955372103</v>
      </c>
      <c r="R742">
        <v>0.38959552571411199</v>
      </c>
      <c r="S742">
        <v>0.60060736890280897</v>
      </c>
      <c r="T742">
        <v>0.40378805791439398</v>
      </c>
      <c r="U742">
        <v>0.58060987416985799</v>
      </c>
      <c r="V742">
        <v>0.41704422024871601</v>
      </c>
      <c r="W742">
        <v>0.56280763050810301</v>
      </c>
      <c r="X742">
        <v>0.42126900877194101</v>
      </c>
      <c r="Y742" s="126">
        <f t="shared" si="86"/>
        <v>0.56280763050810301</v>
      </c>
      <c r="Z742" s="126">
        <f t="shared" si="87"/>
        <v>0.42126900877194101</v>
      </c>
      <c r="AB742">
        <v>732</v>
      </c>
      <c r="AC742" t="str">
        <f t="shared" si="81"/>
        <v>Markus Eriksson</v>
      </c>
      <c r="AD742" s="124">
        <f t="shared" si="82"/>
        <v>0.590091594614915</v>
      </c>
      <c r="AE742" s="124">
        <f t="shared" si="83"/>
        <v>0.39759727390226801</v>
      </c>
    </row>
    <row r="743" spans="2:31" x14ac:dyDescent="0.35">
      <c r="B743" s="122">
        <v>733</v>
      </c>
      <c r="C743" t="s">
        <v>2529</v>
      </c>
      <c r="D743">
        <v>0.64906065455467599</v>
      </c>
      <c r="E743">
        <v>0.33146980074097199</v>
      </c>
      <c r="F743">
        <v>0.64455596931352499</v>
      </c>
      <c r="G743">
        <v>0.32809393051626701</v>
      </c>
      <c r="H743">
        <v>0.60764226487339301</v>
      </c>
      <c r="I743">
        <v>0.34394199864034902</v>
      </c>
      <c r="J743">
        <v>0.59548385528924397</v>
      </c>
      <c r="K743">
        <v>0.3638427011409</v>
      </c>
      <c r="L743" s="126">
        <f t="shared" si="84"/>
        <v>0.59548385528924397</v>
      </c>
      <c r="M743" s="126">
        <f t="shared" si="85"/>
        <v>0.3638427011409</v>
      </c>
      <c r="O743" s="122">
        <v>733</v>
      </c>
      <c r="P743" t="s">
        <v>3118</v>
      </c>
      <c r="Q743">
        <v>0.57988462892720205</v>
      </c>
      <c r="R743">
        <v>0.41792784157886798</v>
      </c>
      <c r="S743">
        <v>0.56982694339080198</v>
      </c>
      <c r="T743">
        <v>0.42689176236830301</v>
      </c>
      <c r="U743">
        <v>0.55176925785440301</v>
      </c>
      <c r="V743">
        <v>0.44385568315773699</v>
      </c>
      <c r="W743">
        <v>0.535480830172408</v>
      </c>
      <c r="X743">
        <v>0.45467528710490801</v>
      </c>
      <c r="Y743" s="126">
        <f t="shared" si="86"/>
        <v>0.535480830172408</v>
      </c>
      <c r="Z743" s="126">
        <f t="shared" si="87"/>
        <v>0.45467528710490801</v>
      </c>
      <c r="AB743">
        <v>733</v>
      </c>
      <c r="AC743" t="str">
        <f t="shared" si="81"/>
        <v>Marsel Ilhan</v>
      </c>
      <c r="AD743" s="124">
        <f t="shared" si="82"/>
        <v>0.59548385528924397</v>
      </c>
      <c r="AE743" s="124">
        <f t="shared" si="83"/>
        <v>0.3638427011409</v>
      </c>
    </row>
    <row r="744" spans="2:31" x14ac:dyDescent="0.35">
      <c r="B744" s="122">
        <v>734</v>
      </c>
      <c r="C744" t="s">
        <v>2668</v>
      </c>
      <c r="D744">
        <v>0.65733062493654504</v>
      </c>
      <c r="E744">
        <v>0.34534468270264601</v>
      </c>
      <c r="F744">
        <v>0.64738720724105503</v>
      </c>
      <c r="G744">
        <v>0.356051633807421</v>
      </c>
      <c r="H744">
        <v>0.63192680070601503</v>
      </c>
      <c r="I744">
        <v>0.37252568561366201</v>
      </c>
      <c r="J744">
        <v>0.61572361657725505</v>
      </c>
      <c r="K744">
        <v>0.394452666068832</v>
      </c>
      <c r="L744" s="126">
        <f t="shared" si="84"/>
        <v>0.61572361657725505</v>
      </c>
      <c r="M744" s="126">
        <f t="shared" si="85"/>
        <v>0.394452666068832</v>
      </c>
      <c r="O744" s="122">
        <v>734</v>
      </c>
      <c r="P744" t="s">
        <v>2180</v>
      </c>
      <c r="Q744">
        <v>0.57749784203621302</v>
      </c>
      <c r="R744">
        <v>0.41788475293507299</v>
      </c>
      <c r="S744">
        <v>0.56641782744903801</v>
      </c>
      <c r="T744">
        <v>0.427325108399076</v>
      </c>
      <c r="U744">
        <v>0.54596929770412195</v>
      </c>
      <c r="V744">
        <v>0.440781631891347</v>
      </c>
      <c r="W744">
        <v>0.527990512662593</v>
      </c>
      <c r="X744">
        <v>0.46394298914069099</v>
      </c>
      <c r="Y744" s="126">
        <f t="shared" si="86"/>
        <v>0.527990512662593</v>
      </c>
      <c r="Z744" s="126">
        <f t="shared" si="87"/>
        <v>0.46394298914069099</v>
      </c>
      <c r="AB744">
        <v>734</v>
      </c>
      <c r="AC744" t="str">
        <f t="shared" si="81"/>
        <v>Martin Alund</v>
      </c>
      <c r="AD744" s="124">
        <f t="shared" si="82"/>
        <v>0.61572361657725505</v>
      </c>
      <c r="AE744" s="124">
        <f t="shared" si="83"/>
        <v>0.394452666068832</v>
      </c>
    </row>
    <row r="745" spans="2:31" x14ac:dyDescent="0.35">
      <c r="B745" s="122">
        <v>735</v>
      </c>
      <c r="C745" t="s">
        <v>3643</v>
      </c>
      <c r="D745">
        <v>0.65102945971179005</v>
      </c>
      <c r="E745">
        <v>0.344260482945413</v>
      </c>
      <c r="F745">
        <v>0.63937261294905401</v>
      </c>
      <c r="G745">
        <v>0.35434731059388402</v>
      </c>
      <c r="H745">
        <v>0.61882564043027699</v>
      </c>
      <c r="I745">
        <v>0.36641617989562603</v>
      </c>
      <c r="J745">
        <v>0.59737261294905397</v>
      </c>
      <c r="K745">
        <v>0.39634731059388401</v>
      </c>
      <c r="L745" s="126">
        <f t="shared" si="84"/>
        <v>0.59737261294905397</v>
      </c>
      <c r="M745" s="126">
        <f t="shared" si="85"/>
        <v>0.39634731059388401</v>
      </c>
      <c r="O745" s="122">
        <v>735</v>
      </c>
      <c r="P745" t="s">
        <v>2181</v>
      </c>
      <c r="Q745">
        <v>0.55358633904556098</v>
      </c>
      <c r="R745">
        <v>0.405278246005979</v>
      </c>
      <c r="S745">
        <v>0.54586791324494999</v>
      </c>
      <c r="T745">
        <v>0.420265660097426</v>
      </c>
      <c r="U745">
        <v>0.51833560557977698</v>
      </c>
      <c r="V745">
        <v>0.44265526637318697</v>
      </c>
      <c r="W745">
        <v>0.51348944368433402</v>
      </c>
      <c r="X745">
        <v>0.44837289893028598</v>
      </c>
      <c r="Y745" s="126">
        <f t="shared" si="86"/>
        <v>0.51348944368433402</v>
      </c>
      <c r="Z745" s="126">
        <f t="shared" si="87"/>
        <v>0.44837289893028598</v>
      </c>
      <c r="AB745">
        <v>735</v>
      </c>
      <c r="AC745" t="str">
        <f t="shared" si="81"/>
        <v>Martin Cuevas</v>
      </c>
      <c r="AD745" s="124">
        <f t="shared" si="82"/>
        <v>0.59737261294905397</v>
      </c>
      <c r="AE745" s="124">
        <f t="shared" si="83"/>
        <v>0.39634731059388401</v>
      </c>
    </row>
    <row r="746" spans="2:31" x14ac:dyDescent="0.35">
      <c r="B746" s="122">
        <v>736</v>
      </c>
      <c r="C746" t="s">
        <v>2558</v>
      </c>
      <c r="D746">
        <v>0.64561258786708497</v>
      </c>
      <c r="E746">
        <v>0.34600011305797701</v>
      </c>
      <c r="F746">
        <v>0.63885642036897194</v>
      </c>
      <c r="G746">
        <v>0.35757451619488401</v>
      </c>
      <c r="H746">
        <v>0.62264231527672897</v>
      </c>
      <c r="I746">
        <v>0.37468088714616299</v>
      </c>
      <c r="J746">
        <v>0.598428210184486</v>
      </c>
      <c r="K746">
        <v>0.39978725809744198</v>
      </c>
      <c r="L746" s="126">
        <f t="shared" si="84"/>
        <v>0.598428210184486</v>
      </c>
      <c r="M746" s="126">
        <f t="shared" si="85"/>
        <v>0.39978725809744198</v>
      </c>
      <c r="O746" s="122">
        <v>736</v>
      </c>
      <c r="P746" t="s">
        <v>2182</v>
      </c>
      <c r="Q746">
        <v>0.57842211235160901</v>
      </c>
      <c r="R746">
        <v>0.41747998701121197</v>
      </c>
      <c r="S746">
        <v>0.56777926483553698</v>
      </c>
      <c r="T746">
        <v>0.42632458144211199</v>
      </c>
      <c r="U746">
        <v>0.54796764685447896</v>
      </c>
      <c r="V746">
        <v>0.44233236847066199</v>
      </c>
      <c r="W746">
        <v>0.53167533543657997</v>
      </c>
      <c r="X746">
        <v>0.45464735913103499</v>
      </c>
      <c r="Y746" s="126">
        <f t="shared" si="86"/>
        <v>0.53167533543657997</v>
      </c>
      <c r="Z746" s="126">
        <f t="shared" si="87"/>
        <v>0.45464735913103499</v>
      </c>
      <c r="AB746">
        <v>736</v>
      </c>
      <c r="AC746" t="str">
        <f t="shared" si="81"/>
        <v>Martin Emmrich</v>
      </c>
      <c r="AD746" s="124">
        <f t="shared" si="82"/>
        <v>0.598428210184486</v>
      </c>
      <c r="AE746" s="124">
        <f t="shared" si="83"/>
        <v>0.39978725809744198</v>
      </c>
    </row>
    <row r="747" spans="2:31" x14ac:dyDescent="0.35">
      <c r="B747" s="122">
        <v>737</v>
      </c>
      <c r="C747" t="s">
        <v>1858</v>
      </c>
      <c r="D747">
        <v>0.62782437463847895</v>
      </c>
      <c r="E747">
        <v>0.35260166580789898</v>
      </c>
      <c r="F747">
        <v>0.61502169173026999</v>
      </c>
      <c r="G747">
        <v>0.36244399618170298</v>
      </c>
      <c r="H747">
        <v>0.60109240578799406</v>
      </c>
      <c r="I747">
        <v>0.37169858648880899</v>
      </c>
      <c r="J747">
        <v>0.58282194230679896</v>
      </c>
      <c r="K747">
        <v>0.399145905370137</v>
      </c>
      <c r="L747" s="126">
        <f t="shared" si="84"/>
        <v>0.58282194230679896</v>
      </c>
      <c r="M747" s="126">
        <f t="shared" si="85"/>
        <v>0.399145905370137</v>
      </c>
      <c r="O747" s="122">
        <v>737</v>
      </c>
      <c r="P747" t="s">
        <v>2183</v>
      </c>
      <c r="Q747">
        <v>0.57801480328050703</v>
      </c>
      <c r="R747">
        <v>0.41856772682430499</v>
      </c>
      <c r="S747">
        <v>0.567353071040677</v>
      </c>
      <c r="T747">
        <v>0.42809030243240598</v>
      </c>
      <c r="U747">
        <v>0.54604440984152303</v>
      </c>
      <c r="V747">
        <v>0.44370318047291402</v>
      </c>
      <c r="W747">
        <v>0.53335307104067697</v>
      </c>
      <c r="X747">
        <v>0.46209030243240601</v>
      </c>
      <c r="Y747" s="126">
        <f t="shared" si="86"/>
        <v>0.53335307104067697</v>
      </c>
      <c r="Z747" s="126">
        <f t="shared" si="87"/>
        <v>0.46209030243240601</v>
      </c>
      <c r="AB747">
        <v>737</v>
      </c>
      <c r="AC747" t="str">
        <f t="shared" si="81"/>
        <v>Martin Fischer</v>
      </c>
      <c r="AD747" s="124">
        <f t="shared" si="82"/>
        <v>0.58282194230679896</v>
      </c>
      <c r="AE747" s="124">
        <f t="shared" si="83"/>
        <v>0.399145905370137</v>
      </c>
    </row>
    <row r="748" spans="2:31" x14ac:dyDescent="0.35">
      <c r="B748" s="122">
        <v>738</v>
      </c>
      <c r="C748" t="s">
        <v>1859</v>
      </c>
      <c r="D748">
        <v>0.63763350424070098</v>
      </c>
      <c r="E748">
        <v>0.33789362164082098</v>
      </c>
      <c r="F748">
        <v>0.63621262683691304</v>
      </c>
      <c r="G748">
        <v>0.38017923962998201</v>
      </c>
      <c r="H748">
        <v>0.61216772527478602</v>
      </c>
      <c r="I748">
        <v>0.36721305329282999</v>
      </c>
      <c r="J748">
        <v>0.62071164218416996</v>
      </c>
      <c r="K748">
        <v>0.42448527514865397</v>
      </c>
      <c r="L748" s="126">
        <f t="shared" si="84"/>
        <v>0.62071164218416996</v>
      </c>
      <c r="M748" s="126">
        <f t="shared" si="85"/>
        <v>0.42448527514865397</v>
      </c>
      <c r="O748" s="122">
        <v>738</v>
      </c>
      <c r="P748" t="s">
        <v>3343</v>
      </c>
      <c r="Q748">
        <v>0.57734316546921804</v>
      </c>
      <c r="R748">
        <v>0.41853495662192802</v>
      </c>
      <c r="S748">
        <v>0.56601474820382702</v>
      </c>
      <c r="T748">
        <v>0.42780243493289299</v>
      </c>
      <c r="U748">
        <v>0.54668633093843599</v>
      </c>
      <c r="V748">
        <v>0.44506991324385697</v>
      </c>
      <c r="W748">
        <v>0.52404424461148003</v>
      </c>
      <c r="X748">
        <v>0.45740730479867803</v>
      </c>
      <c r="Y748" s="126">
        <f t="shared" si="86"/>
        <v>0.52404424461148003</v>
      </c>
      <c r="Z748" s="126">
        <f t="shared" si="87"/>
        <v>0.45740730479867803</v>
      </c>
      <c r="AB748">
        <v>738</v>
      </c>
      <c r="AC748" t="str">
        <f t="shared" si="81"/>
        <v>Martin Klizan</v>
      </c>
      <c r="AD748" s="124">
        <f t="shared" si="82"/>
        <v>0.62071164218416996</v>
      </c>
      <c r="AE748" s="124">
        <f t="shared" si="83"/>
        <v>0.42448527514865397</v>
      </c>
    </row>
    <row r="749" spans="2:31" x14ac:dyDescent="0.35">
      <c r="B749" s="122">
        <v>739</v>
      </c>
      <c r="C749" t="s">
        <v>3869</v>
      </c>
      <c r="D749">
        <v>0.64992373463015296</v>
      </c>
      <c r="E749">
        <v>0.34235210057539101</v>
      </c>
      <c r="F749">
        <v>0.63584456750873297</v>
      </c>
      <c r="G749">
        <v>0.349437351909613</v>
      </c>
      <c r="H749">
        <v>0.62066045095030398</v>
      </c>
      <c r="I749">
        <v>0.36757572933133797</v>
      </c>
      <c r="J749">
        <v>0.59270283043720795</v>
      </c>
      <c r="K749">
        <v>0.38554740901753598</v>
      </c>
      <c r="L749" s="126">
        <f t="shared" si="84"/>
        <v>0.59270283043720795</v>
      </c>
      <c r="M749" s="126">
        <f t="shared" si="85"/>
        <v>0.38554740901753598</v>
      </c>
      <c r="O749" s="122">
        <v>739</v>
      </c>
      <c r="P749" t="s">
        <v>2184</v>
      </c>
      <c r="Q749">
        <v>0.57781663257733795</v>
      </c>
      <c r="R749">
        <v>0.41862383470195602</v>
      </c>
      <c r="S749">
        <v>0.56672494886600699</v>
      </c>
      <c r="T749">
        <v>0.42793575205293499</v>
      </c>
      <c r="U749">
        <v>0.54763326515467603</v>
      </c>
      <c r="V749">
        <v>0.44524766940391303</v>
      </c>
      <c r="W749">
        <v>0.52617484659802105</v>
      </c>
      <c r="X749">
        <v>0.45780725615880302</v>
      </c>
      <c r="Y749" s="126">
        <f t="shared" si="86"/>
        <v>0.52617484659802105</v>
      </c>
      <c r="Z749" s="126">
        <f t="shared" si="87"/>
        <v>0.45780725615880302</v>
      </c>
      <c r="AB749">
        <v>739</v>
      </c>
      <c r="AC749" t="str">
        <f t="shared" si="81"/>
        <v>Martin Landaluce</v>
      </c>
      <c r="AD749" s="124">
        <f t="shared" si="82"/>
        <v>0.59270283043720795</v>
      </c>
      <c r="AE749" s="124">
        <f t="shared" si="83"/>
        <v>0.38554740901753598</v>
      </c>
    </row>
    <row r="750" spans="2:31" x14ac:dyDescent="0.35">
      <c r="B750" s="122">
        <v>740</v>
      </c>
      <c r="C750" t="s">
        <v>2362</v>
      </c>
      <c r="D750">
        <v>0.63571898949532701</v>
      </c>
      <c r="E750">
        <v>0.34215175328974201</v>
      </c>
      <c r="F750">
        <v>0.63464637850865002</v>
      </c>
      <c r="G750">
        <v>0.35593691629350699</v>
      </c>
      <c r="H750">
        <v>0.61948478388148698</v>
      </c>
      <c r="I750">
        <v>0.37345268722012998</v>
      </c>
      <c r="J750">
        <v>0.59632318925432504</v>
      </c>
      <c r="K750">
        <v>0.39896845814675402</v>
      </c>
      <c r="L750" s="126">
        <f t="shared" si="84"/>
        <v>0.59632318925432504</v>
      </c>
      <c r="M750" s="126">
        <f t="shared" si="85"/>
        <v>0.39896845814675402</v>
      </c>
      <c r="O750" s="122">
        <v>740</v>
      </c>
      <c r="P750" t="s">
        <v>2185</v>
      </c>
      <c r="Q750">
        <v>0.57529286907045596</v>
      </c>
      <c r="R750">
        <v>0.416641622029221</v>
      </c>
      <c r="S750">
        <v>0.56593321004045005</v>
      </c>
      <c r="T750">
        <v>0.419235504012265</v>
      </c>
      <c r="U750">
        <v>0.54790726774059195</v>
      </c>
      <c r="V750">
        <v>0.44891646419664</v>
      </c>
      <c r="W750">
        <v>0.531949183300231</v>
      </c>
      <c r="X750">
        <v>0.46127482802227798</v>
      </c>
      <c r="Y750" s="126">
        <f t="shared" si="86"/>
        <v>0.531949183300231</v>
      </c>
      <c r="Z750" s="126">
        <f t="shared" si="87"/>
        <v>0.46127482802227798</v>
      </c>
      <c r="AB750">
        <v>740</v>
      </c>
      <c r="AC750" t="str">
        <f t="shared" si="81"/>
        <v>Martin Lee</v>
      </c>
      <c r="AD750" s="124">
        <f t="shared" si="82"/>
        <v>0.59632318925432504</v>
      </c>
      <c r="AE750" s="124">
        <f t="shared" si="83"/>
        <v>0.39896845814675402</v>
      </c>
    </row>
    <row r="751" spans="2:31" x14ac:dyDescent="0.35">
      <c r="B751" s="122">
        <v>741</v>
      </c>
      <c r="C751" t="s">
        <v>2464</v>
      </c>
      <c r="D751">
        <v>0.65016434327996098</v>
      </c>
      <c r="E751">
        <v>0.347871944289315</v>
      </c>
      <c r="F751">
        <v>0.63821912437328199</v>
      </c>
      <c r="G751">
        <v>0.35916259238575399</v>
      </c>
      <c r="H751">
        <v>0.61611494227721197</v>
      </c>
      <c r="I751">
        <v>0.37773209210652098</v>
      </c>
      <c r="J751">
        <v>0.59621912437328195</v>
      </c>
      <c r="K751">
        <v>0.40116259238575402</v>
      </c>
      <c r="L751" s="126">
        <f t="shared" si="84"/>
        <v>0.59621912437328195</v>
      </c>
      <c r="M751" s="126">
        <f t="shared" si="85"/>
        <v>0.40116259238575402</v>
      </c>
      <c r="O751" s="122">
        <v>741</v>
      </c>
      <c r="P751" t="s">
        <v>3212</v>
      </c>
      <c r="Q751">
        <v>0.579435618975915</v>
      </c>
      <c r="R751">
        <v>0.41955085237134099</v>
      </c>
      <c r="S751">
        <v>0.56915342846387196</v>
      </c>
      <c r="T751">
        <v>0.429326278557012</v>
      </c>
      <c r="U751">
        <v>0.55087123795182902</v>
      </c>
      <c r="V751">
        <v>0.44710170474268301</v>
      </c>
      <c r="W751">
        <v>0.53346028539161605</v>
      </c>
      <c r="X751">
        <v>0.46197883567103598</v>
      </c>
      <c r="Y751" s="126">
        <f t="shared" si="86"/>
        <v>0.53346028539161605</v>
      </c>
      <c r="Z751" s="126">
        <f t="shared" si="87"/>
        <v>0.46197883567103598</v>
      </c>
      <c r="AB751">
        <v>741</v>
      </c>
      <c r="AC751" t="str">
        <f t="shared" si="81"/>
        <v>Martin Slanar</v>
      </c>
      <c r="AD751" s="124">
        <f t="shared" si="82"/>
        <v>0.59621912437328195</v>
      </c>
      <c r="AE751" s="124">
        <f t="shared" si="83"/>
        <v>0.40116259238575402</v>
      </c>
    </row>
    <row r="752" spans="2:31" x14ac:dyDescent="0.35">
      <c r="B752" s="122">
        <v>742</v>
      </c>
      <c r="C752" t="s">
        <v>2732</v>
      </c>
      <c r="D752">
        <v>0.65318750417080895</v>
      </c>
      <c r="E752">
        <v>0.34604127237693699</v>
      </c>
      <c r="F752">
        <v>0.64228125625621402</v>
      </c>
      <c r="G752">
        <v>0.35656190856540498</v>
      </c>
      <c r="H752">
        <v>0.62537500834161897</v>
      </c>
      <c r="I752">
        <v>0.37308254475387398</v>
      </c>
      <c r="J752">
        <v>0.60088126960280397</v>
      </c>
      <c r="K752">
        <v>0.39549398017160398</v>
      </c>
      <c r="L752" s="126">
        <f t="shared" si="84"/>
        <v>0.60088126960280397</v>
      </c>
      <c r="M752" s="126">
        <f t="shared" si="85"/>
        <v>0.39549398017160398</v>
      </c>
      <c r="O752" s="122">
        <v>742</v>
      </c>
      <c r="P752" t="s">
        <v>2186</v>
      </c>
      <c r="Q752">
        <v>0.62703012118036905</v>
      </c>
      <c r="R752">
        <v>0.39032566366306698</v>
      </c>
      <c r="S752">
        <v>0.61947637460428695</v>
      </c>
      <c r="T752">
        <v>0.40823861886135498</v>
      </c>
      <c r="U752">
        <v>0.57249650416059095</v>
      </c>
      <c r="V752">
        <v>0.41094638474285999</v>
      </c>
      <c r="W752">
        <v>0.552311596819274</v>
      </c>
      <c r="X752">
        <v>0.416102188200627</v>
      </c>
      <c r="Y752" s="126">
        <f t="shared" si="86"/>
        <v>0.552311596819274</v>
      </c>
      <c r="Z752" s="126">
        <f t="shared" si="87"/>
        <v>0.416102188200627</v>
      </c>
      <c r="AB752">
        <v>742</v>
      </c>
      <c r="AC752" t="str">
        <f t="shared" si="81"/>
        <v>Martin Vaisse</v>
      </c>
      <c r="AD752" s="124">
        <f t="shared" si="82"/>
        <v>0.60088126960280397</v>
      </c>
      <c r="AE752" s="124">
        <f t="shared" si="83"/>
        <v>0.39549398017160398</v>
      </c>
    </row>
    <row r="753" spans="2:31" x14ac:dyDescent="0.35">
      <c r="B753" s="122">
        <v>743</v>
      </c>
      <c r="C753" t="s">
        <v>2415</v>
      </c>
      <c r="D753">
        <v>0.62810012705081597</v>
      </c>
      <c r="E753">
        <v>0.322472053615115</v>
      </c>
      <c r="F753">
        <v>0.620479177423234</v>
      </c>
      <c r="G753">
        <v>0.33304747799363998</v>
      </c>
      <c r="H753">
        <v>0.59361803342687802</v>
      </c>
      <c r="I753">
        <v>0.33006616451652598</v>
      </c>
      <c r="J753">
        <v>0.59812854569626805</v>
      </c>
      <c r="K753">
        <v>0.36038966293081098</v>
      </c>
      <c r="L753" s="126">
        <f t="shared" si="84"/>
        <v>0.59812854569626805</v>
      </c>
      <c r="M753" s="126">
        <f t="shared" si="85"/>
        <v>0.36038966293081098</v>
      </c>
      <c r="O753" s="122">
        <v>743</v>
      </c>
      <c r="P753" t="s">
        <v>2187</v>
      </c>
      <c r="Q753">
        <v>0.55969924877189703</v>
      </c>
      <c r="R753">
        <v>0.43766118222669298</v>
      </c>
      <c r="S753">
        <v>0.54690901432276195</v>
      </c>
      <c r="T753">
        <v>0.44012403632074598</v>
      </c>
      <c r="U753">
        <v>0.52596626911143396</v>
      </c>
      <c r="V753">
        <v>0.44712222759299702</v>
      </c>
      <c r="W753">
        <v>0.50648265999170705</v>
      </c>
      <c r="X753">
        <v>0.47263717413233802</v>
      </c>
      <c r="Y753" s="126">
        <f t="shared" si="86"/>
        <v>0.50648265999170705</v>
      </c>
      <c r="Z753" s="126">
        <f t="shared" si="87"/>
        <v>0.47263717413233802</v>
      </c>
      <c r="AB753">
        <v>743</v>
      </c>
      <c r="AC753" t="str">
        <f t="shared" si="81"/>
        <v>Martin Vassallo Arguello</v>
      </c>
      <c r="AD753" s="124">
        <f t="shared" si="82"/>
        <v>0.59812854569626805</v>
      </c>
      <c r="AE753" s="124">
        <f t="shared" si="83"/>
        <v>0.36038966293081098</v>
      </c>
    </row>
    <row r="754" spans="2:31" x14ac:dyDescent="0.35">
      <c r="B754" s="122">
        <v>744</v>
      </c>
      <c r="C754" t="s">
        <v>2318</v>
      </c>
      <c r="D754">
        <v>0.66185099074301101</v>
      </c>
      <c r="E754">
        <v>0.316835324637324</v>
      </c>
      <c r="F754">
        <v>0.64887290645113105</v>
      </c>
      <c r="G754">
        <v>0.328252050559529</v>
      </c>
      <c r="H754">
        <v>0.63945987177562502</v>
      </c>
      <c r="I754">
        <v>0.33659885293653202</v>
      </c>
      <c r="J754">
        <v>0.61720857996036504</v>
      </c>
      <c r="K754">
        <v>0.35412853700668101</v>
      </c>
      <c r="L754" s="126">
        <f t="shared" si="84"/>
        <v>0.61720857996036504</v>
      </c>
      <c r="M754" s="126">
        <f t="shared" si="85"/>
        <v>0.35412853700668101</v>
      </c>
      <c r="O754" s="122">
        <v>744</v>
      </c>
      <c r="P754" t="s">
        <v>2188</v>
      </c>
      <c r="Q754">
        <v>0.59976641605885905</v>
      </c>
      <c r="R754">
        <v>0.42039324105973003</v>
      </c>
      <c r="S754">
        <v>0.58035368157494804</v>
      </c>
      <c r="T754">
        <v>0.42374492779385903</v>
      </c>
      <c r="U754">
        <v>0.55145725471343898</v>
      </c>
      <c r="V754">
        <v>0.42226911522502703</v>
      </c>
      <c r="W754">
        <v>0.55916147658617998</v>
      </c>
      <c r="X754">
        <v>0.45970312985342698</v>
      </c>
      <c r="Y754" s="126">
        <f t="shared" si="86"/>
        <v>0.55916147658617998</v>
      </c>
      <c r="Z754" s="126">
        <f t="shared" si="87"/>
        <v>0.45970312985342698</v>
      </c>
      <c r="AB754">
        <v>744</v>
      </c>
      <c r="AC754" t="str">
        <f t="shared" si="81"/>
        <v>Martin Verkerk</v>
      </c>
      <c r="AD754" s="124">
        <f t="shared" si="82"/>
        <v>0.61720857996036504</v>
      </c>
      <c r="AE754" s="124">
        <f t="shared" si="83"/>
        <v>0.35412853700668101</v>
      </c>
    </row>
    <row r="755" spans="2:31" x14ac:dyDescent="0.35">
      <c r="B755" s="122">
        <v>745</v>
      </c>
      <c r="C755" t="s">
        <v>2639</v>
      </c>
      <c r="D755">
        <v>0.65732894039886702</v>
      </c>
      <c r="E755">
        <v>0.37436328174184103</v>
      </c>
      <c r="F755">
        <v>0.65684211405600701</v>
      </c>
      <c r="G755">
        <v>0.40538522044730602</v>
      </c>
      <c r="H755">
        <v>0.66077934950922101</v>
      </c>
      <c r="I755">
        <v>0.40832132024804402</v>
      </c>
      <c r="J755">
        <v>0.63160446687889904</v>
      </c>
      <c r="K755">
        <v>0.43038187703231001</v>
      </c>
      <c r="L755" s="126">
        <f t="shared" si="84"/>
        <v>0.63160446687889904</v>
      </c>
      <c r="M755" s="126">
        <f t="shared" si="85"/>
        <v>0.43038187703231001</v>
      </c>
      <c r="O755" s="122">
        <v>745</v>
      </c>
      <c r="P755" t="s">
        <v>3417</v>
      </c>
      <c r="Q755">
        <v>0.57891890228897802</v>
      </c>
      <c r="R755">
        <v>0.41907150726727599</v>
      </c>
      <c r="S755">
        <v>0.56855853638530396</v>
      </c>
      <c r="T755">
        <v>0.42876200968970102</v>
      </c>
      <c r="U755">
        <v>0.54875670686693301</v>
      </c>
      <c r="V755">
        <v>0.44521452180182702</v>
      </c>
      <c r="W755">
        <v>0.53455853638530404</v>
      </c>
      <c r="X755">
        <v>0.46276200968970099</v>
      </c>
      <c r="Y755" s="126">
        <f t="shared" si="86"/>
        <v>0.53455853638530404</v>
      </c>
      <c r="Z755" s="126">
        <f t="shared" si="87"/>
        <v>0.46276200968970099</v>
      </c>
      <c r="AB755">
        <v>745</v>
      </c>
      <c r="AC755" t="str">
        <f t="shared" si="81"/>
        <v>Marton Fucsovics</v>
      </c>
      <c r="AD755" s="124">
        <f t="shared" si="82"/>
        <v>0.63160446687889904</v>
      </c>
      <c r="AE755" s="124">
        <f t="shared" si="83"/>
        <v>0.43038187703231001</v>
      </c>
    </row>
    <row r="756" spans="2:31" x14ac:dyDescent="0.35">
      <c r="B756" s="122">
        <v>746</v>
      </c>
      <c r="C756" t="s">
        <v>2832</v>
      </c>
      <c r="D756">
        <v>0.65152192703856404</v>
      </c>
      <c r="E756">
        <v>0.34600492155232798</v>
      </c>
      <c r="F756">
        <v>0.63978289055784598</v>
      </c>
      <c r="G756">
        <v>0.356507382328492</v>
      </c>
      <c r="H756">
        <v>0.62204385407712703</v>
      </c>
      <c r="I756">
        <v>0.37300984310465601</v>
      </c>
      <c r="J756">
        <v>0.593053057081249</v>
      </c>
      <c r="K756">
        <v>0.39532313129594199</v>
      </c>
      <c r="L756" s="126">
        <f t="shared" si="84"/>
        <v>0.593053057081249</v>
      </c>
      <c r="M756" s="126">
        <f t="shared" si="85"/>
        <v>0.39532313129594199</v>
      </c>
      <c r="O756" s="122">
        <v>746</v>
      </c>
      <c r="P756" t="s">
        <v>2189</v>
      </c>
      <c r="Q756">
        <v>0.55964519571673399</v>
      </c>
      <c r="R756">
        <v>0.41332810203251202</v>
      </c>
      <c r="S756">
        <v>0.54314522702915402</v>
      </c>
      <c r="T756">
        <v>0.41275128021634699</v>
      </c>
      <c r="U756">
        <v>0.52290884718506003</v>
      </c>
      <c r="V756">
        <v>0.42091312239268103</v>
      </c>
      <c r="W756">
        <v>0.50231196623036001</v>
      </c>
      <c r="X756">
        <v>0.4403312170782</v>
      </c>
      <c r="Y756" s="126">
        <f t="shared" si="86"/>
        <v>0.50231196623036001</v>
      </c>
      <c r="Z756" s="126">
        <f t="shared" si="87"/>
        <v>0.4403312170782</v>
      </c>
      <c r="AB756">
        <v>746</v>
      </c>
      <c r="AC756" t="str">
        <f t="shared" si="81"/>
        <v>Marvin Moeller</v>
      </c>
      <c r="AD756" s="124">
        <f t="shared" si="82"/>
        <v>0.593053057081249</v>
      </c>
      <c r="AE756" s="124">
        <f t="shared" si="83"/>
        <v>0.39532313129594199</v>
      </c>
    </row>
    <row r="757" spans="2:31" x14ac:dyDescent="0.35">
      <c r="B757" s="122">
        <v>747</v>
      </c>
      <c r="C757" t="s">
        <v>2485</v>
      </c>
      <c r="D757">
        <v>0.65711510820159003</v>
      </c>
      <c r="E757">
        <v>0.34502232233494901</v>
      </c>
      <c r="F757">
        <v>0.64375110987301698</v>
      </c>
      <c r="G757">
        <v>0.35715843503614803</v>
      </c>
      <c r="H757">
        <v>0.62631333240476295</v>
      </c>
      <c r="I757">
        <v>0.37436882627711099</v>
      </c>
      <c r="J757">
        <v>0.60087555493650902</v>
      </c>
      <c r="K757">
        <v>0.39957921751807401</v>
      </c>
      <c r="L757" s="126">
        <f t="shared" si="84"/>
        <v>0.60087555493650902</v>
      </c>
      <c r="M757" s="126">
        <f t="shared" si="85"/>
        <v>0.39957921751807401</v>
      </c>
      <c r="O757" s="122">
        <v>747</v>
      </c>
      <c r="P757" t="s">
        <v>3487</v>
      </c>
      <c r="Q757">
        <v>0.57985402831586097</v>
      </c>
      <c r="R757">
        <v>0.41900268456744599</v>
      </c>
      <c r="S757">
        <v>0.56978104247379102</v>
      </c>
      <c r="T757">
        <v>0.42850402685116901</v>
      </c>
      <c r="U757">
        <v>0.55170805663172096</v>
      </c>
      <c r="V757">
        <v>0.44600536913489103</v>
      </c>
      <c r="W757">
        <v>0.53534312742137302</v>
      </c>
      <c r="X757">
        <v>0.45951208055350601</v>
      </c>
      <c r="Y757" s="126">
        <f t="shared" si="86"/>
        <v>0.53534312742137302</v>
      </c>
      <c r="Z757" s="126">
        <f t="shared" si="87"/>
        <v>0.45951208055350601</v>
      </c>
      <c r="AB757">
        <v>747</v>
      </c>
      <c r="AC757" t="str">
        <f t="shared" si="81"/>
        <v>Massimo Dell'Acqua</v>
      </c>
      <c r="AD757" s="124">
        <f t="shared" si="82"/>
        <v>0.60087555493650902</v>
      </c>
      <c r="AE757" s="124">
        <f t="shared" si="83"/>
        <v>0.39957921751807401</v>
      </c>
    </row>
    <row r="758" spans="2:31" x14ac:dyDescent="0.35">
      <c r="B758" s="122">
        <v>748</v>
      </c>
      <c r="C758" t="s">
        <v>2606</v>
      </c>
      <c r="D758">
        <v>0.65360887162360704</v>
      </c>
      <c r="E758">
        <v>0.34141838261137503</v>
      </c>
      <c r="F758">
        <v>0.64284877563020904</v>
      </c>
      <c r="G758">
        <v>0.34513387741837198</v>
      </c>
      <c r="H758">
        <v>0.62629366301804001</v>
      </c>
      <c r="I758">
        <v>0.36912346698591703</v>
      </c>
      <c r="J758">
        <v>0.60316157972571305</v>
      </c>
      <c r="K758">
        <v>0.39464887023797002</v>
      </c>
      <c r="L758" s="126">
        <f t="shared" si="84"/>
        <v>0.60316157972571305</v>
      </c>
      <c r="M758" s="126">
        <f t="shared" si="85"/>
        <v>0.39464887023797002</v>
      </c>
      <c r="O758" s="122">
        <v>748</v>
      </c>
      <c r="P758" t="s">
        <v>3580</v>
      </c>
      <c r="Q758">
        <v>0.57946833509386297</v>
      </c>
      <c r="R758">
        <v>0.41885784206358501</v>
      </c>
      <c r="S758">
        <v>0.56920250264079497</v>
      </c>
      <c r="T758">
        <v>0.428286763095377</v>
      </c>
      <c r="U758">
        <v>0.55093667018772696</v>
      </c>
      <c r="V758">
        <v>0.44571568412717</v>
      </c>
      <c r="W758">
        <v>0.53360750792238598</v>
      </c>
      <c r="X758">
        <v>0.45886028928613098</v>
      </c>
      <c r="Y758" s="126">
        <f t="shared" si="86"/>
        <v>0.53360750792238598</v>
      </c>
      <c r="Z758" s="126">
        <f t="shared" si="87"/>
        <v>0.45886028928613098</v>
      </c>
      <c r="AB758">
        <v>748</v>
      </c>
      <c r="AC758" t="str">
        <f t="shared" si="81"/>
        <v>Mate Delic</v>
      </c>
      <c r="AD758" s="124">
        <f t="shared" si="82"/>
        <v>0.60316157972571305</v>
      </c>
      <c r="AE758" s="124">
        <f t="shared" si="83"/>
        <v>0.39464887023797002</v>
      </c>
    </row>
    <row r="759" spans="2:31" x14ac:dyDescent="0.35">
      <c r="B759" s="122">
        <v>749</v>
      </c>
      <c r="C759" t="s">
        <v>2605</v>
      </c>
      <c r="D759">
        <v>0.64361190439977201</v>
      </c>
      <c r="E759">
        <v>0.32920366895603398</v>
      </c>
      <c r="F759">
        <v>0.62828217846231205</v>
      </c>
      <c r="G759">
        <v>0.34515166719630702</v>
      </c>
      <c r="H759">
        <v>0.61003210232805505</v>
      </c>
      <c r="I759">
        <v>0.35868432524326699</v>
      </c>
      <c r="J759">
        <v>0.588200336651726</v>
      </c>
      <c r="K759">
        <v>0.39032548431280201</v>
      </c>
      <c r="L759" s="126">
        <f t="shared" si="84"/>
        <v>0.588200336651726</v>
      </c>
      <c r="M759" s="126">
        <f t="shared" si="85"/>
        <v>0.39032548431280201</v>
      </c>
      <c r="O759" s="122">
        <v>749</v>
      </c>
      <c r="P759" t="s">
        <v>3546</v>
      </c>
      <c r="Q759">
        <v>0.58250810583434998</v>
      </c>
      <c r="R759">
        <v>0.41082239788749197</v>
      </c>
      <c r="S759">
        <v>0.57402308215848896</v>
      </c>
      <c r="T759">
        <v>0.42378444071926902</v>
      </c>
      <c r="U759">
        <v>0.56066439791538203</v>
      </c>
      <c r="V759">
        <v>0.44166492776031102</v>
      </c>
      <c r="W759">
        <v>0.54374420969219195</v>
      </c>
      <c r="X759">
        <v>0.46723392050707702</v>
      </c>
      <c r="Y759" s="126">
        <f t="shared" si="86"/>
        <v>0.54374420969219195</v>
      </c>
      <c r="Z759" s="126">
        <f t="shared" si="87"/>
        <v>0.46723392050707702</v>
      </c>
      <c r="AB759">
        <v>749</v>
      </c>
      <c r="AC759" t="str">
        <f t="shared" si="81"/>
        <v>Mate Pavic</v>
      </c>
      <c r="AD759" s="124">
        <f t="shared" si="82"/>
        <v>0.588200336651726</v>
      </c>
      <c r="AE759" s="124">
        <f t="shared" si="83"/>
        <v>0.39032548431280201</v>
      </c>
    </row>
    <row r="760" spans="2:31" x14ac:dyDescent="0.35">
      <c r="B760" s="122">
        <v>750</v>
      </c>
      <c r="C760" t="s">
        <v>2954</v>
      </c>
      <c r="D760">
        <v>0.652121951219512</v>
      </c>
      <c r="E760">
        <v>0.34799999999999998</v>
      </c>
      <c r="F760">
        <v>0.64068292682926797</v>
      </c>
      <c r="G760">
        <v>0.35949999999999999</v>
      </c>
      <c r="H760">
        <v>0.62324390243902394</v>
      </c>
      <c r="I760">
        <v>0.377</v>
      </c>
      <c r="J760">
        <v>0.59587317073170698</v>
      </c>
      <c r="K760">
        <v>0.4047</v>
      </c>
      <c r="L760" s="126">
        <f t="shared" si="84"/>
        <v>0.59587317073170698</v>
      </c>
      <c r="M760" s="126">
        <f t="shared" si="85"/>
        <v>0.4047</v>
      </c>
      <c r="O760" s="122">
        <v>750</v>
      </c>
      <c r="P760" t="s">
        <v>3096</v>
      </c>
      <c r="Q760">
        <v>0.60803421857099205</v>
      </c>
      <c r="R760">
        <v>0.435472329148753</v>
      </c>
      <c r="S760">
        <v>0.59879826772706002</v>
      </c>
      <c r="T760">
        <v>0.460481743221615</v>
      </c>
      <c r="U760">
        <v>0.56868158652239298</v>
      </c>
      <c r="V760">
        <v>0.47230841836520299</v>
      </c>
      <c r="W760">
        <v>0.56785553691330604</v>
      </c>
      <c r="X760">
        <v>0.46997225276773902</v>
      </c>
      <c r="Y760" s="126">
        <f t="shared" si="86"/>
        <v>0.56785553691330604</v>
      </c>
      <c r="Z760" s="126">
        <f t="shared" si="87"/>
        <v>0.46997225276773902</v>
      </c>
      <c r="AB760">
        <v>750</v>
      </c>
      <c r="AC760" t="str">
        <f t="shared" si="81"/>
        <v>Mate Valkusz</v>
      </c>
      <c r="AD760" s="124">
        <f t="shared" si="82"/>
        <v>0.59587317073170698</v>
      </c>
      <c r="AE760" s="124">
        <f t="shared" si="83"/>
        <v>0.4047</v>
      </c>
    </row>
    <row r="761" spans="2:31" x14ac:dyDescent="0.35">
      <c r="B761" s="122">
        <v>751</v>
      </c>
      <c r="C761" t="s">
        <v>3954</v>
      </c>
      <c r="D761">
        <v>0.653200155569017</v>
      </c>
      <c r="E761">
        <v>0.347433468924081</v>
      </c>
      <c r="F761">
        <v>0.64230023335352604</v>
      </c>
      <c r="G761">
        <v>0.35865020338612202</v>
      </c>
      <c r="H761">
        <v>0.62540031113803396</v>
      </c>
      <c r="I761">
        <v>0.375866937848163</v>
      </c>
      <c r="J761">
        <v>0.60094073117437996</v>
      </c>
      <c r="K761">
        <v>0.40203730394318199</v>
      </c>
      <c r="L761" s="126">
        <f t="shared" si="84"/>
        <v>0.60094073117437996</v>
      </c>
      <c r="M761" s="126">
        <f t="shared" si="85"/>
        <v>0.40203730394318199</v>
      </c>
      <c r="O761" s="122">
        <v>751</v>
      </c>
      <c r="P761" t="s">
        <v>3937</v>
      </c>
      <c r="Q761">
        <v>0.58356513833842605</v>
      </c>
      <c r="R761">
        <v>0.42095469911779998</v>
      </c>
      <c r="S761">
        <v>0.57530800858077003</v>
      </c>
      <c r="T761">
        <v>0.43143869483443897</v>
      </c>
      <c r="U761">
        <v>0.55936847023807001</v>
      </c>
      <c r="V761">
        <v>0.44986952128916402</v>
      </c>
      <c r="W761">
        <v>0.55128884291239899</v>
      </c>
      <c r="X761">
        <v>0.46842242302714499</v>
      </c>
      <c r="Y761" s="126">
        <f t="shared" si="86"/>
        <v>0.55128884291239899</v>
      </c>
      <c r="Z761" s="126">
        <f t="shared" si="87"/>
        <v>0.46842242302714499</v>
      </c>
      <c r="AB761">
        <v>751</v>
      </c>
      <c r="AC761" t="str">
        <f t="shared" si="81"/>
        <v>Mateus Alves</v>
      </c>
      <c r="AD761" s="124">
        <f t="shared" si="82"/>
        <v>0.60094073117437996</v>
      </c>
      <c r="AE761" s="124">
        <f t="shared" si="83"/>
        <v>0.40203730394318199</v>
      </c>
    </row>
    <row r="762" spans="2:31" x14ac:dyDescent="0.35">
      <c r="B762" s="122">
        <v>752</v>
      </c>
      <c r="C762" t="s">
        <v>3827</v>
      </c>
      <c r="D762">
        <v>0.65182766304880702</v>
      </c>
      <c r="E762">
        <v>0.34718883732581701</v>
      </c>
      <c r="F762">
        <v>0.640241494573211</v>
      </c>
      <c r="G762">
        <v>0.35828325598872501</v>
      </c>
      <c r="H762">
        <v>0.62265532609761398</v>
      </c>
      <c r="I762">
        <v>0.37537767465163402</v>
      </c>
      <c r="J762">
        <v>0.59449001632939302</v>
      </c>
      <c r="K762">
        <v>0.40088753543133998</v>
      </c>
      <c r="L762" s="126">
        <f t="shared" si="84"/>
        <v>0.59449001632939302</v>
      </c>
      <c r="M762" s="126">
        <f t="shared" si="85"/>
        <v>0.40088753543133998</v>
      </c>
      <c r="O762" s="122">
        <v>752</v>
      </c>
      <c r="P762" t="s">
        <v>3401</v>
      </c>
      <c r="Q762">
        <v>0.576327143664907</v>
      </c>
      <c r="R762">
        <v>0.41639788228404101</v>
      </c>
      <c r="S762">
        <v>0.56511609846039002</v>
      </c>
      <c r="T762">
        <v>0.42545010420665003</v>
      </c>
      <c r="U762">
        <v>0.54090198955163205</v>
      </c>
      <c r="V762">
        <v>0.43567607988454998</v>
      </c>
      <c r="W762">
        <v>0.53135442278965495</v>
      </c>
      <c r="X762">
        <v>0.46400280510936698</v>
      </c>
      <c r="Y762" s="126">
        <f t="shared" si="86"/>
        <v>0.53135442278965495</v>
      </c>
      <c r="Z762" s="126">
        <f t="shared" si="87"/>
        <v>0.46400280510936698</v>
      </c>
      <c r="AB762">
        <v>752</v>
      </c>
      <c r="AC762" t="str">
        <f t="shared" si="81"/>
        <v>Matheus Pucinelli De Almeida</v>
      </c>
      <c r="AD762" s="124">
        <f t="shared" si="82"/>
        <v>0.59449001632939302</v>
      </c>
      <c r="AE762" s="124">
        <f t="shared" si="83"/>
        <v>0.40088753543133998</v>
      </c>
    </row>
    <row r="763" spans="2:31" x14ac:dyDescent="0.35">
      <c r="B763" s="122">
        <v>753</v>
      </c>
      <c r="C763" t="s">
        <v>2823</v>
      </c>
      <c r="D763">
        <v>0.65164116790975402</v>
      </c>
      <c r="E763">
        <v>0.34876493626616101</v>
      </c>
      <c r="F763">
        <v>0.63822459650706298</v>
      </c>
      <c r="G763">
        <v>0.36176807798309801</v>
      </c>
      <c r="H763">
        <v>0.62432604800488201</v>
      </c>
      <c r="I763">
        <v>0.37721143302190202</v>
      </c>
      <c r="J763">
        <v>0.60168615230807099</v>
      </c>
      <c r="K763">
        <v>0.40308736438479797</v>
      </c>
      <c r="L763" s="126">
        <f t="shared" si="84"/>
        <v>0.60168615230807099</v>
      </c>
      <c r="M763" s="126">
        <f t="shared" si="85"/>
        <v>0.40308736438479797</v>
      </c>
      <c r="O763" s="122">
        <v>753</v>
      </c>
      <c r="P763" t="s">
        <v>3209</v>
      </c>
      <c r="Q763">
        <v>0.57294551551636197</v>
      </c>
      <c r="R763">
        <v>0.40960304621823301</v>
      </c>
      <c r="S763">
        <v>0.55364719994245504</v>
      </c>
      <c r="T763">
        <v>0.413320429739643</v>
      </c>
      <c r="U763">
        <v>0.54789613767985001</v>
      </c>
      <c r="V763">
        <v>0.42327587312314302</v>
      </c>
      <c r="W763">
        <v>0.53922854549657795</v>
      </c>
      <c r="X763">
        <v>0.43933422912404502</v>
      </c>
      <c r="Y763" s="126">
        <f t="shared" si="86"/>
        <v>0.53922854549657795</v>
      </c>
      <c r="Z763" s="126">
        <f t="shared" si="87"/>
        <v>0.43933422912404502</v>
      </c>
      <c r="AB763">
        <v>753</v>
      </c>
      <c r="AC763" t="str">
        <f t="shared" si="81"/>
        <v>Mathias Bourgue</v>
      </c>
      <c r="AD763" s="124">
        <f t="shared" si="82"/>
        <v>0.60168615230807099</v>
      </c>
      <c r="AE763" s="124">
        <f t="shared" si="83"/>
        <v>0.40308736438479797</v>
      </c>
    </row>
    <row r="764" spans="2:31" x14ac:dyDescent="0.35">
      <c r="B764" s="122">
        <v>754</v>
      </c>
      <c r="C764" t="s">
        <v>1860</v>
      </c>
      <c r="D764">
        <v>0.64497913703799603</v>
      </c>
      <c r="E764">
        <v>0.34890647784234702</v>
      </c>
      <c r="F764">
        <v>0.63025211306626905</v>
      </c>
      <c r="G764">
        <v>0.359893435146378</v>
      </c>
      <c r="H764">
        <v>0.603600518332852</v>
      </c>
      <c r="I764">
        <v>0.37928944749441901</v>
      </c>
      <c r="J764">
        <v>0.58318450556574697</v>
      </c>
      <c r="K764">
        <v>0.41636833411871799</v>
      </c>
      <c r="L764" s="126">
        <f t="shared" si="84"/>
        <v>0.58318450556574697</v>
      </c>
      <c r="M764" s="126">
        <f t="shared" si="85"/>
        <v>0.41636833411871799</v>
      </c>
      <c r="O764" s="122">
        <v>754</v>
      </c>
      <c r="P764" t="s">
        <v>3454</v>
      </c>
      <c r="Q764">
        <v>0.56440784629956897</v>
      </c>
      <c r="R764">
        <v>0.40820655361456498</v>
      </c>
      <c r="S764">
        <v>0.55292289806865003</v>
      </c>
      <c r="T764">
        <v>0.42032887298509602</v>
      </c>
      <c r="U764">
        <v>0.54192357818192505</v>
      </c>
      <c r="V764">
        <v>0.43525073380747598</v>
      </c>
      <c r="W764">
        <v>0.52292549106359698</v>
      </c>
      <c r="X764">
        <v>0.45675540301314399</v>
      </c>
      <c r="Y764" s="126">
        <f t="shared" si="86"/>
        <v>0.52292549106359698</v>
      </c>
      <c r="Z764" s="126">
        <f t="shared" si="87"/>
        <v>0.45675540301314399</v>
      </c>
      <c r="AB764">
        <v>754</v>
      </c>
      <c r="AC764" t="str">
        <f t="shared" ref="AC764:AC827" si="88">IF($B$5=1,C764,P764)</f>
        <v>Mathieu Montcourt</v>
      </c>
      <c r="AD764" s="124">
        <f t="shared" ref="AD764:AD827" si="89">IF($B$5=1,L764,Y764)</f>
        <v>0.58318450556574697</v>
      </c>
      <c r="AE764" s="124">
        <f t="shared" ref="AE764:AE827" si="90">IF($B$5=1,M764,Z764)</f>
        <v>0.41636833411871799</v>
      </c>
    </row>
    <row r="765" spans="2:31" x14ac:dyDescent="0.35">
      <c r="B765" s="122">
        <v>755</v>
      </c>
      <c r="C765" t="s">
        <v>2613</v>
      </c>
      <c r="D765">
        <v>0.65102333226588904</v>
      </c>
      <c r="E765">
        <v>0.34886448078815402</v>
      </c>
      <c r="F765">
        <v>0.63735483082483901</v>
      </c>
      <c r="G765">
        <v>0.36238152985216099</v>
      </c>
      <c r="H765">
        <v>0.62302333226588902</v>
      </c>
      <c r="I765">
        <v>0.37686448078815399</v>
      </c>
      <c r="J765">
        <v>0.59851749919941699</v>
      </c>
      <c r="K765">
        <v>0.401398360591115</v>
      </c>
      <c r="L765" s="126">
        <f t="shared" si="84"/>
        <v>0.59851749919941699</v>
      </c>
      <c r="M765" s="126">
        <f t="shared" si="85"/>
        <v>0.401398360591115</v>
      </c>
      <c r="O765" s="122">
        <v>755</v>
      </c>
      <c r="P765" t="s">
        <v>3586</v>
      </c>
      <c r="Q765">
        <v>0.57922916406687097</v>
      </c>
      <c r="R765">
        <v>0.41721590211148801</v>
      </c>
      <c r="S765">
        <v>0.56897221875582804</v>
      </c>
      <c r="T765">
        <v>0.42628786948198399</v>
      </c>
      <c r="U765">
        <v>0.54968749220061297</v>
      </c>
      <c r="V765">
        <v>0.43964770633446398</v>
      </c>
      <c r="W765">
        <v>0.53497221875582801</v>
      </c>
      <c r="X765">
        <v>0.46028786948198402</v>
      </c>
      <c r="Y765" s="126">
        <f t="shared" si="86"/>
        <v>0.53497221875582801</v>
      </c>
      <c r="Z765" s="126">
        <f t="shared" si="87"/>
        <v>0.46028786948198402</v>
      </c>
      <c r="AB765">
        <v>755</v>
      </c>
      <c r="AC765" t="str">
        <f t="shared" si="88"/>
        <v>Mathieu Rodrigues</v>
      </c>
      <c r="AD765" s="124">
        <f t="shared" si="89"/>
        <v>0.59851749919941699</v>
      </c>
      <c r="AE765" s="124">
        <f t="shared" si="90"/>
        <v>0.401398360591115</v>
      </c>
    </row>
    <row r="766" spans="2:31" x14ac:dyDescent="0.35">
      <c r="B766" s="122">
        <v>756</v>
      </c>
      <c r="C766" t="s">
        <v>3952</v>
      </c>
      <c r="D766">
        <v>0.65341471295896902</v>
      </c>
      <c r="E766">
        <v>0.34729154861432898</v>
      </c>
      <c r="F766">
        <v>0.64255295061195805</v>
      </c>
      <c r="G766">
        <v>0.35838873148577099</v>
      </c>
      <c r="H766">
        <v>0.62629943393810095</v>
      </c>
      <c r="I766">
        <v>0.375913518991563</v>
      </c>
      <c r="J766">
        <v>0.60055295061195801</v>
      </c>
      <c r="K766">
        <v>0.40038873148577198</v>
      </c>
      <c r="L766" s="126">
        <f t="shared" si="84"/>
        <v>0.60055295061195801</v>
      </c>
      <c r="M766" s="126">
        <f t="shared" si="85"/>
        <v>0.40038873148577198</v>
      </c>
      <c r="O766" s="122">
        <v>756</v>
      </c>
      <c r="P766" t="s">
        <v>3228</v>
      </c>
      <c r="Q766">
        <v>0.578910945109535</v>
      </c>
      <c r="R766">
        <v>0.38143894180818499</v>
      </c>
      <c r="S766">
        <v>0.58604970968984604</v>
      </c>
      <c r="T766">
        <v>0.40489828945464001</v>
      </c>
      <c r="U766">
        <v>0.57567024110673803</v>
      </c>
      <c r="V766">
        <v>0.42348764119531401</v>
      </c>
      <c r="W766">
        <v>0.560292622228177</v>
      </c>
      <c r="X766">
        <v>0.43676068493487402</v>
      </c>
      <c r="Y766" s="126">
        <f t="shared" si="86"/>
        <v>0.560292622228177</v>
      </c>
      <c r="Z766" s="126">
        <f t="shared" si="87"/>
        <v>0.43676068493487402</v>
      </c>
      <c r="AB766">
        <v>756</v>
      </c>
      <c r="AC766" t="str">
        <f t="shared" si="88"/>
        <v>Matija Pecotic</v>
      </c>
      <c r="AD766" s="124">
        <f t="shared" si="89"/>
        <v>0.60055295061195801</v>
      </c>
      <c r="AE766" s="124">
        <f t="shared" si="90"/>
        <v>0.40038873148577198</v>
      </c>
    </row>
    <row r="767" spans="2:31" x14ac:dyDescent="0.35">
      <c r="B767" s="122">
        <v>757</v>
      </c>
      <c r="C767" t="s">
        <v>2956</v>
      </c>
      <c r="D767">
        <v>0.65789316585654201</v>
      </c>
      <c r="E767">
        <v>0.34486421616703</v>
      </c>
      <c r="F767">
        <v>0.64351772866036605</v>
      </c>
      <c r="G767">
        <v>0.35873548183668402</v>
      </c>
      <c r="H767">
        <v>0.62567861706295802</v>
      </c>
      <c r="I767">
        <v>0.37689067885495098</v>
      </c>
      <c r="J767">
        <v>0.598683740035728</v>
      </c>
      <c r="K767">
        <v>0.406412674102204</v>
      </c>
      <c r="L767" s="126">
        <f t="shared" si="84"/>
        <v>0.598683740035728</v>
      </c>
      <c r="M767" s="126">
        <f t="shared" si="85"/>
        <v>0.406412674102204</v>
      </c>
      <c r="O767" s="122">
        <v>757</v>
      </c>
      <c r="P767" t="s">
        <v>2190</v>
      </c>
      <c r="Q767">
        <v>0.54735620463490497</v>
      </c>
      <c r="R767">
        <v>0.44349076176100299</v>
      </c>
      <c r="S767">
        <v>0.545314125550174</v>
      </c>
      <c r="T767">
        <v>0.472738679980442</v>
      </c>
      <c r="U767">
        <v>0.54909141140190298</v>
      </c>
      <c r="V767">
        <v>0.49430107322646799</v>
      </c>
      <c r="W767">
        <v>0.52650181610381497</v>
      </c>
      <c r="X767">
        <v>0.47570908138123702</v>
      </c>
      <c r="Y767" s="126">
        <f t="shared" si="86"/>
        <v>0.52650181610381497</v>
      </c>
      <c r="Z767" s="126">
        <f t="shared" si="87"/>
        <v>0.47570908138123702</v>
      </c>
      <c r="AB767">
        <v>757</v>
      </c>
      <c r="AC767" t="str">
        <f t="shared" si="88"/>
        <v>Mats Moraing</v>
      </c>
      <c r="AD767" s="124">
        <f t="shared" si="89"/>
        <v>0.598683740035728</v>
      </c>
      <c r="AE767" s="124">
        <f t="shared" si="90"/>
        <v>0.406412674102204</v>
      </c>
    </row>
    <row r="768" spans="2:31" x14ac:dyDescent="0.35">
      <c r="B768" s="122">
        <v>758</v>
      </c>
      <c r="C768" t="s">
        <v>2682</v>
      </c>
      <c r="D768">
        <v>0.65044741977317799</v>
      </c>
      <c r="E768">
        <v>0.34471094355236398</v>
      </c>
      <c r="F768">
        <v>0.64091379564816098</v>
      </c>
      <c r="G768">
        <v>0.35702593342653799</v>
      </c>
      <c r="H768">
        <v>0.62418534673612103</v>
      </c>
      <c r="I768">
        <v>0.37426945006990298</v>
      </c>
      <c r="J768">
        <v>0.59945689782407996</v>
      </c>
      <c r="K768">
        <v>0.39951296671326902</v>
      </c>
      <c r="L768" s="126">
        <f t="shared" si="84"/>
        <v>0.59945689782407996</v>
      </c>
      <c r="M768" s="126">
        <f t="shared" si="85"/>
        <v>0.39951296671326902</v>
      </c>
      <c r="O768" s="122">
        <v>758</v>
      </c>
      <c r="P768" t="s">
        <v>3236</v>
      </c>
      <c r="Q768">
        <v>0.60349994221877201</v>
      </c>
      <c r="R768">
        <v>0.41458407583641199</v>
      </c>
      <c r="S768">
        <v>0.60148235035435005</v>
      </c>
      <c r="T768">
        <v>0.43595018177674799</v>
      </c>
      <c r="U768">
        <v>0.59657198871879902</v>
      </c>
      <c r="V768">
        <v>0.45969006144061902</v>
      </c>
      <c r="W768">
        <v>0.60051091830301395</v>
      </c>
      <c r="X768">
        <v>0.47080065468641402</v>
      </c>
      <c r="Y768" s="126">
        <f t="shared" si="86"/>
        <v>0.60051091830301395</v>
      </c>
      <c r="Z768" s="126">
        <f t="shared" si="87"/>
        <v>0.47080065468641402</v>
      </c>
      <c r="AB768">
        <v>758</v>
      </c>
      <c r="AC768" t="str">
        <f t="shared" si="88"/>
        <v>Matt Reid</v>
      </c>
      <c r="AD768" s="124">
        <f t="shared" si="89"/>
        <v>0.59945689782407996</v>
      </c>
      <c r="AE768" s="124">
        <f t="shared" si="90"/>
        <v>0.39951296671326902</v>
      </c>
    </row>
    <row r="769" spans="2:31" x14ac:dyDescent="0.35">
      <c r="B769" s="122">
        <v>759</v>
      </c>
      <c r="C769" t="s">
        <v>3834</v>
      </c>
      <c r="D769">
        <v>0.65545439480727696</v>
      </c>
      <c r="E769">
        <v>0.347801567928539</v>
      </c>
      <c r="F769">
        <v>0.646326363840945</v>
      </c>
      <c r="G769">
        <v>0.35842420684826998</v>
      </c>
      <c r="H769">
        <v>0.62964028717797405</v>
      </c>
      <c r="I769">
        <v>0.37778640336984998</v>
      </c>
      <c r="J769">
        <v>0.60637411135808605</v>
      </c>
      <c r="K769">
        <v>0.406200192679667</v>
      </c>
      <c r="L769" s="126">
        <f t="shared" si="84"/>
        <v>0.60637411135808605</v>
      </c>
      <c r="M769" s="126">
        <f t="shared" si="85"/>
        <v>0.406200192679667</v>
      </c>
      <c r="O769" s="122">
        <v>759</v>
      </c>
      <c r="P769" t="s">
        <v>3011</v>
      </c>
      <c r="Q769">
        <v>0.57853830508474602</v>
      </c>
      <c r="R769">
        <v>0.41964571428571401</v>
      </c>
      <c r="S769">
        <v>0.56780745762711904</v>
      </c>
      <c r="T769">
        <v>0.42946857142857098</v>
      </c>
      <c r="U769">
        <v>0.54907661016949205</v>
      </c>
      <c r="V769">
        <v>0.44729142857142901</v>
      </c>
      <c r="W769">
        <v>0.52942237288135596</v>
      </c>
      <c r="X769">
        <v>0.46240571428571398</v>
      </c>
      <c r="Y769" s="126">
        <f t="shared" si="86"/>
        <v>0.52942237288135596</v>
      </c>
      <c r="Z769" s="126">
        <f t="shared" si="87"/>
        <v>0.46240571428571398</v>
      </c>
      <c r="AB769">
        <v>759</v>
      </c>
      <c r="AC769" t="str">
        <f t="shared" si="88"/>
        <v>Matteo Arnaldi</v>
      </c>
      <c r="AD769" s="124">
        <f t="shared" si="89"/>
        <v>0.60637411135808605</v>
      </c>
      <c r="AE769" s="124">
        <f t="shared" si="90"/>
        <v>0.406200192679667</v>
      </c>
    </row>
    <row r="770" spans="2:31" x14ac:dyDescent="0.35">
      <c r="B770" s="122">
        <v>760</v>
      </c>
      <c r="C770" t="s">
        <v>2868</v>
      </c>
      <c r="D770">
        <v>0.74174056743121897</v>
      </c>
      <c r="E770">
        <v>0.38427026010339799</v>
      </c>
      <c r="F770">
        <v>0.71792490734115699</v>
      </c>
      <c r="G770">
        <v>0.37275512584798398</v>
      </c>
      <c r="H770">
        <v>0.71643341452045795</v>
      </c>
      <c r="I770">
        <v>0.38875545575710402</v>
      </c>
      <c r="J770">
        <v>0.71648196459993596</v>
      </c>
      <c r="K770">
        <v>0.41337842800321001</v>
      </c>
      <c r="L770" s="126">
        <f t="shared" si="84"/>
        <v>0.71648196459993596</v>
      </c>
      <c r="M770" s="126">
        <f t="shared" si="85"/>
        <v>0.41337842800321001</v>
      </c>
      <c r="O770" s="122">
        <v>760</v>
      </c>
      <c r="P770" t="s">
        <v>3148</v>
      </c>
      <c r="Q770">
        <v>0.57754765864260404</v>
      </c>
      <c r="R770">
        <v>0.41699932620876901</v>
      </c>
      <c r="S770">
        <v>0.56673021152347203</v>
      </c>
      <c r="T770">
        <v>0.42599910161169202</v>
      </c>
      <c r="U770">
        <v>0.54464297592781197</v>
      </c>
      <c r="V770">
        <v>0.43899797862630802</v>
      </c>
      <c r="W770">
        <v>0.532730211523472</v>
      </c>
      <c r="X770">
        <v>0.459999101611692</v>
      </c>
      <c r="Y770" s="126">
        <f t="shared" si="86"/>
        <v>0.532730211523472</v>
      </c>
      <c r="Z770" s="126">
        <f t="shared" si="87"/>
        <v>0.459999101611692</v>
      </c>
      <c r="AB770">
        <v>760</v>
      </c>
      <c r="AC770" t="str">
        <f t="shared" si="88"/>
        <v>Matteo Berrettini</v>
      </c>
      <c r="AD770" s="124">
        <f t="shared" si="89"/>
        <v>0.71648196459993596</v>
      </c>
      <c r="AE770" s="124">
        <f t="shared" si="90"/>
        <v>0.41337842800321001</v>
      </c>
    </row>
    <row r="771" spans="2:31" x14ac:dyDescent="0.35">
      <c r="B771" s="122">
        <v>761</v>
      </c>
      <c r="C771" t="s">
        <v>2780</v>
      </c>
      <c r="D771">
        <v>0.65347557660905697</v>
      </c>
      <c r="E771">
        <v>0.34727903251555398</v>
      </c>
      <c r="F771">
        <v>0.64271336491358499</v>
      </c>
      <c r="G771">
        <v>0.35841854877333201</v>
      </c>
      <c r="H771">
        <v>0.62595115321811301</v>
      </c>
      <c r="I771">
        <v>0.375558065031109</v>
      </c>
      <c r="J771">
        <v>0.60223521006256697</v>
      </c>
      <c r="K771">
        <v>0.40131145282310599</v>
      </c>
      <c r="L771" s="126">
        <f t="shared" si="84"/>
        <v>0.60223521006256697</v>
      </c>
      <c r="M771" s="126">
        <f t="shared" si="85"/>
        <v>0.40131145282310599</v>
      </c>
      <c r="O771" s="122">
        <v>761</v>
      </c>
      <c r="P771" t="s">
        <v>2191</v>
      </c>
      <c r="Q771">
        <v>0.57026765300738302</v>
      </c>
      <c r="R771">
        <v>0.41456678295690302</v>
      </c>
      <c r="S771">
        <v>0.55534110637163003</v>
      </c>
      <c r="T771">
        <v>0.420590656686058</v>
      </c>
      <c r="U771">
        <v>0.52599955707628798</v>
      </c>
      <c r="V771">
        <v>0.43643782297803202</v>
      </c>
      <c r="W771">
        <v>0.52653271458453499</v>
      </c>
      <c r="X771">
        <v>0.45806291171740698</v>
      </c>
      <c r="Y771" s="126">
        <f t="shared" si="86"/>
        <v>0.52653271458453499</v>
      </c>
      <c r="Z771" s="126">
        <f t="shared" si="87"/>
        <v>0.45806291171740698</v>
      </c>
      <c r="AB771">
        <v>761</v>
      </c>
      <c r="AC771" t="str">
        <f t="shared" si="88"/>
        <v>Matteo Donati</v>
      </c>
      <c r="AD771" s="124">
        <f t="shared" si="89"/>
        <v>0.60223521006256697</v>
      </c>
      <c r="AE771" s="124">
        <f t="shared" si="90"/>
        <v>0.40131145282310599</v>
      </c>
    </row>
    <row r="772" spans="2:31" x14ac:dyDescent="0.35">
      <c r="B772" s="122">
        <v>762</v>
      </c>
      <c r="C772" t="s">
        <v>2477</v>
      </c>
      <c r="D772">
        <v>0.65200891050652798</v>
      </c>
      <c r="E772">
        <v>0.346816264208201</v>
      </c>
      <c r="F772">
        <v>0.64051336575979101</v>
      </c>
      <c r="G772">
        <v>0.35772439631230202</v>
      </c>
      <c r="H772">
        <v>0.62301782101305503</v>
      </c>
      <c r="I772">
        <v>0.37463252841640299</v>
      </c>
      <c r="J772">
        <v>0.59534187938067895</v>
      </c>
      <c r="K772">
        <v>0.39913644177854701</v>
      </c>
      <c r="L772" s="126">
        <f t="shared" si="84"/>
        <v>0.59534187938067895</v>
      </c>
      <c r="M772" s="126">
        <f t="shared" si="85"/>
        <v>0.39913644177854701</v>
      </c>
      <c r="O772" s="122">
        <v>762</v>
      </c>
      <c r="P772" t="s">
        <v>3388</v>
      </c>
      <c r="Q772">
        <v>0.57904349644259101</v>
      </c>
      <c r="R772">
        <v>0.41868167319583699</v>
      </c>
      <c r="S772">
        <v>0.56861542507117802</v>
      </c>
      <c r="T772">
        <v>0.42779375349232202</v>
      </c>
      <c r="U772">
        <v>0.54978591044143499</v>
      </c>
      <c r="V772">
        <v>0.44673588420028199</v>
      </c>
      <c r="W772">
        <v>0.53264916173019505</v>
      </c>
      <c r="X772">
        <v>0.453721159654012</v>
      </c>
      <c r="Y772" s="126">
        <f t="shared" si="86"/>
        <v>0.53264916173019505</v>
      </c>
      <c r="Z772" s="126">
        <f t="shared" si="87"/>
        <v>0.453721159654012</v>
      </c>
      <c r="AB772">
        <v>762</v>
      </c>
      <c r="AC772" t="str">
        <f t="shared" si="88"/>
        <v>Matteo Marrai</v>
      </c>
      <c r="AD772" s="124">
        <f t="shared" si="89"/>
        <v>0.59534187938067895</v>
      </c>
      <c r="AE772" s="124">
        <f t="shared" si="90"/>
        <v>0.39913644177854701</v>
      </c>
    </row>
    <row r="773" spans="2:31" x14ac:dyDescent="0.35">
      <c r="B773" s="122">
        <v>763</v>
      </c>
      <c r="C773" t="s">
        <v>2790</v>
      </c>
      <c r="D773">
        <v>0.65237981826763702</v>
      </c>
      <c r="E773">
        <v>0.34720409659972601</v>
      </c>
      <c r="F773">
        <v>0.64106972740145596</v>
      </c>
      <c r="G773">
        <v>0.35830614489958901</v>
      </c>
      <c r="H773">
        <v>0.623759636535275</v>
      </c>
      <c r="I773">
        <v>0.37540819319945301</v>
      </c>
      <c r="J773">
        <v>0.59708514585789596</v>
      </c>
      <c r="K773">
        <v>0.40095925401871402</v>
      </c>
      <c r="L773" s="126">
        <f t="shared" si="84"/>
        <v>0.59708514585789596</v>
      </c>
      <c r="M773" s="126">
        <f t="shared" si="85"/>
        <v>0.40095925401871402</v>
      </c>
      <c r="O773" s="122">
        <v>763</v>
      </c>
      <c r="P773" t="s">
        <v>3931</v>
      </c>
      <c r="Q773">
        <v>0.57688079882328003</v>
      </c>
      <c r="R773">
        <v>0.42172061794871601</v>
      </c>
      <c r="S773">
        <v>0.56584106509770604</v>
      </c>
      <c r="T773">
        <v>0.43229415726495501</v>
      </c>
      <c r="U773">
        <v>0.54264239646983903</v>
      </c>
      <c r="V773">
        <v>0.45316185384614799</v>
      </c>
      <c r="W773">
        <v>0.53184106509770601</v>
      </c>
      <c r="X773">
        <v>0.46629415726495499</v>
      </c>
      <c r="Y773" s="126">
        <f t="shared" si="86"/>
        <v>0.53184106509770601</v>
      </c>
      <c r="Z773" s="126">
        <f t="shared" si="87"/>
        <v>0.46629415726495499</v>
      </c>
      <c r="AB773">
        <v>763</v>
      </c>
      <c r="AC773" t="str">
        <f t="shared" si="88"/>
        <v>Matteo Trevisan</v>
      </c>
      <c r="AD773" s="124">
        <f t="shared" si="89"/>
        <v>0.59708514585789596</v>
      </c>
      <c r="AE773" s="124">
        <f t="shared" si="90"/>
        <v>0.40095925401871402</v>
      </c>
    </row>
    <row r="774" spans="2:31" x14ac:dyDescent="0.35">
      <c r="B774" s="122">
        <v>764</v>
      </c>
      <c r="C774" t="s">
        <v>2623</v>
      </c>
      <c r="D774">
        <v>0.62057773917180903</v>
      </c>
      <c r="E774">
        <v>0.35172756089003099</v>
      </c>
      <c r="F774">
        <v>0.60250475159071004</v>
      </c>
      <c r="G774">
        <v>0.36804663896093398</v>
      </c>
      <c r="H774">
        <v>0.59299784396630695</v>
      </c>
      <c r="I774">
        <v>0.38367425463156102</v>
      </c>
      <c r="J774">
        <v>0.57635916643157503</v>
      </c>
      <c r="K774">
        <v>0.40204371543332001</v>
      </c>
      <c r="L774" s="126">
        <f t="shared" si="84"/>
        <v>0.57635916643157503</v>
      </c>
      <c r="M774" s="126">
        <f t="shared" si="85"/>
        <v>0.40204371543332001</v>
      </c>
      <c r="O774" s="122">
        <v>764</v>
      </c>
      <c r="P774" t="s">
        <v>2994</v>
      </c>
      <c r="Q774">
        <v>0.57681928258739601</v>
      </c>
      <c r="R774">
        <v>0.41251668268153702</v>
      </c>
      <c r="S774">
        <v>0.56799725774617205</v>
      </c>
      <c r="T774">
        <v>0.42969836631017799</v>
      </c>
      <c r="U774">
        <v>0.54915681032725705</v>
      </c>
      <c r="V774">
        <v>0.45305363641143798</v>
      </c>
      <c r="W774">
        <v>0.53458773640342705</v>
      </c>
      <c r="X774">
        <v>0.469124601673508</v>
      </c>
      <c r="Y774" s="126">
        <f t="shared" si="86"/>
        <v>0.53458773640342705</v>
      </c>
      <c r="Z774" s="126">
        <f t="shared" si="87"/>
        <v>0.469124601673508</v>
      </c>
      <c r="AB774">
        <v>764</v>
      </c>
      <c r="AC774" t="str">
        <f t="shared" si="88"/>
        <v>Matteo Viola</v>
      </c>
      <c r="AD774" s="124">
        <f t="shared" si="89"/>
        <v>0.57635916643157503</v>
      </c>
      <c r="AE774" s="124">
        <f t="shared" si="90"/>
        <v>0.40204371543332001</v>
      </c>
    </row>
    <row r="775" spans="2:31" x14ac:dyDescent="0.35">
      <c r="B775" s="122">
        <v>765</v>
      </c>
      <c r="C775" t="s">
        <v>2807</v>
      </c>
      <c r="D775">
        <v>0.66156816184603195</v>
      </c>
      <c r="E775">
        <v>0.33981952730557502</v>
      </c>
      <c r="F775">
        <v>0.64875398618736202</v>
      </c>
      <c r="G775">
        <v>0.35279928652889397</v>
      </c>
      <c r="H775">
        <v>0.63593030430472797</v>
      </c>
      <c r="I775">
        <v>0.36680113815254001</v>
      </c>
      <c r="J775">
        <v>0.608415913011223</v>
      </c>
      <c r="K775">
        <v>0.39440112250611797</v>
      </c>
      <c r="L775" s="126">
        <f t="shared" si="84"/>
        <v>0.608415913011223</v>
      </c>
      <c r="M775" s="126">
        <f t="shared" si="85"/>
        <v>0.39440112250611797</v>
      </c>
      <c r="O775" s="122">
        <v>765</v>
      </c>
      <c r="P775" t="s">
        <v>3491</v>
      </c>
      <c r="Q775">
        <v>0.57526928674573097</v>
      </c>
      <c r="R775">
        <v>0.41907465289071399</v>
      </c>
      <c r="S775">
        <v>0.56303161784083799</v>
      </c>
      <c r="T775">
        <v>0.42853732699324898</v>
      </c>
      <c r="U775">
        <v>0.54177244715801298</v>
      </c>
      <c r="V775">
        <v>0.44659721983836398</v>
      </c>
      <c r="W775">
        <v>0.51713785707837701</v>
      </c>
      <c r="X775">
        <v>0.45841754349458602</v>
      </c>
      <c r="Y775" s="126">
        <f t="shared" si="86"/>
        <v>0.51713785707837701</v>
      </c>
      <c r="Z775" s="126">
        <f t="shared" si="87"/>
        <v>0.45841754349458602</v>
      </c>
      <c r="AB775">
        <v>765</v>
      </c>
      <c r="AC775" t="str">
        <f t="shared" si="88"/>
        <v>Matthew Barton</v>
      </c>
      <c r="AD775" s="124">
        <f t="shared" si="89"/>
        <v>0.608415913011223</v>
      </c>
      <c r="AE775" s="124">
        <f t="shared" si="90"/>
        <v>0.39440112250611797</v>
      </c>
    </row>
    <row r="776" spans="2:31" x14ac:dyDescent="0.35">
      <c r="B776" s="122">
        <v>766</v>
      </c>
      <c r="C776" t="s">
        <v>2543</v>
      </c>
      <c r="D776">
        <v>0.66221759774562805</v>
      </c>
      <c r="E776">
        <v>0.386475946048492</v>
      </c>
      <c r="F776">
        <v>0.63767503881583798</v>
      </c>
      <c r="G776">
        <v>0.37470307174193601</v>
      </c>
      <c r="H776">
        <v>0.62319715550198396</v>
      </c>
      <c r="I776">
        <v>0.36615802920538598</v>
      </c>
      <c r="J776">
        <v>0.57975594145046405</v>
      </c>
      <c r="K776">
        <v>0.37415367658257198</v>
      </c>
      <c r="L776" s="126">
        <f t="shared" si="84"/>
        <v>0.57975594145046405</v>
      </c>
      <c r="M776" s="126">
        <f t="shared" si="85"/>
        <v>0.37415367658257198</v>
      </c>
      <c r="O776" s="122">
        <v>766</v>
      </c>
      <c r="P776" t="s">
        <v>2192</v>
      </c>
      <c r="Q776">
        <v>0.64137500824843996</v>
      </c>
      <c r="R776">
        <v>0.487122477107436</v>
      </c>
      <c r="S776">
        <v>0.61731634031778004</v>
      </c>
      <c r="T776">
        <v>0.52264142406666403</v>
      </c>
      <c r="U776">
        <v>0.65369166683887803</v>
      </c>
      <c r="V776">
        <v>0.55369035125569299</v>
      </c>
      <c r="W776">
        <v>0.64070109619282001</v>
      </c>
      <c r="X776">
        <v>0.53036606508720296</v>
      </c>
      <c r="Y776" s="126">
        <f t="shared" si="86"/>
        <v>0.64070109619282001</v>
      </c>
      <c r="Z776" s="126">
        <f t="shared" si="87"/>
        <v>0.53036606508720296</v>
      </c>
      <c r="AB776">
        <v>766</v>
      </c>
      <c r="AC776" t="str">
        <f t="shared" si="88"/>
        <v>Matthew Ebden</v>
      </c>
      <c r="AD776" s="124">
        <f t="shared" si="89"/>
        <v>0.57975594145046405</v>
      </c>
      <c r="AE776" s="124">
        <f t="shared" si="90"/>
        <v>0.37415367658257198</v>
      </c>
    </row>
    <row r="777" spans="2:31" x14ac:dyDescent="0.35">
      <c r="B777" s="122">
        <v>767</v>
      </c>
      <c r="C777" t="s">
        <v>1861</v>
      </c>
      <c r="D777">
        <v>0.65546690012845799</v>
      </c>
      <c r="E777">
        <v>0.339000339837007</v>
      </c>
      <c r="F777">
        <v>0.66076945290573996</v>
      </c>
      <c r="G777">
        <v>0.36341785061280102</v>
      </c>
      <c r="H777">
        <v>0.62823207122868796</v>
      </c>
      <c r="I777">
        <v>0.35147125099394799</v>
      </c>
      <c r="J777">
        <v>0.60339932792173301</v>
      </c>
      <c r="K777">
        <v>0.380944483567626</v>
      </c>
      <c r="L777" s="126">
        <f t="shared" si="84"/>
        <v>0.60339932792173301</v>
      </c>
      <c r="M777" s="126">
        <f t="shared" si="85"/>
        <v>0.380944483567626</v>
      </c>
      <c r="O777" s="122">
        <v>767</v>
      </c>
      <c r="P777" t="s">
        <v>3224</v>
      </c>
      <c r="Q777">
        <v>0.57543721501988998</v>
      </c>
      <c r="R777">
        <v>0.419774315878503</v>
      </c>
      <c r="S777">
        <v>0.56391628669318705</v>
      </c>
      <c r="T777">
        <v>0.42969908783800298</v>
      </c>
      <c r="U777">
        <v>0.53831164505967</v>
      </c>
      <c r="V777">
        <v>0.44732294763550801</v>
      </c>
      <c r="W777">
        <v>0.52991628669318702</v>
      </c>
      <c r="X777">
        <v>0.46369908783800301</v>
      </c>
      <c r="Y777" s="126">
        <f t="shared" si="86"/>
        <v>0.52991628669318702</v>
      </c>
      <c r="Z777" s="126">
        <f t="shared" si="87"/>
        <v>0.46369908783800301</v>
      </c>
      <c r="AB777">
        <v>767</v>
      </c>
      <c r="AC777" t="str">
        <f t="shared" si="88"/>
        <v>Matthias Bachinger</v>
      </c>
      <c r="AD777" s="124">
        <f t="shared" si="89"/>
        <v>0.60339932792173301</v>
      </c>
      <c r="AE777" s="124">
        <f t="shared" si="90"/>
        <v>0.380944483567626</v>
      </c>
    </row>
    <row r="778" spans="2:31" x14ac:dyDescent="0.35">
      <c r="B778" s="122">
        <v>768</v>
      </c>
      <c r="C778" t="s">
        <v>3945</v>
      </c>
      <c r="D778">
        <v>0.654095532239789</v>
      </c>
      <c r="E778">
        <v>0.347016901416903</v>
      </c>
      <c r="F778">
        <v>0.64346070965305102</v>
      </c>
      <c r="G778">
        <v>0.35802253522253802</v>
      </c>
      <c r="H778">
        <v>0.62843266768467099</v>
      </c>
      <c r="I778">
        <v>0.37505295777296399</v>
      </c>
      <c r="J778">
        <v>0.60146070965305098</v>
      </c>
      <c r="K778">
        <v>0.400022535222538</v>
      </c>
      <c r="L778" s="126">
        <f t="shared" si="84"/>
        <v>0.60146070965305098</v>
      </c>
      <c r="M778" s="126">
        <f t="shared" si="85"/>
        <v>0.400022535222538</v>
      </c>
      <c r="O778" s="122">
        <v>768</v>
      </c>
      <c r="P778" t="s">
        <v>3010</v>
      </c>
      <c r="Q778">
        <v>0.63050774588415603</v>
      </c>
      <c r="R778">
        <v>0.44115299966046401</v>
      </c>
      <c r="S778">
        <v>0.62251550967369995</v>
      </c>
      <c r="T778">
        <v>0.46096765146211599</v>
      </c>
      <c r="U778">
        <v>0.61143262343357996</v>
      </c>
      <c r="V778">
        <v>0.48260518088579002</v>
      </c>
      <c r="W778">
        <v>0.60121445311551502</v>
      </c>
      <c r="X778">
        <v>0.48191391322260602</v>
      </c>
      <c r="Y778" s="126">
        <f t="shared" si="86"/>
        <v>0.60121445311551502</v>
      </c>
      <c r="Z778" s="126">
        <f t="shared" si="87"/>
        <v>0.48191391322260602</v>
      </c>
      <c r="AB778">
        <v>768</v>
      </c>
      <c r="AC778" t="str">
        <f t="shared" si="88"/>
        <v>Mattia Bellucci</v>
      </c>
      <c r="AD778" s="124">
        <f t="shared" si="89"/>
        <v>0.60146070965305098</v>
      </c>
      <c r="AE778" s="124">
        <f t="shared" si="90"/>
        <v>0.400022535222538</v>
      </c>
    </row>
    <row r="779" spans="2:31" x14ac:dyDescent="0.35">
      <c r="B779" s="122">
        <v>769</v>
      </c>
      <c r="C779" t="s">
        <v>1862</v>
      </c>
      <c r="D779">
        <v>0.64639630103210699</v>
      </c>
      <c r="E779">
        <v>0.34354549168141402</v>
      </c>
      <c r="F779">
        <v>0.639189915332811</v>
      </c>
      <c r="G779">
        <v>0.35652999646017602</v>
      </c>
      <c r="H779">
        <v>0.62289243649960802</v>
      </c>
      <c r="I779">
        <v>0.373897497345132</v>
      </c>
      <c r="J779">
        <v>0.59859495766640602</v>
      </c>
      <c r="K779">
        <v>0.39926499823008799</v>
      </c>
      <c r="L779" s="126">
        <f t="shared" ref="L779:L842" si="91">IF($E$7=1,D779,IF($E$7=2,F779,IF($E$7=3,H779,IF($E$7=4,J779))))</f>
        <v>0.59859495766640602</v>
      </c>
      <c r="M779" s="126">
        <f t="shared" ref="M779:M842" si="92">IF($E$7=1,E779,IF($E$7=2,G779,IF($E$7=3,I779,IF($E$7=4,K779))))</f>
        <v>0.39926499823008799</v>
      </c>
      <c r="O779" s="122">
        <v>769</v>
      </c>
      <c r="P779" t="s">
        <v>3286</v>
      </c>
      <c r="Q779">
        <v>0.57751887935191504</v>
      </c>
      <c r="R779">
        <v>0.41936406393402398</v>
      </c>
      <c r="S779">
        <v>0.56627831902787296</v>
      </c>
      <c r="T779">
        <v>0.42904609590103598</v>
      </c>
      <c r="U779">
        <v>0.54703775870382998</v>
      </c>
      <c r="V779">
        <v>0.446728127868048</v>
      </c>
      <c r="W779">
        <v>0.52483495708361805</v>
      </c>
      <c r="X779">
        <v>0.461138287703109</v>
      </c>
      <c r="Y779" s="126">
        <f t="shared" ref="Y779:Y842" si="93">IF($E$7=1,Q779,IF($E$7=2,S779,IF($E$7=3,U779,IF($E$7=4,W779))))</f>
        <v>0.52483495708361805</v>
      </c>
      <c r="Z779" s="126">
        <f t="shared" ref="Z779:Z842" si="94">IF($E$7=1,R779,IF($E$7=2,T779,IF($E$7=3,V779,IF($E$7=4,X779))))</f>
        <v>0.461138287703109</v>
      </c>
      <c r="AB779">
        <v>769</v>
      </c>
      <c r="AC779" t="str">
        <f t="shared" si="88"/>
        <v>Matwe Middelkoop</v>
      </c>
      <c r="AD779" s="124">
        <f t="shared" si="89"/>
        <v>0.59859495766640602</v>
      </c>
      <c r="AE779" s="124">
        <f t="shared" si="90"/>
        <v>0.39926499823008799</v>
      </c>
    </row>
    <row r="780" spans="2:31" x14ac:dyDescent="0.35">
      <c r="B780" s="122">
        <v>770</v>
      </c>
      <c r="C780" t="s">
        <v>3831</v>
      </c>
      <c r="D780">
        <v>0.652423381698783</v>
      </c>
      <c r="E780">
        <v>0.34688374389401999</v>
      </c>
      <c r="F780">
        <v>0.64113507254817403</v>
      </c>
      <c r="G780">
        <v>0.35782561584102901</v>
      </c>
      <c r="H780">
        <v>0.62384676339756595</v>
      </c>
      <c r="I780">
        <v>0.37476748778803898</v>
      </c>
      <c r="J780">
        <v>0.59728989398428001</v>
      </c>
      <c r="K780">
        <v>0.39945359630189198</v>
      </c>
      <c r="L780" s="126">
        <f t="shared" si="91"/>
        <v>0.59728989398428001</v>
      </c>
      <c r="M780" s="126">
        <f t="shared" si="92"/>
        <v>0.39945359630189198</v>
      </c>
      <c r="O780" s="122">
        <v>770</v>
      </c>
      <c r="P780" t="s">
        <v>3474</v>
      </c>
      <c r="Q780">
        <v>0.57900770646676403</v>
      </c>
      <c r="R780">
        <v>0.41766994667587598</v>
      </c>
      <c r="S780">
        <v>0.568511559700145</v>
      </c>
      <c r="T780">
        <v>0.42650492001381501</v>
      </c>
      <c r="U780">
        <v>0.55001541293352696</v>
      </c>
      <c r="V780">
        <v>0.443339893351753</v>
      </c>
      <c r="W780">
        <v>0.53153467910043695</v>
      </c>
      <c r="X780">
        <v>0.45351476004144298</v>
      </c>
      <c r="Y780" s="126">
        <f t="shared" si="93"/>
        <v>0.53153467910043695</v>
      </c>
      <c r="Z780" s="126">
        <f t="shared" si="94"/>
        <v>0.45351476004144298</v>
      </c>
      <c r="AB780">
        <v>770</v>
      </c>
      <c r="AC780" t="str">
        <f t="shared" si="88"/>
        <v>Max Hans Rehberg</v>
      </c>
      <c r="AD780" s="124">
        <f t="shared" si="89"/>
        <v>0.59728989398428001</v>
      </c>
      <c r="AE780" s="124">
        <f t="shared" si="90"/>
        <v>0.39945359630189198</v>
      </c>
    </row>
    <row r="781" spans="2:31" x14ac:dyDescent="0.35">
      <c r="B781" s="122">
        <v>771</v>
      </c>
      <c r="C781" t="s">
        <v>1863</v>
      </c>
      <c r="D781">
        <v>0.69094296433804303</v>
      </c>
      <c r="E781">
        <v>0.35023946360911501</v>
      </c>
      <c r="F781">
        <v>0.65805683973889595</v>
      </c>
      <c r="G781">
        <v>0.34669354630388</v>
      </c>
      <c r="H781">
        <v>0.65280746889880803</v>
      </c>
      <c r="I781">
        <v>0.338618754365622</v>
      </c>
      <c r="J781">
        <v>0.60662187460058703</v>
      </c>
      <c r="K781">
        <v>0.34937099707814701</v>
      </c>
      <c r="L781" s="126">
        <f t="shared" si="91"/>
        <v>0.60662187460058703</v>
      </c>
      <c r="M781" s="126">
        <f t="shared" si="92"/>
        <v>0.34937099707814701</v>
      </c>
      <c r="O781" s="122">
        <v>771</v>
      </c>
      <c r="P781" t="s">
        <v>3166</v>
      </c>
      <c r="Q781">
        <v>0.57390207388096504</v>
      </c>
      <c r="R781">
        <v>0.41033985918604599</v>
      </c>
      <c r="S781">
        <v>0.56144456222327699</v>
      </c>
      <c r="T781">
        <v>0.41602359818474</v>
      </c>
      <c r="U781">
        <v>0.53625543935095199</v>
      </c>
      <c r="V781">
        <v>0.425596861938073</v>
      </c>
      <c r="W781">
        <v>0.51979690909910803</v>
      </c>
      <c r="X781">
        <v>0.430291745044938</v>
      </c>
      <c r="Y781" s="126">
        <f t="shared" si="93"/>
        <v>0.51979690909910803</v>
      </c>
      <c r="Z781" s="126">
        <f t="shared" si="94"/>
        <v>0.430291745044938</v>
      </c>
      <c r="AB781">
        <v>771</v>
      </c>
      <c r="AC781" t="str">
        <f t="shared" si="88"/>
        <v>Max Mirnyi</v>
      </c>
      <c r="AD781" s="124">
        <f t="shared" si="89"/>
        <v>0.60662187460058703</v>
      </c>
      <c r="AE781" s="124">
        <f t="shared" si="90"/>
        <v>0.34937099707814701</v>
      </c>
    </row>
    <row r="782" spans="2:31" x14ac:dyDescent="0.35">
      <c r="B782" s="122">
        <v>772</v>
      </c>
      <c r="C782" t="s">
        <v>2929</v>
      </c>
      <c r="D782">
        <v>0.63692234096185196</v>
      </c>
      <c r="E782">
        <v>0.36042984453721999</v>
      </c>
      <c r="F782">
        <v>0.63335381562820403</v>
      </c>
      <c r="G782">
        <v>0.362594150806055</v>
      </c>
      <c r="H782">
        <v>0.61452325780857797</v>
      </c>
      <c r="I782">
        <v>0.37641822052955998</v>
      </c>
      <c r="J782">
        <v>0.59387506040770099</v>
      </c>
      <c r="K782">
        <v>0.400312773862051</v>
      </c>
      <c r="L782" s="126">
        <f t="shared" si="91"/>
        <v>0.59387506040770099</v>
      </c>
      <c r="M782" s="126">
        <f t="shared" si="92"/>
        <v>0.400312773862051</v>
      </c>
      <c r="O782" s="122">
        <v>772</v>
      </c>
      <c r="P782" t="s">
        <v>3496</v>
      </c>
      <c r="Q782">
        <v>0.587767717540436</v>
      </c>
      <c r="R782">
        <v>0.43042196242214698</v>
      </c>
      <c r="S782">
        <v>0.57594756474970699</v>
      </c>
      <c r="T782">
        <v>0.43280443050098499</v>
      </c>
      <c r="U782">
        <v>0.55753304708380402</v>
      </c>
      <c r="V782">
        <v>0.44554059878297902</v>
      </c>
      <c r="W782">
        <v>0.54149566708138996</v>
      </c>
      <c r="X782">
        <v>0.47218472870427203</v>
      </c>
      <c r="Y782" s="126">
        <f t="shared" si="93"/>
        <v>0.54149566708138996</v>
      </c>
      <c r="Z782" s="126">
        <f t="shared" si="94"/>
        <v>0.47218472870427203</v>
      </c>
      <c r="AB782">
        <v>772</v>
      </c>
      <c r="AC782" t="str">
        <f t="shared" si="88"/>
        <v>Max Purcell</v>
      </c>
      <c r="AD782" s="124">
        <f t="shared" si="89"/>
        <v>0.59387506040770099</v>
      </c>
      <c r="AE782" s="124">
        <f t="shared" si="90"/>
        <v>0.400312773862051</v>
      </c>
    </row>
    <row r="783" spans="2:31" x14ac:dyDescent="0.35">
      <c r="B783" s="122">
        <v>773</v>
      </c>
      <c r="C783" t="s">
        <v>2647</v>
      </c>
      <c r="D783">
        <v>0.65332617977862995</v>
      </c>
      <c r="E783">
        <v>0.34449692282991501</v>
      </c>
      <c r="F783">
        <v>0.64243490637150602</v>
      </c>
      <c r="G783">
        <v>0.35466256377321997</v>
      </c>
      <c r="H783">
        <v>0.62602202997303902</v>
      </c>
      <c r="I783">
        <v>0.36715702486706697</v>
      </c>
      <c r="J783">
        <v>0.60043490637150598</v>
      </c>
      <c r="K783">
        <v>0.39666256377322001</v>
      </c>
      <c r="L783" s="126">
        <f t="shared" si="91"/>
        <v>0.60043490637150598</v>
      </c>
      <c r="M783" s="126">
        <f t="shared" si="92"/>
        <v>0.39666256377322001</v>
      </c>
      <c r="O783" s="122">
        <v>773</v>
      </c>
      <c r="P783" t="s">
        <v>3327</v>
      </c>
      <c r="Q783">
        <v>0.57193361621148797</v>
      </c>
      <c r="R783">
        <v>0.40942138249424098</v>
      </c>
      <c r="S783">
        <v>0.55860615686752602</v>
      </c>
      <c r="T783">
        <v>0.42024439581147299</v>
      </c>
      <c r="U783">
        <v>0.53429815671653202</v>
      </c>
      <c r="V783">
        <v>0.43639088875404503</v>
      </c>
      <c r="W783">
        <v>0.507853588872066</v>
      </c>
      <c r="X783">
        <v>0.441370174188914</v>
      </c>
      <c r="Y783" s="126">
        <f t="shared" si="93"/>
        <v>0.507853588872066</v>
      </c>
      <c r="Z783" s="126">
        <f t="shared" si="94"/>
        <v>0.441370174188914</v>
      </c>
      <c r="AB783">
        <v>773</v>
      </c>
      <c r="AC783" t="str">
        <f t="shared" si="88"/>
        <v>Maxime Authom</v>
      </c>
      <c r="AD783" s="124">
        <f t="shared" si="89"/>
        <v>0.60043490637150598</v>
      </c>
      <c r="AE783" s="124">
        <f t="shared" si="90"/>
        <v>0.39666256377322001</v>
      </c>
    </row>
    <row r="784" spans="2:31" x14ac:dyDescent="0.35">
      <c r="B784" s="122">
        <v>774</v>
      </c>
      <c r="C784" t="s">
        <v>3682</v>
      </c>
      <c r="D784">
        <v>0.71802502753223596</v>
      </c>
      <c r="E784">
        <v>0.34022457593843403</v>
      </c>
      <c r="F784">
        <v>0.71302423160502004</v>
      </c>
      <c r="G784">
        <v>0.31447232784274698</v>
      </c>
      <c r="H784">
        <v>0.70791919454214602</v>
      </c>
      <c r="I784">
        <v>0.33694634343645002</v>
      </c>
      <c r="J784">
        <v>0.63872558929331402</v>
      </c>
      <c r="K784">
        <v>0.35916123489122498</v>
      </c>
      <c r="L784" s="126">
        <f t="shared" si="91"/>
        <v>0.63872558929331402</v>
      </c>
      <c r="M784" s="126">
        <f t="shared" si="92"/>
        <v>0.35916123489122498</v>
      </c>
      <c r="O784" s="122">
        <v>774</v>
      </c>
      <c r="P784" t="s">
        <v>3793</v>
      </c>
      <c r="Q784">
        <v>0.57671932262339798</v>
      </c>
      <c r="R784">
        <v>0.41579515532325301</v>
      </c>
      <c r="S784">
        <v>0.56562576349786398</v>
      </c>
      <c r="T784">
        <v>0.42439354043100402</v>
      </c>
      <c r="U784">
        <v>0.54215796787019399</v>
      </c>
      <c r="V784">
        <v>0.43538546596976002</v>
      </c>
      <c r="W784">
        <v>0.53162576349786395</v>
      </c>
      <c r="X784">
        <v>0.458393540431004</v>
      </c>
      <c r="Y784" s="126">
        <f t="shared" si="93"/>
        <v>0.53162576349786395</v>
      </c>
      <c r="Z784" s="126">
        <f t="shared" si="94"/>
        <v>0.458393540431004</v>
      </c>
      <c r="AB784">
        <v>774</v>
      </c>
      <c r="AC784" t="str">
        <f t="shared" si="88"/>
        <v>Maxime Cressy</v>
      </c>
      <c r="AD784" s="124">
        <f t="shared" si="89"/>
        <v>0.63872558929331402</v>
      </c>
      <c r="AE784" s="124">
        <f t="shared" si="90"/>
        <v>0.35916123489122498</v>
      </c>
    </row>
    <row r="785" spans="2:31" x14ac:dyDescent="0.35">
      <c r="B785" s="122">
        <v>775</v>
      </c>
      <c r="C785" t="s">
        <v>2781</v>
      </c>
      <c r="D785">
        <v>0.65200481314936498</v>
      </c>
      <c r="E785">
        <v>0.34612756986847898</v>
      </c>
      <c r="F785">
        <v>0.640507219724048</v>
      </c>
      <c r="G785">
        <v>0.35669135480271802</v>
      </c>
      <c r="H785">
        <v>0.62300962629873102</v>
      </c>
      <c r="I785">
        <v>0.37325513973695701</v>
      </c>
      <c r="J785">
        <v>0.595322621802017</v>
      </c>
      <c r="K785">
        <v>0.39589957838185003</v>
      </c>
      <c r="L785" s="126">
        <f t="shared" si="91"/>
        <v>0.595322621802017</v>
      </c>
      <c r="M785" s="126">
        <f t="shared" si="92"/>
        <v>0.39589957838185003</v>
      </c>
      <c r="O785" s="122">
        <v>775</v>
      </c>
      <c r="P785" t="s">
        <v>3620</v>
      </c>
      <c r="Q785">
        <v>0.57440185922098896</v>
      </c>
      <c r="R785">
        <v>0.41331286917246202</v>
      </c>
      <c r="S785">
        <v>0.56746044878385904</v>
      </c>
      <c r="T785">
        <v>0.42589624019683697</v>
      </c>
      <c r="U785">
        <v>0.54997948713058797</v>
      </c>
      <c r="V785">
        <v>0.44237585141804903</v>
      </c>
      <c r="W785">
        <v>0.53469160790616099</v>
      </c>
      <c r="X785">
        <v>0.461099343855226</v>
      </c>
      <c r="Y785" s="126">
        <f t="shared" si="93"/>
        <v>0.53469160790616099</v>
      </c>
      <c r="Z785" s="126">
        <f t="shared" si="94"/>
        <v>0.461099343855226</v>
      </c>
      <c r="AB785">
        <v>775</v>
      </c>
      <c r="AC785" t="str">
        <f t="shared" si="88"/>
        <v>Maxime Hamou</v>
      </c>
      <c r="AD785" s="124">
        <f t="shared" si="89"/>
        <v>0.595322621802017</v>
      </c>
      <c r="AE785" s="124">
        <f t="shared" si="90"/>
        <v>0.39589957838185003</v>
      </c>
    </row>
    <row r="786" spans="2:31" x14ac:dyDescent="0.35">
      <c r="B786" s="122">
        <v>776</v>
      </c>
      <c r="C786" t="s">
        <v>2928</v>
      </c>
      <c r="D786">
        <v>0.65279475286390698</v>
      </c>
      <c r="E786">
        <v>0.34587873395118002</v>
      </c>
      <c r="F786">
        <v>0.64181233416595995</v>
      </c>
      <c r="G786">
        <v>0.35628893494768499</v>
      </c>
      <c r="H786">
        <v>0.62377211261114396</v>
      </c>
      <c r="I786">
        <v>0.37295579656014499</v>
      </c>
      <c r="J786">
        <v>0.60146347683635903</v>
      </c>
      <c r="K786">
        <v>0.39414089679301401</v>
      </c>
      <c r="L786" s="126">
        <f t="shared" si="91"/>
        <v>0.60146347683635903</v>
      </c>
      <c r="M786" s="126">
        <f t="shared" si="92"/>
        <v>0.39414089679301401</v>
      </c>
      <c r="O786" s="122">
        <v>776</v>
      </c>
      <c r="P786" t="s">
        <v>3414</v>
      </c>
      <c r="Q786">
        <v>0.57276618730552498</v>
      </c>
      <c r="R786">
        <v>0.41555194842422999</v>
      </c>
      <c r="S786">
        <v>0.56035491640736701</v>
      </c>
      <c r="T786">
        <v>0.42406926456564098</v>
      </c>
      <c r="U786">
        <v>0.53029856191657598</v>
      </c>
      <c r="V786">
        <v>0.43465584527269102</v>
      </c>
      <c r="W786">
        <v>0.52635491640736698</v>
      </c>
      <c r="X786">
        <v>0.45806926456564101</v>
      </c>
      <c r="Y786" s="126">
        <f t="shared" si="93"/>
        <v>0.52635491640736698</v>
      </c>
      <c r="Z786" s="126">
        <f t="shared" si="94"/>
        <v>0.45806926456564101</v>
      </c>
      <c r="AB786">
        <v>776</v>
      </c>
      <c r="AC786" t="str">
        <f t="shared" si="88"/>
        <v>Maxime Janvier</v>
      </c>
      <c r="AD786" s="124">
        <f t="shared" si="89"/>
        <v>0.60146347683635903</v>
      </c>
      <c r="AE786" s="124">
        <f t="shared" si="90"/>
        <v>0.39414089679301401</v>
      </c>
    </row>
    <row r="787" spans="2:31" x14ac:dyDescent="0.35">
      <c r="B787" s="122">
        <v>777</v>
      </c>
      <c r="C787" t="s">
        <v>2595</v>
      </c>
      <c r="D787">
        <v>0.65022634288738701</v>
      </c>
      <c r="E787">
        <v>0.34405352998830802</v>
      </c>
      <c r="F787">
        <v>0.63782336770848902</v>
      </c>
      <c r="G787">
        <v>0.35220571015428298</v>
      </c>
      <c r="H787">
        <v>0.61947168180135204</v>
      </c>
      <c r="I787">
        <v>0.37072421859800198</v>
      </c>
      <c r="J787">
        <v>0.58703884587570199</v>
      </c>
      <c r="K787">
        <v>0.39253936749952401</v>
      </c>
      <c r="L787" s="126">
        <f t="shared" si="91"/>
        <v>0.58703884587570199</v>
      </c>
      <c r="M787" s="126">
        <f t="shared" si="92"/>
        <v>0.39253936749952401</v>
      </c>
      <c r="O787" s="122">
        <v>777</v>
      </c>
      <c r="P787" t="s">
        <v>3074</v>
      </c>
      <c r="Q787">
        <v>0.57795514920206104</v>
      </c>
      <c r="R787">
        <v>0.41987306646838801</v>
      </c>
      <c r="S787">
        <v>0.56727353226941502</v>
      </c>
      <c r="T787">
        <v>0.42983075529118397</v>
      </c>
      <c r="U787">
        <v>0.54586544760618305</v>
      </c>
      <c r="V787">
        <v>0.44761919940516398</v>
      </c>
      <c r="W787">
        <v>0.53327353226941498</v>
      </c>
      <c r="X787">
        <v>0.463830755291184</v>
      </c>
      <c r="Y787" s="126">
        <f t="shared" si="93"/>
        <v>0.53327353226941498</v>
      </c>
      <c r="Z787" s="126">
        <f t="shared" si="94"/>
        <v>0.463830755291184</v>
      </c>
      <c r="AB787">
        <v>777</v>
      </c>
      <c r="AC787" t="str">
        <f t="shared" si="88"/>
        <v>Maxime Teixeira</v>
      </c>
      <c r="AD787" s="124">
        <f t="shared" si="89"/>
        <v>0.58703884587570199</v>
      </c>
      <c r="AE787" s="124">
        <f t="shared" si="90"/>
        <v>0.39253936749952401</v>
      </c>
    </row>
    <row r="788" spans="2:31" x14ac:dyDescent="0.35">
      <c r="B788" s="122">
        <v>778</v>
      </c>
      <c r="C788" t="s">
        <v>2368</v>
      </c>
      <c r="D788">
        <v>0.65209274193548405</v>
      </c>
      <c r="E788">
        <v>0.34587499999999999</v>
      </c>
      <c r="F788">
        <v>0.64079032258064506</v>
      </c>
      <c r="G788">
        <v>0.35649999999999998</v>
      </c>
      <c r="H788">
        <v>0.62215725806451605</v>
      </c>
      <c r="I788">
        <v>0.371475</v>
      </c>
      <c r="J788">
        <v>0.59879032258064502</v>
      </c>
      <c r="K788">
        <v>0.39850000000000002</v>
      </c>
      <c r="L788" s="126">
        <f t="shared" si="91"/>
        <v>0.59879032258064502</v>
      </c>
      <c r="M788" s="126">
        <f t="shared" si="92"/>
        <v>0.39850000000000002</v>
      </c>
      <c r="O788" s="122">
        <v>778</v>
      </c>
      <c r="P788" t="s">
        <v>3448</v>
      </c>
      <c r="Q788">
        <v>0.56971490231715705</v>
      </c>
      <c r="R788">
        <v>0.41653481677806897</v>
      </c>
      <c r="S788">
        <v>0.57048395728872803</v>
      </c>
      <c r="T788">
        <v>0.42358462565937499</v>
      </c>
      <c r="U788">
        <v>0.55415972049216</v>
      </c>
      <c r="V788">
        <v>0.44027824770028201</v>
      </c>
      <c r="W788">
        <v>0.51804226106234297</v>
      </c>
      <c r="X788">
        <v>0.44544572247838699</v>
      </c>
      <c r="Y788" s="126">
        <f t="shared" si="93"/>
        <v>0.51804226106234297</v>
      </c>
      <c r="Z788" s="126">
        <f t="shared" si="94"/>
        <v>0.44544572247838699</v>
      </c>
      <c r="AB788">
        <v>778</v>
      </c>
      <c r="AC788" t="str">
        <f t="shared" si="88"/>
        <v>Maximilian Abel</v>
      </c>
      <c r="AD788" s="124">
        <f t="shared" si="89"/>
        <v>0.59879032258064502</v>
      </c>
      <c r="AE788" s="124">
        <f t="shared" si="90"/>
        <v>0.39850000000000002</v>
      </c>
    </row>
    <row r="789" spans="2:31" x14ac:dyDescent="0.35">
      <c r="B789" s="122">
        <v>779</v>
      </c>
      <c r="C789" t="s">
        <v>2784</v>
      </c>
      <c r="D789">
        <v>0.66234733600208495</v>
      </c>
      <c r="E789">
        <v>0.32275754544349</v>
      </c>
      <c r="F789">
        <v>0.65914524987971101</v>
      </c>
      <c r="G789">
        <v>0.331371856378817</v>
      </c>
      <c r="H789">
        <v>0.65406521543471197</v>
      </c>
      <c r="I789">
        <v>0.33436633862999499</v>
      </c>
      <c r="J789">
        <v>0.62574877271457396</v>
      </c>
      <c r="K789">
        <v>0.36365020079774701</v>
      </c>
      <c r="L789" s="126">
        <f t="shared" si="91"/>
        <v>0.62574877271457396</v>
      </c>
      <c r="M789" s="126">
        <f t="shared" si="92"/>
        <v>0.36365020079774701</v>
      </c>
      <c r="O789" s="122">
        <v>779</v>
      </c>
      <c r="P789" t="s">
        <v>3173</v>
      </c>
      <c r="Q789">
        <v>0.610873057159947</v>
      </c>
      <c r="R789">
        <v>0.34904514660417402</v>
      </c>
      <c r="S789">
        <v>0.60826199156837302</v>
      </c>
      <c r="T789">
        <v>0.37614323300017299</v>
      </c>
      <c r="U789">
        <v>0.61353269536588295</v>
      </c>
      <c r="V789">
        <v>0.39850606665784</v>
      </c>
      <c r="W789">
        <v>0.55913491273239102</v>
      </c>
      <c r="X789">
        <v>0.43028120955615101</v>
      </c>
      <c r="Y789" s="126">
        <f t="shared" si="93"/>
        <v>0.55913491273239102</v>
      </c>
      <c r="Z789" s="126">
        <f t="shared" si="94"/>
        <v>0.43028120955615101</v>
      </c>
      <c r="AB789">
        <v>779</v>
      </c>
      <c r="AC789" t="str">
        <f t="shared" si="88"/>
        <v>Maximilian Marterer</v>
      </c>
      <c r="AD789" s="124">
        <f t="shared" si="89"/>
        <v>0.62574877271457396</v>
      </c>
      <c r="AE789" s="124">
        <f t="shared" si="90"/>
        <v>0.36365020079774701</v>
      </c>
    </row>
    <row r="790" spans="2:31" x14ac:dyDescent="0.35">
      <c r="B790" s="122">
        <v>780</v>
      </c>
      <c r="C790" t="s">
        <v>1864</v>
      </c>
      <c r="D790">
        <v>0.63354745238565202</v>
      </c>
      <c r="E790">
        <v>0.34531700560883</v>
      </c>
      <c r="F790">
        <v>0.62371066713049295</v>
      </c>
      <c r="G790">
        <v>0.35832177646441599</v>
      </c>
      <c r="H790">
        <v>0.60626108802037604</v>
      </c>
      <c r="I790">
        <v>0.38217524388062302</v>
      </c>
      <c r="J790">
        <v>0.58216763579383002</v>
      </c>
      <c r="K790">
        <v>0.40416142214425899</v>
      </c>
      <c r="L790" s="126">
        <f t="shared" si="91"/>
        <v>0.58216763579383002</v>
      </c>
      <c r="M790" s="126">
        <f t="shared" si="92"/>
        <v>0.40416142214425899</v>
      </c>
      <c r="O790" s="122">
        <v>780</v>
      </c>
      <c r="P790" t="s">
        <v>2193</v>
      </c>
      <c r="Q790">
        <v>0.57326239783344302</v>
      </c>
      <c r="R790">
        <v>0.41288254882233499</v>
      </c>
      <c r="S790">
        <v>0.56934732037159497</v>
      </c>
      <c r="T790">
        <v>0.42585966507752698</v>
      </c>
      <c r="U790">
        <v>0.55061880100132499</v>
      </c>
      <c r="V790">
        <v>0.44526676921394298</v>
      </c>
      <c r="W790">
        <v>0.535187284216322</v>
      </c>
      <c r="X790">
        <v>0.46213275276010801</v>
      </c>
      <c r="Y790" s="126">
        <f t="shared" si="93"/>
        <v>0.535187284216322</v>
      </c>
      <c r="Z790" s="126">
        <f t="shared" si="94"/>
        <v>0.46213275276010801</v>
      </c>
      <c r="AB790">
        <v>780</v>
      </c>
      <c r="AC790" t="str">
        <f t="shared" si="88"/>
        <v>Maximo Gonzalez</v>
      </c>
      <c r="AD790" s="124">
        <f t="shared" si="89"/>
        <v>0.58216763579383002</v>
      </c>
      <c r="AE790" s="124">
        <f t="shared" si="90"/>
        <v>0.40416142214425899</v>
      </c>
    </row>
    <row r="791" spans="2:31" x14ac:dyDescent="0.35">
      <c r="B791" s="122">
        <v>781</v>
      </c>
      <c r="C791" t="s">
        <v>2514</v>
      </c>
      <c r="D791">
        <v>0.649681328170296</v>
      </c>
      <c r="E791">
        <v>0.34311453421675597</v>
      </c>
      <c r="F791">
        <v>0.63702199225544398</v>
      </c>
      <c r="G791">
        <v>0.35217180132513398</v>
      </c>
      <c r="H791">
        <v>0.61836265634059195</v>
      </c>
      <c r="I791">
        <v>0.367229068433512</v>
      </c>
      <c r="J791">
        <v>0.58440224240038996</v>
      </c>
      <c r="K791">
        <v>0.38173831081875398</v>
      </c>
      <c r="L791" s="126">
        <f t="shared" si="91"/>
        <v>0.58440224240038996</v>
      </c>
      <c r="M791" s="126">
        <f t="shared" si="92"/>
        <v>0.38173831081875398</v>
      </c>
      <c r="O791" s="122">
        <v>781</v>
      </c>
      <c r="P791" t="s">
        <v>3403</v>
      </c>
      <c r="Q791">
        <v>0.63594950679781004</v>
      </c>
      <c r="R791">
        <v>0.41411218491316198</v>
      </c>
      <c r="S791">
        <v>0.64803508515962405</v>
      </c>
      <c r="T791">
        <v>0.43080122161892098</v>
      </c>
      <c r="U791">
        <v>0.678931012068276</v>
      </c>
      <c r="V791">
        <v>0.46979266076192799</v>
      </c>
      <c r="W791">
        <v>0.62123395166404705</v>
      </c>
      <c r="X791">
        <v>0.46341773499000899</v>
      </c>
      <c r="Y791" s="126">
        <f t="shared" si="93"/>
        <v>0.62123395166404705</v>
      </c>
      <c r="Z791" s="126">
        <f t="shared" si="94"/>
        <v>0.46341773499000899</v>
      </c>
      <c r="AB791">
        <v>781</v>
      </c>
      <c r="AC791" t="str">
        <f t="shared" si="88"/>
        <v>Mehdi Ziadi</v>
      </c>
      <c r="AD791" s="124">
        <f t="shared" si="89"/>
        <v>0.58440224240038996</v>
      </c>
      <c r="AE791" s="124">
        <f t="shared" si="90"/>
        <v>0.38173831081875398</v>
      </c>
    </row>
    <row r="792" spans="2:31" x14ac:dyDescent="0.35">
      <c r="B792" s="122">
        <v>782</v>
      </c>
      <c r="C792" t="s">
        <v>2385</v>
      </c>
      <c r="D792">
        <v>0.65470439140555903</v>
      </c>
      <c r="E792">
        <v>0.34841308870858501</v>
      </c>
      <c r="F792">
        <v>0.64213851055334603</v>
      </c>
      <c r="G792">
        <v>0.35786628912142998</v>
      </c>
      <c r="H792">
        <v>0.62480277546748197</v>
      </c>
      <c r="I792">
        <v>0.375042599527177</v>
      </c>
      <c r="J792">
        <v>0.59757361931012498</v>
      </c>
      <c r="K792">
        <v>0.39581059683922898</v>
      </c>
      <c r="L792" s="126">
        <f t="shared" si="91"/>
        <v>0.59757361931012498</v>
      </c>
      <c r="M792" s="126">
        <f t="shared" si="92"/>
        <v>0.39581059683922898</v>
      </c>
      <c r="O792" s="122">
        <v>782</v>
      </c>
      <c r="P792" t="s">
        <v>3738</v>
      </c>
      <c r="Q792">
        <v>0.57906776257977699</v>
      </c>
      <c r="R792">
        <v>0.41303158585154198</v>
      </c>
      <c r="S792">
        <v>0.57095546716601797</v>
      </c>
      <c r="T792">
        <v>0.42596858824300599</v>
      </c>
      <c r="U792">
        <v>0.55405283871672495</v>
      </c>
      <c r="V792">
        <v>0.44354789488770302</v>
      </c>
      <c r="W792">
        <v>0.54094818571732695</v>
      </c>
      <c r="X792">
        <v>0.459954822333077</v>
      </c>
      <c r="Y792" s="126">
        <f t="shared" si="93"/>
        <v>0.54094818571732695</v>
      </c>
      <c r="Z792" s="126">
        <f t="shared" si="94"/>
        <v>0.459954822333077</v>
      </c>
      <c r="AB792">
        <v>782</v>
      </c>
      <c r="AC792" t="str">
        <f t="shared" si="88"/>
        <v>Melle van Gemerden</v>
      </c>
      <c r="AD792" s="124">
        <f t="shared" si="89"/>
        <v>0.59757361931012498</v>
      </c>
      <c r="AE792" s="124">
        <f t="shared" si="90"/>
        <v>0.39581059683922898</v>
      </c>
    </row>
    <row r="793" spans="2:31" x14ac:dyDescent="0.35">
      <c r="B793" s="122">
        <v>783</v>
      </c>
      <c r="C793" t="s">
        <v>1865</v>
      </c>
      <c r="D793">
        <v>0.64988319055028099</v>
      </c>
      <c r="E793">
        <v>0.32955245494069202</v>
      </c>
      <c r="F793">
        <v>0.64432905347356895</v>
      </c>
      <c r="G793">
        <v>0.36032103116374098</v>
      </c>
      <c r="H793">
        <v>0.639514613622294</v>
      </c>
      <c r="I793">
        <v>0.34360719752996599</v>
      </c>
      <c r="J793">
        <v>0.59352300738484398</v>
      </c>
      <c r="K793">
        <v>0.35260413703168397</v>
      </c>
      <c r="L793" s="126">
        <f t="shared" si="91"/>
        <v>0.59352300738484398</v>
      </c>
      <c r="M793" s="126">
        <f t="shared" si="92"/>
        <v>0.35260413703168397</v>
      </c>
      <c r="O793" s="122">
        <v>783</v>
      </c>
      <c r="P793" t="s">
        <v>3307</v>
      </c>
      <c r="Q793">
        <v>0.57969994267085501</v>
      </c>
      <c r="R793">
        <v>0.41753272086972298</v>
      </c>
      <c r="S793">
        <v>0.56982864883081097</v>
      </c>
      <c r="T793">
        <v>0.42666131270648699</v>
      </c>
      <c r="U793">
        <v>0.549727476394548</v>
      </c>
      <c r="V793">
        <v>0.440892053328026</v>
      </c>
      <c r="W793">
        <v>0.53994570368486705</v>
      </c>
      <c r="X793">
        <v>0.45977964054991299</v>
      </c>
      <c r="Y793" s="126">
        <f t="shared" si="93"/>
        <v>0.53994570368486705</v>
      </c>
      <c r="Z793" s="126">
        <f t="shared" si="94"/>
        <v>0.45977964054991299</v>
      </c>
      <c r="AB793">
        <v>783</v>
      </c>
      <c r="AC793" t="str">
        <f t="shared" si="88"/>
        <v>Michael Berrer</v>
      </c>
      <c r="AD793" s="124">
        <f t="shared" si="89"/>
        <v>0.59352300738484398</v>
      </c>
      <c r="AE793" s="124">
        <f t="shared" si="90"/>
        <v>0.35260413703168397</v>
      </c>
    </row>
    <row r="794" spans="2:31" x14ac:dyDescent="0.35">
      <c r="B794" s="122">
        <v>784</v>
      </c>
      <c r="C794" t="s">
        <v>2345</v>
      </c>
      <c r="D794">
        <v>0.65287633555795199</v>
      </c>
      <c r="E794">
        <v>0.34543470232622198</v>
      </c>
      <c r="F794">
        <v>0.64165908411472306</v>
      </c>
      <c r="G794">
        <v>0.35580851876427999</v>
      </c>
      <c r="H794">
        <v>0.62580952182690097</v>
      </c>
      <c r="I794">
        <v>0.37080544078280497</v>
      </c>
      <c r="J794">
        <v>0.59627930883382396</v>
      </c>
      <c r="K794">
        <v>0.39580369948717198</v>
      </c>
      <c r="L794" s="126">
        <f t="shared" si="91"/>
        <v>0.59627930883382396</v>
      </c>
      <c r="M794" s="126">
        <f t="shared" si="92"/>
        <v>0.39580369948717198</v>
      </c>
      <c r="O794" s="122">
        <v>784</v>
      </c>
      <c r="P794" t="s">
        <v>3182</v>
      </c>
      <c r="Q794">
        <v>0.57909923417527398</v>
      </c>
      <c r="R794">
        <v>0.41644387475053102</v>
      </c>
      <c r="S794">
        <v>0.56900687095247204</v>
      </c>
      <c r="T794">
        <v>0.42516439664997702</v>
      </c>
      <c r="U794">
        <v>0.54805035021317905</v>
      </c>
      <c r="V794">
        <v>0.43789624235598401</v>
      </c>
      <c r="W794">
        <v>0.53874892789039697</v>
      </c>
      <c r="X794">
        <v>0.45747054233680801</v>
      </c>
      <c r="Y794" s="126">
        <f t="shared" si="93"/>
        <v>0.53874892789039697</v>
      </c>
      <c r="Z794" s="126">
        <f t="shared" si="94"/>
        <v>0.45747054233680801</v>
      </c>
      <c r="AB794">
        <v>784</v>
      </c>
      <c r="AC794" t="str">
        <f t="shared" si="88"/>
        <v>Michael Chang</v>
      </c>
      <c r="AD794" s="124">
        <f t="shared" si="89"/>
        <v>0.59627930883382396</v>
      </c>
      <c r="AE794" s="124">
        <f t="shared" si="90"/>
        <v>0.39580369948717198</v>
      </c>
    </row>
    <row r="795" spans="2:31" x14ac:dyDescent="0.35">
      <c r="B795" s="122">
        <v>785</v>
      </c>
      <c r="C795" t="s">
        <v>3872</v>
      </c>
      <c r="D795">
        <v>0.65061800144586901</v>
      </c>
      <c r="E795">
        <v>0.34505028959557599</v>
      </c>
      <c r="F795">
        <v>0.63640230339779102</v>
      </c>
      <c r="G795">
        <v>0.353418180549604</v>
      </c>
      <c r="H795">
        <v>0.62261800144586898</v>
      </c>
      <c r="I795">
        <v>0.37305028959557601</v>
      </c>
      <c r="J795">
        <v>0.59821350108440097</v>
      </c>
      <c r="K795">
        <v>0.39853771719668202</v>
      </c>
      <c r="L795" s="126">
        <f t="shared" si="91"/>
        <v>0.59821350108440097</v>
      </c>
      <c r="M795" s="126">
        <f t="shared" si="92"/>
        <v>0.39853771719668202</v>
      </c>
      <c r="O795" s="122">
        <v>785</v>
      </c>
      <c r="P795" t="s">
        <v>2983</v>
      </c>
      <c r="Q795">
        <v>0.57768627066814104</v>
      </c>
      <c r="R795">
        <v>0.42110836390900003</v>
      </c>
      <c r="S795">
        <v>0.56652940600221102</v>
      </c>
      <c r="T795">
        <v>0.431662545863501</v>
      </c>
      <c r="U795">
        <v>0.54737254133628199</v>
      </c>
      <c r="V795">
        <v>0.45021672781800098</v>
      </c>
      <c r="W795">
        <v>0.52558821800663402</v>
      </c>
      <c r="X795">
        <v>0.46898763759050099</v>
      </c>
      <c r="Y795" s="126">
        <f t="shared" si="93"/>
        <v>0.52558821800663402</v>
      </c>
      <c r="Z795" s="126">
        <f t="shared" si="94"/>
        <v>0.46898763759050099</v>
      </c>
      <c r="AB795">
        <v>785</v>
      </c>
      <c r="AC795" t="str">
        <f t="shared" si="88"/>
        <v>Michael Geerts</v>
      </c>
      <c r="AD795" s="124">
        <f t="shared" si="89"/>
        <v>0.59821350108440097</v>
      </c>
      <c r="AE795" s="124">
        <f t="shared" si="90"/>
        <v>0.39853771719668202</v>
      </c>
    </row>
    <row r="796" spans="2:31" x14ac:dyDescent="0.35">
      <c r="B796" s="122">
        <v>786</v>
      </c>
      <c r="C796" t="s">
        <v>2442</v>
      </c>
      <c r="D796">
        <v>0.65413558621855905</v>
      </c>
      <c r="E796">
        <v>0.34391563455750201</v>
      </c>
      <c r="F796">
        <v>0.64248322817810999</v>
      </c>
      <c r="G796">
        <v>0.35668750406702199</v>
      </c>
      <c r="H796">
        <v>0.62536242113358298</v>
      </c>
      <c r="I796">
        <v>0.374015628050267</v>
      </c>
      <c r="J796">
        <v>0.60024161408905496</v>
      </c>
      <c r="K796">
        <v>0.39934375203351102</v>
      </c>
      <c r="L796" s="126">
        <f t="shared" si="91"/>
        <v>0.60024161408905496</v>
      </c>
      <c r="M796" s="126">
        <f t="shared" si="92"/>
        <v>0.39934375203351102</v>
      </c>
      <c r="O796" s="122">
        <v>786</v>
      </c>
      <c r="P796" t="s">
        <v>3908</v>
      </c>
      <c r="Q796">
        <v>0.57913590036018503</v>
      </c>
      <c r="R796">
        <v>0.41964147248650102</v>
      </c>
      <c r="S796">
        <v>0.56870385054027695</v>
      </c>
      <c r="T796">
        <v>0.42946220872975099</v>
      </c>
      <c r="U796">
        <v>0.55027180072036996</v>
      </c>
      <c r="V796">
        <v>0.44728294497300197</v>
      </c>
      <c r="W796">
        <v>0.53211155162083201</v>
      </c>
      <c r="X796">
        <v>0.46238662618925402</v>
      </c>
      <c r="Y796" s="126">
        <f t="shared" si="93"/>
        <v>0.53211155162083201</v>
      </c>
      <c r="Z796" s="126">
        <f t="shared" si="94"/>
        <v>0.46238662618925402</v>
      </c>
      <c r="AB796">
        <v>786</v>
      </c>
      <c r="AC796" t="str">
        <f t="shared" si="88"/>
        <v>Michael Kohlmann</v>
      </c>
      <c r="AD796" s="124">
        <f t="shared" si="89"/>
        <v>0.60024161408905496</v>
      </c>
      <c r="AE796" s="124">
        <f t="shared" si="90"/>
        <v>0.39934375203351102</v>
      </c>
    </row>
    <row r="797" spans="2:31" x14ac:dyDescent="0.35">
      <c r="B797" s="122">
        <v>787</v>
      </c>
      <c r="C797" t="s">
        <v>1866</v>
      </c>
      <c r="D797">
        <v>0.65408934731523505</v>
      </c>
      <c r="E797">
        <v>0.351803541791328</v>
      </c>
      <c r="F797">
        <v>0.64977258992131703</v>
      </c>
      <c r="G797">
        <v>0.36667028994362</v>
      </c>
      <c r="H797">
        <v>0.61526941272928704</v>
      </c>
      <c r="I797">
        <v>0.38435208600936399</v>
      </c>
      <c r="J797">
        <v>0.597304656029779</v>
      </c>
      <c r="K797">
        <v>0.409280353333693</v>
      </c>
      <c r="L797" s="126">
        <f t="shared" si="91"/>
        <v>0.597304656029779</v>
      </c>
      <c r="M797" s="126">
        <f t="shared" si="92"/>
        <v>0.409280353333693</v>
      </c>
      <c r="O797" s="122">
        <v>787</v>
      </c>
      <c r="P797" t="s">
        <v>3420</v>
      </c>
      <c r="Q797">
        <v>0.60614585253927999</v>
      </c>
      <c r="R797">
        <v>0.421124724234963</v>
      </c>
      <c r="S797">
        <v>0.59238632800716196</v>
      </c>
      <c r="T797">
        <v>0.43001473222546399</v>
      </c>
      <c r="U797">
        <v>0.56738550809854105</v>
      </c>
      <c r="V797">
        <v>0.45013383498446902</v>
      </c>
      <c r="W797">
        <v>0.54488034282637798</v>
      </c>
      <c r="X797">
        <v>0.46624902332409202</v>
      </c>
      <c r="Y797" s="126">
        <f t="shared" si="93"/>
        <v>0.54488034282637798</v>
      </c>
      <c r="Z797" s="126">
        <f t="shared" si="94"/>
        <v>0.46624902332409202</v>
      </c>
      <c r="AB797">
        <v>787</v>
      </c>
      <c r="AC797" t="str">
        <f t="shared" si="88"/>
        <v>Michael Lammer</v>
      </c>
      <c r="AD797" s="124">
        <f t="shared" si="89"/>
        <v>0.597304656029779</v>
      </c>
      <c r="AE797" s="124">
        <f t="shared" si="90"/>
        <v>0.409280353333693</v>
      </c>
    </row>
    <row r="798" spans="2:31" x14ac:dyDescent="0.35">
      <c r="B798" s="122">
        <v>788</v>
      </c>
      <c r="C798" t="s">
        <v>2818</v>
      </c>
      <c r="D798">
        <v>0.65036541282556104</v>
      </c>
      <c r="E798">
        <v>0.34536316370543002</v>
      </c>
      <c r="F798">
        <v>0.63804811923834104</v>
      </c>
      <c r="G798">
        <v>0.35554474555814503</v>
      </c>
      <c r="H798">
        <v>0.61973082565112103</v>
      </c>
      <c r="I798">
        <v>0.37172632741085998</v>
      </c>
      <c r="J798">
        <v>0.58761744028013496</v>
      </c>
      <c r="K798">
        <v>0.39230686941552101</v>
      </c>
      <c r="L798" s="126">
        <f t="shared" si="91"/>
        <v>0.58761744028013496</v>
      </c>
      <c r="M798" s="126">
        <f t="shared" si="92"/>
        <v>0.39230686941552101</v>
      </c>
      <c r="O798" s="122">
        <v>788</v>
      </c>
      <c r="P798" t="s">
        <v>2194</v>
      </c>
      <c r="Q798">
        <v>0.57853538821614203</v>
      </c>
      <c r="R798">
        <v>0.42040294470143202</v>
      </c>
      <c r="S798">
        <v>0.56484669634876605</v>
      </c>
      <c r="T798">
        <v>0.42951701568723699</v>
      </c>
      <c r="U798">
        <v>0.53800470083015695</v>
      </c>
      <c r="V798">
        <v>0.44614810236027902</v>
      </c>
      <c r="W798">
        <v>0.53004657436391101</v>
      </c>
      <c r="X798">
        <v>0.46326195470856901</v>
      </c>
      <c r="Y798" s="126">
        <f t="shared" si="93"/>
        <v>0.53004657436391101</v>
      </c>
      <c r="Z798" s="126">
        <f t="shared" si="94"/>
        <v>0.46326195470856901</v>
      </c>
      <c r="AB798">
        <v>788</v>
      </c>
      <c r="AC798" t="str">
        <f t="shared" si="88"/>
        <v>Michael Linzer</v>
      </c>
      <c r="AD798" s="124">
        <f t="shared" si="89"/>
        <v>0.58761744028013496</v>
      </c>
      <c r="AE798" s="124">
        <f t="shared" si="90"/>
        <v>0.39230686941552101</v>
      </c>
    </row>
    <row r="799" spans="2:31" x14ac:dyDescent="0.35">
      <c r="B799" s="122">
        <v>789</v>
      </c>
      <c r="C799" t="s">
        <v>1867</v>
      </c>
      <c r="D799">
        <v>0.71832776390270703</v>
      </c>
      <c r="E799">
        <v>0.38143093520135701</v>
      </c>
      <c r="F799">
        <v>0.71460721927206705</v>
      </c>
      <c r="G799">
        <v>0.376760046156771</v>
      </c>
      <c r="H799">
        <v>0.64921837722132703</v>
      </c>
      <c r="I799">
        <v>0.35715375177111203</v>
      </c>
      <c r="J799">
        <v>0.627801126614834</v>
      </c>
      <c r="K799">
        <v>0.37696964394890298</v>
      </c>
      <c r="L799" s="126">
        <f t="shared" si="91"/>
        <v>0.627801126614834</v>
      </c>
      <c r="M799" s="126">
        <f t="shared" si="92"/>
        <v>0.37696964394890298</v>
      </c>
      <c r="O799" s="122">
        <v>789</v>
      </c>
      <c r="P799" t="s">
        <v>3771</v>
      </c>
      <c r="Q799">
        <v>0.58001198769526696</v>
      </c>
      <c r="R799">
        <v>0.41911233027731798</v>
      </c>
      <c r="S799">
        <v>0.57012759305716398</v>
      </c>
      <c r="T799">
        <v>0.42874459240707302</v>
      </c>
      <c r="U799">
        <v>0.55136630630495198</v>
      </c>
      <c r="V799">
        <v>0.445768078608063</v>
      </c>
      <c r="W799">
        <v>0.53813656339971105</v>
      </c>
      <c r="X799">
        <v>0.46145132907874598</v>
      </c>
      <c r="Y799" s="126">
        <f t="shared" si="93"/>
        <v>0.53813656339971105</v>
      </c>
      <c r="Z799" s="126">
        <f t="shared" si="94"/>
        <v>0.46145132907874598</v>
      </c>
      <c r="AB799">
        <v>789</v>
      </c>
      <c r="AC799" t="str">
        <f t="shared" si="88"/>
        <v>Michael Llodra</v>
      </c>
      <c r="AD799" s="124">
        <f t="shared" si="89"/>
        <v>0.627801126614834</v>
      </c>
      <c r="AE799" s="124">
        <f t="shared" si="90"/>
        <v>0.37696964394890298</v>
      </c>
    </row>
    <row r="800" spans="2:31" x14ac:dyDescent="0.35">
      <c r="B800" s="122">
        <v>790</v>
      </c>
      <c r="C800" t="s">
        <v>1868</v>
      </c>
      <c r="D800">
        <v>0.65492745853274303</v>
      </c>
      <c r="E800">
        <v>0.34591739777859798</v>
      </c>
      <c r="F800">
        <v>0.64456994471032403</v>
      </c>
      <c r="G800">
        <v>0.35655653037146401</v>
      </c>
      <c r="H800">
        <v>0.63103937006926103</v>
      </c>
      <c r="I800">
        <v>0.37160784637294098</v>
      </c>
      <c r="J800">
        <v>0.60256994471032399</v>
      </c>
      <c r="K800">
        <v>0.39855653037146399</v>
      </c>
      <c r="L800" s="126">
        <f t="shared" si="91"/>
        <v>0.60256994471032399</v>
      </c>
      <c r="M800" s="126">
        <f t="shared" si="92"/>
        <v>0.39855653037146399</v>
      </c>
      <c r="O800" s="122">
        <v>790</v>
      </c>
      <c r="P800" t="s">
        <v>2195</v>
      </c>
      <c r="Q800">
        <v>0.58065755667974905</v>
      </c>
      <c r="R800">
        <v>0.41828199583616799</v>
      </c>
      <c r="S800">
        <v>0.57098633501962304</v>
      </c>
      <c r="T800">
        <v>0.42742299375425102</v>
      </c>
      <c r="U800">
        <v>0.55331511335949801</v>
      </c>
      <c r="V800">
        <v>0.44456399167233501</v>
      </c>
      <c r="W800">
        <v>0.53895900505886996</v>
      </c>
      <c r="X800">
        <v>0.456268981262754</v>
      </c>
      <c r="Y800" s="126">
        <f t="shared" si="93"/>
        <v>0.53895900505886996</v>
      </c>
      <c r="Z800" s="126">
        <f t="shared" si="94"/>
        <v>0.456268981262754</v>
      </c>
      <c r="AB800">
        <v>790</v>
      </c>
      <c r="AC800" t="str">
        <f t="shared" si="88"/>
        <v>Michael McClune</v>
      </c>
      <c r="AD800" s="124">
        <f t="shared" si="89"/>
        <v>0.60256994471032399</v>
      </c>
      <c r="AE800" s="124">
        <f t="shared" si="90"/>
        <v>0.39855653037146399</v>
      </c>
    </row>
    <row r="801" spans="2:31" x14ac:dyDescent="0.35">
      <c r="B801" s="122">
        <v>791</v>
      </c>
      <c r="C801" t="s">
        <v>2810</v>
      </c>
      <c r="D801">
        <v>0.64627635548999796</v>
      </c>
      <c r="E801">
        <v>0.35124549466373001</v>
      </c>
      <c r="F801">
        <v>0.64016704593822604</v>
      </c>
      <c r="G801">
        <v>0.36164054926002098</v>
      </c>
      <c r="H801">
        <v>0.62871632432153102</v>
      </c>
      <c r="I801">
        <v>0.393882694710527</v>
      </c>
      <c r="J801">
        <v>0.60037755872934295</v>
      </c>
      <c r="K801">
        <v>0.40728031690359501</v>
      </c>
      <c r="L801" s="126">
        <f t="shared" si="91"/>
        <v>0.60037755872934295</v>
      </c>
      <c r="M801" s="126">
        <f t="shared" si="92"/>
        <v>0.40728031690359501</v>
      </c>
      <c r="O801" s="122">
        <v>791</v>
      </c>
      <c r="P801" t="s">
        <v>2196</v>
      </c>
      <c r="Q801">
        <v>0.58047667522689195</v>
      </c>
      <c r="R801">
        <v>0.41517824725789199</v>
      </c>
      <c r="S801">
        <v>0.56499894720136301</v>
      </c>
      <c r="T801">
        <v>0.42671446646927502</v>
      </c>
      <c r="U801">
        <v>0.543722849165584</v>
      </c>
      <c r="V801">
        <v>0.45324797325382099</v>
      </c>
      <c r="W801">
        <v>0.52979034971390704</v>
      </c>
      <c r="X801">
        <v>0.44083918137948902</v>
      </c>
      <c r="Y801" s="126">
        <f t="shared" si="93"/>
        <v>0.52979034971390704</v>
      </c>
      <c r="Z801" s="126">
        <f t="shared" si="94"/>
        <v>0.44083918137948902</v>
      </c>
      <c r="AB801">
        <v>791</v>
      </c>
      <c r="AC801" t="str">
        <f t="shared" si="88"/>
        <v>Michael Mmoh</v>
      </c>
      <c r="AD801" s="124">
        <f t="shared" si="89"/>
        <v>0.60037755872934295</v>
      </c>
      <c r="AE801" s="124">
        <f t="shared" si="90"/>
        <v>0.40728031690359501</v>
      </c>
    </row>
    <row r="802" spans="2:31" x14ac:dyDescent="0.35">
      <c r="B802" s="122">
        <v>792</v>
      </c>
      <c r="C802" t="s">
        <v>1869</v>
      </c>
      <c r="D802">
        <v>0.62688125126592698</v>
      </c>
      <c r="E802">
        <v>0.36448972183167</v>
      </c>
      <c r="F802">
        <v>0.62631438765405401</v>
      </c>
      <c r="G802">
        <v>0.39120694999320499</v>
      </c>
      <c r="H802">
        <v>0.61606003711730195</v>
      </c>
      <c r="I802">
        <v>0.39984323803574701</v>
      </c>
      <c r="J802">
        <v>0.58215175314610501</v>
      </c>
      <c r="K802">
        <v>0.40315173786768999</v>
      </c>
      <c r="L802" s="126">
        <f t="shared" si="91"/>
        <v>0.58215175314610501</v>
      </c>
      <c r="M802" s="126">
        <f t="shared" si="92"/>
        <v>0.40315173786768999</v>
      </c>
      <c r="O802" s="122">
        <v>792</v>
      </c>
      <c r="P802" t="s">
        <v>2197</v>
      </c>
      <c r="Q802">
        <v>0.57509607240749705</v>
      </c>
      <c r="R802">
        <v>0.41623970722730103</v>
      </c>
      <c r="S802">
        <v>0.56211701382902501</v>
      </c>
      <c r="T802">
        <v>0.427422398186659</v>
      </c>
      <c r="U802">
        <v>0.54212863387599797</v>
      </c>
      <c r="V802">
        <v>0.44885063230986</v>
      </c>
      <c r="W802">
        <v>0.51028007091306704</v>
      </c>
      <c r="X802">
        <v>0.45251911495255198</v>
      </c>
      <c r="Y802" s="126">
        <f t="shared" si="93"/>
        <v>0.51028007091306704</v>
      </c>
      <c r="Z802" s="126">
        <f t="shared" si="94"/>
        <v>0.45251911495255198</v>
      </c>
      <c r="AB802">
        <v>792</v>
      </c>
      <c r="AC802" t="str">
        <f t="shared" si="88"/>
        <v>Michael Russell</v>
      </c>
      <c r="AD802" s="124">
        <f t="shared" si="89"/>
        <v>0.58215175314610501</v>
      </c>
      <c r="AE802" s="124">
        <f t="shared" si="90"/>
        <v>0.40315173786768999</v>
      </c>
    </row>
    <row r="803" spans="2:31" x14ac:dyDescent="0.35">
      <c r="B803" s="122">
        <v>793</v>
      </c>
      <c r="C803" t="s">
        <v>1870</v>
      </c>
      <c r="D803">
        <v>0.65880025617215299</v>
      </c>
      <c r="E803">
        <v>0.339777057687557</v>
      </c>
      <c r="F803">
        <v>0.65424300982482297</v>
      </c>
      <c r="G803">
        <v>0.34186395078992998</v>
      </c>
      <c r="H803">
        <v>0.63243271756007802</v>
      </c>
      <c r="I803">
        <v>0.36679133389441299</v>
      </c>
      <c r="J803">
        <v>0.61079841461141804</v>
      </c>
      <c r="K803">
        <v>0.39068918428275101</v>
      </c>
      <c r="L803" s="126">
        <f t="shared" si="91"/>
        <v>0.61079841461141804</v>
      </c>
      <c r="M803" s="126">
        <f t="shared" si="92"/>
        <v>0.39068918428275101</v>
      </c>
      <c r="O803" s="122">
        <v>793</v>
      </c>
      <c r="P803" t="s">
        <v>3359</v>
      </c>
      <c r="Q803">
        <v>0.57010985795963698</v>
      </c>
      <c r="R803">
        <v>0.41453812925307099</v>
      </c>
      <c r="S803">
        <v>0.55681314394618198</v>
      </c>
      <c r="T803">
        <v>0.422717505670761</v>
      </c>
      <c r="U803">
        <v>0.52232957387891099</v>
      </c>
      <c r="V803">
        <v>0.43161438775921201</v>
      </c>
      <c r="W803">
        <v>0.52281314394618195</v>
      </c>
      <c r="X803">
        <v>0.45671750567076103</v>
      </c>
      <c r="Y803" s="126">
        <f t="shared" si="93"/>
        <v>0.52281314394618195</v>
      </c>
      <c r="Z803" s="126">
        <f t="shared" si="94"/>
        <v>0.45671750567076103</v>
      </c>
      <c r="AB803">
        <v>793</v>
      </c>
      <c r="AC803" t="str">
        <f t="shared" si="88"/>
        <v>Michael Ryderstedt</v>
      </c>
      <c r="AD803" s="124">
        <f t="shared" si="89"/>
        <v>0.61079841461141804</v>
      </c>
      <c r="AE803" s="124">
        <f t="shared" si="90"/>
        <v>0.39068918428275101</v>
      </c>
    </row>
    <row r="804" spans="2:31" x14ac:dyDescent="0.35">
      <c r="B804" s="122">
        <v>794</v>
      </c>
      <c r="C804" t="s">
        <v>2423</v>
      </c>
      <c r="D804">
        <v>0.65006574677956896</v>
      </c>
      <c r="E804">
        <v>0.33754979535685897</v>
      </c>
      <c r="F804">
        <v>0.63811878019231405</v>
      </c>
      <c r="G804">
        <v>0.34512518335409198</v>
      </c>
      <c r="H804">
        <v>0.61559440540300703</v>
      </c>
      <c r="I804">
        <v>0.34725625654585601</v>
      </c>
      <c r="J804">
        <v>0.59671624232777298</v>
      </c>
      <c r="K804">
        <v>0.38185394261706102</v>
      </c>
      <c r="L804" s="126">
        <f t="shared" si="91"/>
        <v>0.59671624232777298</v>
      </c>
      <c r="M804" s="126">
        <f t="shared" si="92"/>
        <v>0.38185394261706102</v>
      </c>
      <c r="O804" s="122">
        <v>794</v>
      </c>
      <c r="P804" t="s">
        <v>3895</v>
      </c>
      <c r="Q804">
        <v>0.58120095242766201</v>
      </c>
      <c r="R804">
        <v>0.41959408154335398</v>
      </c>
      <c r="S804">
        <v>0.57180142864149297</v>
      </c>
      <c r="T804">
        <v>0.42939112231503102</v>
      </c>
      <c r="U804">
        <v>0.55440190485532503</v>
      </c>
      <c r="V804">
        <v>0.447188163086708</v>
      </c>
      <c r="W804">
        <v>0.54140428592447998</v>
      </c>
      <c r="X804">
        <v>0.46217336694509398</v>
      </c>
      <c r="Y804" s="126">
        <f t="shared" si="93"/>
        <v>0.54140428592447998</v>
      </c>
      <c r="Z804" s="126">
        <f t="shared" si="94"/>
        <v>0.46217336694509398</v>
      </c>
      <c r="AB804">
        <v>794</v>
      </c>
      <c r="AC804" t="str">
        <f t="shared" si="88"/>
        <v>Michael Venus</v>
      </c>
      <c r="AD804" s="124">
        <f t="shared" si="89"/>
        <v>0.59671624232777298</v>
      </c>
      <c r="AE804" s="124">
        <f t="shared" si="90"/>
        <v>0.38185394261706102</v>
      </c>
    </row>
    <row r="805" spans="2:31" x14ac:dyDescent="0.35">
      <c r="B805" s="122">
        <v>795</v>
      </c>
      <c r="C805" t="s">
        <v>3701</v>
      </c>
      <c r="D805">
        <v>0.65260654837035703</v>
      </c>
      <c r="E805">
        <v>0.346902617094412</v>
      </c>
      <c r="F805">
        <v>0.64147539782714302</v>
      </c>
      <c r="G805">
        <v>0.35787015612588302</v>
      </c>
      <c r="H805">
        <v>0.62376718489378602</v>
      </c>
      <c r="I805">
        <v>0.37469486689582598</v>
      </c>
      <c r="J805">
        <v>0.59947539782714299</v>
      </c>
      <c r="K805">
        <v>0.399870156125883</v>
      </c>
      <c r="L805" s="126">
        <f t="shared" si="91"/>
        <v>0.59947539782714299</v>
      </c>
      <c r="M805" s="126">
        <f t="shared" si="92"/>
        <v>0.399870156125883</v>
      </c>
      <c r="O805" s="122">
        <v>795</v>
      </c>
      <c r="P805" t="s">
        <v>2198</v>
      </c>
      <c r="Q805">
        <v>0.57582299961260897</v>
      </c>
      <c r="R805">
        <v>0.41335653573120501</v>
      </c>
      <c r="S805">
        <v>0.56192680440696696</v>
      </c>
      <c r="T805">
        <v>0.418220625943028</v>
      </c>
      <c r="U805">
        <v>0.54514306732893503</v>
      </c>
      <c r="V805">
        <v>0.43477051622332602</v>
      </c>
      <c r="W805">
        <v>0.53093838886499101</v>
      </c>
      <c r="X805">
        <v>0.45531994420052302</v>
      </c>
      <c r="Y805" s="126">
        <f t="shared" si="93"/>
        <v>0.53093838886499101</v>
      </c>
      <c r="Z805" s="126">
        <f t="shared" si="94"/>
        <v>0.45531994420052302</v>
      </c>
      <c r="AB805">
        <v>795</v>
      </c>
      <c r="AC805" t="str">
        <f t="shared" si="88"/>
        <v>Michael Vrbensky</v>
      </c>
      <c r="AD805" s="124">
        <f t="shared" si="89"/>
        <v>0.59947539782714299</v>
      </c>
      <c r="AE805" s="124">
        <f t="shared" si="90"/>
        <v>0.399870156125883</v>
      </c>
    </row>
    <row r="806" spans="2:31" x14ac:dyDescent="0.35">
      <c r="B806" s="122">
        <v>796</v>
      </c>
      <c r="C806" t="s">
        <v>2421</v>
      </c>
      <c r="D806">
        <v>0.636790034479644</v>
      </c>
      <c r="E806">
        <v>0.35950925704008901</v>
      </c>
      <c r="F806">
        <v>0.63061562307954899</v>
      </c>
      <c r="G806">
        <v>0.35673076688400102</v>
      </c>
      <c r="H806">
        <v>0.61206824886759703</v>
      </c>
      <c r="I806">
        <v>0.37079327523065297</v>
      </c>
      <c r="J806">
        <v>0.59597507901671798</v>
      </c>
      <c r="K806">
        <v>0.39374147162172801</v>
      </c>
      <c r="L806" s="126">
        <f t="shared" si="91"/>
        <v>0.59597507901671798</v>
      </c>
      <c r="M806" s="126">
        <f t="shared" si="92"/>
        <v>0.39374147162172801</v>
      </c>
      <c r="O806" s="122">
        <v>796</v>
      </c>
      <c r="P806" t="s">
        <v>2199</v>
      </c>
      <c r="Q806">
        <v>0.57703097739279396</v>
      </c>
      <c r="R806">
        <v>0.41410802646325001</v>
      </c>
      <c r="S806">
        <v>0.56497450176452901</v>
      </c>
      <c r="T806">
        <v>0.42705200630666301</v>
      </c>
      <c r="U806">
        <v>0.54628041481204104</v>
      </c>
      <c r="V806">
        <v>0.44693513627027998</v>
      </c>
      <c r="W806">
        <v>0.51810946888865606</v>
      </c>
      <c r="X806">
        <v>0.45855713209665</v>
      </c>
      <c r="Y806" s="126">
        <f t="shared" si="93"/>
        <v>0.51810946888865606</v>
      </c>
      <c r="Z806" s="126">
        <f t="shared" si="94"/>
        <v>0.45855713209665</v>
      </c>
      <c r="AB806">
        <v>796</v>
      </c>
      <c r="AC806" t="str">
        <f t="shared" si="88"/>
        <v>Michael Yani</v>
      </c>
      <c r="AD806" s="124">
        <f t="shared" si="89"/>
        <v>0.59597507901671798</v>
      </c>
      <c r="AE806" s="124">
        <f t="shared" si="90"/>
        <v>0.39374147162172801</v>
      </c>
    </row>
    <row r="807" spans="2:31" x14ac:dyDescent="0.35">
      <c r="B807" s="122">
        <v>797</v>
      </c>
      <c r="C807" t="s">
        <v>3641</v>
      </c>
      <c r="D807">
        <v>0.64794821846384498</v>
      </c>
      <c r="E807">
        <v>0.33879840355846103</v>
      </c>
      <c r="F807">
        <v>0.63526429128512596</v>
      </c>
      <c r="G807">
        <v>0.34706453807794801</v>
      </c>
      <c r="H807">
        <v>0.60917108452004698</v>
      </c>
      <c r="I807">
        <v>0.34930166448317801</v>
      </c>
      <c r="J807">
        <v>0.59326429128512603</v>
      </c>
      <c r="K807">
        <v>0.389064538077948</v>
      </c>
      <c r="L807" s="126">
        <f t="shared" si="91"/>
        <v>0.59326429128512603</v>
      </c>
      <c r="M807" s="126">
        <f t="shared" si="92"/>
        <v>0.389064538077948</v>
      </c>
      <c r="O807" s="122">
        <v>797</v>
      </c>
      <c r="P807" t="s">
        <v>3155</v>
      </c>
      <c r="Q807">
        <v>0.57685380471120895</v>
      </c>
      <c r="R807">
        <v>0.41491682345618902</v>
      </c>
      <c r="S807">
        <v>0.56580507294827898</v>
      </c>
      <c r="T807">
        <v>0.42322243127491899</v>
      </c>
      <c r="U807">
        <v>0.54256141413362802</v>
      </c>
      <c r="V807">
        <v>0.43275047036856701</v>
      </c>
      <c r="W807">
        <v>0.53180507294827895</v>
      </c>
      <c r="X807">
        <v>0.45722243127491902</v>
      </c>
      <c r="Y807" s="126">
        <f t="shared" si="93"/>
        <v>0.53180507294827895</v>
      </c>
      <c r="Z807" s="126">
        <f t="shared" si="94"/>
        <v>0.45722243127491902</v>
      </c>
      <c r="AB807">
        <v>797</v>
      </c>
      <c r="AC807" t="str">
        <f t="shared" si="88"/>
        <v>Michail Pervolarakis</v>
      </c>
      <c r="AD807" s="124">
        <f t="shared" si="89"/>
        <v>0.59326429128512603</v>
      </c>
      <c r="AE807" s="124">
        <f t="shared" si="90"/>
        <v>0.389064538077948</v>
      </c>
    </row>
    <row r="808" spans="2:31" x14ac:dyDescent="0.35">
      <c r="B808" s="122">
        <v>798</v>
      </c>
      <c r="C808" t="s">
        <v>1871</v>
      </c>
      <c r="D808">
        <v>0.65245805236964904</v>
      </c>
      <c r="E808">
        <v>0.34213698091287797</v>
      </c>
      <c r="F808">
        <v>0.64167980621672205</v>
      </c>
      <c r="G808">
        <v>0.35338099027598802</v>
      </c>
      <c r="H808">
        <v>0.62426524619024704</v>
      </c>
      <c r="I808">
        <v>0.37234074007738299</v>
      </c>
      <c r="J808">
        <v>0.59815318128478601</v>
      </c>
      <c r="K808">
        <v>0.39759296335139699</v>
      </c>
      <c r="L808" s="126">
        <f t="shared" si="91"/>
        <v>0.59815318128478601</v>
      </c>
      <c r="M808" s="126">
        <f t="shared" si="92"/>
        <v>0.39759296335139699</v>
      </c>
      <c r="O808" s="122">
        <v>798</v>
      </c>
      <c r="P808" t="s">
        <v>3304</v>
      </c>
      <c r="Q808">
        <v>0.56593512960946502</v>
      </c>
      <c r="R808">
        <v>0.41839455007331</v>
      </c>
      <c r="S808">
        <v>0.55636672103265095</v>
      </c>
      <c r="T808">
        <v>0.43116468855828499</v>
      </c>
      <c r="U808">
        <v>0.559088614869654</v>
      </c>
      <c r="V808">
        <v>0.447353655882682</v>
      </c>
      <c r="W808">
        <v>0.523765339246965</v>
      </c>
      <c r="X808">
        <v>0.44766477793785098</v>
      </c>
      <c r="Y808" s="126">
        <f t="shared" si="93"/>
        <v>0.523765339246965</v>
      </c>
      <c r="Z808" s="126">
        <f t="shared" si="94"/>
        <v>0.44766477793785098</v>
      </c>
      <c r="AB808">
        <v>798</v>
      </c>
      <c r="AC808" t="str">
        <f t="shared" si="88"/>
        <v>Michal Mertinak</v>
      </c>
      <c r="AD808" s="124">
        <f t="shared" si="89"/>
        <v>0.59815318128478601</v>
      </c>
      <c r="AE808" s="124">
        <f t="shared" si="90"/>
        <v>0.39759296335139699</v>
      </c>
    </row>
    <row r="809" spans="2:31" x14ac:dyDescent="0.35">
      <c r="B809" s="122">
        <v>799</v>
      </c>
      <c r="C809" t="s">
        <v>1872</v>
      </c>
      <c r="D809">
        <v>0.65726951847290904</v>
      </c>
      <c r="E809">
        <v>0.323227662148378</v>
      </c>
      <c r="F809">
        <v>0.65206501409990503</v>
      </c>
      <c r="G809">
        <v>0.330844532425626</v>
      </c>
      <c r="H809">
        <v>0.63404006848135397</v>
      </c>
      <c r="I809">
        <v>0.34049319770143999</v>
      </c>
      <c r="J809">
        <v>0.60019517350057205</v>
      </c>
      <c r="K809">
        <v>0.35794672940803501</v>
      </c>
      <c r="L809" s="126">
        <f t="shared" si="91"/>
        <v>0.60019517350057205</v>
      </c>
      <c r="M809" s="126">
        <f t="shared" si="92"/>
        <v>0.35794672940803501</v>
      </c>
      <c r="O809" s="122">
        <v>799</v>
      </c>
      <c r="P809" t="s">
        <v>3101</v>
      </c>
      <c r="Q809">
        <v>0.576869464142307</v>
      </c>
      <c r="R809">
        <v>0.41900544275829499</v>
      </c>
      <c r="S809">
        <v>0.56530419621346095</v>
      </c>
      <c r="T809">
        <v>0.42850816413744303</v>
      </c>
      <c r="U809">
        <v>0.54573892828461501</v>
      </c>
      <c r="V809">
        <v>0.44601088551659102</v>
      </c>
      <c r="W809">
        <v>0.52191258864038303</v>
      </c>
      <c r="X809">
        <v>0.45952449241232901</v>
      </c>
      <c r="Y809" s="126">
        <f t="shared" si="93"/>
        <v>0.52191258864038303</v>
      </c>
      <c r="Z809" s="126">
        <f t="shared" si="94"/>
        <v>0.45952449241232901</v>
      </c>
      <c r="AB809">
        <v>799</v>
      </c>
      <c r="AC809" t="str">
        <f t="shared" si="88"/>
        <v>Michal Przysiezny</v>
      </c>
      <c r="AD809" s="124">
        <f t="shared" si="89"/>
        <v>0.60019517350057205</v>
      </c>
      <c r="AE809" s="124">
        <f t="shared" si="90"/>
        <v>0.35794672940803501</v>
      </c>
    </row>
    <row r="810" spans="2:31" x14ac:dyDescent="0.35">
      <c r="B810" s="122">
        <v>800</v>
      </c>
      <c r="C810" t="s">
        <v>2376</v>
      </c>
      <c r="D810">
        <v>0.64384547878481901</v>
      </c>
      <c r="E810">
        <v>0.34739573159026899</v>
      </c>
      <c r="F810">
        <v>0.630517879910799</v>
      </c>
      <c r="G810">
        <v>0.35876534325401799</v>
      </c>
      <c r="H810">
        <v>0.60408157496345805</v>
      </c>
      <c r="I810">
        <v>0.37863114689271499</v>
      </c>
      <c r="J810">
        <v>0.578109658159627</v>
      </c>
      <c r="K810">
        <v>0.39765185178472801</v>
      </c>
      <c r="L810" s="126">
        <f t="shared" si="91"/>
        <v>0.578109658159627</v>
      </c>
      <c r="M810" s="126">
        <f t="shared" si="92"/>
        <v>0.39765185178472801</v>
      </c>
      <c r="O810" s="122">
        <v>800</v>
      </c>
      <c r="P810" t="s">
        <v>3449</v>
      </c>
      <c r="Q810">
        <v>0.57866319335958505</v>
      </c>
      <c r="R810">
        <v>0.42085106622195001</v>
      </c>
      <c r="S810">
        <v>0.56821759114611403</v>
      </c>
      <c r="T810">
        <v>0.43113475496260001</v>
      </c>
      <c r="U810">
        <v>0.54798958007875598</v>
      </c>
      <c r="V810">
        <v>0.45055319866584898</v>
      </c>
      <c r="W810">
        <v>0.534217591146114</v>
      </c>
      <c r="X810">
        <v>0.46513475496259998</v>
      </c>
      <c r="Y810" s="126">
        <f t="shared" si="93"/>
        <v>0.534217591146114</v>
      </c>
      <c r="Z810" s="126">
        <f t="shared" si="94"/>
        <v>0.46513475496259998</v>
      </c>
      <c r="AB810">
        <v>800</v>
      </c>
      <c r="AC810" t="str">
        <f t="shared" si="88"/>
        <v>Michal Tabara</v>
      </c>
      <c r="AD810" s="124">
        <f t="shared" si="89"/>
        <v>0.578109658159627</v>
      </c>
      <c r="AE810" s="124">
        <f t="shared" si="90"/>
        <v>0.39765185178472801</v>
      </c>
    </row>
    <row r="811" spans="2:31" x14ac:dyDescent="0.35">
      <c r="B811" s="122">
        <v>801</v>
      </c>
      <c r="C811" t="s">
        <v>2444</v>
      </c>
      <c r="D811">
        <v>0.65382688840268599</v>
      </c>
      <c r="E811">
        <v>0.338049787980298</v>
      </c>
      <c r="F811">
        <v>0.64235186740539796</v>
      </c>
      <c r="G811">
        <v>0.35419139914055198</v>
      </c>
      <c r="H811">
        <v>0.62526390055404901</v>
      </c>
      <c r="I811">
        <v>0.37214354935541399</v>
      </c>
      <c r="J811">
        <v>0.60017593370269895</v>
      </c>
      <c r="K811">
        <v>0.39809569957027602</v>
      </c>
      <c r="L811" s="126">
        <f t="shared" si="91"/>
        <v>0.60017593370269895</v>
      </c>
      <c r="M811" s="126">
        <f t="shared" si="92"/>
        <v>0.39809569957027602</v>
      </c>
      <c r="O811" s="122">
        <v>801</v>
      </c>
      <c r="P811" t="s">
        <v>2200</v>
      </c>
      <c r="Q811">
        <v>0.57635160762398996</v>
      </c>
      <c r="R811">
        <v>0.41692508501363101</v>
      </c>
      <c r="S811">
        <v>0.56673763865787297</v>
      </c>
      <c r="T811">
        <v>0.42663115745568497</v>
      </c>
      <c r="U811">
        <v>0.531144938834191</v>
      </c>
      <c r="V811">
        <v>0.44114266674410402</v>
      </c>
      <c r="W811">
        <v>0.51496210264225795</v>
      </c>
      <c r="X811">
        <v>0.44383010004956203</v>
      </c>
      <c r="Y811" s="126">
        <f t="shared" si="93"/>
        <v>0.51496210264225795</v>
      </c>
      <c r="Z811" s="126">
        <f t="shared" si="94"/>
        <v>0.44383010004956203</v>
      </c>
      <c r="AB811">
        <v>801</v>
      </c>
      <c r="AC811" t="str">
        <f t="shared" si="88"/>
        <v>Michel Koning</v>
      </c>
      <c r="AD811" s="124">
        <f t="shared" si="89"/>
        <v>0.60017593370269895</v>
      </c>
      <c r="AE811" s="124">
        <f t="shared" si="90"/>
        <v>0.39809569957027602</v>
      </c>
    </row>
    <row r="812" spans="2:31" x14ac:dyDescent="0.35">
      <c r="B812" s="122">
        <v>802</v>
      </c>
      <c r="C812" t="s">
        <v>2340</v>
      </c>
      <c r="D812">
        <v>0.64673239461557797</v>
      </c>
      <c r="E812">
        <v>0.35010777563817402</v>
      </c>
      <c r="F812">
        <v>0.63793315363893699</v>
      </c>
      <c r="G812">
        <v>0.35794937574223801</v>
      </c>
      <c r="H812">
        <v>0.62080994518224597</v>
      </c>
      <c r="I812">
        <v>0.37384385366274803</v>
      </c>
      <c r="J812">
        <v>0.59282065203606304</v>
      </c>
      <c r="K812">
        <v>0.39492691224994703</v>
      </c>
      <c r="L812" s="126">
        <f t="shared" si="91"/>
        <v>0.59282065203606304</v>
      </c>
      <c r="M812" s="126">
        <f t="shared" si="92"/>
        <v>0.39492691224994703</v>
      </c>
      <c r="O812" s="122">
        <v>802</v>
      </c>
      <c r="P812" t="s">
        <v>3273</v>
      </c>
      <c r="Q812">
        <v>0.57698779375871001</v>
      </c>
      <c r="R812">
        <v>0.41836454213198299</v>
      </c>
      <c r="S812">
        <v>0.56586408270817801</v>
      </c>
      <c r="T812">
        <v>0.42769300396806198</v>
      </c>
      <c r="U812">
        <v>0.54368123509673805</v>
      </c>
      <c r="V812">
        <v>0.44385193964344499</v>
      </c>
      <c r="W812">
        <v>0.52971052124635198</v>
      </c>
      <c r="X812">
        <v>0.45941806422557702</v>
      </c>
      <c r="Y812" s="126">
        <f t="shared" si="93"/>
        <v>0.52971052124635198</v>
      </c>
      <c r="Z812" s="126">
        <f t="shared" si="94"/>
        <v>0.45941806422557702</v>
      </c>
      <c r="AB812">
        <v>802</v>
      </c>
      <c r="AC812" t="str">
        <f t="shared" si="88"/>
        <v>Michel Kratochvil</v>
      </c>
      <c r="AD812" s="124">
        <f t="shared" si="89"/>
        <v>0.59282065203606304</v>
      </c>
      <c r="AE812" s="124">
        <f t="shared" si="90"/>
        <v>0.39492691224994703</v>
      </c>
    </row>
    <row r="813" spans="2:31" x14ac:dyDescent="0.35">
      <c r="B813" s="122">
        <v>803</v>
      </c>
      <c r="C813" t="s">
        <v>2473</v>
      </c>
      <c r="D813">
        <v>0.65300146418550198</v>
      </c>
      <c r="E813">
        <v>0.34664582527358401</v>
      </c>
      <c r="F813">
        <v>0.64200219627825394</v>
      </c>
      <c r="G813">
        <v>0.35746873791037598</v>
      </c>
      <c r="H813">
        <v>0.62500292837100502</v>
      </c>
      <c r="I813">
        <v>0.37429165054716801</v>
      </c>
      <c r="J813">
        <v>0.600006881671861</v>
      </c>
      <c r="K813">
        <v>0.39833537878584602</v>
      </c>
      <c r="L813" s="126">
        <f t="shared" si="91"/>
        <v>0.600006881671861</v>
      </c>
      <c r="M813" s="126">
        <f t="shared" si="92"/>
        <v>0.39833537878584602</v>
      </c>
      <c r="O813" s="122">
        <v>803</v>
      </c>
      <c r="P813" t="s">
        <v>2201</v>
      </c>
      <c r="Q813">
        <v>0.61884383926058895</v>
      </c>
      <c r="R813">
        <v>0.41999630582173297</v>
      </c>
      <c r="S813">
        <v>0.60750666791920505</v>
      </c>
      <c r="T813">
        <v>0.41745249890199099</v>
      </c>
      <c r="U813">
        <v>0.57853535264065803</v>
      </c>
      <c r="V813">
        <v>0.441322644340364</v>
      </c>
      <c r="W813">
        <v>0.56625104785924296</v>
      </c>
      <c r="X813">
        <v>0.44272873287518699</v>
      </c>
      <c r="Y813" s="126">
        <f t="shared" si="93"/>
        <v>0.56625104785924296</v>
      </c>
      <c r="Z813" s="126">
        <f t="shared" si="94"/>
        <v>0.44272873287518699</v>
      </c>
      <c r="AB813">
        <v>803</v>
      </c>
      <c r="AC813" t="str">
        <f t="shared" si="88"/>
        <v>Miguel-Angel Lopez Jaen</v>
      </c>
      <c r="AD813" s="124">
        <f t="shared" si="89"/>
        <v>0.600006881671861</v>
      </c>
      <c r="AE813" s="124">
        <f t="shared" si="90"/>
        <v>0.39833537878584602</v>
      </c>
    </row>
    <row r="814" spans="2:31" x14ac:dyDescent="0.35">
      <c r="B814" s="122">
        <v>804</v>
      </c>
      <c r="C814" t="s">
        <v>2670</v>
      </c>
      <c r="D814">
        <v>0.65118022981652501</v>
      </c>
      <c r="E814">
        <v>0.34617002722828999</v>
      </c>
      <c r="F814">
        <v>0.63944825327455401</v>
      </c>
      <c r="G814">
        <v>0.35679716414672202</v>
      </c>
      <c r="H814">
        <v>0.62015068149463903</v>
      </c>
      <c r="I814">
        <v>0.37305361598743098</v>
      </c>
      <c r="J814">
        <v>0.59504083284294496</v>
      </c>
      <c r="K814">
        <v>0.39695001871955299</v>
      </c>
      <c r="L814" s="126">
        <f t="shared" si="91"/>
        <v>0.59504083284294496</v>
      </c>
      <c r="M814" s="126">
        <f t="shared" si="92"/>
        <v>0.39695001871955299</v>
      </c>
      <c r="O814" s="122">
        <v>804</v>
      </c>
      <c r="P814" t="s">
        <v>3188</v>
      </c>
      <c r="Q814">
        <v>0.57724269050932597</v>
      </c>
      <c r="R814">
        <v>0.40561549202618302</v>
      </c>
      <c r="S814">
        <v>0.56543211369134705</v>
      </c>
      <c r="T814">
        <v>0.40973497568930001</v>
      </c>
      <c r="U814">
        <v>0.54567310495580001</v>
      </c>
      <c r="V814">
        <v>0.40721523319624697</v>
      </c>
      <c r="W814">
        <v>0.53289088876221502</v>
      </c>
      <c r="X814">
        <v>0.445511543527573</v>
      </c>
      <c r="Y814" s="126">
        <f t="shared" si="93"/>
        <v>0.53289088876221502</v>
      </c>
      <c r="Z814" s="126">
        <f t="shared" si="94"/>
        <v>0.445511543527573</v>
      </c>
      <c r="AB814">
        <v>804</v>
      </c>
      <c r="AC814" t="str">
        <f t="shared" si="88"/>
        <v>Miguel-Angel Reyes-Varela</v>
      </c>
      <c r="AD814" s="124">
        <f t="shared" si="89"/>
        <v>0.59504083284294496</v>
      </c>
      <c r="AE814" s="124">
        <f t="shared" si="90"/>
        <v>0.39695001871955299</v>
      </c>
    </row>
    <row r="815" spans="2:31" x14ac:dyDescent="0.35">
      <c r="B815" s="122">
        <v>805</v>
      </c>
      <c r="C815" t="s">
        <v>2964</v>
      </c>
      <c r="D815">
        <v>0.65315556077945403</v>
      </c>
      <c r="E815">
        <v>0.34284369636978701</v>
      </c>
      <c r="F815">
        <v>0.64220741437260598</v>
      </c>
      <c r="G815">
        <v>0.35245826182638301</v>
      </c>
      <c r="H815">
        <v>0.62548742377562305</v>
      </c>
      <c r="I815">
        <v>0.36197691529199999</v>
      </c>
      <c r="J815">
        <v>0.60020741437260605</v>
      </c>
      <c r="K815">
        <v>0.39445826182638299</v>
      </c>
      <c r="L815" s="126">
        <f t="shared" si="91"/>
        <v>0.60020741437260605</v>
      </c>
      <c r="M815" s="126">
        <f t="shared" si="92"/>
        <v>0.39445826182638299</v>
      </c>
      <c r="O815" s="122">
        <v>805</v>
      </c>
      <c r="P815" t="s">
        <v>2202</v>
      </c>
      <c r="Q815">
        <v>0.57271327454538401</v>
      </c>
      <c r="R815">
        <v>0.40693787788209101</v>
      </c>
      <c r="S815">
        <v>0.56104190344094695</v>
      </c>
      <c r="T815">
        <v>0.417547573359833</v>
      </c>
      <c r="U815">
        <v>0.53634634657181801</v>
      </c>
      <c r="V815">
        <v>0.42582193574858501</v>
      </c>
      <c r="W815">
        <v>0.51947274149717504</v>
      </c>
      <c r="X815">
        <v>0.44861312845760498</v>
      </c>
      <c r="Y815" s="126">
        <f t="shared" si="93"/>
        <v>0.51947274149717504</v>
      </c>
      <c r="Z815" s="126">
        <f t="shared" si="94"/>
        <v>0.44861312845760498</v>
      </c>
      <c r="AB815">
        <v>805</v>
      </c>
      <c r="AC815" t="str">
        <f t="shared" si="88"/>
        <v>Mikael Torpegaard</v>
      </c>
      <c r="AD815" s="124">
        <f t="shared" si="89"/>
        <v>0.60020741437260605</v>
      </c>
      <c r="AE815" s="124">
        <f t="shared" si="90"/>
        <v>0.39445826182638299</v>
      </c>
    </row>
    <row r="816" spans="2:31" x14ac:dyDescent="0.35">
      <c r="B816" s="122">
        <v>806</v>
      </c>
      <c r="C816" t="s">
        <v>2801</v>
      </c>
      <c r="D816">
        <v>0.64236707110033398</v>
      </c>
      <c r="E816">
        <v>0.38212265361377701</v>
      </c>
      <c r="F816">
        <v>0.627229710990994</v>
      </c>
      <c r="G816">
        <v>0.42157542652695601</v>
      </c>
      <c r="H816">
        <v>0.61626514820751099</v>
      </c>
      <c r="I816">
        <v>0.42437256884853702</v>
      </c>
      <c r="J816">
        <v>0.59109298504711205</v>
      </c>
      <c r="K816">
        <v>0.42959385067497902</v>
      </c>
      <c r="L816" s="126">
        <f t="shared" si="91"/>
        <v>0.59109298504711205</v>
      </c>
      <c r="M816" s="126">
        <f t="shared" si="92"/>
        <v>0.42959385067497902</v>
      </c>
      <c r="O816" s="122">
        <v>806</v>
      </c>
      <c r="P816" t="s">
        <v>3799</v>
      </c>
      <c r="Q816">
        <v>0.57815018029537002</v>
      </c>
      <c r="R816">
        <v>0.41967312113421301</v>
      </c>
      <c r="S816">
        <v>0.56753357372715896</v>
      </c>
      <c r="T816">
        <v>0.42956416151228299</v>
      </c>
      <c r="U816">
        <v>0.546450540886109</v>
      </c>
      <c r="V816">
        <v>0.44701936340263698</v>
      </c>
      <c r="W816">
        <v>0.53353357372715904</v>
      </c>
      <c r="X816">
        <v>0.46356416151228302</v>
      </c>
      <c r="Y816" s="126">
        <f t="shared" si="93"/>
        <v>0.53353357372715904</v>
      </c>
      <c r="Z816" s="126">
        <f t="shared" si="94"/>
        <v>0.46356416151228302</v>
      </c>
      <c r="AB816">
        <v>806</v>
      </c>
      <c r="AC816" t="str">
        <f t="shared" si="88"/>
        <v>Mikael Ymer</v>
      </c>
      <c r="AD816" s="124">
        <f t="shared" si="89"/>
        <v>0.59109298504711205</v>
      </c>
      <c r="AE816" s="124">
        <f t="shared" si="90"/>
        <v>0.42959385067497902</v>
      </c>
    </row>
    <row r="817" spans="2:31" x14ac:dyDescent="0.35">
      <c r="B817" s="122">
        <v>807</v>
      </c>
      <c r="C817" t="s">
        <v>3654</v>
      </c>
      <c r="D817">
        <v>0.65287610029023702</v>
      </c>
      <c r="E817">
        <v>0.34495413764814797</v>
      </c>
      <c r="F817">
        <v>0.64181415043535495</v>
      </c>
      <c r="G817">
        <v>0.35493120647222098</v>
      </c>
      <c r="H817">
        <v>0.62475220058047398</v>
      </c>
      <c r="I817">
        <v>0.370908275296295</v>
      </c>
      <c r="J817">
        <v>0.59941767136411295</v>
      </c>
      <c r="K817">
        <v>0.39038444694629398</v>
      </c>
      <c r="L817" s="126">
        <f t="shared" si="91"/>
        <v>0.59941767136411295</v>
      </c>
      <c r="M817" s="126">
        <f t="shared" si="92"/>
        <v>0.39038444694629398</v>
      </c>
      <c r="O817" s="122">
        <v>807</v>
      </c>
      <c r="P817" t="s">
        <v>3889</v>
      </c>
      <c r="Q817">
        <v>0.57869466275205705</v>
      </c>
      <c r="R817">
        <v>0.418876120333733</v>
      </c>
      <c r="S817">
        <v>0.56804199412808498</v>
      </c>
      <c r="T817">
        <v>0.428314180500599</v>
      </c>
      <c r="U817">
        <v>0.54938932550411401</v>
      </c>
      <c r="V817">
        <v>0.44575224066746599</v>
      </c>
      <c r="W817">
        <v>0.53012598238425601</v>
      </c>
      <c r="X817">
        <v>0.45894254150179797</v>
      </c>
      <c r="Y817" s="126">
        <f t="shared" si="93"/>
        <v>0.53012598238425601</v>
      </c>
      <c r="Z817" s="126">
        <f t="shared" si="94"/>
        <v>0.45894254150179797</v>
      </c>
      <c r="AB817">
        <v>807</v>
      </c>
      <c r="AC817" t="str">
        <f t="shared" si="88"/>
        <v>Mike Bryan</v>
      </c>
      <c r="AD817" s="124">
        <f t="shared" si="89"/>
        <v>0.59941767136411295</v>
      </c>
      <c r="AE817" s="124">
        <f t="shared" si="90"/>
        <v>0.39038444694629398</v>
      </c>
    </row>
    <row r="818" spans="2:31" x14ac:dyDescent="0.35">
      <c r="B818" s="122">
        <v>808</v>
      </c>
      <c r="C818" t="s">
        <v>2537</v>
      </c>
      <c r="D818">
        <v>0.64537537456281602</v>
      </c>
      <c r="E818">
        <v>0.34339495593995101</v>
      </c>
      <c r="F818">
        <v>0.62408213022261805</v>
      </c>
      <c r="G818">
        <v>0.34952814645888503</v>
      </c>
      <c r="H818">
        <v>0.61737537456281599</v>
      </c>
      <c r="I818">
        <v>0.37139495593995098</v>
      </c>
      <c r="J818">
        <v>0.594281530922112</v>
      </c>
      <c r="K818">
        <v>0.39729621695496298</v>
      </c>
      <c r="L818" s="126">
        <f t="shared" si="91"/>
        <v>0.594281530922112</v>
      </c>
      <c r="M818" s="126">
        <f t="shared" si="92"/>
        <v>0.39729621695496298</v>
      </c>
      <c r="O818" s="122">
        <v>808</v>
      </c>
      <c r="P818" t="s">
        <v>3215</v>
      </c>
      <c r="Q818">
        <v>0.57912770410371806</v>
      </c>
      <c r="R818">
        <v>0.42055469078527102</v>
      </c>
      <c r="S818">
        <v>0.56869155615557698</v>
      </c>
      <c r="T818">
        <v>0.430832036177906</v>
      </c>
      <c r="U818">
        <v>0.55025540820743601</v>
      </c>
      <c r="V818">
        <v>0.44910938157054098</v>
      </c>
      <c r="W818">
        <v>0.53207466846673201</v>
      </c>
      <c r="X818">
        <v>0.46649610853371798</v>
      </c>
      <c r="Y818" s="126">
        <f t="shared" si="93"/>
        <v>0.53207466846673201</v>
      </c>
      <c r="Z818" s="126">
        <f t="shared" si="94"/>
        <v>0.46649610853371798</v>
      </c>
      <c r="AB818">
        <v>808</v>
      </c>
      <c r="AC818" t="str">
        <f t="shared" si="88"/>
        <v>Mikhail Biryukov</v>
      </c>
      <c r="AD818" s="124">
        <f t="shared" si="89"/>
        <v>0.594281530922112</v>
      </c>
      <c r="AE818" s="124">
        <f t="shared" si="90"/>
        <v>0.39729621695496298</v>
      </c>
    </row>
    <row r="819" spans="2:31" x14ac:dyDescent="0.35">
      <c r="B819" s="122">
        <v>809</v>
      </c>
      <c r="C819" t="s">
        <v>1873</v>
      </c>
      <c r="D819">
        <v>0.63970377648783106</v>
      </c>
      <c r="E819">
        <v>0.34338956106419199</v>
      </c>
      <c r="F819">
        <v>0.61075387474640297</v>
      </c>
      <c r="G819">
        <v>0.34951546850085202</v>
      </c>
      <c r="H819">
        <v>0.61170377648783103</v>
      </c>
      <c r="I819">
        <v>0.37138956106419202</v>
      </c>
      <c r="J819">
        <v>0.59002783236587297</v>
      </c>
      <c r="K819">
        <v>0.397292170798144</v>
      </c>
      <c r="L819" s="126">
        <f t="shared" si="91"/>
        <v>0.59002783236587297</v>
      </c>
      <c r="M819" s="126">
        <f t="shared" si="92"/>
        <v>0.397292170798144</v>
      </c>
      <c r="O819" s="122">
        <v>809</v>
      </c>
      <c r="P819" t="s">
        <v>2203</v>
      </c>
      <c r="Q819">
        <v>0.57059186732476797</v>
      </c>
      <c r="R819">
        <v>0.41388340200116203</v>
      </c>
      <c r="S819">
        <v>0.56554034904849404</v>
      </c>
      <c r="T819">
        <v>0.42318340832389401</v>
      </c>
      <c r="U819">
        <v>0.55295516796089395</v>
      </c>
      <c r="V819">
        <v>0.44391793125990198</v>
      </c>
      <c r="W819">
        <v>0.52384633725923102</v>
      </c>
      <c r="X819">
        <v>0.43730066283375502</v>
      </c>
      <c r="Y819" s="126">
        <f t="shared" si="93"/>
        <v>0.52384633725923102</v>
      </c>
      <c r="Z819" s="126">
        <f t="shared" si="94"/>
        <v>0.43730066283375502</v>
      </c>
      <c r="AB819">
        <v>809</v>
      </c>
      <c r="AC819" t="str">
        <f t="shared" si="88"/>
        <v>Mikhail Elgin</v>
      </c>
      <c r="AD819" s="124">
        <f t="shared" si="89"/>
        <v>0.59002783236587297</v>
      </c>
      <c r="AE819" s="124">
        <f t="shared" si="90"/>
        <v>0.397292170798144</v>
      </c>
    </row>
    <row r="820" spans="2:31" x14ac:dyDescent="0.35">
      <c r="B820" s="122">
        <v>810</v>
      </c>
      <c r="C820" t="s">
        <v>1874</v>
      </c>
      <c r="D820">
        <v>0.62928020599871803</v>
      </c>
      <c r="E820">
        <v>0.35663127430306202</v>
      </c>
      <c r="F820">
        <v>0.63599424796319004</v>
      </c>
      <c r="G820">
        <v>0.362888238343683</v>
      </c>
      <c r="H820">
        <v>0.61085904198719998</v>
      </c>
      <c r="I820">
        <v>0.37562171685155099</v>
      </c>
      <c r="J820">
        <v>0.600918557060376</v>
      </c>
      <c r="K820">
        <v>0.38052799758428602</v>
      </c>
      <c r="L820" s="126">
        <f t="shared" si="91"/>
        <v>0.600918557060376</v>
      </c>
      <c r="M820" s="126">
        <f t="shared" si="92"/>
        <v>0.38052799758428602</v>
      </c>
      <c r="O820" s="122">
        <v>810</v>
      </c>
      <c r="P820" t="s">
        <v>3266</v>
      </c>
      <c r="Q820">
        <v>0.57659499999999997</v>
      </c>
      <c r="R820">
        <v>0.41691636363636397</v>
      </c>
      <c r="S820">
        <v>0.56545999999999996</v>
      </c>
      <c r="T820">
        <v>0.42588848484848502</v>
      </c>
      <c r="U820">
        <v>0.54178499999999996</v>
      </c>
      <c r="V820">
        <v>0.43874909090909098</v>
      </c>
      <c r="W820">
        <v>0.53146000000000004</v>
      </c>
      <c r="X820">
        <v>0.45988848484848499</v>
      </c>
      <c r="Y820" s="126">
        <f t="shared" si="93"/>
        <v>0.53146000000000004</v>
      </c>
      <c r="Z820" s="126">
        <f t="shared" si="94"/>
        <v>0.45988848484848499</v>
      </c>
      <c r="AB820">
        <v>810</v>
      </c>
      <c r="AC820" t="str">
        <f t="shared" si="88"/>
        <v>Mikhail Kukushkin</v>
      </c>
      <c r="AD820" s="124">
        <f t="shared" si="89"/>
        <v>0.600918557060376</v>
      </c>
      <c r="AE820" s="124">
        <f t="shared" si="90"/>
        <v>0.38052799758428602</v>
      </c>
    </row>
    <row r="821" spans="2:31" x14ac:dyDescent="0.35">
      <c r="B821" s="122">
        <v>811</v>
      </c>
      <c r="C821" t="s">
        <v>1875</v>
      </c>
      <c r="D821">
        <v>0.62273887124058602</v>
      </c>
      <c r="E821">
        <v>0.34295997111593501</v>
      </c>
      <c r="F821">
        <v>0.62225078924181898</v>
      </c>
      <c r="G821">
        <v>0.35297006746096399</v>
      </c>
      <c r="H821">
        <v>0.61187589283899402</v>
      </c>
      <c r="I821">
        <v>0.37953980244628599</v>
      </c>
      <c r="J821">
        <v>0.58044811549308795</v>
      </c>
      <c r="K821">
        <v>0.39397560231721801</v>
      </c>
      <c r="L821" s="126">
        <f t="shared" si="91"/>
        <v>0.58044811549308795</v>
      </c>
      <c r="M821" s="126">
        <f t="shared" si="92"/>
        <v>0.39397560231721801</v>
      </c>
      <c r="O821" s="122">
        <v>811</v>
      </c>
      <c r="P821" t="s">
        <v>3520</v>
      </c>
      <c r="Q821">
        <v>0.59299741994348698</v>
      </c>
      <c r="R821">
        <v>0.41725197879203502</v>
      </c>
      <c r="S821">
        <v>0.57674879256286604</v>
      </c>
      <c r="T821">
        <v>0.43060097920390999</v>
      </c>
      <c r="U821">
        <v>0.56995914847771201</v>
      </c>
      <c r="V821">
        <v>0.43223629258931201</v>
      </c>
      <c r="W821">
        <v>0.54104912952957696</v>
      </c>
      <c r="X821">
        <v>0.46016794457723098</v>
      </c>
      <c r="Y821" s="126">
        <f t="shared" si="93"/>
        <v>0.54104912952957696</v>
      </c>
      <c r="Z821" s="126">
        <f t="shared" si="94"/>
        <v>0.46016794457723098</v>
      </c>
      <c r="AB821">
        <v>811</v>
      </c>
      <c r="AC821" t="str">
        <f t="shared" si="88"/>
        <v>Mikhail Ledovskikh</v>
      </c>
      <c r="AD821" s="124">
        <f t="shared" si="89"/>
        <v>0.58044811549308795</v>
      </c>
      <c r="AE821" s="124">
        <f t="shared" si="90"/>
        <v>0.39397560231721801</v>
      </c>
    </row>
    <row r="822" spans="2:31" x14ac:dyDescent="0.35">
      <c r="B822" s="122">
        <v>812</v>
      </c>
      <c r="C822" t="s">
        <v>1876</v>
      </c>
      <c r="D822">
        <v>0.65494749522312101</v>
      </c>
      <c r="E822">
        <v>0.37187264677196502</v>
      </c>
      <c r="F822">
        <v>0.63851405477435297</v>
      </c>
      <c r="G822">
        <v>0.38168464469093</v>
      </c>
      <c r="H822">
        <v>0.60876975405534495</v>
      </c>
      <c r="I822">
        <v>0.399252911791252</v>
      </c>
      <c r="J822">
        <v>0.59200779304899698</v>
      </c>
      <c r="K822">
        <v>0.38033806009993798</v>
      </c>
      <c r="L822" s="126">
        <f t="shared" si="91"/>
        <v>0.59200779304899698</v>
      </c>
      <c r="M822" s="126">
        <f t="shared" si="92"/>
        <v>0.38033806009993798</v>
      </c>
      <c r="O822" s="122">
        <v>812</v>
      </c>
      <c r="P822" t="s">
        <v>3389</v>
      </c>
      <c r="Q822">
        <v>0.57912362428735698</v>
      </c>
      <c r="R822">
        <v>0.419597091796378</v>
      </c>
      <c r="S822">
        <v>0.56868543643103597</v>
      </c>
      <c r="T822">
        <v>0.42939563769456701</v>
      </c>
      <c r="U822">
        <v>0.55024724857471496</v>
      </c>
      <c r="V822">
        <v>0.44719418359275598</v>
      </c>
      <c r="W822">
        <v>0.53205630929310799</v>
      </c>
      <c r="X822">
        <v>0.46218691308370102</v>
      </c>
      <c r="Y822" s="126">
        <f t="shared" si="93"/>
        <v>0.53205630929310799</v>
      </c>
      <c r="Z822" s="126">
        <f t="shared" si="94"/>
        <v>0.46218691308370102</v>
      </c>
      <c r="AB822">
        <v>812</v>
      </c>
      <c r="AC822" t="str">
        <f t="shared" si="88"/>
        <v>Mikhail Youzhny</v>
      </c>
      <c r="AD822" s="124">
        <f t="shared" si="89"/>
        <v>0.59200779304899698</v>
      </c>
      <c r="AE822" s="124">
        <f t="shared" si="90"/>
        <v>0.38033806009993798</v>
      </c>
    </row>
    <row r="823" spans="2:31" x14ac:dyDescent="0.35">
      <c r="B823" s="122">
        <v>813</v>
      </c>
      <c r="C823" t="s">
        <v>3849</v>
      </c>
      <c r="D823">
        <v>0.65219119034825301</v>
      </c>
      <c r="E823">
        <v>0.34745105369652601</v>
      </c>
      <c r="F823">
        <v>0.64078678552238</v>
      </c>
      <c r="G823">
        <v>0.35867658054478802</v>
      </c>
      <c r="H823">
        <v>0.62338238069650598</v>
      </c>
      <c r="I823">
        <v>0.37590210739305102</v>
      </c>
      <c r="J823">
        <v>0.59619859463678904</v>
      </c>
      <c r="K823">
        <v>0.40211995237366999</v>
      </c>
      <c r="L823" s="126">
        <f t="shared" si="91"/>
        <v>0.59619859463678904</v>
      </c>
      <c r="M823" s="126">
        <f t="shared" si="92"/>
        <v>0.40211995237366999</v>
      </c>
      <c r="O823" s="122">
        <v>813</v>
      </c>
      <c r="P823" t="s">
        <v>3115</v>
      </c>
      <c r="Q823">
        <v>0.55925038558683504</v>
      </c>
      <c r="R823">
        <v>0.40831976978527101</v>
      </c>
      <c r="S823">
        <v>0.54915423505566396</v>
      </c>
      <c r="T823">
        <v>0.42162716156108698</v>
      </c>
      <c r="U823">
        <v>0.510212319580157</v>
      </c>
      <c r="V823">
        <v>0.434561714897991</v>
      </c>
      <c r="W823">
        <v>0.51685933195730205</v>
      </c>
      <c r="X823">
        <v>0.45742736202293499</v>
      </c>
      <c r="Y823" s="126">
        <f t="shared" si="93"/>
        <v>0.51685933195730205</v>
      </c>
      <c r="Z823" s="126">
        <f t="shared" si="94"/>
        <v>0.45742736202293499</v>
      </c>
      <c r="AB823">
        <v>813</v>
      </c>
      <c r="AC823" t="str">
        <f t="shared" si="88"/>
        <v>Mili Poljicak</v>
      </c>
      <c r="AD823" s="124">
        <f t="shared" si="89"/>
        <v>0.59619859463678904</v>
      </c>
      <c r="AE823" s="124">
        <f t="shared" si="90"/>
        <v>0.40211995237366999</v>
      </c>
    </row>
    <row r="824" spans="2:31" x14ac:dyDescent="0.35">
      <c r="B824" s="122">
        <v>814</v>
      </c>
      <c r="C824" t="s">
        <v>2880</v>
      </c>
      <c r="D824">
        <v>0.65361949696055099</v>
      </c>
      <c r="E824">
        <v>0.34514285960720398</v>
      </c>
      <c r="F824">
        <v>0.64292924544082597</v>
      </c>
      <c r="G824">
        <v>0.35521428941080502</v>
      </c>
      <c r="H824">
        <v>0.62623899392110105</v>
      </c>
      <c r="I824">
        <v>0.37128571921440701</v>
      </c>
      <c r="J824">
        <v>0.60291163571458894</v>
      </c>
      <c r="K824">
        <v>0.39127144015385701</v>
      </c>
      <c r="L824" s="126">
        <f t="shared" si="91"/>
        <v>0.60291163571458894</v>
      </c>
      <c r="M824" s="126">
        <f t="shared" si="92"/>
        <v>0.39127144015385701</v>
      </c>
      <c r="O824" s="122">
        <v>814</v>
      </c>
      <c r="P824" t="s">
        <v>2204</v>
      </c>
      <c r="Q824">
        <v>0.57282255008126204</v>
      </c>
      <c r="R824">
        <v>0.41400111626616598</v>
      </c>
      <c r="S824">
        <v>0.56043006677501594</v>
      </c>
      <c r="T824">
        <v>0.42200148835488699</v>
      </c>
      <c r="U824">
        <v>0.53046765024378495</v>
      </c>
      <c r="V824">
        <v>0.430003348798497</v>
      </c>
      <c r="W824">
        <v>0.52643006677501603</v>
      </c>
      <c r="X824">
        <v>0.45600148835488702</v>
      </c>
      <c r="Y824" s="126">
        <f t="shared" si="93"/>
        <v>0.52643006677501603</v>
      </c>
      <c r="Z824" s="126">
        <f t="shared" si="94"/>
        <v>0.45600148835488702</v>
      </c>
      <c r="AB824">
        <v>814</v>
      </c>
      <c r="AC824" t="str">
        <f t="shared" si="88"/>
        <v>Miljan Zekic</v>
      </c>
      <c r="AD824" s="124">
        <f t="shared" si="89"/>
        <v>0.60291163571458894</v>
      </c>
      <c r="AE824" s="124">
        <f t="shared" si="90"/>
        <v>0.39127144015385701</v>
      </c>
    </row>
    <row r="825" spans="2:31" x14ac:dyDescent="0.35">
      <c r="B825" s="122">
        <v>815</v>
      </c>
      <c r="C825" t="s">
        <v>2528</v>
      </c>
      <c r="D825">
        <v>0.77588492771393702</v>
      </c>
      <c r="E825">
        <v>0.37708744260509303</v>
      </c>
      <c r="F825">
        <v>0.77452498288508098</v>
      </c>
      <c r="G825">
        <v>0.38649506810471901</v>
      </c>
      <c r="H825">
        <v>0.75071682161816</v>
      </c>
      <c r="I825">
        <v>0.40320756581550199</v>
      </c>
      <c r="J825">
        <v>0.72541496971010599</v>
      </c>
      <c r="K825">
        <v>0.41328063004961901</v>
      </c>
      <c r="L825" s="126">
        <f t="shared" si="91"/>
        <v>0.72541496971010599</v>
      </c>
      <c r="M825" s="126">
        <f t="shared" si="92"/>
        <v>0.41328063004961901</v>
      </c>
      <c r="O825" s="122">
        <v>815</v>
      </c>
      <c r="P825" t="s">
        <v>2205</v>
      </c>
      <c r="Q825">
        <v>0.578384678559137</v>
      </c>
      <c r="R825">
        <v>0.42010793017241399</v>
      </c>
      <c r="S825">
        <v>0.56784623807885004</v>
      </c>
      <c r="T825">
        <v>0.43014390689655202</v>
      </c>
      <c r="U825">
        <v>0.54715403567741205</v>
      </c>
      <c r="V825">
        <v>0.44832379051724103</v>
      </c>
      <c r="W825">
        <v>0.53384623807885001</v>
      </c>
      <c r="X825">
        <v>0.46414390689655199</v>
      </c>
      <c r="Y825" s="126">
        <f t="shared" si="93"/>
        <v>0.53384623807885001</v>
      </c>
      <c r="Z825" s="126">
        <f t="shared" si="94"/>
        <v>0.46414390689655199</v>
      </c>
      <c r="AB825">
        <v>815</v>
      </c>
      <c r="AC825" t="str">
        <f t="shared" si="88"/>
        <v>Milos Raonic</v>
      </c>
      <c r="AD825" s="124">
        <f t="shared" si="89"/>
        <v>0.72541496971010599</v>
      </c>
      <c r="AE825" s="124">
        <f t="shared" si="90"/>
        <v>0.41328063004961901</v>
      </c>
    </row>
    <row r="826" spans="2:31" x14ac:dyDescent="0.35">
      <c r="B826" s="122">
        <v>816</v>
      </c>
      <c r="C826" t="s">
        <v>2712</v>
      </c>
      <c r="D826">
        <v>0.649648654885847</v>
      </c>
      <c r="E826">
        <v>0.34298356540369501</v>
      </c>
      <c r="F826">
        <v>0.63412433898174003</v>
      </c>
      <c r="G826">
        <v>0.34856137869868298</v>
      </c>
      <c r="H826">
        <v>0.62164865488584697</v>
      </c>
      <c r="I826">
        <v>0.37098356540369498</v>
      </c>
      <c r="J826">
        <v>0.59748649116438501</v>
      </c>
      <c r="K826">
        <v>0.39698767405277102</v>
      </c>
      <c r="L826" s="126">
        <f t="shared" si="91"/>
        <v>0.59748649116438501</v>
      </c>
      <c r="M826" s="126">
        <f t="shared" si="92"/>
        <v>0.39698767405277102</v>
      </c>
      <c r="O826" s="122">
        <v>816</v>
      </c>
      <c r="P826" t="s">
        <v>3787</v>
      </c>
      <c r="Q826">
        <v>0.578687892522045</v>
      </c>
      <c r="R826">
        <v>0.42240515196880102</v>
      </c>
      <c r="S826">
        <v>0.56803183878306795</v>
      </c>
      <c r="T826">
        <v>0.43360772795320202</v>
      </c>
      <c r="U826">
        <v>0.54937578504409101</v>
      </c>
      <c r="V826">
        <v>0.45281030393760202</v>
      </c>
      <c r="W826">
        <v>0.53009551634920404</v>
      </c>
      <c r="X826">
        <v>0.47482318385960498</v>
      </c>
      <c r="Y826" s="126">
        <f t="shared" si="93"/>
        <v>0.53009551634920404</v>
      </c>
      <c r="Z826" s="126">
        <f t="shared" si="94"/>
        <v>0.47482318385960498</v>
      </c>
      <c r="AB826">
        <v>816</v>
      </c>
      <c r="AC826" t="str">
        <f t="shared" si="88"/>
        <v>Milos Sekulic</v>
      </c>
      <c r="AD826" s="124">
        <f t="shared" si="89"/>
        <v>0.59748649116438501</v>
      </c>
      <c r="AE826" s="124">
        <f t="shared" si="90"/>
        <v>0.39698767405277102</v>
      </c>
    </row>
    <row r="827" spans="2:31" x14ac:dyDescent="0.35">
      <c r="B827" s="122">
        <v>817</v>
      </c>
      <c r="C827" t="s">
        <v>2713</v>
      </c>
      <c r="D827">
        <v>0.65643656027472697</v>
      </c>
      <c r="E827">
        <v>0.34592150775943598</v>
      </c>
      <c r="F827">
        <v>0.64980832896386098</v>
      </c>
      <c r="G827">
        <v>0.35643036903299902</v>
      </c>
      <c r="H827">
        <v>0.62875136931207798</v>
      </c>
      <c r="I827">
        <v>0.372786418584937</v>
      </c>
      <c r="J827">
        <v>0.603820915903581</v>
      </c>
      <c r="K827">
        <v>0.394707528580305</v>
      </c>
      <c r="L827" s="126">
        <f t="shared" si="91"/>
        <v>0.603820915903581</v>
      </c>
      <c r="M827" s="126">
        <f t="shared" si="92"/>
        <v>0.394707528580305</v>
      </c>
      <c r="O827" s="122">
        <v>817</v>
      </c>
      <c r="P827" t="s">
        <v>2206</v>
      </c>
      <c r="Q827">
        <v>0.57091719292676402</v>
      </c>
      <c r="R827">
        <v>0.40774389901897701</v>
      </c>
      <c r="S827">
        <v>0.55736471884945304</v>
      </c>
      <c r="T827">
        <v>0.42893983628398802</v>
      </c>
      <c r="U827">
        <v>0.53362153411492397</v>
      </c>
      <c r="V827">
        <v>0.44179365769936602</v>
      </c>
      <c r="W827">
        <v>0.54330903455252899</v>
      </c>
      <c r="X827">
        <v>0.47735674286283902</v>
      </c>
      <c r="Y827" s="126">
        <f t="shared" si="93"/>
        <v>0.54330903455252899</v>
      </c>
      <c r="Z827" s="126">
        <f t="shared" si="94"/>
        <v>0.47735674286283902</v>
      </c>
      <c r="AB827">
        <v>817</v>
      </c>
      <c r="AC827" t="str">
        <f t="shared" si="88"/>
        <v>Miloslav Mecir</v>
      </c>
      <c r="AD827" s="124">
        <f t="shared" si="89"/>
        <v>0.603820915903581</v>
      </c>
      <c r="AE827" s="124">
        <f t="shared" si="90"/>
        <v>0.394707528580305</v>
      </c>
    </row>
    <row r="828" spans="2:31" x14ac:dyDescent="0.35">
      <c r="B828" s="122">
        <v>818</v>
      </c>
      <c r="C828" t="s">
        <v>2916</v>
      </c>
      <c r="D828">
        <v>0.67195887457842396</v>
      </c>
      <c r="E828">
        <v>0.35340649650595901</v>
      </c>
      <c r="F828">
        <v>0.65257575140623403</v>
      </c>
      <c r="G828">
        <v>0.36829751978772701</v>
      </c>
      <c r="H828">
        <v>0.66496057752198501</v>
      </c>
      <c r="I828">
        <v>0.39909414268411197</v>
      </c>
      <c r="J828">
        <v>0.64094117536682604</v>
      </c>
      <c r="K828">
        <v>0.44790380479615599</v>
      </c>
      <c r="L828" s="126">
        <f t="shared" si="91"/>
        <v>0.64094117536682604</v>
      </c>
      <c r="M828" s="126">
        <f t="shared" si="92"/>
        <v>0.44790380479615599</v>
      </c>
      <c r="O828" s="122">
        <v>818</v>
      </c>
      <c r="P828" t="s">
        <v>3734</v>
      </c>
      <c r="Q828">
        <v>0.58363301851274696</v>
      </c>
      <c r="R828">
        <v>0.41511453054346897</v>
      </c>
      <c r="S828">
        <v>0.57599331599550097</v>
      </c>
      <c r="T828">
        <v>0.43420095433719302</v>
      </c>
      <c r="U828">
        <v>0.55354239712600195</v>
      </c>
      <c r="V828">
        <v>0.46184749262673003</v>
      </c>
      <c r="W828">
        <v>0.54055285951035603</v>
      </c>
      <c r="X828">
        <v>0.45779374908460402</v>
      </c>
      <c r="Y828" s="126">
        <f t="shared" si="93"/>
        <v>0.54055285951035603</v>
      </c>
      <c r="Z828" s="126">
        <f t="shared" si="94"/>
        <v>0.45779374908460402</v>
      </c>
      <c r="AB828">
        <v>818</v>
      </c>
      <c r="AC828" t="str">
        <f t="shared" ref="AC828:AC891" si="95">IF($B$5=1,C828,P828)</f>
        <v>Miomir Kecmanovic</v>
      </c>
      <c r="AD828" s="124">
        <f t="shared" ref="AD828:AD891" si="96">IF($B$5=1,L828,Y828)</f>
        <v>0.64094117536682604</v>
      </c>
      <c r="AE828" s="124">
        <f t="shared" ref="AE828:AE891" si="97">IF($B$5=1,M828,Z828)</f>
        <v>0.44790380479615599</v>
      </c>
    </row>
    <row r="829" spans="2:31" x14ac:dyDescent="0.35">
      <c r="B829" s="122">
        <v>819</v>
      </c>
      <c r="C829" t="s">
        <v>2679</v>
      </c>
      <c r="D829">
        <v>0.65298445524383197</v>
      </c>
      <c r="E829">
        <v>0.34033954988078002</v>
      </c>
      <c r="F829">
        <v>0.65569150015481303</v>
      </c>
      <c r="G829">
        <v>0.34815129830696701</v>
      </c>
      <c r="H829">
        <v>0.624969568597883</v>
      </c>
      <c r="I829">
        <v>0.35265462073278397</v>
      </c>
      <c r="J829">
        <v>0.60747388741321495</v>
      </c>
      <c r="K829">
        <v>0.373346845412515</v>
      </c>
      <c r="L829" s="126">
        <f t="shared" si="91"/>
        <v>0.60747388741321495</v>
      </c>
      <c r="M829" s="126">
        <f t="shared" si="92"/>
        <v>0.373346845412515</v>
      </c>
      <c r="O829" s="122">
        <v>819</v>
      </c>
      <c r="P829" t="s">
        <v>3750</v>
      </c>
      <c r="Q829">
        <v>0.58032247236661605</v>
      </c>
      <c r="R829">
        <v>0.41887895010183401</v>
      </c>
      <c r="S829">
        <v>0.57048370854992403</v>
      </c>
      <c r="T829">
        <v>0.42831842515275098</v>
      </c>
      <c r="U829">
        <v>0.552644944733232</v>
      </c>
      <c r="V829">
        <v>0.44575790020366801</v>
      </c>
      <c r="W829">
        <v>0.53745112564977204</v>
      </c>
      <c r="X829">
        <v>0.45895527545825399</v>
      </c>
      <c r="Y829" s="126">
        <f t="shared" si="93"/>
        <v>0.53745112564977204</v>
      </c>
      <c r="Z829" s="126">
        <f t="shared" si="94"/>
        <v>0.45895527545825399</v>
      </c>
      <c r="AB829">
        <v>819</v>
      </c>
      <c r="AC829" t="str">
        <f t="shared" si="95"/>
        <v>Mirza Basic</v>
      </c>
      <c r="AD829" s="124">
        <f t="shared" si="96"/>
        <v>0.60747388741321495</v>
      </c>
      <c r="AE829" s="124">
        <f t="shared" si="97"/>
        <v>0.373346845412515</v>
      </c>
    </row>
    <row r="830" spans="2:31" x14ac:dyDescent="0.35">
      <c r="B830" s="122">
        <v>820</v>
      </c>
      <c r="C830" t="s">
        <v>2427</v>
      </c>
      <c r="D830">
        <v>0.66132351479833595</v>
      </c>
      <c r="E830">
        <v>0.354804206370125</v>
      </c>
      <c r="F830">
        <v>0.62761623824291501</v>
      </c>
      <c r="G830">
        <v>0.35611721666102902</v>
      </c>
      <c r="H830">
        <v>0.61989190123653704</v>
      </c>
      <c r="I830">
        <v>0.36324145095078603</v>
      </c>
      <c r="J830">
        <v>0.595470186737313</v>
      </c>
      <c r="K830">
        <v>0.36838549351677702</v>
      </c>
      <c r="L830" s="126">
        <f t="shared" si="91"/>
        <v>0.595470186737313</v>
      </c>
      <c r="M830" s="126">
        <f t="shared" si="92"/>
        <v>0.36838549351677702</v>
      </c>
      <c r="O830" s="122">
        <v>820</v>
      </c>
      <c r="P830" t="s">
        <v>3421</v>
      </c>
      <c r="Q830">
        <v>0.59005266942883094</v>
      </c>
      <c r="R830">
        <v>0.40522742554318503</v>
      </c>
      <c r="S830">
        <v>0.57924577858234905</v>
      </c>
      <c r="T830">
        <v>0.43389883554186798</v>
      </c>
      <c r="U830">
        <v>0.55855414256937796</v>
      </c>
      <c r="V830">
        <v>0.43769528242209499</v>
      </c>
      <c r="W830">
        <v>0.54763593195173899</v>
      </c>
      <c r="X830">
        <v>0.45736138468555598</v>
      </c>
      <c r="Y830" s="126">
        <f t="shared" si="93"/>
        <v>0.54763593195173899</v>
      </c>
      <c r="Z830" s="126">
        <f t="shared" si="94"/>
        <v>0.45736138468555598</v>
      </c>
      <c r="AB830">
        <v>820</v>
      </c>
      <c r="AC830" t="str">
        <f t="shared" si="95"/>
        <v>Mischa Zverev</v>
      </c>
      <c r="AD830" s="124">
        <f t="shared" si="96"/>
        <v>0.595470186737313</v>
      </c>
      <c r="AE830" s="124">
        <f t="shared" si="97"/>
        <v>0.36838549351677702</v>
      </c>
    </row>
    <row r="831" spans="2:31" x14ac:dyDescent="0.35">
      <c r="B831" s="122">
        <v>821</v>
      </c>
      <c r="C831" t="s">
        <v>2741</v>
      </c>
      <c r="D831">
        <v>0.64144943627617501</v>
      </c>
      <c r="E831">
        <v>0.33510302685921001</v>
      </c>
      <c r="F831">
        <v>0.64205730790955295</v>
      </c>
      <c r="G831">
        <v>0.34993689753398899</v>
      </c>
      <c r="H831">
        <v>0.63201431767012495</v>
      </c>
      <c r="I831">
        <v>0.36389297750598598</v>
      </c>
      <c r="J831">
        <v>0.60603301727978398</v>
      </c>
      <c r="K831">
        <v>0.40682909544975598</v>
      </c>
      <c r="L831" s="126">
        <f t="shared" si="91"/>
        <v>0.60603301727978398</v>
      </c>
      <c r="M831" s="126">
        <f t="shared" si="92"/>
        <v>0.40682909544975598</v>
      </c>
      <c r="O831" s="122">
        <v>821</v>
      </c>
      <c r="P831" t="s">
        <v>3361</v>
      </c>
      <c r="Q831">
        <v>0.57774651447381598</v>
      </c>
      <c r="R831">
        <v>0.417553227276729</v>
      </c>
      <c r="S831">
        <v>0.56699535263175405</v>
      </c>
      <c r="T831">
        <v>0.426737636368972</v>
      </c>
      <c r="U831">
        <v>0.54523954342144798</v>
      </c>
      <c r="V831">
        <v>0.440659681830188</v>
      </c>
      <c r="W831">
        <v>0.53299535263175501</v>
      </c>
      <c r="X831">
        <v>0.46073763636897203</v>
      </c>
      <c r="Y831" s="126">
        <f t="shared" si="93"/>
        <v>0.53299535263175501</v>
      </c>
      <c r="Z831" s="126">
        <f t="shared" si="94"/>
        <v>0.46073763636897203</v>
      </c>
      <c r="AB831">
        <v>821</v>
      </c>
      <c r="AC831" t="str">
        <f t="shared" si="95"/>
        <v>Mitchell Krueger</v>
      </c>
      <c r="AD831" s="124">
        <f t="shared" si="96"/>
        <v>0.60603301727978398</v>
      </c>
      <c r="AE831" s="124">
        <f t="shared" si="97"/>
        <v>0.40682909544975598</v>
      </c>
    </row>
    <row r="832" spans="2:31" x14ac:dyDescent="0.35">
      <c r="B832" s="122">
        <v>822</v>
      </c>
      <c r="C832" t="s">
        <v>2662</v>
      </c>
      <c r="D832">
        <v>0.65470598761144505</v>
      </c>
      <c r="E832">
        <v>0.337813530682325</v>
      </c>
      <c r="F832">
        <v>0.64239349177899596</v>
      </c>
      <c r="G832">
        <v>0.349256738824334</v>
      </c>
      <c r="H832">
        <v>0.62430049581489999</v>
      </c>
      <c r="I832">
        <v>0.35853936262443498</v>
      </c>
      <c r="J832">
        <v>0.600361297011619</v>
      </c>
      <c r="K832">
        <v>0.38928709939566503</v>
      </c>
      <c r="L832" s="126">
        <f t="shared" si="91"/>
        <v>0.600361297011619</v>
      </c>
      <c r="M832" s="126">
        <f t="shared" si="92"/>
        <v>0.38928709939566503</v>
      </c>
      <c r="O832" s="122">
        <v>822</v>
      </c>
      <c r="P832" t="s">
        <v>3806</v>
      </c>
      <c r="Q832">
        <v>0.57769018172404196</v>
      </c>
      <c r="R832">
        <v>0.42221676187455298</v>
      </c>
      <c r="S832">
        <v>0.56694569855284505</v>
      </c>
      <c r="T832">
        <v>0.43211928922268</v>
      </c>
      <c r="U832">
        <v>0.54560023685501102</v>
      </c>
      <c r="V832">
        <v>0.45651916887162303</v>
      </c>
      <c r="W832">
        <v>0.52989427520214905</v>
      </c>
      <c r="X832">
        <v>0.46726151750530898</v>
      </c>
      <c r="Y832" s="126">
        <f t="shared" si="93"/>
        <v>0.52989427520214905</v>
      </c>
      <c r="Z832" s="126">
        <f t="shared" si="94"/>
        <v>0.46726151750530898</v>
      </c>
      <c r="AB832">
        <v>822</v>
      </c>
      <c r="AC832" t="str">
        <f t="shared" si="95"/>
        <v>Mohamed Safwat</v>
      </c>
      <c r="AD832" s="124">
        <f t="shared" si="96"/>
        <v>0.600361297011619</v>
      </c>
      <c r="AE832" s="124">
        <f t="shared" si="97"/>
        <v>0.38928709939566503</v>
      </c>
    </row>
    <row r="833" spans="2:31" x14ac:dyDescent="0.35">
      <c r="B833" s="122">
        <v>823</v>
      </c>
      <c r="C833" t="s">
        <v>2405</v>
      </c>
      <c r="D833">
        <v>0.64567529417482294</v>
      </c>
      <c r="E833">
        <v>0.34093644918177801</v>
      </c>
      <c r="F833">
        <v>0.63214795739701302</v>
      </c>
      <c r="G833">
        <v>0.34985146979572102</v>
      </c>
      <c r="H833">
        <v>0.60263247863314395</v>
      </c>
      <c r="I833">
        <v>0.35643468540679502</v>
      </c>
      <c r="J833">
        <v>0.58850120854421195</v>
      </c>
      <c r="K833">
        <v>0.39062659082003298</v>
      </c>
      <c r="L833" s="126">
        <f t="shared" si="91"/>
        <v>0.58850120854421195</v>
      </c>
      <c r="M833" s="126">
        <f t="shared" si="92"/>
        <v>0.39062659082003298</v>
      </c>
      <c r="O833" s="122">
        <v>823</v>
      </c>
      <c r="P833" t="s">
        <v>3438</v>
      </c>
      <c r="Q833">
        <v>0.57987688275472304</v>
      </c>
      <c r="R833">
        <v>0.42132904493110501</v>
      </c>
      <c r="S833">
        <v>0.56983584367296403</v>
      </c>
      <c r="T833">
        <v>0.43177205990813999</v>
      </c>
      <c r="U833">
        <v>0.55163064826416897</v>
      </c>
      <c r="V833">
        <v>0.45198713479331498</v>
      </c>
      <c r="W833">
        <v>0.535835843672964</v>
      </c>
      <c r="X833">
        <v>0.46577205990814002</v>
      </c>
      <c r="Y833" s="126">
        <f t="shared" si="93"/>
        <v>0.535835843672964</v>
      </c>
      <c r="Z833" s="126">
        <f t="shared" si="94"/>
        <v>0.46577205990814002</v>
      </c>
      <c r="AB833">
        <v>823</v>
      </c>
      <c r="AC833" t="str">
        <f t="shared" si="95"/>
        <v>Mohammad Ghareeb</v>
      </c>
      <c r="AD833" s="124">
        <f t="shared" si="96"/>
        <v>0.58850120854421195</v>
      </c>
      <c r="AE833" s="124">
        <f t="shared" si="97"/>
        <v>0.39062659082003298</v>
      </c>
    </row>
    <row r="834" spans="2:31" x14ac:dyDescent="0.35">
      <c r="B834" s="122">
        <v>824</v>
      </c>
      <c r="C834" t="s">
        <v>2661</v>
      </c>
      <c r="D834">
        <v>0.64547139203502601</v>
      </c>
      <c r="E834">
        <v>0.34675802027167002</v>
      </c>
      <c r="F834">
        <v>0.63196185604670196</v>
      </c>
      <c r="G834">
        <v>0.35767736036222703</v>
      </c>
      <c r="H834">
        <v>0.60141036170974804</v>
      </c>
      <c r="I834">
        <v>0.37424179685123399</v>
      </c>
      <c r="J834">
        <v>0.58996185604670104</v>
      </c>
      <c r="K834">
        <v>0.39967736036222701</v>
      </c>
      <c r="L834" s="126">
        <f t="shared" si="91"/>
        <v>0.58996185604670104</v>
      </c>
      <c r="M834" s="126">
        <f t="shared" si="92"/>
        <v>0.39967736036222701</v>
      </c>
      <c r="O834" s="122">
        <v>824</v>
      </c>
      <c r="P834" t="s">
        <v>3514</v>
      </c>
      <c r="Q834">
        <v>0.57930938075345295</v>
      </c>
      <c r="R834">
        <v>0.41633010021786898</v>
      </c>
      <c r="S834">
        <v>0.56902445753834696</v>
      </c>
      <c r="T834">
        <v>0.42275138908116899</v>
      </c>
      <c r="U834">
        <v>0.55004752436855897</v>
      </c>
      <c r="V834">
        <v>0.44212937965576699</v>
      </c>
      <c r="W834">
        <v>0.53511399411949601</v>
      </c>
      <c r="X834">
        <v>0.46060569833278903</v>
      </c>
      <c r="Y834" s="126">
        <f t="shared" si="93"/>
        <v>0.53511399411949601</v>
      </c>
      <c r="Z834" s="126">
        <f t="shared" si="94"/>
        <v>0.46060569833278903</v>
      </c>
      <c r="AB834">
        <v>824</v>
      </c>
      <c r="AC834" t="str">
        <f t="shared" si="95"/>
        <v>Mousa Zayed</v>
      </c>
      <c r="AD834" s="124">
        <f t="shared" si="96"/>
        <v>0.58996185604670104</v>
      </c>
      <c r="AE834" s="124">
        <f t="shared" si="97"/>
        <v>0.39967736036222701</v>
      </c>
    </row>
    <row r="835" spans="2:31" x14ac:dyDescent="0.35">
      <c r="B835" s="122">
        <v>825</v>
      </c>
      <c r="C835" t="s">
        <v>2805</v>
      </c>
      <c r="D835">
        <v>0.64547379839119601</v>
      </c>
      <c r="E835">
        <v>0.33798179533362199</v>
      </c>
      <c r="F835">
        <v>0.63196506452159495</v>
      </c>
      <c r="G835">
        <v>0.34597572711149599</v>
      </c>
      <c r="H835">
        <v>0.60141790162574904</v>
      </c>
      <c r="I835">
        <v>0.34674295871201599</v>
      </c>
      <c r="J835">
        <v>0.58996506452159503</v>
      </c>
      <c r="K835">
        <v>0.38797572711149603</v>
      </c>
      <c r="L835" s="126">
        <f t="shared" si="91"/>
        <v>0.58996506452159503</v>
      </c>
      <c r="M835" s="126">
        <f t="shared" si="92"/>
        <v>0.38797572711149603</v>
      </c>
      <c r="O835" s="122">
        <v>825</v>
      </c>
      <c r="P835" t="s">
        <v>3583</v>
      </c>
      <c r="Q835">
        <v>0.57886855482553501</v>
      </c>
      <c r="R835">
        <v>0.40956759915144297</v>
      </c>
      <c r="S835">
        <v>0.56528708558412499</v>
      </c>
      <c r="T835">
        <v>0.40872564068677503</v>
      </c>
      <c r="U835">
        <v>0.55340514296846699</v>
      </c>
      <c r="V835">
        <v>0.43130063222515602</v>
      </c>
      <c r="W835">
        <v>0.54780246426783796</v>
      </c>
      <c r="X835">
        <v>0.46233738134588098</v>
      </c>
      <c r="Y835" s="126">
        <f t="shared" si="93"/>
        <v>0.54780246426783796</v>
      </c>
      <c r="Z835" s="126">
        <f t="shared" si="94"/>
        <v>0.46233738134588098</v>
      </c>
      <c r="AB835">
        <v>825</v>
      </c>
      <c r="AC835" t="str">
        <f t="shared" si="95"/>
        <v>Mubarak Shannan Zayid</v>
      </c>
      <c r="AD835" s="124">
        <f t="shared" si="96"/>
        <v>0.58996506452159503</v>
      </c>
      <c r="AE835" s="124">
        <f t="shared" si="97"/>
        <v>0.38797572711149603</v>
      </c>
    </row>
    <row r="836" spans="2:31" x14ac:dyDescent="0.35">
      <c r="B836" s="122">
        <v>826</v>
      </c>
      <c r="C836" t="s">
        <v>3814</v>
      </c>
      <c r="D836">
        <v>0.65067482197952997</v>
      </c>
      <c r="E836">
        <v>0.34557565223060399</v>
      </c>
      <c r="F836">
        <v>0.63889976263937398</v>
      </c>
      <c r="G836">
        <v>0.35610086964080601</v>
      </c>
      <c r="H836">
        <v>0.61771444220252802</v>
      </c>
      <c r="I836">
        <v>0.37053704365589302</v>
      </c>
      <c r="J836">
        <v>0.59689976263937405</v>
      </c>
      <c r="K836">
        <v>0.39810086964080599</v>
      </c>
      <c r="L836" s="126">
        <f t="shared" si="91"/>
        <v>0.59689976263937405</v>
      </c>
      <c r="M836" s="126">
        <f t="shared" si="92"/>
        <v>0.39810086964080599</v>
      </c>
      <c r="O836" s="122">
        <v>826</v>
      </c>
      <c r="P836" t="s">
        <v>3489</v>
      </c>
      <c r="Q836">
        <v>0.58004293160922504</v>
      </c>
      <c r="R836">
        <v>0.41988347923810498</v>
      </c>
      <c r="S836">
        <v>0.57006439741383697</v>
      </c>
      <c r="T836">
        <v>0.42982521885715702</v>
      </c>
      <c r="U836">
        <v>0.55208586321844999</v>
      </c>
      <c r="V836">
        <v>0.44776695847621001</v>
      </c>
      <c r="W836">
        <v>0.53619319224151196</v>
      </c>
      <c r="X836">
        <v>0.46347565657147199</v>
      </c>
      <c r="Y836" s="126">
        <f t="shared" si="93"/>
        <v>0.53619319224151196</v>
      </c>
      <c r="Z836" s="126">
        <f t="shared" si="94"/>
        <v>0.46347565657147199</v>
      </c>
      <c r="AB836">
        <v>826</v>
      </c>
      <c r="AC836" t="str">
        <f t="shared" si="95"/>
        <v>Mukund Sasikumar</v>
      </c>
      <c r="AD836" s="124">
        <f t="shared" si="96"/>
        <v>0.59689976263937405</v>
      </c>
      <c r="AE836" s="124">
        <f t="shared" si="97"/>
        <v>0.39810086964080599</v>
      </c>
    </row>
    <row r="837" spans="2:31" x14ac:dyDescent="0.35">
      <c r="B837" s="122">
        <v>827</v>
      </c>
      <c r="C837" t="s">
        <v>2764</v>
      </c>
      <c r="D837">
        <v>0.65077059180192598</v>
      </c>
      <c r="E837">
        <v>0.34548574697111101</v>
      </c>
      <c r="F837">
        <v>0.63902745573590103</v>
      </c>
      <c r="G837">
        <v>0.35598099596148097</v>
      </c>
      <c r="H837">
        <v>0.61801452097936704</v>
      </c>
      <c r="I837">
        <v>0.37025534050948</v>
      </c>
      <c r="J837">
        <v>0.59702745573590099</v>
      </c>
      <c r="K837">
        <v>0.39798099596148101</v>
      </c>
      <c r="L837" s="126">
        <f t="shared" si="91"/>
        <v>0.59702745573590099</v>
      </c>
      <c r="M837" s="126">
        <f t="shared" si="92"/>
        <v>0.39798099596148101</v>
      </c>
      <c r="O837" s="122">
        <v>827</v>
      </c>
      <c r="P837" t="s">
        <v>2207</v>
      </c>
      <c r="Q837">
        <v>0.56627382056404596</v>
      </c>
      <c r="R837">
        <v>0.41158405157219102</v>
      </c>
      <c r="S837">
        <v>0.55079536214052205</v>
      </c>
      <c r="T837">
        <v>0.42506325492340102</v>
      </c>
      <c r="U837">
        <v>0.54945110832559696</v>
      </c>
      <c r="V837">
        <v>0.444670730305532</v>
      </c>
      <c r="W837">
        <v>0.52987260565809802</v>
      </c>
      <c r="X837">
        <v>0.45064717951278499</v>
      </c>
      <c r="Y837" s="126">
        <f t="shared" si="93"/>
        <v>0.52987260565809802</v>
      </c>
      <c r="Z837" s="126">
        <f t="shared" si="94"/>
        <v>0.45064717951278499</v>
      </c>
      <c r="AB837">
        <v>827</v>
      </c>
      <c r="AC837" t="str">
        <f t="shared" si="95"/>
        <v>N. Vijay Sundar Prashanth</v>
      </c>
      <c r="AD837" s="124">
        <f t="shared" si="96"/>
        <v>0.59702745573590099</v>
      </c>
      <c r="AE837" s="124">
        <f t="shared" si="97"/>
        <v>0.39798099596148101</v>
      </c>
    </row>
    <row r="838" spans="2:31" x14ac:dyDescent="0.35">
      <c r="B838" s="122">
        <v>828</v>
      </c>
      <c r="C838" t="s">
        <v>1877</v>
      </c>
      <c r="D838">
        <v>0.65732456877430601</v>
      </c>
      <c r="E838">
        <v>0.349580735094707</v>
      </c>
      <c r="F838">
        <v>0.64505689640533104</v>
      </c>
      <c r="G838">
        <v>0.352471031463857</v>
      </c>
      <c r="H838">
        <v>0.62875215016833297</v>
      </c>
      <c r="I838">
        <v>0.35639412529843201</v>
      </c>
      <c r="J838">
        <v>0.60510328482445597</v>
      </c>
      <c r="K838">
        <v>0.39023331815895301</v>
      </c>
      <c r="L838" s="126">
        <f t="shared" si="91"/>
        <v>0.60510328482445597</v>
      </c>
      <c r="M838" s="126">
        <f t="shared" si="92"/>
        <v>0.39023331815895301</v>
      </c>
      <c r="O838" s="122">
        <v>828</v>
      </c>
      <c r="P838" t="s">
        <v>3440</v>
      </c>
      <c r="Q838">
        <v>0.57752684064656801</v>
      </c>
      <c r="R838">
        <v>0.42129530708214702</v>
      </c>
      <c r="S838">
        <v>0.56670245419542398</v>
      </c>
      <c r="T838">
        <v>0.43172707610952998</v>
      </c>
      <c r="U838">
        <v>0.54458052193970397</v>
      </c>
      <c r="V838">
        <v>0.451885921246442</v>
      </c>
      <c r="W838">
        <v>0.53270245419542395</v>
      </c>
      <c r="X838">
        <v>0.46572707610953001</v>
      </c>
      <c r="Y838" s="126">
        <f t="shared" si="93"/>
        <v>0.53270245419542395</v>
      </c>
      <c r="Z838" s="126">
        <f t="shared" si="94"/>
        <v>0.46572707610953001</v>
      </c>
      <c r="AB838">
        <v>828</v>
      </c>
      <c r="AC838" t="str">
        <f t="shared" si="95"/>
        <v>Nathan Healey</v>
      </c>
      <c r="AD838" s="124">
        <f t="shared" si="96"/>
        <v>0.60510328482445597</v>
      </c>
      <c r="AE838" s="124">
        <f t="shared" si="97"/>
        <v>0.39023331815895301</v>
      </c>
    </row>
    <row r="839" spans="2:31" x14ac:dyDescent="0.35">
      <c r="B839" s="122">
        <v>829</v>
      </c>
      <c r="C839" t="s">
        <v>2743</v>
      </c>
      <c r="D839">
        <v>0.65132922428931295</v>
      </c>
      <c r="E839">
        <v>0.34554726693885801</v>
      </c>
      <c r="F839">
        <v>0.63977229905241795</v>
      </c>
      <c r="G839">
        <v>0.356063022585144</v>
      </c>
      <c r="H839">
        <v>0.61976490277318097</v>
      </c>
      <c r="I839">
        <v>0.37044810307508802</v>
      </c>
      <c r="J839">
        <v>0.59777229905241702</v>
      </c>
      <c r="K839">
        <v>0.39806302258514398</v>
      </c>
      <c r="L839" s="126">
        <f t="shared" si="91"/>
        <v>0.59777229905241702</v>
      </c>
      <c r="M839" s="126">
        <f t="shared" si="92"/>
        <v>0.39806302258514398</v>
      </c>
      <c r="O839" s="122">
        <v>829</v>
      </c>
      <c r="P839" t="s">
        <v>3089</v>
      </c>
      <c r="Q839">
        <v>0.51379786276860595</v>
      </c>
      <c r="R839">
        <v>0.40490620007865002</v>
      </c>
      <c r="S839">
        <v>0.52157059530289296</v>
      </c>
      <c r="T839">
        <v>0.41225162881618499</v>
      </c>
      <c r="U839">
        <v>0.49591678883803703</v>
      </c>
      <c r="V839">
        <v>0.42327552510443001</v>
      </c>
      <c r="W839">
        <v>0.47736219942687003</v>
      </c>
      <c r="X839">
        <v>0.44397086271983599</v>
      </c>
      <c r="Y839" s="126">
        <f t="shared" si="93"/>
        <v>0.47736219942687003</v>
      </c>
      <c r="Z839" s="126">
        <f t="shared" si="94"/>
        <v>0.44397086271983599</v>
      </c>
      <c r="AB839">
        <v>829</v>
      </c>
      <c r="AC839" t="str">
        <f t="shared" si="95"/>
        <v>Nathan Pasha</v>
      </c>
      <c r="AD839" s="124">
        <f t="shared" si="96"/>
        <v>0.59777229905241702</v>
      </c>
      <c r="AE839" s="124">
        <f t="shared" si="97"/>
        <v>0.39806302258514398</v>
      </c>
    </row>
    <row r="840" spans="2:31" x14ac:dyDescent="0.35">
      <c r="B840" s="122">
        <v>830</v>
      </c>
      <c r="C840" t="s">
        <v>2454</v>
      </c>
      <c r="D840">
        <v>0.65324038461538503</v>
      </c>
      <c r="E840">
        <v>0.34625451807228902</v>
      </c>
      <c r="F840">
        <v>0.64232051282051295</v>
      </c>
      <c r="G840">
        <v>0.35700602409638599</v>
      </c>
      <c r="H840">
        <v>0.62575320512820498</v>
      </c>
      <c r="I840">
        <v>0.37266415662650598</v>
      </c>
      <c r="J840">
        <v>0.60032051282051302</v>
      </c>
      <c r="K840">
        <v>0.39900602409638602</v>
      </c>
      <c r="L840" s="126">
        <f t="shared" si="91"/>
        <v>0.60032051282051302</v>
      </c>
      <c r="M840" s="126">
        <f t="shared" si="92"/>
        <v>0.39900602409638602</v>
      </c>
      <c r="O840" s="122">
        <v>830</v>
      </c>
      <c r="P840" t="s">
        <v>2208</v>
      </c>
      <c r="Q840">
        <v>0.56666879559910999</v>
      </c>
      <c r="R840">
        <v>0.403016059237438</v>
      </c>
      <c r="S840">
        <v>0.54596591412377604</v>
      </c>
      <c r="T840">
        <v>0.41241669221380001</v>
      </c>
      <c r="U840">
        <v>0.535752414180651</v>
      </c>
      <c r="V840">
        <v>0.42033928657990399</v>
      </c>
      <c r="W840">
        <v>0.50213420493092198</v>
      </c>
      <c r="X840">
        <v>0.44562516230795102</v>
      </c>
      <c r="Y840" s="126">
        <f t="shared" si="93"/>
        <v>0.50213420493092198</v>
      </c>
      <c r="Z840" s="126">
        <f t="shared" si="94"/>
        <v>0.44562516230795102</v>
      </c>
      <c r="AB840">
        <v>830</v>
      </c>
      <c r="AC840" t="str">
        <f t="shared" si="95"/>
        <v>Navdeep Singh</v>
      </c>
      <c r="AD840" s="124">
        <f t="shared" si="96"/>
        <v>0.60032051282051302</v>
      </c>
      <c r="AE840" s="124">
        <f t="shared" si="97"/>
        <v>0.39900602409638602</v>
      </c>
    </row>
    <row r="841" spans="2:31" x14ac:dyDescent="0.35">
      <c r="B841" s="122">
        <v>831</v>
      </c>
      <c r="C841" t="s">
        <v>2431</v>
      </c>
      <c r="D841">
        <v>0.65316649549155303</v>
      </c>
      <c r="E841">
        <v>0.34528753209761298</v>
      </c>
      <c r="F841">
        <v>0.64131544371196303</v>
      </c>
      <c r="G841">
        <v>0.35571937344823001</v>
      </c>
      <c r="H841">
        <v>0.62643216689530401</v>
      </c>
      <c r="I841">
        <v>0.37123615207544802</v>
      </c>
      <c r="J841">
        <v>0.60512427366347898</v>
      </c>
      <c r="K841">
        <v>0.39061269798565901</v>
      </c>
      <c r="L841" s="126">
        <f t="shared" si="91"/>
        <v>0.60512427366347898</v>
      </c>
      <c r="M841" s="126">
        <f t="shared" si="92"/>
        <v>0.39061269798565901</v>
      </c>
      <c r="O841" s="122">
        <v>831</v>
      </c>
      <c r="P841" t="s">
        <v>3718</v>
      </c>
      <c r="Q841">
        <v>0.58127267727549603</v>
      </c>
      <c r="R841">
        <v>0.41520304034061001</v>
      </c>
      <c r="S841">
        <v>0.57403087641361705</v>
      </c>
      <c r="T841">
        <v>0.42378485107991398</v>
      </c>
      <c r="U841">
        <v>0.56281995196535595</v>
      </c>
      <c r="V841">
        <v>0.43415151289913101</v>
      </c>
      <c r="W841">
        <v>0.54061436975852295</v>
      </c>
      <c r="X841">
        <v>0.45783005040302199</v>
      </c>
      <c r="Y841" s="126">
        <f t="shared" si="93"/>
        <v>0.54061436975852295</v>
      </c>
      <c r="Z841" s="126">
        <f t="shared" si="94"/>
        <v>0.45783005040302199</v>
      </c>
      <c r="AB841">
        <v>831</v>
      </c>
      <c r="AC841" t="str">
        <f t="shared" si="95"/>
        <v>Nenad Zimonjic</v>
      </c>
      <c r="AD841" s="124">
        <f t="shared" si="96"/>
        <v>0.60512427366347898</v>
      </c>
      <c r="AE841" s="124">
        <f t="shared" si="97"/>
        <v>0.39061269798565901</v>
      </c>
    </row>
    <row r="842" spans="2:31" x14ac:dyDescent="0.35">
      <c r="B842" s="122">
        <v>832</v>
      </c>
      <c r="C842" t="s">
        <v>3852</v>
      </c>
      <c r="D842">
        <v>0.65268253338629101</v>
      </c>
      <c r="E842">
        <v>0.34370721571955698</v>
      </c>
      <c r="F842">
        <v>0.64157671118172199</v>
      </c>
      <c r="G842">
        <v>0.35360962095940901</v>
      </c>
      <c r="H842">
        <v>0.62400527127704597</v>
      </c>
      <c r="I842">
        <v>0.36468260925461199</v>
      </c>
      <c r="J842">
        <v>0.59957671118172196</v>
      </c>
      <c r="K842">
        <v>0.39560962095940899</v>
      </c>
      <c r="L842" s="126">
        <f t="shared" si="91"/>
        <v>0.59957671118172196</v>
      </c>
      <c r="M842" s="126">
        <f t="shared" si="92"/>
        <v>0.39560962095940899</v>
      </c>
      <c r="O842" s="122">
        <v>832</v>
      </c>
      <c r="P842" t="s">
        <v>3052</v>
      </c>
      <c r="Q842">
        <v>0.57725016958991704</v>
      </c>
      <c r="R842">
        <v>0.41821745045543701</v>
      </c>
      <c r="S842">
        <v>0.56633355945322295</v>
      </c>
      <c r="T842">
        <v>0.42762326727391597</v>
      </c>
      <c r="U842">
        <v>0.54375050876975195</v>
      </c>
      <c r="V842">
        <v>0.44265235136630998</v>
      </c>
      <c r="W842">
        <v>0.53233355945322303</v>
      </c>
      <c r="X842">
        <v>0.461623267273916</v>
      </c>
      <c r="Y842" s="126">
        <f t="shared" si="93"/>
        <v>0.53233355945322303</v>
      </c>
      <c r="Z842" s="126">
        <f t="shared" si="94"/>
        <v>0.461623267273916</v>
      </c>
      <c r="AB842">
        <v>832</v>
      </c>
      <c r="AC842" t="str">
        <f t="shared" si="95"/>
        <v>Nick Chappell</v>
      </c>
      <c r="AD842" s="124">
        <f t="shared" si="96"/>
        <v>0.59957671118172196</v>
      </c>
      <c r="AE842" s="124">
        <f t="shared" si="97"/>
        <v>0.39560962095940899</v>
      </c>
    </row>
    <row r="843" spans="2:31" x14ac:dyDescent="0.35">
      <c r="B843" s="122">
        <v>833</v>
      </c>
      <c r="C843" t="s">
        <v>2677</v>
      </c>
      <c r="D843">
        <v>0.74598542332308204</v>
      </c>
      <c r="E843">
        <v>0.35804951965375698</v>
      </c>
      <c r="F843">
        <v>0.74737278538988505</v>
      </c>
      <c r="G843">
        <v>0.38695673619056398</v>
      </c>
      <c r="H843">
        <v>0.74870731094197795</v>
      </c>
      <c r="I843">
        <v>0.40845309555971099</v>
      </c>
      <c r="J843">
        <v>0.69580457691479303</v>
      </c>
      <c r="K843">
        <v>0.39729564677107998</v>
      </c>
      <c r="L843" s="126">
        <f t="shared" ref="L843:L906" si="98">IF($E$7=1,D843,IF($E$7=2,F843,IF($E$7=3,H843,IF($E$7=4,J843))))</f>
        <v>0.69580457691479303</v>
      </c>
      <c r="M843" s="126">
        <f t="shared" ref="M843:M906" si="99">IF($E$7=1,E843,IF($E$7=2,G843,IF($E$7=3,I843,IF($E$7=4,K843))))</f>
        <v>0.39729564677107998</v>
      </c>
      <c r="O843" s="122">
        <v>833</v>
      </c>
      <c r="P843" t="s">
        <v>3152</v>
      </c>
      <c r="Q843">
        <v>0.57145207487114202</v>
      </c>
      <c r="R843">
        <v>0.404321374828645</v>
      </c>
      <c r="S843">
        <v>0.56350457184603597</v>
      </c>
      <c r="T843">
        <v>0.40925632318757499</v>
      </c>
      <c r="U843">
        <v>0.54181556611157</v>
      </c>
      <c r="V843">
        <v>0.40731983663327798</v>
      </c>
      <c r="W843">
        <v>0.52924311466808005</v>
      </c>
      <c r="X843">
        <v>0.43171524640705899</v>
      </c>
      <c r="Y843" s="126">
        <f t="shared" ref="Y843:Y906" si="100">IF($E$7=1,Q843,IF($E$7=2,S843,IF($E$7=3,U843,IF($E$7=4,W843))))</f>
        <v>0.52924311466808005</v>
      </c>
      <c r="Z843" s="126">
        <f t="shared" ref="Z843:Z906" si="101">IF($E$7=1,R843,IF($E$7=2,T843,IF($E$7=3,V843,IF($E$7=4,X843))))</f>
        <v>0.43171524640705899</v>
      </c>
      <c r="AB843">
        <v>833</v>
      </c>
      <c r="AC843" t="str">
        <f t="shared" si="95"/>
        <v>Nick Kyrgios</v>
      </c>
      <c r="AD843" s="124">
        <f t="shared" si="96"/>
        <v>0.69580457691479303</v>
      </c>
      <c r="AE843" s="124">
        <f t="shared" si="97"/>
        <v>0.39729564677107998</v>
      </c>
    </row>
    <row r="844" spans="2:31" x14ac:dyDescent="0.35">
      <c r="B844" s="122">
        <v>834</v>
      </c>
      <c r="C844" t="s">
        <v>1878</v>
      </c>
      <c r="D844">
        <v>0.64783720012897505</v>
      </c>
      <c r="E844">
        <v>0.33926082129042601</v>
      </c>
      <c r="F844">
        <v>0.63319059420466195</v>
      </c>
      <c r="G844">
        <v>0.34624040449577898</v>
      </c>
      <c r="H844">
        <v>0.61242085743469699</v>
      </c>
      <c r="I844">
        <v>0.35366851949573402</v>
      </c>
      <c r="J844">
        <v>0.59617907036770001</v>
      </c>
      <c r="K844">
        <v>0.39097228242431498</v>
      </c>
      <c r="L844" s="126">
        <f t="shared" si="98"/>
        <v>0.59617907036770001</v>
      </c>
      <c r="M844" s="126">
        <f t="shared" si="99"/>
        <v>0.39097228242431498</v>
      </c>
      <c r="O844" s="122">
        <v>834</v>
      </c>
      <c r="P844" t="s">
        <v>2209</v>
      </c>
      <c r="Q844">
        <v>0.57623653940361097</v>
      </c>
      <c r="R844">
        <v>0.413334455909668</v>
      </c>
      <c r="S844">
        <v>0.56483220856242</v>
      </c>
      <c r="T844">
        <v>0.42056094205855199</v>
      </c>
      <c r="U844">
        <v>0.54160868206520396</v>
      </c>
      <c r="V844">
        <v>0.431313362655037</v>
      </c>
      <c r="W844">
        <v>0.52813501699930898</v>
      </c>
      <c r="X844">
        <v>0.44463095728045199</v>
      </c>
      <c r="Y844" s="126">
        <f t="shared" si="100"/>
        <v>0.52813501699930898</v>
      </c>
      <c r="Z844" s="126">
        <f t="shared" si="101"/>
        <v>0.44463095728045199</v>
      </c>
      <c r="AB844">
        <v>834</v>
      </c>
      <c r="AC844" t="str">
        <f t="shared" si="95"/>
        <v>Nick Lindahl</v>
      </c>
      <c r="AD844" s="124">
        <f t="shared" si="96"/>
        <v>0.59617907036770001</v>
      </c>
      <c r="AE844" s="124">
        <f t="shared" si="97"/>
        <v>0.39097228242431498</v>
      </c>
    </row>
    <row r="845" spans="2:31" x14ac:dyDescent="0.35">
      <c r="B845" s="122">
        <v>835</v>
      </c>
      <c r="C845" t="s">
        <v>2896</v>
      </c>
      <c r="D845">
        <v>0.64591084680340205</v>
      </c>
      <c r="E845">
        <v>0.34472725877299198</v>
      </c>
      <c r="F845">
        <v>0.63661329905689301</v>
      </c>
      <c r="G845">
        <v>0.35784457988285501</v>
      </c>
      <c r="H845">
        <v>0.61495371421987199</v>
      </c>
      <c r="I845">
        <v>0.37561002154738798</v>
      </c>
      <c r="J845">
        <v>0.59640268115619999</v>
      </c>
      <c r="K845">
        <v>0.40278069148999102</v>
      </c>
      <c r="L845" s="126">
        <f t="shared" si="98"/>
        <v>0.59640268115619999</v>
      </c>
      <c r="M845" s="126">
        <f t="shared" si="99"/>
        <v>0.40278069148999102</v>
      </c>
      <c r="O845" s="122">
        <v>835</v>
      </c>
      <c r="P845" t="s">
        <v>3929</v>
      </c>
      <c r="Q845">
        <v>0.57795267562599295</v>
      </c>
      <c r="R845">
        <v>0.41758799849196199</v>
      </c>
      <c r="S845">
        <v>0.56727023416799105</v>
      </c>
      <c r="T845">
        <v>0.42678399798928301</v>
      </c>
      <c r="U845">
        <v>0.54585802687797902</v>
      </c>
      <c r="V845">
        <v>0.44076399547588602</v>
      </c>
      <c r="W845">
        <v>0.53327023416799102</v>
      </c>
      <c r="X845">
        <v>0.46078399798928299</v>
      </c>
      <c r="Y845" s="126">
        <f t="shared" si="100"/>
        <v>0.53327023416799102</v>
      </c>
      <c r="Z845" s="126">
        <f t="shared" si="101"/>
        <v>0.46078399798928299</v>
      </c>
      <c r="AB845">
        <v>835</v>
      </c>
      <c r="AC845" t="str">
        <f t="shared" si="95"/>
        <v>Nicola Kuhn</v>
      </c>
      <c r="AD845" s="124">
        <f t="shared" si="96"/>
        <v>0.59640268115619999</v>
      </c>
      <c r="AE845" s="124">
        <f t="shared" si="97"/>
        <v>0.40278069148999102</v>
      </c>
    </row>
    <row r="846" spans="2:31" x14ac:dyDescent="0.35">
      <c r="B846" s="122">
        <v>836</v>
      </c>
      <c r="C846" t="s">
        <v>1879</v>
      </c>
      <c r="D846">
        <v>0.67609507041211403</v>
      </c>
      <c r="E846">
        <v>0.32296208901031698</v>
      </c>
      <c r="F846">
        <v>0.66131540398394595</v>
      </c>
      <c r="G846">
        <v>0.34857330559341698</v>
      </c>
      <c r="H846">
        <v>0.66787064743478497</v>
      </c>
      <c r="I846">
        <v>0.36675357223911798</v>
      </c>
      <c r="J846">
        <v>0.67032147304868195</v>
      </c>
      <c r="K846">
        <v>0.41016393943875801</v>
      </c>
      <c r="L846" s="126">
        <f t="shared" si="98"/>
        <v>0.67032147304868195</v>
      </c>
      <c r="M846" s="126">
        <f t="shared" si="99"/>
        <v>0.41016393943875801</v>
      </c>
      <c r="O846" s="122">
        <v>836</v>
      </c>
      <c r="P846" t="s">
        <v>3282</v>
      </c>
      <c r="Q846">
        <v>0.65391422718382797</v>
      </c>
      <c r="R846">
        <v>0.47397073998629002</v>
      </c>
      <c r="S846">
        <v>0.62703586905568898</v>
      </c>
      <c r="T846">
        <v>0.475297262149665</v>
      </c>
      <c r="U846">
        <v>0.62316601524140502</v>
      </c>
      <c r="V846">
        <v>0.49823216092263201</v>
      </c>
      <c r="W846">
        <v>0.627828930397063</v>
      </c>
      <c r="X846">
        <v>0.51778814716001498</v>
      </c>
      <c r="Y846" s="126">
        <f t="shared" si="100"/>
        <v>0.627828930397063</v>
      </c>
      <c r="Z846" s="126">
        <f t="shared" si="101"/>
        <v>0.51778814716001498</v>
      </c>
      <c r="AB846">
        <v>836</v>
      </c>
      <c r="AC846" t="str">
        <f t="shared" si="95"/>
        <v>Nicolas Almagro</v>
      </c>
      <c r="AD846" s="124">
        <f t="shared" si="96"/>
        <v>0.67032147304868195</v>
      </c>
      <c r="AE846" s="124">
        <f t="shared" si="97"/>
        <v>0.41016393943875801</v>
      </c>
    </row>
    <row r="847" spans="2:31" x14ac:dyDescent="0.35">
      <c r="B847" s="122">
        <v>837</v>
      </c>
      <c r="C847" t="s">
        <v>3829</v>
      </c>
      <c r="D847">
        <v>0.65148623038748099</v>
      </c>
      <c r="E847">
        <v>0.35036528079669399</v>
      </c>
      <c r="F847">
        <v>0.63914353590927198</v>
      </c>
      <c r="G847">
        <v>0.365650248214967</v>
      </c>
      <c r="H847">
        <v>0.62266164862431606</v>
      </c>
      <c r="I847">
        <v>0.37866900039347501</v>
      </c>
      <c r="J847">
        <v>0.59560757482610704</v>
      </c>
      <c r="K847">
        <v>0.403723653004806</v>
      </c>
      <c r="L847" s="126">
        <f t="shared" si="98"/>
        <v>0.59560757482610704</v>
      </c>
      <c r="M847" s="126">
        <f t="shared" si="99"/>
        <v>0.403723653004806</v>
      </c>
      <c r="O847" s="122">
        <v>837</v>
      </c>
      <c r="P847" t="s">
        <v>2210</v>
      </c>
      <c r="Q847">
        <v>0.57227571296054902</v>
      </c>
      <c r="R847">
        <v>0.42054731310462101</v>
      </c>
      <c r="S847">
        <v>0.55262035416123501</v>
      </c>
      <c r="T847">
        <v>0.43123145448539701</v>
      </c>
      <c r="U847">
        <v>0.544275712960549</v>
      </c>
      <c r="V847">
        <v>0.44854731310462098</v>
      </c>
      <c r="W847">
        <v>0.53020678472041205</v>
      </c>
      <c r="X847">
        <v>0.46441048482846597</v>
      </c>
      <c r="Y847" s="126">
        <f t="shared" si="100"/>
        <v>0.53020678472041205</v>
      </c>
      <c r="Z847" s="126">
        <f t="shared" si="101"/>
        <v>0.46441048482846597</v>
      </c>
      <c r="AB847">
        <v>837</v>
      </c>
      <c r="AC847" t="str">
        <f t="shared" si="95"/>
        <v>Nicolas Alvarez Varona</v>
      </c>
      <c r="AD847" s="124">
        <f t="shared" si="96"/>
        <v>0.59560757482610704</v>
      </c>
      <c r="AE847" s="124">
        <f t="shared" si="97"/>
        <v>0.403723653004806</v>
      </c>
    </row>
    <row r="848" spans="2:31" x14ac:dyDescent="0.35">
      <c r="B848" s="122">
        <v>838</v>
      </c>
      <c r="C848" t="s">
        <v>2694</v>
      </c>
      <c r="D848">
        <v>0.65064177220047303</v>
      </c>
      <c r="E848">
        <v>0.34510333289192502</v>
      </c>
      <c r="F848">
        <v>0.63885569626729799</v>
      </c>
      <c r="G848">
        <v>0.35547111052256702</v>
      </c>
      <c r="H848">
        <v>0.61761088622814897</v>
      </c>
      <c r="I848">
        <v>0.36905710972803302</v>
      </c>
      <c r="J848">
        <v>0.59685569626729795</v>
      </c>
      <c r="K848">
        <v>0.39747111052256701</v>
      </c>
      <c r="L848" s="126">
        <f t="shared" si="98"/>
        <v>0.59685569626729795</v>
      </c>
      <c r="M848" s="126">
        <f t="shared" si="99"/>
        <v>0.39747111052256701</v>
      </c>
      <c r="O848" s="122">
        <v>838</v>
      </c>
      <c r="P848" t="s">
        <v>3648</v>
      </c>
      <c r="Q848">
        <v>0.57747119955977899</v>
      </c>
      <c r="R848">
        <v>0.41552025643781199</v>
      </c>
      <c r="S848">
        <v>0.56662826607970496</v>
      </c>
      <c r="T848">
        <v>0.42402700858374898</v>
      </c>
      <c r="U848">
        <v>0.54441359867933603</v>
      </c>
      <c r="V848">
        <v>0.43456076931343601</v>
      </c>
      <c r="W848">
        <v>0.53262826607970504</v>
      </c>
      <c r="X848">
        <v>0.45802700858374901</v>
      </c>
      <c r="Y848" s="126">
        <f t="shared" si="100"/>
        <v>0.53262826607970504</v>
      </c>
      <c r="Z848" s="126">
        <f t="shared" si="101"/>
        <v>0.45802700858374901</v>
      </c>
      <c r="AB848">
        <v>838</v>
      </c>
      <c r="AC848" t="str">
        <f t="shared" si="95"/>
        <v>Nicolas Barrientos</v>
      </c>
      <c r="AD848" s="124">
        <f t="shared" si="96"/>
        <v>0.59685569626729795</v>
      </c>
      <c r="AE848" s="124">
        <f t="shared" si="97"/>
        <v>0.39747111052256701</v>
      </c>
    </row>
    <row r="849" spans="2:31" x14ac:dyDescent="0.35">
      <c r="B849" s="122">
        <v>839</v>
      </c>
      <c r="C849" t="s">
        <v>2337</v>
      </c>
      <c r="D849">
        <v>0.65341158072182004</v>
      </c>
      <c r="E849">
        <v>0.34646737059877603</v>
      </c>
      <c r="F849">
        <v>0.64261737108272998</v>
      </c>
      <c r="G849">
        <v>0.35720105589816298</v>
      </c>
      <c r="H849">
        <v>0.62582316144364003</v>
      </c>
      <c r="I849">
        <v>0.37393474119755099</v>
      </c>
      <c r="J849">
        <v>0.60193442939255504</v>
      </c>
      <c r="K849">
        <v>0.39749664181424499</v>
      </c>
      <c r="L849" s="126">
        <f t="shared" si="98"/>
        <v>0.60193442939255504</v>
      </c>
      <c r="M849" s="126">
        <f t="shared" si="99"/>
        <v>0.39749664181424499</v>
      </c>
      <c r="O849" s="122">
        <v>839</v>
      </c>
      <c r="P849" t="s">
        <v>3133</v>
      </c>
      <c r="Q849">
        <v>0.57933463986175404</v>
      </c>
      <c r="R849">
        <v>0.41874676502248198</v>
      </c>
      <c r="S849">
        <v>0.56900195979263102</v>
      </c>
      <c r="T849">
        <v>0.42812014753372302</v>
      </c>
      <c r="U849">
        <v>0.55066927972350899</v>
      </c>
      <c r="V849">
        <v>0.445493530044963</v>
      </c>
      <c r="W849">
        <v>0.53300587937789401</v>
      </c>
      <c r="X849">
        <v>0.45836044260116698</v>
      </c>
      <c r="Y849" s="126">
        <f t="shared" si="100"/>
        <v>0.53300587937789401</v>
      </c>
      <c r="Z849" s="126">
        <f t="shared" si="101"/>
        <v>0.45836044260116698</v>
      </c>
      <c r="AB849">
        <v>839</v>
      </c>
      <c r="AC849" t="str">
        <f t="shared" si="95"/>
        <v>Nicolas Coutelot</v>
      </c>
      <c r="AD849" s="124">
        <f t="shared" si="96"/>
        <v>0.60193442939255504</v>
      </c>
      <c r="AE849" s="124">
        <f t="shared" si="97"/>
        <v>0.39749664181424499</v>
      </c>
    </row>
    <row r="850" spans="2:31" x14ac:dyDescent="0.35">
      <c r="B850" s="122">
        <v>840</v>
      </c>
      <c r="C850" t="s">
        <v>1880</v>
      </c>
      <c r="D850">
        <v>0.62707793333076001</v>
      </c>
      <c r="E850">
        <v>0.34266218342835802</v>
      </c>
      <c r="F850">
        <v>0.61147236191842302</v>
      </c>
      <c r="G850">
        <v>0.35548332741733801</v>
      </c>
      <c r="H850">
        <v>0.60345400701246699</v>
      </c>
      <c r="I850">
        <v>0.377422211235239</v>
      </c>
      <c r="J850">
        <v>0.58791548748755695</v>
      </c>
      <c r="K850">
        <v>0.41079486517047098</v>
      </c>
      <c r="L850" s="126">
        <f t="shared" si="98"/>
        <v>0.58791548748755695</v>
      </c>
      <c r="M850" s="126">
        <f t="shared" si="99"/>
        <v>0.41079486517047098</v>
      </c>
      <c r="O850" s="122">
        <v>840</v>
      </c>
      <c r="P850" t="s">
        <v>3567</v>
      </c>
      <c r="Q850">
        <v>0.57118779739743697</v>
      </c>
      <c r="R850">
        <v>0.41581221662843298</v>
      </c>
      <c r="S850">
        <v>0.56105839462342599</v>
      </c>
      <c r="T850">
        <v>0.42185304137239299</v>
      </c>
      <c r="U850">
        <v>0.53551867577871803</v>
      </c>
      <c r="V850">
        <v>0.44158772743805103</v>
      </c>
      <c r="W850">
        <v>0.53316845482943198</v>
      </c>
      <c r="X850">
        <v>0.45029341758811198</v>
      </c>
      <c r="Y850" s="126">
        <f t="shared" si="100"/>
        <v>0.53316845482943198</v>
      </c>
      <c r="Z850" s="126">
        <f t="shared" si="101"/>
        <v>0.45029341758811198</v>
      </c>
      <c r="AB850">
        <v>840</v>
      </c>
      <c r="AC850" t="str">
        <f t="shared" si="95"/>
        <v>Nicolas Devilder</v>
      </c>
      <c r="AD850" s="124">
        <f t="shared" si="96"/>
        <v>0.58791548748755695</v>
      </c>
      <c r="AE850" s="124">
        <f t="shared" si="97"/>
        <v>0.41079486517047098</v>
      </c>
    </row>
    <row r="851" spans="2:31" x14ac:dyDescent="0.35">
      <c r="B851" s="122">
        <v>841</v>
      </c>
      <c r="C851" t="s">
        <v>2339</v>
      </c>
      <c r="D851">
        <v>0.65688342066976002</v>
      </c>
      <c r="E851">
        <v>0.348321248124559</v>
      </c>
      <c r="F851">
        <v>0.64469764520153905</v>
      </c>
      <c r="G851">
        <v>0.35983685236343899</v>
      </c>
      <c r="H851">
        <v>0.63014688009231201</v>
      </c>
      <c r="I851">
        <v>0.37975661911085901</v>
      </c>
      <c r="J851">
        <v>0.60083740114575901</v>
      </c>
      <c r="K851">
        <v>0.40111955680324501</v>
      </c>
      <c r="L851" s="126">
        <f t="shared" si="98"/>
        <v>0.60083740114575901</v>
      </c>
      <c r="M851" s="126">
        <f t="shared" si="99"/>
        <v>0.40111955680324501</v>
      </c>
      <c r="O851" s="122">
        <v>841</v>
      </c>
      <c r="P851" t="s">
        <v>2211</v>
      </c>
      <c r="Q851">
        <v>0.586026346289092</v>
      </c>
      <c r="R851">
        <v>0.445457193360973</v>
      </c>
      <c r="S851">
        <v>0.57451398973441603</v>
      </c>
      <c r="T851">
        <v>0.44897016865932698</v>
      </c>
      <c r="U851">
        <v>0.563478125379265</v>
      </c>
      <c r="V851">
        <v>0.467750762613107</v>
      </c>
      <c r="W851">
        <v>0.53181876965435604</v>
      </c>
      <c r="X851">
        <v>0.50230700887819502</v>
      </c>
      <c r="Y851" s="126">
        <f t="shared" si="100"/>
        <v>0.53181876965435604</v>
      </c>
      <c r="Z851" s="126">
        <f t="shared" si="101"/>
        <v>0.50230700887819502</v>
      </c>
      <c r="AB851">
        <v>841</v>
      </c>
      <c r="AC851" t="str">
        <f t="shared" si="95"/>
        <v>Nicolas Escude</v>
      </c>
      <c r="AD851" s="124">
        <f t="shared" si="96"/>
        <v>0.60083740114575901</v>
      </c>
      <c r="AE851" s="124">
        <f t="shared" si="97"/>
        <v>0.40111955680324501</v>
      </c>
    </row>
    <row r="852" spans="2:31" x14ac:dyDescent="0.35">
      <c r="B852" s="122">
        <v>842</v>
      </c>
      <c r="C852" t="s">
        <v>2765</v>
      </c>
      <c r="D852">
        <v>0.67637430818223998</v>
      </c>
      <c r="E852">
        <v>0.32815461257021</v>
      </c>
      <c r="F852">
        <v>0.66681848455343995</v>
      </c>
      <c r="G852">
        <v>0.33383076530880201</v>
      </c>
      <c r="H852">
        <v>0.67577488599480595</v>
      </c>
      <c r="I852">
        <v>0.33716384265424698</v>
      </c>
      <c r="J852">
        <v>0.691834279778757</v>
      </c>
      <c r="K852">
        <v>0.38069044809314401</v>
      </c>
      <c r="L852" s="126">
        <f t="shared" si="98"/>
        <v>0.691834279778757</v>
      </c>
      <c r="M852" s="126">
        <f t="shared" si="99"/>
        <v>0.38069044809314401</v>
      </c>
      <c r="O852" s="122">
        <v>842</v>
      </c>
      <c r="P852" t="s">
        <v>3666</v>
      </c>
      <c r="Q852">
        <v>0.57668200919870705</v>
      </c>
      <c r="R852">
        <v>0.41951561977788598</v>
      </c>
      <c r="S852">
        <v>0.56557601226494203</v>
      </c>
      <c r="T852">
        <v>0.42935415970384799</v>
      </c>
      <c r="U852">
        <v>0.54204602759612097</v>
      </c>
      <c r="V852">
        <v>0.44654685933365701</v>
      </c>
      <c r="W852">
        <v>0.531576012264943</v>
      </c>
      <c r="X852">
        <v>0.46335415970384802</v>
      </c>
      <c r="Y852" s="126">
        <f t="shared" si="100"/>
        <v>0.531576012264943</v>
      </c>
      <c r="Z852" s="126">
        <f t="shared" si="101"/>
        <v>0.46335415970384802</v>
      </c>
      <c r="AB852">
        <v>842</v>
      </c>
      <c r="AC852" t="str">
        <f t="shared" si="95"/>
        <v>Nicolas Jarry</v>
      </c>
      <c r="AD852" s="124">
        <f t="shared" si="96"/>
        <v>0.691834279778757</v>
      </c>
      <c r="AE852" s="124">
        <f t="shared" si="97"/>
        <v>0.38069044809314401</v>
      </c>
    </row>
    <row r="853" spans="2:31" x14ac:dyDescent="0.35">
      <c r="B853" s="122">
        <v>843</v>
      </c>
      <c r="C853" t="s">
        <v>2816</v>
      </c>
      <c r="D853">
        <v>0.652477008705726</v>
      </c>
      <c r="E853">
        <v>0.34580804627061601</v>
      </c>
      <c r="F853">
        <v>0.63837295386841497</v>
      </c>
      <c r="G853">
        <v>0.35855313959470497</v>
      </c>
      <c r="H853">
        <v>0.62135645066761103</v>
      </c>
      <c r="I853">
        <v>0.37242361204873897</v>
      </c>
      <c r="J853">
        <v>0.609534434409293</v>
      </c>
      <c r="K853">
        <v>0.40677474560118698</v>
      </c>
      <c r="L853" s="126">
        <f t="shared" si="98"/>
        <v>0.609534434409293</v>
      </c>
      <c r="M853" s="126">
        <f t="shared" si="99"/>
        <v>0.40677474560118698</v>
      </c>
      <c r="O853" s="122">
        <v>843</v>
      </c>
      <c r="P853" t="s">
        <v>3435</v>
      </c>
      <c r="Q853">
        <v>0.583147504419819</v>
      </c>
      <c r="R853">
        <v>0.413224856857485</v>
      </c>
      <c r="S853">
        <v>0.56856814230427799</v>
      </c>
      <c r="T853">
        <v>0.42844145978046499</v>
      </c>
      <c r="U853">
        <v>0.54040784676363096</v>
      </c>
      <c r="V853">
        <v>0.45491697347996701</v>
      </c>
      <c r="W853">
        <v>0.54677121304950305</v>
      </c>
      <c r="X853">
        <v>0.479238166905951</v>
      </c>
      <c r="Y853" s="126">
        <f t="shared" si="100"/>
        <v>0.54677121304950305</v>
      </c>
      <c r="Z853" s="126">
        <f t="shared" si="101"/>
        <v>0.479238166905951</v>
      </c>
      <c r="AB853">
        <v>843</v>
      </c>
      <c r="AC853" t="str">
        <f t="shared" si="95"/>
        <v>Nicolas Kicker</v>
      </c>
      <c r="AD853" s="124">
        <f t="shared" si="96"/>
        <v>0.609534434409293</v>
      </c>
      <c r="AE853" s="124">
        <f t="shared" si="97"/>
        <v>0.40677474560118698</v>
      </c>
    </row>
    <row r="854" spans="2:31" x14ac:dyDescent="0.35">
      <c r="B854" s="122">
        <v>844</v>
      </c>
      <c r="C854" t="s">
        <v>1881</v>
      </c>
      <c r="D854">
        <v>0.66459640873329295</v>
      </c>
      <c r="E854">
        <v>0.36260921211089397</v>
      </c>
      <c r="F854">
        <v>0.67813857411716405</v>
      </c>
      <c r="G854">
        <v>0.383728839863551</v>
      </c>
      <c r="H854">
        <v>0.66623118411698701</v>
      </c>
      <c r="I854">
        <v>0.390033807460263</v>
      </c>
      <c r="J854">
        <v>0.64117327464344998</v>
      </c>
      <c r="K854">
        <v>0.403843622866078</v>
      </c>
      <c r="L854" s="126">
        <f t="shared" si="98"/>
        <v>0.64117327464344998</v>
      </c>
      <c r="M854" s="126">
        <f t="shared" si="99"/>
        <v>0.403843622866078</v>
      </c>
      <c r="O854" s="122">
        <v>844</v>
      </c>
      <c r="P854" t="s">
        <v>3136</v>
      </c>
      <c r="Q854">
        <v>0.56813688355898095</v>
      </c>
      <c r="R854">
        <v>0.39080866486856097</v>
      </c>
      <c r="S854">
        <v>0.56679580190262202</v>
      </c>
      <c r="T854">
        <v>0.402481895953202</v>
      </c>
      <c r="U854">
        <v>0.53401619250059795</v>
      </c>
      <c r="V854">
        <v>0.42016612937057102</v>
      </c>
      <c r="W854">
        <v>0.54214986894094197</v>
      </c>
      <c r="X854">
        <v>0.438920211970731</v>
      </c>
      <c r="Y854" s="126">
        <f t="shared" si="100"/>
        <v>0.54214986894094197</v>
      </c>
      <c r="Z854" s="126">
        <f t="shared" si="101"/>
        <v>0.438920211970731</v>
      </c>
      <c r="AB854">
        <v>844</v>
      </c>
      <c r="AC854" t="str">
        <f t="shared" si="95"/>
        <v>Nicolas Kiefer</v>
      </c>
      <c r="AD854" s="124">
        <f t="shared" si="96"/>
        <v>0.64117327464344998</v>
      </c>
      <c r="AE854" s="124">
        <f t="shared" si="97"/>
        <v>0.403843622866078</v>
      </c>
    </row>
    <row r="855" spans="2:31" x14ac:dyDescent="0.35">
      <c r="B855" s="122">
        <v>845</v>
      </c>
      <c r="C855" t="s">
        <v>1882</v>
      </c>
      <c r="D855">
        <v>0.63207955851346798</v>
      </c>
      <c r="E855">
        <v>0.34226128676045298</v>
      </c>
      <c r="F855">
        <v>0.63032181279098298</v>
      </c>
      <c r="G855">
        <v>0.35381764695946399</v>
      </c>
      <c r="H855">
        <v>0.62408941021531705</v>
      </c>
      <c r="I855">
        <v>0.376169701364514</v>
      </c>
      <c r="J855">
        <v>0.60183055280423603</v>
      </c>
      <c r="K855">
        <v>0.401651902241835</v>
      </c>
      <c r="L855" s="126">
        <f t="shared" si="98"/>
        <v>0.60183055280423603</v>
      </c>
      <c r="M855" s="126">
        <f t="shared" si="99"/>
        <v>0.401651902241835</v>
      </c>
      <c r="O855" s="122">
        <v>845</v>
      </c>
      <c r="P855" t="s">
        <v>2969</v>
      </c>
      <c r="Q855">
        <v>0.57534245259776595</v>
      </c>
      <c r="R855">
        <v>0.41513611803718597</v>
      </c>
      <c r="S855">
        <v>0.56712205100441204</v>
      </c>
      <c r="T855">
        <v>0.427338645053564</v>
      </c>
      <c r="U855">
        <v>0.54917180852358005</v>
      </c>
      <c r="V855">
        <v>0.44558981712350598</v>
      </c>
      <c r="W855">
        <v>0.53169075523193599</v>
      </c>
      <c r="X855">
        <v>0.46089432252678197</v>
      </c>
      <c r="Y855" s="126">
        <f t="shared" si="100"/>
        <v>0.53169075523193599</v>
      </c>
      <c r="Z855" s="126">
        <f t="shared" si="101"/>
        <v>0.46089432252678197</v>
      </c>
      <c r="AB855">
        <v>845</v>
      </c>
      <c r="AC855" t="str">
        <f t="shared" si="95"/>
        <v>Nicolas Lapentti</v>
      </c>
      <c r="AD855" s="124">
        <f t="shared" si="96"/>
        <v>0.60183055280423603</v>
      </c>
      <c r="AE855" s="124">
        <f t="shared" si="97"/>
        <v>0.401651902241835</v>
      </c>
    </row>
    <row r="856" spans="2:31" x14ac:dyDescent="0.35">
      <c r="B856" s="122">
        <v>846</v>
      </c>
      <c r="C856" t="s">
        <v>1883</v>
      </c>
      <c r="D856">
        <v>0.68877412978580499</v>
      </c>
      <c r="E856">
        <v>0.39380604700695998</v>
      </c>
      <c r="F856">
        <v>0.68251872341801401</v>
      </c>
      <c r="G856">
        <v>0.35476127388975498</v>
      </c>
      <c r="H856">
        <v>0.64998269870996495</v>
      </c>
      <c r="I856">
        <v>0.38402739370039701</v>
      </c>
      <c r="J856">
        <v>0.62343268449882905</v>
      </c>
      <c r="K856">
        <v>0.38428855004303503</v>
      </c>
      <c r="L856" s="126">
        <f t="shared" si="98"/>
        <v>0.62343268449882905</v>
      </c>
      <c r="M856" s="126">
        <f t="shared" si="99"/>
        <v>0.38428855004303503</v>
      </c>
      <c r="O856" s="122">
        <v>846</v>
      </c>
      <c r="P856" t="s">
        <v>2212</v>
      </c>
      <c r="Q856">
        <v>0.57336168743614802</v>
      </c>
      <c r="R856">
        <v>0.413139454586681</v>
      </c>
      <c r="S856">
        <v>0.57398422371182101</v>
      </c>
      <c r="T856">
        <v>0.44871529661307302</v>
      </c>
      <c r="U856">
        <v>0.57633918772714898</v>
      </c>
      <c r="V856">
        <v>0.447446461290324</v>
      </c>
      <c r="W856">
        <v>0.56111702557948595</v>
      </c>
      <c r="X856">
        <v>0.45220847102609402</v>
      </c>
      <c r="Y856" s="126">
        <f t="shared" si="100"/>
        <v>0.56111702557948595</v>
      </c>
      <c r="Z856" s="126">
        <f t="shared" si="101"/>
        <v>0.45220847102609402</v>
      </c>
      <c r="AB856">
        <v>846</v>
      </c>
      <c r="AC856" t="str">
        <f t="shared" si="95"/>
        <v>Nicolas Mahut</v>
      </c>
      <c r="AD856" s="124">
        <f t="shared" si="96"/>
        <v>0.62343268449882905</v>
      </c>
      <c r="AE856" s="124">
        <f t="shared" si="97"/>
        <v>0.38428855004303503</v>
      </c>
    </row>
    <row r="857" spans="2:31" x14ac:dyDescent="0.35">
      <c r="B857" s="122">
        <v>847</v>
      </c>
      <c r="C857" t="s">
        <v>1884</v>
      </c>
      <c r="D857">
        <v>0.646278217514762</v>
      </c>
      <c r="E857">
        <v>0.33771426218545197</v>
      </c>
      <c r="F857">
        <v>0.62325655809769198</v>
      </c>
      <c r="G857">
        <v>0.33558848083515602</v>
      </c>
      <c r="H857">
        <v>0.61172714535527295</v>
      </c>
      <c r="I857">
        <v>0.37240638276273502</v>
      </c>
      <c r="J857">
        <v>0.58461472306971796</v>
      </c>
      <c r="K857">
        <v>0.378719778816274</v>
      </c>
      <c r="L857" s="126">
        <f t="shared" si="98"/>
        <v>0.58461472306971796</v>
      </c>
      <c r="M857" s="126">
        <f t="shared" si="99"/>
        <v>0.378719778816274</v>
      </c>
      <c r="O857" s="122">
        <v>847</v>
      </c>
      <c r="P857" t="s">
        <v>3427</v>
      </c>
      <c r="Q857">
        <v>0.61786612567781996</v>
      </c>
      <c r="R857">
        <v>0.437230303939041</v>
      </c>
      <c r="S857">
        <v>0.619291136863653</v>
      </c>
      <c r="T857">
        <v>0.44729393083532498</v>
      </c>
      <c r="U857">
        <v>0.62982941929713498</v>
      </c>
      <c r="V857">
        <v>0.48787300896335201</v>
      </c>
      <c r="W857">
        <v>0.64087068611765396</v>
      </c>
      <c r="X857">
        <v>0.51789148255245998</v>
      </c>
      <c r="Y857" s="126">
        <f t="shared" si="100"/>
        <v>0.64087068611765396</v>
      </c>
      <c r="Z857" s="126">
        <f t="shared" si="101"/>
        <v>0.51789148255245998</v>
      </c>
      <c r="AB857">
        <v>847</v>
      </c>
      <c r="AC857" t="str">
        <f t="shared" si="95"/>
        <v>Nicolas Massu</v>
      </c>
      <c r="AD857" s="124">
        <f t="shared" si="96"/>
        <v>0.58461472306971796</v>
      </c>
      <c r="AE857" s="124">
        <f t="shared" si="97"/>
        <v>0.378719778816274</v>
      </c>
    </row>
    <row r="858" spans="2:31" x14ac:dyDescent="0.35">
      <c r="B858" s="122">
        <v>848</v>
      </c>
      <c r="C858" t="s">
        <v>2644</v>
      </c>
      <c r="D858">
        <v>0.65125733070632597</v>
      </c>
      <c r="E858">
        <v>0.34779427550142999</v>
      </c>
      <c r="F858">
        <v>0.63967644094176801</v>
      </c>
      <c r="G858">
        <v>0.35905903400190697</v>
      </c>
      <c r="H858">
        <v>0.619539636213155</v>
      </c>
      <c r="I858">
        <v>0.37748872990448101</v>
      </c>
      <c r="J858">
        <v>0.59767644094176797</v>
      </c>
      <c r="K858">
        <v>0.40105903400190701</v>
      </c>
      <c r="L858" s="126">
        <f t="shared" si="98"/>
        <v>0.59767644094176797</v>
      </c>
      <c r="M858" s="126">
        <f t="shared" si="99"/>
        <v>0.40105903400190701</v>
      </c>
      <c r="O858" s="122">
        <v>848</v>
      </c>
      <c r="P858" t="s">
        <v>3330</v>
      </c>
      <c r="Q858">
        <v>0.58007827642680998</v>
      </c>
      <c r="R858">
        <v>0.41849012471930702</v>
      </c>
      <c r="S858">
        <v>0.57047530506505595</v>
      </c>
      <c r="T858">
        <v>0.42785265545894702</v>
      </c>
      <c r="U858">
        <v>0.55000921030457595</v>
      </c>
      <c r="V858">
        <v>0.44427543915869699</v>
      </c>
      <c r="W858">
        <v>0.54315216199261596</v>
      </c>
      <c r="X858">
        <v>0.45943746045661799</v>
      </c>
      <c r="Y858" s="126">
        <f t="shared" si="100"/>
        <v>0.54315216199261596</v>
      </c>
      <c r="Z858" s="126">
        <f t="shared" si="101"/>
        <v>0.45943746045661799</v>
      </c>
      <c r="AB858">
        <v>848</v>
      </c>
      <c r="AC858" t="str">
        <f t="shared" si="95"/>
        <v>Nicolas Meister</v>
      </c>
      <c r="AD858" s="124">
        <f t="shared" si="96"/>
        <v>0.59767644094176797</v>
      </c>
      <c r="AE858" s="124">
        <f t="shared" si="97"/>
        <v>0.40105903400190701</v>
      </c>
    </row>
    <row r="859" spans="2:31" x14ac:dyDescent="0.35">
      <c r="B859" s="122">
        <v>849</v>
      </c>
      <c r="C859" t="s">
        <v>3755</v>
      </c>
      <c r="D859">
        <v>0.65179115968171097</v>
      </c>
      <c r="E859">
        <v>0.34586466676781202</v>
      </c>
      <c r="F859">
        <v>0.64038821290894798</v>
      </c>
      <c r="G859">
        <v>0.35648622235708299</v>
      </c>
      <c r="H859">
        <v>0.62121230033602803</v>
      </c>
      <c r="I859">
        <v>0.37144262253914501</v>
      </c>
      <c r="J859">
        <v>0.59838821290894795</v>
      </c>
      <c r="K859">
        <v>0.39848622235708298</v>
      </c>
      <c r="L859" s="126">
        <f t="shared" si="98"/>
        <v>0.59838821290894795</v>
      </c>
      <c r="M859" s="126">
        <f t="shared" si="99"/>
        <v>0.39848622235708298</v>
      </c>
      <c r="O859" s="122">
        <v>849</v>
      </c>
      <c r="P859" t="s">
        <v>3165</v>
      </c>
      <c r="Q859">
        <v>0.57886597451315402</v>
      </c>
      <c r="R859">
        <v>0.42044720528645102</v>
      </c>
      <c r="S859">
        <v>0.56829896176973105</v>
      </c>
      <c r="T859">
        <v>0.43067080792967699</v>
      </c>
      <c r="U859">
        <v>0.54973194902630795</v>
      </c>
      <c r="V859">
        <v>0.44889441057290203</v>
      </c>
      <c r="W859">
        <v>0.53089688530919399</v>
      </c>
      <c r="X859">
        <v>0.46601242378903002</v>
      </c>
      <c r="Y859" s="126">
        <f t="shared" si="100"/>
        <v>0.53089688530919399</v>
      </c>
      <c r="Z859" s="126">
        <f t="shared" si="101"/>
        <v>0.46601242378903002</v>
      </c>
      <c r="AB859">
        <v>849</v>
      </c>
      <c r="AC859" t="str">
        <f t="shared" si="95"/>
        <v>Nicolas Mejia</v>
      </c>
      <c r="AD859" s="124">
        <f t="shared" si="96"/>
        <v>0.59838821290894795</v>
      </c>
      <c r="AE859" s="124">
        <f t="shared" si="97"/>
        <v>0.39848622235708298</v>
      </c>
    </row>
    <row r="860" spans="2:31" x14ac:dyDescent="0.35">
      <c r="B860" s="122">
        <v>850</v>
      </c>
      <c r="C860" t="s">
        <v>2612</v>
      </c>
      <c r="D860">
        <v>0.65295653174608304</v>
      </c>
      <c r="E860">
        <v>0.34645999714548598</v>
      </c>
      <c r="F860">
        <v>0.64189784960329599</v>
      </c>
      <c r="G860">
        <v>0.35673099329189301</v>
      </c>
      <c r="H860">
        <v>0.62495653174608301</v>
      </c>
      <c r="I860">
        <v>0.374459997145486</v>
      </c>
      <c r="J860">
        <v>0.59996739880956296</v>
      </c>
      <c r="K860">
        <v>0.39959499785911501</v>
      </c>
      <c r="L860" s="126">
        <f t="shared" si="98"/>
        <v>0.59996739880956296</v>
      </c>
      <c r="M860" s="126">
        <f t="shared" si="99"/>
        <v>0.39959499785911501</v>
      </c>
      <c r="O860" s="122">
        <v>850</v>
      </c>
      <c r="P860" t="s">
        <v>3393</v>
      </c>
      <c r="Q860">
        <v>0.57650738245503796</v>
      </c>
      <c r="R860">
        <v>0.408716466645628</v>
      </c>
      <c r="S860">
        <v>0.56325278635513798</v>
      </c>
      <c r="T860">
        <v>0.417083035925014</v>
      </c>
      <c r="U860">
        <v>0.55182671845486897</v>
      </c>
      <c r="V860">
        <v>0.43802947332223102</v>
      </c>
      <c r="W860">
        <v>0.53413470308011901</v>
      </c>
      <c r="X860">
        <v>0.45358893407205603</v>
      </c>
      <c r="Y860" s="126">
        <f t="shared" si="100"/>
        <v>0.53413470308011901</v>
      </c>
      <c r="Z860" s="126">
        <f t="shared" si="101"/>
        <v>0.45358893407205603</v>
      </c>
      <c r="AB860">
        <v>850</v>
      </c>
      <c r="AC860" t="str">
        <f t="shared" si="95"/>
        <v>Nicolas Renavand</v>
      </c>
      <c r="AD860" s="124">
        <f t="shared" si="96"/>
        <v>0.59996739880956296</v>
      </c>
      <c r="AE860" s="124">
        <f t="shared" si="97"/>
        <v>0.39959499785911501</v>
      </c>
    </row>
    <row r="861" spans="2:31" x14ac:dyDescent="0.35">
      <c r="B861" s="122">
        <v>851</v>
      </c>
      <c r="C861" t="s">
        <v>2404</v>
      </c>
      <c r="D861">
        <v>0.65082483786826195</v>
      </c>
      <c r="E861">
        <v>0.34623475241683899</v>
      </c>
      <c r="F861">
        <v>0.63688836899041501</v>
      </c>
      <c r="G861">
        <v>0.356201668179571</v>
      </c>
      <c r="H861">
        <v>0.62282483786826204</v>
      </c>
      <c r="I861">
        <v>0.37423475241683901</v>
      </c>
      <c r="J861">
        <v>0.59836862840119598</v>
      </c>
      <c r="K861">
        <v>0.399426064312629</v>
      </c>
      <c r="L861" s="126">
        <f t="shared" si="98"/>
        <v>0.59836862840119598</v>
      </c>
      <c r="M861" s="126">
        <f t="shared" si="99"/>
        <v>0.399426064312629</v>
      </c>
      <c r="O861" s="122">
        <v>851</v>
      </c>
      <c r="P861" t="s">
        <v>3260</v>
      </c>
      <c r="Q861">
        <v>0.57325965367982601</v>
      </c>
      <c r="R861">
        <v>0.39965566786790802</v>
      </c>
      <c r="S861">
        <v>0.563683923942494</v>
      </c>
      <c r="T861">
        <v>0.414623936848108</v>
      </c>
      <c r="U861">
        <v>0.54180498383994802</v>
      </c>
      <c r="V861">
        <v>0.42568788347720898</v>
      </c>
      <c r="W861">
        <v>0.52638186858616098</v>
      </c>
      <c r="X861">
        <v>0.44471432074704698</v>
      </c>
      <c r="Y861" s="126">
        <f t="shared" si="100"/>
        <v>0.52638186858616098</v>
      </c>
      <c r="Z861" s="126">
        <f t="shared" si="101"/>
        <v>0.44471432074704698</v>
      </c>
      <c r="AB861">
        <v>851</v>
      </c>
      <c r="AC861" t="str">
        <f t="shared" si="95"/>
        <v>Nicolas Thomann</v>
      </c>
      <c r="AD861" s="124">
        <f t="shared" si="96"/>
        <v>0.59836862840119598</v>
      </c>
      <c r="AE861" s="124">
        <f t="shared" si="97"/>
        <v>0.399426064312629</v>
      </c>
    </row>
    <row r="862" spans="2:31" x14ac:dyDescent="0.35">
      <c r="B862" s="122">
        <v>852</v>
      </c>
      <c r="C862" t="s">
        <v>2675</v>
      </c>
      <c r="D862">
        <v>0.65140808200274203</v>
      </c>
      <c r="E862">
        <v>0.34413030880712098</v>
      </c>
      <c r="F862">
        <v>0.64097076629225702</v>
      </c>
      <c r="G862">
        <v>0.35639017050869698</v>
      </c>
      <c r="H862">
        <v>0.62394156637703602</v>
      </c>
      <c r="I862">
        <v>0.37347610031806799</v>
      </c>
      <c r="J862">
        <v>0.59819200263010497</v>
      </c>
      <c r="K862">
        <v>0.39776618939646602</v>
      </c>
      <c r="L862" s="126">
        <f t="shared" si="98"/>
        <v>0.59819200263010497</v>
      </c>
      <c r="M862" s="126">
        <f t="shared" si="99"/>
        <v>0.39776618939646602</v>
      </c>
      <c r="O862" s="122">
        <v>852</v>
      </c>
      <c r="P862" t="s">
        <v>3197</v>
      </c>
      <c r="Q862">
        <v>0.57857597544539197</v>
      </c>
      <c r="R862">
        <v>0.41832459976917402</v>
      </c>
      <c r="S862">
        <v>0.56786396316808796</v>
      </c>
      <c r="T862">
        <v>0.42748689965376102</v>
      </c>
      <c r="U862">
        <v>0.54915195089078395</v>
      </c>
      <c r="V862">
        <v>0.44464919953834797</v>
      </c>
      <c r="W862">
        <v>0.52959188950426495</v>
      </c>
      <c r="X862">
        <v>0.45646069896128399</v>
      </c>
      <c r="Y862" s="126">
        <f t="shared" si="100"/>
        <v>0.52959188950426495</v>
      </c>
      <c r="Z862" s="126">
        <f t="shared" si="101"/>
        <v>0.45646069896128399</v>
      </c>
      <c r="AB862">
        <v>852</v>
      </c>
      <c r="AC862" t="str">
        <f t="shared" si="95"/>
        <v>Niels Desein</v>
      </c>
      <c r="AD862" s="124">
        <f t="shared" si="96"/>
        <v>0.59819200263010497</v>
      </c>
      <c r="AE862" s="124">
        <f t="shared" si="97"/>
        <v>0.39776618939646602</v>
      </c>
    </row>
    <row r="863" spans="2:31" x14ac:dyDescent="0.35">
      <c r="B863" s="122">
        <v>853</v>
      </c>
      <c r="C863" t="s">
        <v>2583</v>
      </c>
      <c r="D863">
        <v>0.65351582477888304</v>
      </c>
      <c r="E863">
        <v>0.34363823617295602</v>
      </c>
      <c r="F863">
        <v>0.64268776637184499</v>
      </c>
      <c r="G863">
        <v>0.35351764823060899</v>
      </c>
      <c r="H863">
        <v>0.626616250973835</v>
      </c>
      <c r="I863">
        <v>0.36446647334193</v>
      </c>
      <c r="J863">
        <v>0.60068776637184496</v>
      </c>
      <c r="K863">
        <v>0.39551764823060898</v>
      </c>
      <c r="L863" s="126">
        <f t="shared" si="98"/>
        <v>0.60068776637184496</v>
      </c>
      <c r="M863" s="126">
        <f t="shared" si="99"/>
        <v>0.39551764823060898</v>
      </c>
      <c r="O863" s="122">
        <v>853</v>
      </c>
      <c r="P863" t="s">
        <v>2213</v>
      </c>
      <c r="Q863">
        <v>0.58876145868010099</v>
      </c>
      <c r="R863">
        <v>0.38017640093032301</v>
      </c>
      <c r="S863">
        <v>0.59408084975013498</v>
      </c>
      <c r="T863">
        <v>0.418151847006765</v>
      </c>
      <c r="U863">
        <v>0.55587986622554397</v>
      </c>
      <c r="V863">
        <v>0.44435127737053098</v>
      </c>
      <c r="W863">
        <v>0.54377846711594202</v>
      </c>
      <c r="X863">
        <v>0.439700549045067</v>
      </c>
      <c r="Y863" s="126">
        <f t="shared" si="100"/>
        <v>0.54377846711594202</v>
      </c>
      <c r="Z863" s="126">
        <f t="shared" si="101"/>
        <v>0.439700549045067</v>
      </c>
      <c r="AB863">
        <v>853</v>
      </c>
      <c r="AC863" t="str">
        <f t="shared" si="95"/>
        <v>Nikala Scholtz</v>
      </c>
      <c r="AD863" s="124">
        <f t="shared" si="96"/>
        <v>0.60068776637184496</v>
      </c>
      <c r="AE863" s="124">
        <f t="shared" si="97"/>
        <v>0.39551764823060898</v>
      </c>
    </row>
    <row r="864" spans="2:31" x14ac:dyDescent="0.35">
      <c r="B864" s="122">
        <v>854</v>
      </c>
      <c r="C864" t="s">
        <v>2841</v>
      </c>
      <c r="D864">
        <v>0.65079125485872702</v>
      </c>
      <c r="E864">
        <v>0.34461528661083701</v>
      </c>
      <c r="F864">
        <v>0.63868688228809001</v>
      </c>
      <c r="G864">
        <v>0.35442292991625601</v>
      </c>
      <c r="H864">
        <v>0.62058250971745399</v>
      </c>
      <c r="I864">
        <v>0.37023057322167502</v>
      </c>
      <c r="J864">
        <v>0.58961889783601695</v>
      </c>
      <c r="K864">
        <v>0.388791847070935</v>
      </c>
      <c r="L864" s="126">
        <f t="shared" si="98"/>
        <v>0.58961889783601695</v>
      </c>
      <c r="M864" s="126">
        <f t="shared" si="99"/>
        <v>0.388791847070935</v>
      </c>
      <c r="O864" s="122">
        <v>854</v>
      </c>
      <c r="P864" t="s">
        <v>3373</v>
      </c>
      <c r="Q864">
        <v>0.57228309733256599</v>
      </c>
      <c r="R864">
        <v>0.40981865402230899</v>
      </c>
      <c r="S864">
        <v>0.55971079644342103</v>
      </c>
      <c r="T864">
        <v>0.41642487202974598</v>
      </c>
      <c r="U864">
        <v>0.52884929199769704</v>
      </c>
      <c r="V864">
        <v>0.41745596206692798</v>
      </c>
      <c r="W864">
        <v>0.525710796443421</v>
      </c>
      <c r="X864">
        <v>0.45042487202974602</v>
      </c>
      <c r="Y864" s="126">
        <f t="shared" si="100"/>
        <v>0.525710796443421</v>
      </c>
      <c r="Z864" s="126">
        <f t="shared" si="101"/>
        <v>0.45042487202974602</v>
      </c>
      <c r="AB864">
        <v>854</v>
      </c>
      <c r="AC864" t="str">
        <f t="shared" si="95"/>
        <v>Nikola Cacic</v>
      </c>
      <c r="AD864" s="124">
        <f t="shared" si="96"/>
        <v>0.58961889783601695</v>
      </c>
      <c r="AE864" s="124">
        <f t="shared" si="97"/>
        <v>0.388791847070935</v>
      </c>
    </row>
    <row r="865" spans="2:31" x14ac:dyDescent="0.35">
      <c r="B865" s="122">
        <v>855</v>
      </c>
      <c r="C865" t="s">
        <v>2503</v>
      </c>
      <c r="D865">
        <v>0.64720248537761604</v>
      </c>
      <c r="E865">
        <v>0.342245155420277</v>
      </c>
      <c r="F865">
        <v>0.62973222248149097</v>
      </c>
      <c r="G865">
        <v>0.348649912330948</v>
      </c>
      <c r="H865">
        <v>0.61631453309606599</v>
      </c>
      <c r="I865">
        <v>0.36544483024769397</v>
      </c>
      <c r="J865">
        <v>0.59505818675356703</v>
      </c>
      <c r="K865">
        <v>0.39968804573558597</v>
      </c>
      <c r="L865" s="126">
        <f t="shared" si="98"/>
        <v>0.59505818675356703</v>
      </c>
      <c r="M865" s="126">
        <f t="shared" si="99"/>
        <v>0.39968804573558597</v>
      </c>
      <c r="O865" s="122">
        <v>855</v>
      </c>
      <c r="P865" t="s">
        <v>3463</v>
      </c>
      <c r="Q865">
        <v>0.58057648005281903</v>
      </c>
      <c r="R865">
        <v>0.41853991880134001</v>
      </c>
      <c r="S865">
        <v>0.57076864007042505</v>
      </c>
      <c r="T865">
        <v>0.428053225068453</v>
      </c>
      <c r="U865">
        <v>0.55372944015845704</v>
      </c>
      <c r="V865">
        <v>0.44361975640401902</v>
      </c>
      <c r="W865">
        <v>0.53676864007042602</v>
      </c>
      <c r="X865">
        <v>0.46205322506845298</v>
      </c>
      <c r="Y865" s="126">
        <f t="shared" si="100"/>
        <v>0.53676864007042602</v>
      </c>
      <c r="Z865" s="126">
        <f t="shared" si="101"/>
        <v>0.46205322506845298</v>
      </c>
      <c r="AB865">
        <v>855</v>
      </c>
      <c r="AC865" t="str">
        <f t="shared" si="95"/>
        <v>Nikola Mektic</v>
      </c>
      <c r="AD865" s="124">
        <f t="shared" si="96"/>
        <v>0.59505818675356703</v>
      </c>
      <c r="AE865" s="124">
        <f t="shared" si="97"/>
        <v>0.39968804573558597</v>
      </c>
    </row>
    <row r="866" spans="2:31" x14ac:dyDescent="0.35">
      <c r="B866" s="122">
        <v>856</v>
      </c>
      <c r="C866" t="s">
        <v>2731</v>
      </c>
      <c r="D866">
        <v>0.65034039045783698</v>
      </c>
      <c r="E866">
        <v>0.35107923193625801</v>
      </c>
      <c r="F866">
        <v>0.63414849458234501</v>
      </c>
      <c r="G866">
        <v>0.36862249320212298</v>
      </c>
      <c r="H866">
        <v>0.62602759172676603</v>
      </c>
      <c r="I866">
        <v>0.377280842241702</v>
      </c>
      <c r="J866">
        <v>0.597480036625336</v>
      </c>
      <c r="K866">
        <v>0.40080289661325402</v>
      </c>
      <c r="L866" s="126">
        <f t="shared" si="98"/>
        <v>0.597480036625336</v>
      </c>
      <c r="M866" s="126">
        <f t="shared" si="99"/>
        <v>0.40080289661325402</v>
      </c>
      <c r="O866" s="122">
        <v>856</v>
      </c>
      <c r="P866" t="s">
        <v>2214</v>
      </c>
      <c r="Q866">
        <v>0.57498007168607801</v>
      </c>
      <c r="R866">
        <v>0.41262596118141598</v>
      </c>
      <c r="S866">
        <v>0.56262329532479305</v>
      </c>
      <c r="T866">
        <v>0.41941525150076098</v>
      </c>
      <c r="U866">
        <v>0.54104101659809201</v>
      </c>
      <c r="V866">
        <v>0.43039406399101399</v>
      </c>
      <c r="W866">
        <v>0.51632089070521603</v>
      </c>
      <c r="X866">
        <v>0.43986671016046702</v>
      </c>
      <c r="Y866" s="126">
        <f t="shared" si="100"/>
        <v>0.51632089070521603</v>
      </c>
      <c r="Z866" s="126">
        <f t="shared" si="101"/>
        <v>0.43986671016046702</v>
      </c>
      <c r="AB866">
        <v>856</v>
      </c>
      <c r="AC866" t="str">
        <f t="shared" si="95"/>
        <v>Nikola Milojevic</v>
      </c>
      <c r="AD866" s="124">
        <f t="shared" si="96"/>
        <v>0.597480036625336</v>
      </c>
      <c r="AE866" s="124">
        <f t="shared" si="97"/>
        <v>0.40080289661325402</v>
      </c>
    </row>
    <row r="867" spans="2:31" x14ac:dyDescent="0.35">
      <c r="B867" s="122">
        <v>857</v>
      </c>
      <c r="C867" t="s">
        <v>2654</v>
      </c>
      <c r="D867">
        <v>0.64813852588640697</v>
      </c>
      <c r="E867">
        <v>0.34374556602669198</v>
      </c>
      <c r="F867">
        <v>0.63057553583305703</v>
      </c>
      <c r="G867">
        <v>0.35035208016272701</v>
      </c>
      <c r="H867">
        <v>0.62013852588640705</v>
      </c>
      <c r="I867">
        <v>0.37174556602669301</v>
      </c>
      <c r="J867">
        <v>0.59635389441480502</v>
      </c>
      <c r="K867">
        <v>0.39755917452001899</v>
      </c>
      <c r="L867" s="126">
        <f t="shared" si="98"/>
        <v>0.59635389441480502</v>
      </c>
      <c r="M867" s="126">
        <f t="shared" si="99"/>
        <v>0.39755917452001899</v>
      </c>
      <c r="O867" s="122">
        <v>857</v>
      </c>
      <c r="P867" t="s">
        <v>2215</v>
      </c>
      <c r="Q867">
        <v>0.58573249225882595</v>
      </c>
      <c r="R867">
        <v>0.416616542526903</v>
      </c>
      <c r="S867">
        <v>0.570618146785007</v>
      </c>
      <c r="T867">
        <v>0.43033323506906901</v>
      </c>
      <c r="U867">
        <v>0.55084378384455701</v>
      </c>
      <c r="V867">
        <v>0.43801828547560501</v>
      </c>
      <c r="W867">
        <v>0.55286730001100604</v>
      </c>
      <c r="X867">
        <v>0.48061009691711298</v>
      </c>
      <c r="Y867" s="126">
        <f t="shared" si="100"/>
        <v>0.55286730001100604</v>
      </c>
      <c r="Z867" s="126">
        <f t="shared" si="101"/>
        <v>0.48061009691711298</v>
      </c>
      <c r="AB867">
        <v>857</v>
      </c>
      <c r="AC867" t="str">
        <f t="shared" si="95"/>
        <v>Nikolai Fidirko</v>
      </c>
      <c r="AD867" s="124">
        <f t="shared" si="96"/>
        <v>0.59635389441480502</v>
      </c>
      <c r="AE867" s="124">
        <f t="shared" si="97"/>
        <v>0.39755917452001899</v>
      </c>
    </row>
    <row r="868" spans="2:31" x14ac:dyDescent="0.35">
      <c r="B868" s="122">
        <v>858</v>
      </c>
      <c r="C868" t="s">
        <v>1885</v>
      </c>
      <c r="D868">
        <v>0.64143384108230095</v>
      </c>
      <c r="E868">
        <v>0.34461215160397801</v>
      </c>
      <c r="F868">
        <v>0.64673627284178103</v>
      </c>
      <c r="G868">
        <v>0.39411449118822001</v>
      </c>
      <c r="H868">
        <v>0.63089247052325503</v>
      </c>
      <c r="I868">
        <v>0.40676018569736699</v>
      </c>
      <c r="J868">
        <v>0.61541961162333503</v>
      </c>
      <c r="K868">
        <v>0.39455220126090901</v>
      </c>
      <c r="L868" s="126">
        <f t="shared" si="98"/>
        <v>0.61541961162333503</v>
      </c>
      <c r="M868" s="126">
        <f t="shared" si="99"/>
        <v>0.39455220126090901</v>
      </c>
      <c r="O868" s="122">
        <v>858</v>
      </c>
      <c r="P868" t="s">
        <v>3538</v>
      </c>
      <c r="Q868">
        <v>0.58539509755156605</v>
      </c>
      <c r="R868">
        <v>0.41949501923609001</v>
      </c>
      <c r="S868">
        <v>0.57239782113402904</v>
      </c>
      <c r="T868">
        <v>0.42977556410492901</v>
      </c>
      <c r="U868">
        <v>0.553798365850522</v>
      </c>
      <c r="V868">
        <v>0.44783167307869698</v>
      </c>
      <c r="W868">
        <v>0.53719891056701496</v>
      </c>
      <c r="X868">
        <v>0.463887782052464</v>
      </c>
      <c r="Y868" s="126">
        <f t="shared" si="100"/>
        <v>0.53719891056701496</v>
      </c>
      <c r="Z868" s="126">
        <f t="shared" si="101"/>
        <v>0.463887782052464</v>
      </c>
      <c r="AB868">
        <v>858</v>
      </c>
      <c r="AC868" t="str">
        <f t="shared" si="95"/>
        <v>Nikolay Davydenko</v>
      </c>
      <c r="AD868" s="124">
        <f t="shared" si="96"/>
        <v>0.61541961162333503</v>
      </c>
      <c r="AE868" s="124">
        <f t="shared" si="97"/>
        <v>0.39455220126090901</v>
      </c>
    </row>
    <row r="869" spans="2:31" x14ac:dyDescent="0.35">
      <c r="B869" s="122">
        <v>859</v>
      </c>
      <c r="C869" t="s">
        <v>2729</v>
      </c>
      <c r="D869">
        <v>0.63228503249666701</v>
      </c>
      <c r="E869">
        <v>0.33345557463865599</v>
      </c>
      <c r="F869">
        <v>0.61232250314039305</v>
      </c>
      <c r="G869">
        <v>0.34653380036101</v>
      </c>
      <c r="H869">
        <v>0.60031002348449203</v>
      </c>
      <c r="I869">
        <v>0.37551231886275899</v>
      </c>
      <c r="J869">
        <v>0.58885876672559101</v>
      </c>
      <c r="K869">
        <v>0.382206186445818</v>
      </c>
      <c r="L869" s="126">
        <f t="shared" si="98"/>
        <v>0.58885876672559101</v>
      </c>
      <c r="M869" s="126">
        <f t="shared" si="99"/>
        <v>0.382206186445818</v>
      </c>
      <c r="O869" s="122">
        <v>859</v>
      </c>
      <c r="P869" t="s">
        <v>2216</v>
      </c>
      <c r="Q869">
        <v>0.67024115974851095</v>
      </c>
      <c r="R869">
        <v>0.454614517005894</v>
      </c>
      <c r="S869">
        <v>0.63572376560853305</v>
      </c>
      <c r="T869">
        <v>0.46566255267016399</v>
      </c>
      <c r="U869">
        <v>0.66037263699962401</v>
      </c>
      <c r="V869">
        <v>0.4811689049997</v>
      </c>
      <c r="W869">
        <v>0.62978794390431603</v>
      </c>
      <c r="X869">
        <v>0.468952316601287</v>
      </c>
      <c r="Y869" s="126">
        <f t="shared" si="100"/>
        <v>0.62978794390431603</v>
      </c>
      <c r="Z869" s="126">
        <f t="shared" si="101"/>
        <v>0.468952316601287</v>
      </c>
      <c r="AB869">
        <v>859</v>
      </c>
      <c r="AC869" t="str">
        <f t="shared" si="95"/>
        <v>Nikoloz Basilashvili</v>
      </c>
      <c r="AD869" s="124">
        <f t="shared" si="96"/>
        <v>0.58885876672559101</v>
      </c>
      <c r="AE869" s="124">
        <f t="shared" si="97"/>
        <v>0.382206186445818</v>
      </c>
    </row>
    <row r="870" spans="2:31" x14ac:dyDescent="0.35">
      <c r="B870" s="122">
        <v>860</v>
      </c>
      <c r="C870" t="s">
        <v>2689</v>
      </c>
      <c r="D870">
        <v>0.65498044696901403</v>
      </c>
      <c r="E870">
        <v>0.34498405085061701</v>
      </c>
      <c r="F870">
        <v>0.64611598792124603</v>
      </c>
      <c r="G870">
        <v>0.353633682208499</v>
      </c>
      <c r="H870">
        <v>0.62761346162305898</v>
      </c>
      <c r="I870">
        <v>0.37254738883938099</v>
      </c>
      <c r="J870">
        <v>0.60398574311023701</v>
      </c>
      <c r="K870">
        <v>0.39676322319358098</v>
      </c>
      <c r="L870" s="126">
        <f t="shared" si="98"/>
        <v>0.60398574311023701</v>
      </c>
      <c r="M870" s="126">
        <f t="shared" si="99"/>
        <v>0.39676322319358098</v>
      </c>
      <c r="O870" s="122">
        <v>860</v>
      </c>
      <c r="P870" t="s">
        <v>2988</v>
      </c>
      <c r="Q870">
        <v>0.57948325992217897</v>
      </c>
      <c r="R870">
        <v>0.41777377011458799</v>
      </c>
      <c r="S870">
        <v>0.56568594003800798</v>
      </c>
      <c r="T870">
        <v>0.430064178630927</v>
      </c>
      <c r="U870">
        <v>0.54073628516808103</v>
      </c>
      <c r="V870">
        <v>0.451140207769339</v>
      </c>
      <c r="W870">
        <v>0.52848849192587599</v>
      </c>
      <c r="X870">
        <v>0.46339945599014898</v>
      </c>
      <c r="Y870" s="126">
        <f t="shared" si="100"/>
        <v>0.52848849192587599</v>
      </c>
      <c r="Z870" s="126">
        <f t="shared" si="101"/>
        <v>0.46339945599014898</v>
      </c>
      <c r="AB870">
        <v>860</v>
      </c>
      <c r="AC870" t="str">
        <f t="shared" si="95"/>
        <v>Nils Langer</v>
      </c>
      <c r="AD870" s="124">
        <f t="shared" si="96"/>
        <v>0.60398574311023701</v>
      </c>
      <c r="AE870" s="124">
        <f t="shared" si="97"/>
        <v>0.39676322319358098</v>
      </c>
    </row>
    <row r="871" spans="2:31" x14ac:dyDescent="0.35">
      <c r="B871" s="122">
        <v>861</v>
      </c>
      <c r="C871" t="s">
        <v>2843</v>
      </c>
      <c r="D871">
        <v>0.65405591501726801</v>
      </c>
      <c r="E871">
        <v>0.338511261009385</v>
      </c>
      <c r="F871">
        <v>0.64509234431935802</v>
      </c>
      <c r="G871">
        <v>0.340204386035377</v>
      </c>
      <c r="H871">
        <v>0.62533715733635298</v>
      </c>
      <c r="I871">
        <v>0.36397841081724103</v>
      </c>
      <c r="J871">
        <v>0.59795284342333699</v>
      </c>
      <c r="K871">
        <v>0.383628687498071</v>
      </c>
      <c r="L871" s="126">
        <f t="shared" si="98"/>
        <v>0.59795284342333699</v>
      </c>
      <c r="M871" s="126">
        <f t="shared" si="99"/>
        <v>0.383628687498071</v>
      </c>
      <c r="O871" s="122">
        <v>861</v>
      </c>
      <c r="P871" t="s">
        <v>3891</v>
      </c>
      <c r="Q871">
        <v>0.57969691329468997</v>
      </c>
      <c r="R871">
        <v>0.42021039580845299</v>
      </c>
      <c r="S871">
        <v>0.56957405936833405</v>
      </c>
      <c r="T871">
        <v>0.430336370667455</v>
      </c>
      <c r="U871">
        <v>0.55122169003158505</v>
      </c>
      <c r="V871">
        <v>0.44829612988825202</v>
      </c>
      <c r="W871">
        <v>0.53518120892578602</v>
      </c>
      <c r="X871">
        <v>0.46534154327877703</v>
      </c>
      <c r="Y871" s="126">
        <f t="shared" si="100"/>
        <v>0.53518120892578602</v>
      </c>
      <c r="Z871" s="126">
        <f t="shared" si="101"/>
        <v>0.46534154327877703</v>
      </c>
      <c r="AB871">
        <v>861</v>
      </c>
      <c r="AC871" t="str">
        <f t="shared" si="95"/>
        <v>Nino Serdarusic</v>
      </c>
      <c r="AD871" s="124">
        <f t="shared" si="96"/>
        <v>0.59795284342333699</v>
      </c>
      <c r="AE871" s="124">
        <f t="shared" si="97"/>
        <v>0.383628687498071</v>
      </c>
    </row>
    <row r="872" spans="2:31" x14ac:dyDescent="0.35">
      <c r="B872" s="122">
        <v>862</v>
      </c>
      <c r="C872" t="s">
        <v>2749</v>
      </c>
      <c r="D872">
        <v>0.64557061072664301</v>
      </c>
      <c r="E872">
        <v>0.33747784792771801</v>
      </c>
      <c r="F872">
        <v>0.63152091660232001</v>
      </c>
      <c r="G872">
        <v>0.34611865289717902</v>
      </c>
      <c r="H872">
        <v>0.60989664910209096</v>
      </c>
      <c r="I872">
        <v>0.36529063689091501</v>
      </c>
      <c r="J872">
        <v>0.59239144581769498</v>
      </c>
      <c r="K872">
        <v>0.38119930717135397</v>
      </c>
      <c r="L872" s="126">
        <f t="shared" si="98"/>
        <v>0.59239144581769498</v>
      </c>
      <c r="M872" s="126">
        <f t="shared" si="99"/>
        <v>0.38119930717135397</v>
      </c>
      <c r="O872" s="122">
        <v>862</v>
      </c>
      <c r="P872" t="s">
        <v>2217</v>
      </c>
      <c r="Q872">
        <v>0.621304362805286</v>
      </c>
      <c r="R872">
        <v>0.410397630556601</v>
      </c>
      <c r="S872">
        <v>0.61955042450021502</v>
      </c>
      <c r="T872">
        <v>0.43038950404016202</v>
      </c>
      <c r="U872">
        <v>0.630687773978309</v>
      </c>
      <c r="V872">
        <v>0.439586637383371</v>
      </c>
      <c r="W872">
        <v>0.62306852817803404</v>
      </c>
      <c r="X872">
        <v>0.467435448255764</v>
      </c>
      <c r="Y872" s="126">
        <f t="shared" si="100"/>
        <v>0.62306852817803404</v>
      </c>
      <c r="Z872" s="126">
        <f t="shared" si="101"/>
        <v>0.467435448255764</v>
      </c>
      <c r="AB872">
        <v>862</v>
      </c>
      <c r="AC872" t="str">
        <f t="shared" si="95"/>
        <v>Noah Rubin</v>
      </c>
      <c r="AD872" s="124">
        <f t="shared" si="96"/>
        <v>0.59239144581769498</v>
      </c>
      <c r="AE872" s="124">
        <f t="shared" si="97"/>
        <v>0.38119930717135397</v>
      </c>
    </row>
    <row r="873" spans="2:31" x14ac:dyDescent="0.35">
      <c r="B873" s="122">
        <v>863</v>
      </c>
      <c r="C873" t="s">
        <v>1886</v>
      </c>
      <c r="D873">
        <v>0.64742684266417905</v>
      </c>
      <c r="E873">
        <v>0.33816982523161698</v>
      </c>
      <c r="F873">
        <v>0.64062364615551204</v>
      </c>
      <c r="G873">
        <v>0.35113844626963198</v>
      </c>
      <c r="H873">
        <v>0.62127953657314505</v>
      </c>
      <c r="I873">
        <v>0.36239186046642002</v>
      </c>
      <c r="J873">
        <v>0.59829416025508098</v>
      </c>
      <c r="K873">
        <v>0.39423143850055797</v>
      </c>
      <c r="L873" s="126">
        <f t="shared" si="98"/>
        <v>0.59829416025508098</v>
      </c>
      <c r="M873" s="126">
        <f t="shared" si="99"/>
        <v>0.39423143850055797</v>
      </c>
      <c r="O873" s="122">
        <v>863</v>
      </c>
      <c r="P873" t="s">
        <v>3269</v>
      </c>
      <c r="Q873">
        <v>0.57616514890904902</v>
      </c>
      <c r="R873">
        <v>0.41698846730919897</v>
      </c>
      <c r="S873">
        <v>0.56319213350640096</v>
      </c>
      <c r="T873">
        <v>0.42512600424503699</v>
      </c>
      <c r="U873">
        <v>0.54452231570027299</v>
      </c>
      <c r="V873">
        <v>0.44064155321562898</v>
      </c>
      <c r="W873">
        <v>0.53027192928887301</v>
      </c>
      <c r="X873">
        <v>0.46154518262809502</v>
      </c>
      <c r="Y873" s="126">
        <f t="shared" si="100"/>
        <v>0.53027192928887301</v>
      </c>
      <c r="Z873" s="126">
        <f t="shared" si="101"/>
        <v>0.46154518262809502</v>
      </c>
      <c r="AB873">
        <v>863</v>
      </c>
      <c r="AC873" t="str">
        <f t="shared" si="95"/>
        <v>Noam Okun</v>
      </c>
      <c r="AD873" s="124">
        <f t="shared" si="96"/>
        <v>0.59829416025508098</v>
      </c>
      <c r="AE873" s="124">
        <f t="shared" si="97"/>
        <v>0.39423143850055797</v>
      </c>
    </row>
    <row r="874" spans="2:31" x14ac:dyDescent="0.35">
      <c r="B874" s="122">
        <v>864</v>
      </c>
      <c r="C874" t="s">
        <v>2762</v>
      </c>
      <c r="D874">
        <v>0.65167473410431398</v>
      </c>
      <c r="E874">
        <v>0.33553666190498199</v>
      </c>
      <c r="F874">
        <v>0.64426193339748195</v>
      </c>
      <c r="G874">
        <v>0.35029741473189602</v>
      </c>
      <c r="H874">
        <v>0.63033974318000696</v>
      </c>
      <c r="I874">
        <v>0.36211925728504302</v>
      </c>
      <c r="J874">
        <v>0.61829798533602898</v>
      </c>
      <c r="K874">
        <v>0.39255034383133502</v>
      </c>
      <c r="L874" s="126">
        <f t="shared" si="98"/>
        <v>0.61829798533602898</v>
      </c>
      <c r="M874" s="126">
        <f t="shared" si="99"/>
        <v>0.39255034383133502</v>
      </c>
      <c r="O874" s="122">
        <v>864</v>
      </c>
      <c r="P874" t="s">
        <v>3922</v>
      </c>
      <c r="Q874">
        <v>0.58324004743496105</v>
      </c>
      <c r="R874">
        <v>0.42386486531505102</v>
      </c>
      <c r="S874">
        <v>0.57475659319559502</v>
      </c>
      <c r="T874">
        <v>0.43550886753722401</v>
      </c>
      <c r="U874">
        <v>0.55910096261099596</v>
      </c>
      <c r="V874">
        <v>0.45746031324221997</v>
      </c>
      <c r="W874">
        <v>0.54861413227725297</v>
      </c>
      <c r="X874">
        <v>0.47591171564602702</v>
      </c>
      <c r="Y874" s="126">
        <f t="shared" si="100"/>
        <v>0.54861413227725297</v>
      </c>
      <c r="Z874" s="126">
        <f t="shared" si="101"/>
        <v>0.47591171564602702</v>
      </c>
      <c r="AB874">
        <v>864</v>
      </c>
      <c r="AC874" t="str">
        <f t="shared" si="95"/>
        <v>Norbert Gombos</v>
      </c>
      <c r="AD874" s="124">
        <f t="shared" si="96"/>
        <v>0.61829798533602898</v>
      </c>
      <c r="AE874" s="124">
        <f t="shared" si="97"/>
        <v>0.39255034383133502</v>
      </c>
    </row>
    <row r="875" spans="2:31" x14ac:dyDescent="0.35">
      <c r="B875" s="122">
        <v>865</v>
      </c>
      <c r="C875" t="s">
        <v>1887</v>
      </c>
      <c r="D875">
        <v>0.77019813377721702</v>
      </c>
      <c r="E875">
        <v>0.45486740486017402</v>
      </c>
      <c r="F875">
        <v>0.77837585088738204</v>
      </c>
      <c r="G875">
        <v>0.46717932136409301</v>
      </c>
      <c r="H875">
        <v>0.75516607157565496</v>
      </c>
      <c r="I875">
        <v>0.47579243331045701</v>
      </c>
      <c r="J875">
        <v>0.71432919037987697</v>
      </c>
      <c r="K875">
        <v>0.49495781998925198</v>
      </c>
      <c r="L875" s="126">
        <f t="shared" si="98"/>
        <v>0.71432919037987697</v>
      </c>
      <c r="M875" s="126">
        <f t="shared" si="99"/>
        <v>0.49495781998925198</v>
      </c>
      <c r="O875" s="122">
        <v>865</v>
      </c>
      <c r="P875" t="s">
        <v>3801</v>
      </c>
      <c r="Q875">
        <v>0.57854740623823597</v>
      </c>
      <c r="R875">
        <v>0.41947609301132399</v>
      </c>
      <c r="S875">
        <v>0.56806320831764801</v>
      </c>
      <c r="T875">
        <v>0.429301457348432</v>
      </c>
      <c r="U875">
        <v>0.54764221871470897</v>
      </c>
      <c r="V875">
        <v>0.44642827903397198</v>
      </c>
      <c r="W875">
        <v>0.53406320831764797</v>
      </c>
      <c r="X875">
        <v>0.46330145734843198</v>
      </c>
      <c r="Y875" s="126">
        <f t="shared" si="100"/>
        <v>0.53406320831764797</v>
      </c>
      <c r="Z875" s="126">
        <f t="shared" si="101"/>
        <v>0.46330145734843198</v>
      </c>
      <c r="AB875">
        <v>865</v>
      </c>
      <c r="AC875" t="str">
        <f t="shared" si="95"/>
        <v>Novak Djokovic</v>
      </c>
      <c r="AD875" s="124">
        <f t="shared" si="96"/>
        <v>0.71432919037987697</v>
      </c>
      <c r="AE875" s="124">
        <f t="shared" si="97"/>
        <v>0.49495781998925198</v>
      </c>
    </row>
    <row r="876" spans="2:31" x14ac:dyDescent="0.35">
      <c r="B876" s="122">
        <v>866</v>
      </c>
      <c r="C876" t="s">
        <v>3729</v>
      </c>
      <c r="D876">
        <v>0.65716515509765305</v>
      </c>
      <c r="E876">
        <v>0.34118747843903402</v>
      </c>
      <c r="F876">
        <v>0.64977172687053897</v>
      </c>
      <c r="G876">
        <v>0.35208893134901698</v>
      </c>
      <c r="H876">
        <v>0.62601403805641698</v>
      </c>
      <c r="I876">
        <v>0.36327111441294502</v>
      </c>
      <c r="J876">
        <v>0.61442596725714005</v>
      </c>
      <c r="K876">
        <v>0.38760193358150402</v>
      </c>
      <c r="L876" s="126">
        <f t="shared" si="98"/>
        <v>0.61442596725714005</v>
      </c>
      <c r="M876" s="126">
        <f t="shared" si="99"/>
        <v>0.38760193358150402</v>
      </c>
      <c r="O876" s="122">
        <v>866</v>
      </c>
      <c r="P876" t="s">
        <v>3971</v>
      </c>
      <c r="Q876">
        <v>0.58035804520510903</v>
      </c>
      <c r="R876">
        <v>0.41690435420120903</v>
      </c>
      <c r="S876">
        <v>0.57047739360681204</v>
      </c>
      <c r="T876">
        <v>0.42587247226827801</v>
      </c>
      <c r="U876">
        <v>0.55307413561532703</v>
      </c>
      <c r="V876">
        <v>0.43871306260362603</v>
      </c>
      <c r="W876">
        <v>0.53647739360681201</v>
      </c>
      <c r="X876">
        <v>0.45987247226827799</v>
      </c>
      <c r="Y876" s="126">
        <f t="shared" si="100"/>
        <v>0.53647739360681201</v>
      </c>
      <c r="Z876" s="126">
        <f t="shared" si="101"/>
        <v>0.45987247226827799</v>
      </c>
      <c r="AB876">
        <v>866</v>
      </c>
      <c r="AC876" t="str">
        <f t="shared" si="95"/>
        <v>Nuno Borges</v>
      </c>
      <c r="AD876" s="124">
        <f t="shared" si="96"/>
        <v>0.61442596725714005</v>
      </c>
      <c r="AE876" s="124">
        <f t="shared" si="97"/>
        <v>0.38760193358150402</v>
      </c>
    </row>
    <row r="877" spans="2:31" x14ac:dyDescent="0.35">
      <c r="B877" s="122">
        <v>867</v>
      </c>
      <c r="C877" t="s">
        <v>3946</v>
      </c>
      <c r="D877">
        <v>0.65270997349606197</v>
      </c>
      <c r="E877">
        <v>0.344523706481072</v>
      </c>
      <c r="F877">
        <v>0.64166189273835805</v>
      </c>
      <c r="G877">
        <v>0.354401863613655</v>
      </c>
      <c r="H877">
        <v>0.62376080603113104</v>
      </c>
      <c r="I877">
        <v>0.36925654649622902</v>
      </c>
      <c r="J877">
        <v>0.60059491181562197</v>
      </c>
      <c r="K877">
        <v>0.390710759080378</v>
      </c>
      <c r="L877" s="126">
        <f t="shared" si="98"/>
        <v>0.60059491181562197</v>
      </c>
      <c r="M877" s="126">
        <f t="shared" si="99"/>
        <v>0.390710759080378</v>
      </c>
      <c r="O877" s="122">
        <v>867</v>
      </c>
      <c r="P877" t="s">
        <v>3498</v>
      </c>
      <c r="Q877">
        <v>0.57918962277729003</v>
      </c>
      <c r="R877">
        <v>0.41933934971959103</v>
      </c>
      <c r="S877">
        <v>0.56878443416593605</v>
      </c>
      <c r="T877">
        <v>0.429009024579387</v>
      </c>
      <c r="U877">
        <v>0.55037924555458095</v>
      </c>
      <c r="V877">
        <v>0.44667869943918298</v>
      </c>
      <c r="W877">
        <v>0.53235330249780799</v>
      </c>
      <c r="X877">
        <v>0.46102707373816099</v>
      </c>
      <c r="Y877" s="126">
        <f t="shared" si="100"/>
        <v>0.53235330249780799</v>
      </c>
      <c r="Z877" s="126">
        <f t="shared" si="101"/>
        <v>0.46102707373816099</v>
      </c>
      <c r="AB877">
        <v>867</v>
      </c>
      <c r="AC877" t="str">
        <f t="shared" si="95"/>
        <v>Oleksii Krutykh</v>
      </c>
      <c r="AD877" s="124">
        <f t="shared" si="96"/>
        <v>0.60059491181562197</v>
      </c>
      <c r="AE877" s="124">
        <f t="shared" si="97"/>
        <v>0.390710759080378</v>
      </c>
    </row>
    <row r="878" spans="2:31" x14ac:dyDescent="0.35">
      <c r="B878" s="122">
        <v>868</v>
      </c>
      <c r="C878" t="s">
        <v>2803</v>
      </c>
      <c r="D878">
        <v>0.65303070135131802</v>
      </c>
      <c r="E878">
        <v>0.34573125015633699</v>
      </c>
      <c r="F878">
        <v>0.64204093513509097</v>
      </c>
      <c r="G878">
        <v>0.35630833354178199</v>
      </c>
      <c r="H878">
        <v>0.62509619756746404</v>
      </c>
      <c r="I878">
        <v>0.37102458382318798</v>
      </c>
      <c r="J878">
        <v>0.60004093513509105</v>
      </c>
      <c r="K878">
        <v>0.39830833354178202</v>
      </c>
      <c r="L878" s="126">
        <f t="shared" si="98"/>
        <v>0.60004093513509105</v>
      </c>
      <c r="M878" s="126">
        <f t="shared" si="99"/>
        <v>0.39830833354178202</v>
      </c>
      <c r="O878" s="122">
        <v>868</v>
      </c>
      <c r="P878" t="s">
        <v>3562</v>
      </c>
      <c r="Q878">
        <v>0.57671927245558996</v>
      </c>
      <c r="R878">
        <v>0.42143489287098301</v>
      </c>
      <c r="S878">
        <v>0.56261836302507695</v>
      </c>
      <c r="T878">
        <v>0.43322850895971199</v>
      </c>
      <c r="U878">
        <v>0.54871927245559005</v>
      </c>
      <c r="V878">
        <v>0.44943489287098298</v>
      </c>
      <c r="W878">
        <v>0.53353945434169203</v>
      </c>
      <c r="X878">
        <v>0.465076169653237</v>
      </c>
      <c r="Y878" s="126">
        <f t="shared" si="100"/>
        <v>0.53353945434169203</v>
      </c>
      <c r="Z878" s="126">
        <f t="shared" si="101"/>
        <v>0.465076169653237</v>
      </c>
      <c r="AB878">
        <v>868</v>
      </c>
      <c r="AC878" t="str">
        <f t="shared" si="95"/>
        <v>Oliver Anderson</v>
      </c>
      <c r="AD878" s="124">
        <f t="shared" si="96"/>
        <v>0.60004093513509105</v>
      </c>
      <c r="AE878" s="124">
        <f t="shared" si="97"/>
        <v>0.39830833354178202</v>
      </c>
    </row>
    <row r="879" spans="2:31" x14ac:dyDescent="0.35">
      <c r="B879" s="122">
        <v>869</v>
      </c>
      <c r="C879" t="s">
        <v>2598</v>
      </c>
      <c r="D879">
        <v>0.64682288423954604</v>
      </c>
      <c r="E879">
        <v>0.33744279400400901</v>
      </c>
      <c r="F879">
        <v>0.63937144010193403</v>
      </c>
      <c r="G879">
        <v>0.35393310383149301</v>
      </c>
      <c r="H879">
        <v>0.62302858007645101</v>
      </c>
      <c r="I879">
        <v>0.37194982787362002</v>
      </c>
      <c r="J879">
        <v>0.59868572005096699</v>
      </c>
      <c r="K879">
        <v>0.39796655191574598</v>
      </c>
      <c r="L879" s="126">
        <f t="shared" si="98"/>
        <v>0.59868572005096699</v>
      </c>
      <c r="M879" s="126">
        <f t="shared" si="99"/>
        <v>0.39796655191574598</v>
      </c>
      <c r="O879" s="122">
        <v>869</v>
      </c>
      <c r="P879" t="s">
        <v>2218</v>
      </c>
      <c r="Q879">
        <v>0.59386646165255397</v>
      </c>
      <c r="R879">
        <v>0.40321884030413002</v>
      </c>
      <c r="S879">
        <v>0.59961581799204899</v>
      </c>
      <c r="T879">
        <v>0.40566552679095602</v>
      </c>
      <c r="U879">
        <v>0.59207868831773303</v>
      </c>
      <c r="V879">
        <v>0.42466429974648201</v>
      </c>
      <c r="W879">
        <v>0.57597472675768602</v>
      </c>
      <c r="X879">
        <v>0.47562352773066702</v>
      </c>
      <c r="Y879" s="126">
        <f t="shared" si="100"/>
        <v>0.57597472675768602</v>
      </c>
      <c r="Z879" s="126">
        <f t="shared" si="101"/>
        <v>0.47562352773066702</v>
      </c>
      <c r="AB879">
        <v>869</v>
      </c>
      <c r="AC879" t="str">
        <f t="shared" si="95"/>
        <v>Oliver Golding</v>
      </c>
      <c r="AD879" s="124">
        <f t="shared" si="96"/>
        <v>0.59868572005096699</v>
      </c>
      <c r="AE879" s="124">
        <f t="shared" si="97"/>
        <v>0.39796655191574598</v>
      </c>
    </row>
    <row r="880" spans="2:31" x14ac:dyDescent="0.35">
      <c r="B880" s="122">
        <v>870</v>
      </c>
      <c r="C880" t="s">
        <v>1888</v>
      </c>
      <c r="D880">
        <v>0.64033606773226903</v>
      </c>
      <c r="E880">
        <v>0.33079780212540799</v>
      </c>
      <c r="F880">
        <v>0.62836350365907201</v>
      </c>
      <c r="G880">
        <v>0.33445835458048201</v>
      </c>
      <c r="H880">
        <v>0.61211010061284299</v>
      </c>
      <c r="I880">
        <v>0.34914423019079099</v>
      </c>
      <c r="J880">
        <v>0.58309416099295497</v>
      </c>
      <c r="K880">
        <v>0.36197082932055402</v>
      </c>
      <c r="L880" s="126">
        <f t="shared" si="98"/>
        <v>0.58309416099295497</v>
      </c>
      <c r="M880" s="126">
        <f t="shared" si="99"/>
        <v>0.36197082932055402</v>
      </c>
      <c r="O880" s="122">
        <v>870</v>
      </c>
      <c r="P880" t="s">
        <v>3456</v>
      </c>
      <c r="Q880">
        <v>0.58134313554281802</v>
      </c>
      <c r="R880">
        <v>0.40909639006435899</v>
      </c>
      <c r="S880">
        <v>0.57237450770053999</v>
      </c>
      <c r="T880">
        <v>0.41607192323397402</v>
      </c>
      <c r="U880">
        <v>0.57084705024174198</v>
      </c>
      <c r="V880">
        <v>0.42597842292805199</v>
      </c>
      <c r="W880">
        <v>0.54844355629423502</v>
      </c>
      <c r="X880">
        <v>0.45430183339348001</v>
      </c>
      <c r="Y880" s="126">
        <f t="shared" si="100"/>
        <v>0.54844355629423502</v>
      </c>
      <c r="Z880" s="126">
        <f t="shared" si="101"/>
        <v>0.45430183339348001</v>
      </c>
      <c r="AB880">
        <v>870</v>
      </c>
      <c r="AC880" t="str">
        <f t="shared" si="95"/>
        <v>Oliver Marach</v>
      </c>
      <c r="AD880" s="124">
        <f t="shared" si="96"/>
        <v>0.58309416099295497</v>
      </c>
      <c r="AE880" s="124">
        <f t="shared" si="97"/>
        <v>0.36197082932055402</v>
      </c>
    </row>
    <row r="881" spans="2:31" x14ac:dyDescent="0.35">
      <c r="B881" s="122">
        <v>871</v>
      </c>
      <c r="C881" t="s">
        <v>2350</v>
      </c>
      <c r="D881">
        <v>0.64311535697420796</v>
      </c>
      <c r="E881">
        <v>0.350544079905039</v>
      </c>
      <c r="F881">
        <v>0.63284391717518196</v>
      </c>
      <c r="G881">
        <v>0.36087305280589399</v>
      </c>
      <c r="H881">
        <v>0.60464856898600605</v>
      </c>
      <c r="I881">
        <v>0.375340388636549</v>
      </c>
      <c r="J881">
        <v>0.595335240340502</v>
      </c>
      <c r="K881">
        <v>0.41205963462669798</v>
      </c>
      <c r="L881" s="126">
        <f t="shared" si="98"/>
        <v>0.595335240340502</v>
      </c>
      <c r="M881" s="126">
        <f t="shared" si="99"/>
        <v>0.41205963462669798</v>
      </c>
      <c r="O881" s="122">
        <v>871</v>
      </c>
      <c r="P881" t="s">
        <v>3309</v>
      </c>
      <c r="Q881">
        <v>0.59597181096653695</v>
      </c>
      <c r="R881">
        <v>0.42323590798516703</v>
      </c>
      <c r="S881">
        <v>0.58503114439022896</v>
      </c>
      <c r="T881">
        <v>0.43484262085074699</v>
      </c>
      <c r="U881">
        <v>0.57587227377857997</v>
      </c>
      <c r="V881">
        <v>0.46561366138205701</v>
      </c>
      <c r="W881">
        <v>0.55981787511604297</v>
      </c>
      <c r="X881">
        <v>0.45650682940549298</v>
      </c>
      <c r="Y881" s="126">
        <f t="shared" si="100"/>
        <v>0.55981787511604297</v>
      </c>
      <c r="Z881" s="126">
        <f t="shared" si="101"/>
        <v>0.45650682940549298</v>
      </c>
      <c r="AB881">
        <v>871</v>
      </c>
      <c r="AC881" t="str">
        <f t="shared" si="95"/>
        <v>Olivier Mutis</v>
      </c>
      <c r="AD881" s="124">
        <f t="shared" si="96"/>
        <v>0.595335240340502</v>
      </c>
      <c r="AE881" s="124">
        <f t="shared" si="97"/>
        <v>0.41205963462669798</v>
      </c>
    </row>
    <row r="882" spans="2:31" x14ac:dyDescent="0.35">
      <c r="B882" s="122">
        <v>872</v>
      </c>
      <c r="C882" t="s">
        <v>1889</v>
      </c>
      <c r="D882">
        <v>0.63647816500834398</v>
      </c>
      <c r="E882">
        <v>0.33504773816651101</v>
      </c>
      <c r="F882">
        <v>0.62461863506742898</v>
      </c>
      <c r="G882">
        <v>0.33795426702011899</v>
      </c>
      <c r="H882">
        <v>0.59321283312750095</v>
      </c>
      <c r="I882">
        <v>0.33985959408143201</v>
      </c>
      <c r="J882">
        <v>0.58531107614882705</v>
      </c>
      <c r="K882">
        <v>0.36034951435729401</v>
      </c>
      <c r="L882" s="126">
        <f t="shared" si="98"/>
        <v>0.58531107614882705</v>
      </c>
      <c r="M882" s="126">
        <f t="shared" si="99"/>
        <v>0.36034951435729401</v>
      </c>
      <c r="O882" s="122">
        <v>872</v>
      </c>
      <c r="P882" t="s">
        <v>3786</v>
      </c>
      <c r="Q882">
        <v>0.61857326485376996</v>
      </c>
      <c r="R882">
        <v>0.42742686686187598</v>
      </c>
      <c r="S882">
        <v>0.62097351088725705</v>
      </c>
      <c r="T882">
        <v>0.435436829334718</v>
      </c>
      <c r="U882">
        <v>0.647581335421061</v>
      </c>
      <c r="V882">
        <v>0.481314277735026</v>
      </c>
      <c r="W882">
        <v>0.61117141428268396</v>
      </c>
      <c r="X882">
        <v>0.48621206666199102</v>
      </c>
      <c r="Y882" s="126">
        <f t="shared" si="100"/>
        <v>0.61117141428268396</v>
      </c>
      <c r="Z882" s="126">
        <f t="shared" si="101"/>
        <v>0.48621206666199102</v>
      </c>
      <c r="AB882">
        <v>872</v>
      </c>
      <c r="AC882" t="str">
        <f t="shared" si="95"/>
        <v>Olivier Patience</v>
      </c>
      <c r="AD882" s="124">
        <f t="shared" si="96"/>
        <v>0.58531107614882705</v>
      </c>
      <c r="AE882" s="124">
        <f t="shared" si="97"/>
        <v>0.36034951435729401</v>
      </c>
    </row>
    <row r="883" spans="2:31" x14ac:dyDescent="0.35">
      <c r="B883" s="122">
        <v>873</v>
      </c>
      <c r="C883" t="s">
        <v>1890</v>
      </c>
      <c r="D883">
        <v>0.65792546884716496</v>
      </c>
      <c r="E883">
        <v>0.34982219712260798</v>
      </c>
      <c r="F883">
        <v>0.62768686487774294</v>
      </c>
      <c r="G883">
        <v>0.37319727730117802</v>
      </c>
      <c r="H883">
        <v>0.62764942542197799</v>
      </c>
      <c r="I883">
        <v>0.38640163504876601</v>
      </c>
      <c r="J883">
        <v>0.58780758556457202</v>
      </c>
      <c r="K883">
        <v>0.37913875669938202</v>
      </c>
      <c r="L883" s="126">
        <f t="shared" si="98"/>
        <v>0.58780758556457202</v>
      </c>
      <c r="M883" s="126">
        <f t="shared" si="99"/>
        <v>0.37913875669938202</v>
      </c>
      <c r="O883" s="122">
        <v>873</v>
      </c>
      <c r="P883" t="s">
        <v>3797</v>
      </c>
      <c r="Q883">
        <v>0.57587537957548396</v>
      </c>
      <c r="R883">
        <v>0.42037030098641898</v>
      </c>
      <c r="S883">
        <v>0.56450050610064495</v>
      </c>
      <c r="T883">
        <v>0.430493734648559</v>
      </c>
      <c r="U883">
        <v>0.53962613872645104</v>
      </c>
      <c r="V883">
        <v>0.44911090295925699</v>
      </c>
      <c r="W883">
        <v>0.53050050610064503</v>
      </c>
      <c r="X883">
        <v>0.46449373464855898</v>
      </c>
      <c r="Y883" s="126">
        <f t="shared" si="100"/>
        <v>0.53050050610064503</v>
      </c>
      <c r="Z883" s="126">
        <f t="shared" si="101"/>
        <v>0.46449373464855898</v>
      </c>
      <c r="AB883">
        <v>873</v>
      </c>
      <c r="AC883" t="str">
        <f t="shared" si="95"/>
        <v>Olivier Rochus</v>
      </c>
      <c r="AD883" s="124">
        <f t="shared" si="96"/>
        <v>0.58780758556457202</v>
      </c>
      <c r="AE883" s="124">
        <f t="shared" si="97"/>
        <v>0.37913875669938202</v>
      </c>
    </row>
    <row r="884" spans="2:31" x14ac:dyDescent="0.35">
      <c r="B884" s="122">
        <v>874</v>
      </c>
      <c r="C884" t="s">
        <v>2406</v>
      </c>
      <c r="D884">
        <v>0.64288207586472101</v>
      </c>
      <c r="E884">
        <v>0.343414102758546</v>
      </c>
      <c r="F884">
        <v>0.62850943448629504</v>
      </c>
      <c r="G884">
        <v>0.35321880367806102</v>
      </c>
      <c r="H884">
        <v>0.593297171042793</v>
      </c>
      <c r="I884">
        <v>0.36376418864344301</v>
      </c>
      <c r="J884">
        <v>0.586509434486295</v>
      </c>
      <c r="K884">
        <v>0.395218803678061</v>
      </c>
      <c r="L884" s="126">
        <f t="shared" si="98"/>
        <v>0.586509434486295</v>
      </c>
      <c r="M884" s="126">
        <f t="shared" si="99"/>
        <v>0.395218803678061</v>
      </c>
      <c r="O884" s="122">
        <v>874</v>
      </c>
      <c r="P884" t="s">
        <v>3443</v>
      </c>
      <c r="Q884">
        <v>0.57709469087482002</v>
      </c>
      <c r="R884">
        <v>0.41793035655100702</v>
      </c>
      <c r="S884">
        <v>0.56564203631222998</v>
      </c>
      <c r="T884">
        <v>0.42689553482650999</v>
      </c>
      <c r="U884">
        <v>0.54618938174964005</v>
      </c>
      <c r="V884">
        <v>0.44386071310201303</v>
      </c>
      <c r="W884">
        <v>0.522926108936689</v>
      </c>
      <c r="X884">
        <v>0.45468660447953002</v>
      </c>
      <c r="Y884" s="126">
        <f t="shared" si="100"/>
        <v>0.522926108936689</v>
      </c>
      <c r="Z884" s="126">
        <f t="shared" si="101"/>
        <v>0.45468660447953002</v>
      </c>
      <c r="AB884">
        <v>874</v>
      </c>
      <c r="AC884" t="str">
        <f t="shared" si="95"/>
        <v>Omar Alawadhi</v>
      </c>
      <c r="AD884" s="124">
        <f t="shared" si="96"/>
        <v>0.586509434486295</v>
      </c>
      <c r="AE884" s="124">
        <f t="shared" si="97"/>
        <v>0.395218803678061</v>
      </c>
    </row>
    <row r="885" spans="2:31" x14ac:dyDescent="0.35">
      <c r="B885" s="122">
        <v>875</v>
      </c>
      <c r="C885" t="s">
        <v>2754</v>
      </c>
      <c r="D885">
        <v>0.65008797906026805</v>
      </c>
      <c r="E885">
        <v>0.34643353348233902</v>
      </c>
      <c r="F885">
        <v>0.63591788877007005</v>
      </c>
      <c r="G885">
        <v>0.35622983117808099</v>
      </c>
      <c r="H885">
        <v>0.62049083707272401</v>
      </c>
      <c r="I885">
        <v>0.37535465611665197</v>
      </c>
      <c r="J885">
        <v>0.59737926578298195</v>
      </c>
      <c r="K885">
        <v>0.39982701958207401</v>
      </c>
      <c r="L885" s="126">
        <f t="shared" si="98"/>
        <v>0.59737926578298195</v>
      </c>
      <c r="M885" s="126">
        <f t="shared" si="99"/>
        <v>0.39982701958207401</v>
      </c>
      <c r="O885" s="122">
        <v>875</v>
      </c>
      <c r="P885" t="s">
        <v>3913</v>
      </c>
      <c r="Q885">
        <v>0.57911758031135496</v>
      </c>
      <c r="R885">
        <v>0.419831549758867</v>
      </c>
      <c r="S885">
        <v>0.56867637046703201</v>
      </c>
      <c r="T885">
        <v>0.42974732463830101</v>
      </c>
      <c r="U885">
        <v>0.55023516062271005</v>
      </c>
      <c r="V885">
        <v>0.44766309951773398</v>
      </c>
      <c r="W885">
        <v>0.53202911140109699</v>
      </c>
      <c r="X885">
        <v>0.46324197391490302</v>
      </c>
      <c r="Y885" s="126">
        <f t="shared" si="100"/>
        <v>0.53202911140109699</v>
      </c>
      <c r="Z885" s="126">
        <f t="shared" si="101"/>
        <v>0.46324197391490302</v>
      </c>
      <c r="AB885">
        <v>875</v>
      </c>
      <c r="AC885" t="str">
        <f t="shared" si="95"/>
        <v>Omar Jasika</v>
      </c>
      <c r="AD885" s="124">
        <f t="shared" si="96"/>
        <v>0.59737926578298195</v>
      </c>
      <c r="AE885" s="124">
        <f t="shared" si="97"/>
        <v>0.39982701958207401</v>
      </c>
    </row>
    <row r="886" spans="2:31" x14ac:dyDescent="0.35">
      <c r="B886" s="122">
        <v>876</v>
      </c>
      <c r="C886" t="s">
        <v>2935</v>
      </c>
      <c r="D886">
        <v>0.65424447632428595</v>
      </c>
      <c r="E886">
        <v>0.34603088171737401</v>
      </c>
      <c r="F886">
        <v>0.64386671448642896</v>
      </c>
      <c r="G886">
        <v>0.35654632257606</v>
      </c>
      <c r="H886">
        <v>0.62748895264857196</v>
      </c>
      <c r="I886">
        <v>0.37306176343474701</v>
      </c>
      <c r="J886">
        <v>0.60584903872414397</v>
      </c>
      <c r="K886">
        <v>0.39544514407165599</v>
      </c>
      <c r="L886" s="126">
        <f t="shared" si="98"/>
        <v>0.60584903872414397</v>
      </c>
      <c r="M886" s="126">
        <f t="shared" si="99"/>
        <v>0.39544514407165599</v>
      </c>
      <c r="O886" s="122">
        <v>876</v>
      </c>
      <c r="P886" t="s">
        <v>3095</v>
      </c>
      <c r="Q886">
        <v>0.57131645323582902</v>
      </c>
      <c r="R886">
        <v>0.39849103745817199</v>
      </c>
      <c r="S886">
        <v>0.57205237830849698</v>
      </c>
      <c r="T886">
        <v>0.42229863612520002</v>
      </c>
      <c r="U886">
        <v>0.54558368520815703</v>
      </c>
      <c r="V886">
        <v>0.42380513196485498</v>
      </c>
      <c r="W886">
        <v>0.53176307384510901</v>
      </c>
      <c r="X886">
        <v>0.43525854487392901</v>
      </c>
      <c r="Y886" s="126">
        <f t="shared" si="100"/>
        <v>0.53176307384510901</v>
      </c>
      <c r="Z886" s="126">
        <f t="shared" si="101"/>
        <v>0.43525854487392901</v>
      </c>
      <c r="AB886">
        <v>876</v>
      </c>
      <c r="AC886" t="str">
        <f t="shared" si="95"/>
        <v>Oriol Roca Batalla</v>
      </c>
      <c r="AD886" s="124">
        <f t="shared" si="96"/>
        <v>0.60584903872414397</v>
      </c>
      <c r="AE886" s="124">
        <f t="shared" si="97"/>
        <v>0.39544514407165599</v>
      </c>
    </row>
    <row r="887" spans="2:31" x14ac:dyDescent="0.35">
      <c r="B887" s="122">
        <v>877</v>
      </c>
      <c r="C887" t="s">
        <v>2861</v>
      </c>
      <c r="D887">
        <v>0.65262091618935103</v>
      </c>
      <c r="E887">
        <v>0.34557201221718598</v>
      </c>
      <c r="F887">
        <v>0.64143137428402697</v>
      </c>
      <c r="G887">
        <v>0.35585801832577901</v>
      </c>
      <c r="H887">
        <v>0.62424183237870201</v>
      </c>
      <c r="I887">
        <v>0.372144024434372</v>
      </c>
      <c r="J887">
        <v>0.59821830608994997</v>
      </c>
      <c r="K887">
        <v>0.39328845742077301</v>
      </c>
      <c r="L887" s="126">
        <f t="shared" si="98"/>
        <v>0.59821830608994997</v>
      </c>
      <c r="M887" s="126">
        <f t="shared" si="99"/>
        <v>0.39328845742077301</v>
      </c>
      <c r="O887" s="122">
        <v>877</v>
      </c>
      <c r="P887" t="s">
        <v>3103</v>
      </c>
      <c r="Q887">
        <v>0.57694420533964696</v>
      </c>
      <c r="R887">
        <v>0.41599817407899897</v>
      </c>
      <c r="S887">
        <v>0.56864186903984304</v>
      </c>
      <c r="T887">
        <v>0.42822141070177699</v>
      </c>
      <c r="U887">
        <v>0.55098140177988197</v>
      </c>
      <c r="V887">
        <v>0.44666605802633302</v>
      </c>
      <c r="W887">
        <v>0.53532093451992202</v>
      </c>
      <c r="X887">
        <v>0.463110705350889</v>
      </c>
      <c r="Y887" s="126">
        <f t="shared" si="100"/>
        <v>0.53532093451992202</v>
      </c>
      <c r="Z887" s="126">
        <f t="shared" si="101"/>
        <v>0.463110705350889</v>
      </c>
      <c r="AB887">
        <v>877</v>
      </c>
      <c r="AC887" t="str">
        <f t="shared" si="95"/>
        <v>Orlando Luz</v>
      </c>
      <c r="AD887" s="124">
        <f t="shared" si="96"/>
        <v>0.59821830608994997</v>
      </c>
      <c r="AE887" s="124">
        <f t="shared" si="97"/>
        <v>0.39328845742077301</v>
      </c>
    </row>
    <row r="888" spans="2:31" x14ac:dyDescent="0.35">
      <c r="B888" s="122">
        <v>878</v>
      </c>
      <c r="C888" t="s">
        <v>1891</v>
      </c>
      <c r="D888">
        <v>0.61148754914636605</v>
      </c>
      <c r="E888">
        <v>0.305946673401226</v>
      </c>
      <c r="F888">
        <v>0.60519983914665798</v>
      </c>
      <c r="G888">
        <v>0.31586945269203498</v>
      </c>
      <c r="H888">
        <v>0.57933065154029495</v>
      </c>
      <c r="I888">
        <v>0.30579559878611901</v>
      </c>
      <c r="J888">
        <v>0.60054182060039896</v>
      </c>
      <c r="K888">
        <v>0.37682309101357098</v>
      </c>
      <c r="L888" s="126">
        <f t="shared" si="98"/>
        <v>0.60054182060039896</v>
      </c>
      <c r="M888" s="126">
        <f t="shared" si="99"/>
        <v>0.37682309101357098</v>
      </c>
      <c r="O888" s="122">
        <v>878</v>
      </c>
      <c r="P888" t="s">
        <v>3081</v>
      </c>
      <c r="Q888">
        <v>0.56937468526137902</v>
      </c>
      <c r="R888">
        <v>0.41462420063238797</v>
      </c>
      <c r="S888">
        <v>0.56527763789394603</v>
      </c>
      <c r="T888">
        <v>0.42761075583661701</v>
      </c>
      <c r="U888">
        <v>0.54845822842045999</v>
      </c>
      <c r="V888">
        <v>0.44620806687746201</v>
      </c>
      <c r="W888">
        <v>0.53363881894697296</v>
      </c>
      <c r="X888">
        <v>0.462805377918308</v>
      </c>
      <c r="Y888" s="126">
        <f t="shared" si="100"/>
        <v>0.53363881894697296</v>
      </c>
      <c r="Z888" s="126">
        <f t="shared" si="101"/>
        <v>0.462805377918308</v>
      </c>
      <c r="AB888">
        <v>878</v>
      </c>
      <c r="AC888" t="str">
        <f t="shared" si="95"/>
        <v>Oscar Hernandez</v>
      </c>
      <c r="AD888" s="124">
        <f t="shared" si="96"/>
        <v>0.60054182060039896</v>
      </c>
      <c r="AE888" s="124">
        <f t="shared" si="97"/>
        <v>0.37682309101357098</v>
      </c>
    </row>
    <row r="889" spans="2:31" x14ac:dyDescent="0.35">
      <c r="B889" s="122">
        <v>879</v>
      </c>
      <c r="C889" t="s">
        <v>2926</v>
      </c>
      <c r="D889">
        <v>0.68585168584315404</v>
      </c>
      <c r="E889">
        <v>0.35084011253627501</v>
      </c>
      <c r="F889">
        <v>0.66726079816728101</v>
      </c>
      <c r="G889">
        <v>0.36250280296593002</v>
      </c>
      <c r="H889">
        <v>0.66003510220024197</v>
      </c>
      <c r="I889">
        <v>0.38347846975524102</v>
      </c>
      <c r="J889">
        <v>0.64303034648024104</v>
      </c>
      <c r="K889">
        <v>0.40664623601787298</v>
      </c>
      <c r="L889" s="126">
        <f t="shared" si="98"/>
        <v>0.64303034648024104</v>
      </c>
      <c r="M889" s="126">
        <f t="shared" si="99"/>
        <v>0.40664623601787298</v>
      </c>
      <c r="O889" s="122">
        <v>879</v>
      </c>
      <c r="P889" t="s">
        <v>3186</v>
      </c>
      <c r="Q889">
        <v>0.61923215305913004</v>
      </c>
      <c r="R889">
        <v>0.405404277280772</v>
      </c>
      <c r="S889">
        <v>0.60721982743922398</v>
      </c>
      <c r="T889">
        <v>0.40392321425259298</v>
      </c>
      <c r="U889">
        <v>0.61590258448538404</v>
      </c>
      <c r="V889">
        <v>0.40147736259196498</v>
      </c>
      <c r="W889">
        <v>0.57123898407693496</v>
      </c>
      <c r="X889">
        <v>0.43481440905063601</v>
      </c>
      <c r="Y889" s="126">
        <f t="shared" si="100"/>
        <v>0.57123898407693496</v>
      </c>
      <c r="Z889" s="126">
        <f t="shared" si="101"/>
        <v>0.43481440905063601</v>
      </c>
      <c r="AB889">
        <v>879</v>
      </c>
      <c r="AC889" t="str">
        <f t="shared" si="95"/>
        <v>Oscar Otte</v>
      </c>
      <c r="AD889" s="124">
        <f t="shared" si="96"/>
        <v>0.64303034648024104</v>
      </c>
      <c r="AE889" s="124">
        <f t="shared" si="97"/>
        <v>0.40664623601787298</v>
      </c>
    </row>
    <row r="890" spans="2:31" x14ac:dyDescent="0.35">
      <c r="B890" s="122">
        <v>880</v>
      </c>
      <c r="C890" t="s">
        <v>2436</v>
      </c>
      <c r="D890">
        <v>0.59592827139989402</v>
      </c>
      <c r="E890">
        <v>0.34310165147752503</v>
      </c>
      <c r="F890">
        <v>0.58666932090359603</v>
      </c>
      <c r="G890">
        <v>0.384111501694686</v>
      </c>
      <c r="H890">
        <v>0.59215848456638798</v>
      </c>
      <c r="I890">
        <v>0.39950468518911297</v>
      </c>
      <c r="J890">
        <v>0.57486681106954796</v>
      </c>
      <c r="K890">
        <v>0.43518241264894603</v>
      </c>
      <c r="L890" s="126">
        <f t="shared" si="98"/>
        <v>0.57486681106954796</v>
      </c>
      <c r="M890" s="126">
        <f t="shared" si="99"/>
        <v>0.43518241264894603</v>
      </c>
      <c r="O890" s="122">
        <v>880</v>
      </c>
      <c r="P890" t="s">
        <v>3355</v>
      </c>
      <c r="Q890">
        <v>0.59416070050140002</v>
      </c>
      <c r="R890">
        <v>0.41949242288432498</v>
      </c>
      <c r="S890">
        <v>0.59820024197127797</v>
      </c>
      <c r="T890">
        <v>0.44058194059846001</v>
      </c>
      <c r="U890">
        <v>0.597109170642382</v>
      </c>
      <c r="V890">
        <v>0.47296416270027603</v>
      </c>
      <c r="W890">
        <v>0.55600878197012504</v>
      </c>
      <c r="X890">
        <v>0.46411471968376999</v>
      </c>
      <c r="Y890" s="126">
        <f t="shared" si="100"/>
        <v>0.55600878197012504</v>
      </c>
      <c r="Z890" s="126">
        <f t="shared" si="101"/>
        <v>0.46411471968376999</v>
      </c>
      <c r="AB890">
        <v>880</v>
      </c>
      <c r="AC890" t="str">
        <f t="shared" si="95"/>
        <v>Pablo Andujar</v>
      </c>
      <c r="AD890" s="124">
        <f t="shared" si="96"/>
        <v>0.57486681106954796</v>
      </c>
      <c r="AE890" s="124">
        <f t="shared" si="97"/>
        <v>0.43518241264894603</v>
      </c>
    </row>
    <row r="891" spans="2:31" x14ac:dyDescent="0.35">
      <c r="B891" s="122">
        <v>881</v>
      </c>
      <c r="C891" t="s">
        <v>2594</v>
      </c>
      <c r="D891">
        <v>0.67315043663906304</v>
      </c>
      <c r="E891">
        <v>0.35818297769590501</v>
      </c>
      <c r="F891">
        <v>0.68251529912390996</v>
      </c>
      <c r="G891">
        <v>0.38901913952422101</v>
      </c>
      <c r="H891">
        <v>0.71211507523332196</v>
      </c>
      <c r="I891">
        <v>0.41647401266036699</v>
      </c>
      <c r="J891">
        <v>0.68993038101774495</v>
      </c>
      <c r="K891">
        <v>0.43628831246782301</v>
      </c>
      <c r="L891" s="126">
        <f t="shared" si="98"/>
        <v>0.68993038101774495</v>
      </c>
      <c r="M891" s="126">
        <f t="shared" si="99"/>
        <v>0.43628831246782301</v>
      </c>
      <c r="O891" s="122">
        <v>881</v>
      </c>
      <c r="P891" t="s">
        <v>3527</v>
      </c>
      <c r="Q891">
        <v>0.58179498384402994</v>
      </c>
      <c r="R891">
        <v>0.41641534353382098</v>
      </c>
      <c r="S891">
        <v>0.57252893170021202</v>
      </c>
      <c r="T891">
        <v>0.42478150270009302</v>
      </c>
      <c r="U891">
        <v>0.55657123208305403</v>
      </c>
      <c r="V891">
        <v>0.43987976267147899</v>
      </c>
      <c r="W891">
        <v>0.54097009004732</v>
      </c>
      <c r="X891">
        <v>0.45088030649004801</v>
      </c>
      <c r="Y891" s="126">
        <f t="shared" si="100"/>
        <v>0.54097009004732</v>
      </c>
      <c r="Z891" s="126">
        <f t="shared" si="101"/>
        <v>0.45088030649004801</v>
      </c>
      <c r="AB891">
        <v>881</v>
      </c>
      <c r="AC891" t="str">
        <f t="shared" si="95"/>
        <v>Pablo Carreno-Busta</v>
      </c>
      <c r="AD891" s="124">
        <f t="shared" si="96"/>
        <v>0.68993038101774495</v>
      </c>
      <c r="AE891" s="124">
        <f t="shared" si="97"/>
        <v>0.43628831246782301</v>
      </c>
    </row>
    <row r="892" spans="2:31" x14ac:dyDescent="0.35">
      <c r="B892" s="122">
        <v>882</v>
      </c>
      <c r="C892" t="s">
        <v>1892</v>
      </c>
      <c r="D892">
        <v>0.658360663948933</v>
      </c>
      <c r="E892">
        <v>0.31768810943371301</v>
      </c>
      <c r="F892">
        <v>0.65921376984864799</v>
      </c>
      <c r="G892">
        <v>0.34416197059834902</v>
      </c>
      <c r="H892">
        <v>0.62800166714413297</v>
      </c>
      <c r="I892">
        <v>0.34766595033513698</v>
      </c>
      <c r="J892">
        <v>0.65100883184998504</v>
      </c>
      <c r="K892">
        <v>0.39771034827923601</v>
      </c>
      <c r="L892" s="126">
        <f t="shared" si="98"/>
        <v>0.65100883184998504</v>
      </c>
      <c r="M892" s="126">
        <f t="shared" si="99"/>
        <v>0.39771034827923601</v>
      </c>
      <c r="O892" s="122">
        <v>882</v>
      </c>
      <c r="P892" t="s">
        <v>3495</v>
      </c>
      <c r="Q892">
        <v>0.58594152943521505</v>
      </c>
      <c r="R892">
        <v>0.41137588426770599</v>
      </c>
      <c r="S892">
        <v>0.58432061511426403</v>
      </c>
      <c r="T892">
        <v>0.41474054012675599</v>
      </c>
      <c r="U892">
        <v>0.57966360862160504</v>
      </c>
      <c r="V892">
        <v>0.43153564497698099</v>
      </c>
      <c r="W892">
        <v>0.56164561700237503</v>
      </c>
      <c r="X892">
        <v>0.45279691015776502</v>
      </c>
      <c r="Y892" s="126">
        <f t="shared" si="100"/>
        <v>0.56164561700237503</v>
      </c>
      <c r="Z892" s="126">
        <f t="shared" si="101"/>
        <v>0.45279691015776502</v>
      </c>
      <c r="AB892">
        <v>882</v>
      </c>
      <c r="AC892" t="str">
        <f t="shared" ref="AC892:AC955" si="102">IF($B$5=1,C892,P892)</f>
        <v>Pablo Cuevas</v>
      </c>
      <c r="AD892" s="124">
        <f t="shared" ref="AD892:AD955" si="103">IF($B$5=1,L892,Y892)</f>
        <v>0.65100883184998504</v>
      </c>
      <c r="AE892" s="124">
        <f t="shared" ref="AE892:AE955" si="104">IF($B$5=1,M892,Z892)</f>
        <v>0.39771034827923601</v>
      </c>
    </row>
    <row r="893" spans="2:31" x14ac:dyDescent="0.35">
      <c r="B893" s="122">
        <v>883</v>
      </c>
      <c r="C893" t="s">
        <v>2589</v>
      </c>
      <c r="D893">
        <v>0.65255254288461595</v>
      </c>
      <c r="E893">
        <v>0.34685366250079902</v>
      </c>
      <c r="F893">
        <v>0.64132881432692401</v>
      </c>
      <c r="G893">
        <v>0.35778049375119803</v>
      </c>
      <c r="H893">
        <v>0.62410508576923196</v>
      </c>
      <c r="I893">
        <v>0.37470732500159798</v>
      </c>
      <c r="J893">
        <v>0.59789695155769595</v>
      </c>
      <c r="K893">
        <v>0.39931221375375398</v>
      </c>
      <c r="L893" s="126">
        <f t="shared" si="98"/>
        <v>0.59789695155769595</v>
      </c>
      <c r="M893" s="126">
        <f t="shared" si="99"/>
        <v>0.39931221375375398</v>
      </c>
      <c r="O893" s="122">
        <v>883</v>
      </c>
      <c r="P893" t="s">
        <v>3137</v>
      </c>
      <c r="Q893">
        <v>0.57944337428119297</v>
      </c>
      <c r="R893">
        <v>0.42802963482946699</v>
      </c>
      <c r="S893">
        <v>0.56995362890599</v>
      </c>
      <c r="T893">
        <v>0.437841079719549</v>
      </c>
      <c r="U893">
        <v>0.55230564566604901</v>
      </c>
      <c r="V893">
        <v>0.461340418479537</v>
      </c>
      <c r="W893">
        <v>0.53630613050564602</v>
      </c>
      <c r="X893">
        <v>0.467608159039827</v>
      </c>
      <c r="Y893" s="126">
        <f t="shared" si="100"/>
        <v>0.53630613050564602</v>
      </c>
      <c r="Z893" s="126">
        <f t="shared" si="101"/>
        <v>0.467608159039827</v>
      </c>
      <c r="AB893">
        <v>883</v>
      </c>
      <c r="AC893" t="str">
        <f t="shared" si="102"/>
        <v>Pablo Galdon</v>
      </c>
      <c r="AD893" s="124">
        <f t="shared" si="103"/>
        <v>0.59789695155769595</v>
      </c>
      <c r="AE893" s="124">
        <f t="shared" si="104"/>
        <v>0.39931221375375398</v>
      </c>
    </row>
    <row r="894" spans="2:31" x14ac:dyDescent="0.35">
      <c r="B894" s="122">
        <v>884</v>
      </c>
      <c r="C894" t="s">
        <v>1893</v>
      </c>
      <c r="D894">
        <v>0.62450088984034202</v>
      </c>
      <c r="E894">
        <v>0.32008494570405699</v>
      </c>
      <c r="F894">
        <v>0.62638587046708105</v>
      </c>
      <c r="G894">
        <v>0.33587608460642099</v>
      </c>
      <c r="H894">
        <v>0.61745710426159295</v>
      </c>
      <c r="I894">
        <v>0.35284281022106601</v>
      </c>
      <c r="J894">
        <v>0.60708019715878903</v>
      </c>
      <c r="K894">
        <v>0.36040576393462798</v>
      </c>
      <c r="L894" s="126">
        <f t="shared" si="98"/>
        <v>0.60708019715878903</v>
      </c>
      <c r="M894" s="126">
        <f t="shared" si="99"/>
        <v>0.36040576393462798</v>
      </c>
      <c r="O894" s="122">
        <v>884</v>
      </c>
      <c r="P894" t="s">
        <v>3252</v>
      </c>
      <c r="Q894">
        <v>0.57239152923329595</v>
      </c>
      <c r="R894">
        <v>0.41513259982226303</v>
      </c>
      <c r="S894">
        <v>0.55886885567190503</v>
      </c>
      <c r="T894">
        <v>0.42290307025514101</v>
      </c>
      <c r="U894">
        <v>0.53509368753483399</v>
      </c>
      <c r="V894">
        <v>0.43704017651405103</v>
      </c>
      <c r="W894">
        <v>0.50711155616707104</v>
      </c>
      <c r="X894">
        <v>0.44597593911335698</v>
      </c>
      <c r="Y894" s="126">
        <f t="shared" si="100"/>
        <v>0.50711155616707104</v>
      </c>
      <c r="Z894" s="126">
        <f t="shared" si="101"/>
        <v>0.44597593911335698</v>
      </c>
      <c r="AB894">
        <v>884</v>
      </c>
      <c r="AC894" t="str">
        <f t="shared" si="102"/>
        <v>Paolo Lorenzi</v>
      </c>
      <c r="AD894" s="124">
        <f t="shared" si="103"/>
        <v>0.60708019715878903</v>
      </c>
      <c r="AE894" s="124">
        <f t="shared" si="104"/>
        <v>0.36040576393462798</v>
      </c>
    </row>
    <row r="895" spans="2:31" x14ac:dyDescent="0.35">
      <c r="B895" s="122">
        <v>885</v>
      </c>
      <c r="C895" t="s">
        <v>2305</v>
      </c>
      <c r="D895">
        <v>0.66098112314049895</v>
      </c>
      <c r="E895">
        <v>0.32786149876741499</v>
      </c>
      <c r="F895">
        <v>0.64683118777954396</v>
      </c>
      <c r="G895">
        <v>0.34351620222933599</v>
      </c>
      <c r="H895">
        <v>0.62671988760102904</v>
      </c>
      <c r="I895">
        <v>0.34271792337093898</v>
      </c>
      <c r="J895">
        <v>0.58288011793928296</v>
      </c>
      <c r="K895">
        <v>0.36384062755063401</v>
      </c>
      <c r="L895" s="126">
        <f t="shared" si="98"/>
        <v>0.58288011793928296</v>
      </c>
      <c r="M895" s="126">
        <f t="shared" si="99"/>
        <v>0.36384062755063401</v>
      </c>
      <c r="O895" s="122">
        <v>885</v>
      </c>
      <c r="P895" t="s">
        <v>2219</v>
      </c>
      <c r="Q895">
        <v>0.56589298018239098</v>
      </c>
      <c r="R895">
        <v>0.41030654188069299</v>
      </c>
      <c r="S895">
        <v>0.54347763825867801</v>
      </c>
      <c r="T895">
        <v>0.42087690674282602</v>
      </c>
      <c r="U895">
        <v>0.51580033302834905</v>
      </c>
      <c r="V895">
        <v>0.434166899456851</v>
      </c>
      <c r="W895">
        <v>0.51717556981908397</v>
      </c>
      <c r="X895">
        <v>0.46187583737668297</v>
      </c>
      <c r="Y895" s="126">
        <f t="shared" si="100"/>
        <v>0.51717556981908397</v>
      </c>
      <c r="Z895" s="126">
        <f t="shared" si="101"/>
        <v>0.46187583737668297</v>
      </c>
      <c r="AB895">
        <v>885</v>
      </c>
      <c r="AC895" t="str">
        <f t="shared" si="102"/>
        <v>Paradorn Srichaphan</v>
      </c>
      <c r="AD895" s="124">
        <f t="shared" si="103"/>
        <v>0.58288011793928296</v>
      </c>
      <c r="AE895" s="124">
        <f t="shared" si="104"/>
        <v>0.36384062755063401</v>
      </c>
    </row>
    <row r="896" spans="2:31" x14ac:dyDescent="0.35">
      <c r="B896" s="122">
        <v>886</v>
      </c>
      <c r="C896" t="s">
        <v>2728</v>
      </c>
      <c r="D896">
        <v>0.65267475569444999</v>
      </c>
      <c r="E896">
        <v>0.34659324193871399</v>
      </c>
      <c r="F896">
        <v>0.64151213354167402</v>
      </c>
      <c r="G896">
        <v>0.35738986290807101</v>
      </c>
      <c r="H896">
        <v>0.62434951138889905</v>
      </c>
      <c r="I896">
        <v>0.37418648387742798</v>
      </c>
      <c r="J896">
        <v>0.59847135176391297</v>
      </c>
      <c r="K896">
        <v>0.39808823711195601</v>
      </c>
      <c r="L896" s="126">
        <f t="shared" si="98"/>
        <v>0.59847135176391297</v>
      </c>
      <c r="M896" s="126">
        <f t="shared" si="99"/>
        <v>0.39808823711195601</v>
      </c>
      <c r="O896" s="122">
        <v>886</v>
      </c>
      <c r="P896" t="s">
        <v>3505</v>
      </c>
      <c r="Q896">
        <v>0.570002403887933</v>
      </c>
      <c r="R896">
        <v>0.41616231829408501</v>
      </c>
      <c r="S896">
        <v>0.55643285536687703</v>
      </c>
      <c r="T896">
        <v>0.42450626462567598</v>
      </c>
      <c r="U896">
        <v>0.52342931056599795</v>
      </c>
      <c r="V896">
        <v>0.438747913480872</v>
      </c>
      <c r="W896">
        <v>0.51816655866028105</v>
      </c>
      <c r="X896">
        <v>0.45172338882982099</v>
      </c>
      <c r="Y896" s="126">
        <f t="shared" si="100"/>
        <v>0.51816655866028105</v>
      </c>
      <c r="Z896" s="126">
        <f t="shared" si="101"/>
        <v>0.45172338882982099</v>
      </c>
      <c r="AB896">
        <v>886</v>
      </c>
      <c r="AC896" t="str">
        <f t="shared" si="102"/>
        <v>Patrick Ciorcila</v>
      </c>
      <c r="AD896" s="124">
        <f t="shared" si="103"/>
        <v>0.59847135176391297</v>
      </c>
      <c r="AE896" s="124">
        <f t="shared" si="104"/>
        <v>0.39808823711195601</v>
      </c>
    </row>
    <row r="897" spans="2:31" x14ac:dyDescent="0.35">
      <c r="B897" s="122">
        <v>887</v>
      </c>
      <c r="C897" t="s">
        <v>2893</v>
      </c>
      <c r="D897">
        <v>0.65109981566364505</v>
      </c>
      <c r="E897">
        <v>0.34624876765462198</v>
      </c>
      <c r="F897">
        <v>0.63946642088486105</v>
      </c>
      <c r="G897">
        <v>0.35699835687282899</v>
      </c>
      <c r="H897">
        <v>0.61904608907942205</v>
      </c>
      <c r="I897">
        <v>0.37264613865114798</v>
      </c>
      <c r="J897">
        <v>0.59746642088486002</v>
      </c>
      <c r="K897">
        <v>0.39899835687282897</v>
      </c>
      <c r="L897" s="126">
        <f t="shared" si="98"/>
        <v>0.59746642088486002</v>
      </c>
      <c r="M897" s="126">
        <f t="shared" si="99"/>
        <v>0.39899835687282897</v>
      </c>
      <c r="O897" s="122">
        <v>887</v>
      </c>
      <c r="P897" t="s">
        <v>3300</v>
      </c>
      <c r="Q897">
        <v>0.58513396753425295</v>
      </c>
      <c r="R897">
        <v>0.40579964981248201</v>
      </c>
      <c r="S897">
        <v>0.57244971887526097</v>
      </c>
      <c r="T897">
        <v>0.411731572304669</v>
      </c>
      <c r="U897">
        <v>0.55695737453729799</v>
      </c>
      <c r="V897">
        <v>0.41778969679808298</v>
      </c>
      <c r="W897">
        <v>0.53814528735307099</v>
      </c>
      <c r="X897">
        <v>0.447968474677166</v>
      </c>
      <c r="Y897" s="126">
        <f t="shared" si="100"/>
        <v>0.53814528735307099</v>
      </c>
      <c r="Z897" s="126">
        <f t="shared" si="101"/>
        <v>0.447968474677166</v>
      </c>
      <c r="AB897">
        <v>887</v>
      </c>
      <c r="AC897" t="str">
        <f t="shared" si="102"/>
        <v>Patrick Kypson</v>
      </c>
      <c r="AD897" s="124">
        <f t="shared" si="103"/>
        <v>0.59746642088486002</v>
      </c>
      <c r="AE897" s="124">
        <f t="shared" si="104"/>
        <v>0.39899835687282897</v>
      </c>
    </row>
    <row r="898" spans="2:31" x14ac:dyDescent="0.35">
      <c r="B898" s="122">
        <v>888</v>
      </c>
      <c r="C898" t="s">
        <v>2660</v>
      </c>
      <c r="D898">
        <v>0.65418387445784798</v>
      </c>
      <c r="E898">
        <v>0.34775420383411298</v>
      </c>
      <c r="F898">
        <v>0.64478210497594302</v>
      </c>
      <c r="G898">
        <v>0.35977237901016701</v>
      </c>
      <c r="H898">
        <v>0.62618387445784796</v>
      </c>
      <c r="I898">
        <v>0.37575420383411401</v>
      </c>
      <c r="J898">
        <v>0.60088790584338603</v>
      </c>
      <c r="K898">
        <v>0.40056565287558499</v>
      </c>
      <c r="L898" s="126">
        <f t="shared" si="98"/>
        <v>0.60088790584338603</v>
      </c>
      <c r="M898" s="126">
        <f t="shared" si="99"/>
        <v>0.40056565287558499</v>
      </c>
      <c r="O898" s="122">
        <v>888</v>
      </c>
      <c r="P898" t="s">
        <v>2220</v>
      </c>
      <c r="Q898">
        <v>0.56263188334959402</v>
      </c>
      <c r="R898">
        <v>0.41197020722064898</v>
      </c>
      <c r="S898">
        <v>0.55141789236821603</v>
      </c>
      <c r="T898">
        <v>0.42301681129097402</v>
      </c>
      <c r="U898">
        <v>0.52682788701463901</v>
      </c>
      <c r="V898">
        <v>0.43526778542047501</v>
      </c>
      <c r="W898">
        <v>0.51964455118686403</v>
      </c>
      <c r="X898">
        <v>0.45157011406370101</v>
      </c>
      <c r="Y898" s="126">
        <f t="shared" si="100"/>
        <v>0.51964455118686403</v>
      </c>
      <c r="Z898" s="126">
        <f t="shared" si="101"/>
        <v>0.45157011406370101</v>
      </c>
      <c r="AB898">
        <v>888</v>
      </c>
      <c r="AC898" t="str">
        <f t="shared" si="102"/>
        <v>Patrik Rosenholm</v>
      </c>
      <c r="AD898" s="124">
        <f t="shared" si="103"/>
        <v>0.60088790584338603</v>
      </c>
      <c r="AE898" s="124">
        <f t="shared" si="104"/>
        <v>0.40056565287558499</v>
      </c>
    </row>
    <row r="899" spans="2:31" x14ac:dyDescent="0.35">
      <c r="B899" s="122">
        <v>889</v>
      </c>
      <c r="C899" t="s">
        <v>1894</v>
      </c>
      <c r="D899">
        <v>0.65838124060835801</v>
      </c>
      <c r="E899">
        <v>0.33913949856547099</v>
      </c>
      <c r="F899">
        <v>0.64426625532204795</v>
      </c>
      <c r="G899">
        <v>0.35315458902922298</v>
      </c>
      <c r="H899">
        <v>0.62664415088998904</v>
      </c>
      <c r="I899">
        <v>0.367839727425121</v>
      </c>
      <c r="J899">
        <v>0.60111577122304105</v>
      </c>
      <c r="K899">
        <v>0.396475352531238</v>
      </c>
      <c r="L899" s="126">
        <f t="shared" si="98"/>
        <v>0.60111577122304105</v>
      </c>
      <c r="M899" s="126">
        <f t="shared" si="99"/>
        <v>0.396475352531238</v>
      </c>
      <c r="O899" s="122">
        <v>889</v>
      </c>
      <c r="P899" t="s">
        <v>3934</v>
      </c>
      <c r="Q899">
        <v>0.57714918209777</v>
      </c>
      <c r="R899">
        <v>0.41890194612236098</v>
      </c>
      <c r="S899">
        <v>0.566198909463694</v>
      </c>
      <c r="T899">
        <v>0.42853592816314801</v>
      </c>
      <c r="U899">
        <v>0.54344754629331105</v>
      </c>
      <c r="V899">
        <v>0.44470583836708399</v>
      </c>
      <c r="W899">
        <v>0.53219890946369397</v>
      </c>
      <c r="X899">
        <v>0.46253592816314798</v>
      </c>
      <c r="Y899" s="126">
        <f t="shared" si="100"/>
        <v>0.53219890946369397</v>
      </c>
      <c r="Z899" s="126">
        <f t="shared" si="101"/>
        <v>0.46253592816314798</v>
      </c>
      <c r="AB899">
        <v>889</v>
      </c>
      <c r="AC899" t="str">
        <f t="shared" si="102"/>
        <v>Paul Baccanello</v>
      </c>
      <c r="AD899" s="124">
        <f t="shared" si="103"/>
        <v>0.60111577122304105</v>
      </c>
      <c r="AE899" s="124">
        <f t="shared" si="104"/>
        <v>0.396475352531238</v>
      </c>
    </row>
    <row r="900" spans="2:31" x14ac:dyDescent="0.35">
      <c r="B900" s="122">
        <v>890</v>
      </c>
      <c r="C900" t="s">
        <v>1895</v>
      </c>
      <c r="D900">
        <v>0.62612749204360796</v>
      </c>
      <c r="E900">
        <v>0.334499513960277</v>
      </c>
      <c r="F900">
        <v>0.62055180740619797</v>
      </c>
      <c r="G900">
        <v>0.34625258317254298</v>
      </c>
      <c r="H900">
        <v>0.594945994777478</v>
      </c>
      <c r="I900">
        <v>0.37217465116795601</v>
      </c>
      <c r="J900">
        <v>0.60131021542961705</v>
      </c>
      <c r="K900">
        <v>0.41061994294260501</v>
      </c>
      <c r="L900" s="126">
        <f t="shared" si="98"/>
        <v>0.60131021542961705</v>
      </c>
      <c r="M900" s="126">
        <f t="shared" si="99"/>
        <v>0.41061994294260501</v>
      </c>
      <c r="O900" s="122">
        <v>890</v>
      </c>
      <c r="P900" t="s">
        <v>3366</v>
      </c>
      <c r="Q900">
        <v>0.56582130404748598</v>
      </c>
      <c r="R900">
        <v>0.416682597893892</v>
      </c>
      <c r="S900">
        <v>0.55460089572306104</v>
      </c>
      <c r="T900">
        <v>0.43037609204938398</v>
      </c>
      <c r="U900">
        <v>0.53288896287603205</v>
      </c>
      <c r="V900">
        <v>0.45259755160798099</v>
      </c>
      <c r="W900">
        <v>0.52357346590826204</v>
      </c>
      <c r="X900">
        <v>0.46222734030875001</v>
      </c>
      <c r="Y900" s="126">
        <f t="shared" si="100"/>
        <v>0.52357346590826204</v>
      </c>
      <c r="Z900" s="126">
        <f t="shared" si="101"/>
        <v>0.46222734030875001</v>
      </c>
      <c r="AB900">
        <v>890</v>
      </c>
      <c r="AC900" t="str">
        <f t="shared" si="102"/>
        <v>Paul Capdeville</v>
      </c>
      <c r="AD900" s="124">
        <f t="shared" si="103"/>
        <v>0.60131021542961705</v>
      </c>
      <c r="AE900" s="124">
        <f t="shared" si="104"/>
        <v>0.41061994294260501</v>
      </c>
    </row>
    <row r="901" spans="2:31" x14ac:dyDescent="0.35">
      <c r="B901" s="122">
        <v>891</v>
      </c>
      <c r="C901" t="s">
        <v>1896</v>
      </c>
      <c r="D901">
        <v>0.62873826404863697</v>
      </c>
      <c r="E901">
        <v>0.35129884889845697</v>
      </c>
      <c r="F901">
        <v>0.609956305023999</v>
      </c>
      <c r="G901">
        <v>0.366881190778024</v>
      </c>
      <c r="H901">
        <v>0.58979284440695601</v>
      </c>
      <c r="I901">
        <v>0.40622035217202901</v>
      </c>
      <c r="J901">
        <v>0.56470491341766504</v>
      </c>
      <c r="K901">
        <v>0.39851920285554898</v>
      </c>
      <c r="L901" s="126">
        <f t="shared" si="98"/>
        <v>0.56470491341766504</v>
      </c>
      <c r="M901" s="126">
        <f t="shared" si="99"/>
        <v>0.39851920285554898</v>
      </c>
      <c r="O901" s="122">
        <v>891</v>
      </c>
      <c r="P901" t="s">
        <v>3386</v>
      </c>
      <c r="Q901">
        <v>0.57517992320031297</v>
      </c>
      <c r="R901">
        <v>0.416787399912045</v>
      </c>
      <c r="S901">
        <v>0.56276988480046897</v>
      </c>
      <c r="T901">
        <v>0.42518109986806701</v>
      </c>
      <c r="U901">
        <v>0.54235984640062496</v>
      </c>
      <c r="V901">
        <v>0.44157479982408998</v>
      </c>
      <c r="W901">
        <v>0.51430965440140697</v>
      </c>
      <c r="X901">
        <v>0.44954329960420197</v>
      </c>
      <c r="Y901" s="126">
        <f t="shared" si="100"/>
        <v>0.51430965440140697</v>
      </c>
      <c r="Z901" s="126">
        <f t="shared" si="101"/>
        <v>0.44954329960420197</v>
      </c>
      <c r="AB901">
        <v>891</v>
      </c>
      <c r="AC901" t="str">
        <f t="shared" si="102"/>
        <v>Paul Goldstein</v>
      </c>
      <c r="AD901" s="124">
        <f t="shared" si="103"/>
        <v>0.56470491341766504</v>
      </c>
      <c r="AE901" s="124">
        <f t="shared" si="104"/>
        <v>0.39851920285554898</v>
      </c>
    </row>
    <row r="902" spans="2:31" x14ac:dyDescent="0.35">
      <c r="B902" s="122">
        <v>892</v>
      </c>
      <c r="C902" t="s">
        <v>2959</v>
      </c>
      <c r="D902">
        <v>0.63877212088496005</v>
      </c>
      <c r="E902">
        <v>0.35066019832755402</v>
      </c>
      <c r="F902">
        <v>0.63594558335530205</v>
      </c>
      <c r="G902">
        <v>0.35955753120321399</v>
      </c>
      <c r="H902">
        <v>0.620459187516477</v>
      </c>
      <c r="I902">
        <v>0.37616814840241097</v>
      </c>
      <c r="J902">
        <v>0.59697279167765105</v>
      </c>
      <c r="K902">
        <v>0.40077876560160702</v>
      </c>
      <c r="L902" s="126">
        <f t="shared" si="98"/>
        <v>0.59697279167765105</v>
      </c>
      <c r="M902" s="126">
        <f t="shared" si="99"/>
        <v>0.40077876560160702</v>
      </c>
      <c r="O902" s="122">
        <v>892</v>
      </c>
      <c r="P902" t="s">
        <v>3022</v>
      </c>
      <c r="Q902">
        <v>0.58006253428274801</v>
      </c>
      <c r="R902">
        <v>0.41496422644512498</v>
      </c>
      <c r="S902">
        <v>0.56636924255623999</v>
      </c>
      <c r="T902">
        <v>0.42355031223080197</v>
      </c>
      <c r="U902">
        <v>0.54235881396510999</v>
      </c>
      <c r="V902">
        <v>0.43220654300014399</v>
      </c>
      <c r="W902">
        <v>0.52884995673664004</v>
      </c>
      <c r="X902">
        <v>0.46053570021086798</v>
      </c>
      <c r="Y902" s="126">
        <f t="shared" si="100"/>
        <v>0.52884995673664004</v>
      </c>
      <c r="Z902" s="126">
        <f t="shared" si="101"/>
        <v>0.46053570021086798</v>
      </c>
      <c r="AB902">
        <v>892</v>
      </c>
      <c r="AC902" t="str">
        <f t="shared" si="102"/>
        <v>Paul Jubb</v>
      </c>
      <c r="AD902" s="124">
        <f t="shared" si="103"/>
        <v>0.59697279167765105</v>
      </c>
      <c r="AE902" s="124">
        <f t="shared" si="104"/>
        <v>0.40077876560160702</v>
      </c>
    </row>
    <row r="903" spans="2:31" x14ac:dyDescent="0.35">
      <c r="B903" s="122">
        <v>893</v>
      </c>
      <c r="C903" t="s">
        <v>1897</v>
      </c>
      <c r="D903">
        <v>0.65941836370367102</v>
      </c>
      <c r="E903">
        <v>0.34320268281994298</v>
      </c>
      <c r="F903">
        <v>0.64723343231643704</v>
      </c>
      <c r="G903">
        <v>0.35082039450291302</v>
      </c>
      <c r="H903">
        <v>0.62556272196970897</v>
      </c>
      <c r="I903">
        <v>0.35988152508887</v>
      </c>
      <c r="J903">
        <v>0.60684345946580798</v>
      </c>
      <c r="K903">
        <v>0.39254847887689498</v>
      </c>
      <c r="L903" s="126">
        <f t="shared" si="98"/>
        <v>0.60684345946580798</v>
      </c>
      <c r="M903" s="126">
        <f t="shared" si="99"/>
        <v>0.39254847887689498</v>
      </c>
      <c r="O903" s="122">
        <v>893</v>
      </c>
      <c r="P903" t="s">
        <v>3774</v>
      </c>
      <c r="Q903">
        <v>0.57864361005173004</v>
      </c>
      <c r="R903">
        <v>0.41867020033379398</v>
      </c>
      <c r="S903">
        <v>0.56939716002299101</v>
      </c>
      <c r="T903">
        <v>0.42940897792613097</v>
      </c>
      <c r="U903">
        <v>0.55154787001724304</v>
      </c>
      <c r="V903">
        <v>0.44755673344459801</v>
      </c>
      <c r="W903">
        <v>0.53569858001149595</v>
      </c>
      <c r="X903">
        <v>0.46370448896306499</v>
      </c>
      <c r="Y903" s="126">
        <f t="shared" si="100"/>
        <v>0.53569858001149595</v>
      </c>
      <c r="Z903" s="126">
        <f t="shared" si="101"/>
        <v>0.46370448896306499</v>
      </c>
      <c r="AB903">
        <v>893</v>
      </c>
      <c r="AC903" t="str">
        <f t="shared" si="102"/>
        <v>Paul-Henri Mathieu</v>
      </c>
      <c r="AD903" s="124">
        <f t="shared" si="103"/>
        <v>0.60684345946580798</v>
      </c>
      <c r="AE903" s="124">
        <f t="shared" si="104"/>
        <v>0.39254847887689498</v>
      </c>
    </row>
    <row r="904" spans="2:31" x14ac:dyDescent="0.35">
      <c r="B904" s="122">
        <v>894</v>
      </c>
      <c r="C904" t="s">
        <v>1898</v>
      </c>
      <c r="D904">
        <v>0.65399887814820301</v>
      </c>
      <c r="E904">
        <v>0.34504367757816401</v>
      </c>
      <c r="F904">
        <v>0.64434736364827705</v>
      </c>
      <c r="G904">
        <v>0.35340264230868601</v>
      </c>
      <c r="H904">
        <v>0.62599887814820299</v>
      </c>
      <c r="I904">
        <v>0.37304367757816398</v>
      </c>
      <c r="J904">
        <v>0.60074915861115197</v>
      </c>
      <c r="K904">
        <v>0.39853275818362299</v>
      </c>
      <c r="L904" s="126">
        <f t="shared" si="98"/>
        <v>0.60074915861115197</v>
      </c>
      <c r="M904" s="126">
        <f t="shared" si="99"/>
        <v>0.39853275818362299</v>
      </c>
      <c r="O904" s="122">
        <v>894</v>
      </c>
      <c r="P904" t="s">
        <v>2221</v>
      </c>
      <c r="Q904">
        <v>0.58117749366343596</v>
      </c>
      <c r="R904">
        <v>0.42810164124562</v>
      </c>
      <c r="S904">
        <v>0.57918120614979396</v>
      </c>
      <c r="T904">
        <v>0.43459748367067402</v>
      </c>
      <c r="U904">
        <v>0.56659313498080099</v>
      </c>
      <c r="V904">
        <v>0.46594732692088298</v>
      </c>
      <c r="W904">
        <v>0.56053598786633596</v>
      </c>
      <c r="X904">
        <v>0.45719110926699602</v>
      </c>
      <c r="Y904" s="126">
        <f t="shared" si="100"/>
        <v>0.56053598786633596</v>
      </c>
      <c r="Z904" s="126">
        <f t="shared" si="101"/>
        <v>0.45719110926699602</v>
      </c>
      <c r="AB904">
        <v>894</v>
      </c>
      <c r="AC904" t="str">
        <f t="shared" si="102"/>
        <v>Pavel Chekhov</v>
      </c>
      <c r="AD904" s="124">
        <f t="shared" si="103"/>
        <v>0.60074915861115197</v>
      </c>
      <c r="AE904" s="124">
        <f t="shared" si="104"/>
        <v>0.39853275818362299</v>
      </c>
    </row>
    <row r="905" spans="2:31" x14ac:dyDescent="0.35">
      <c r="B905" s="122">
        <v>895</v>
      </c>
      <c r="C905" t="s">
        <v>3686</v>
      </c>
      <c r="D905">
        <v>0.65121719723532701</v>
      </c>
      <c r="E905">
        <v>0.34450223002915797</v>
      </c>
      <c r="F905">
        <v>0.63870747322794796</v>
      </c>
      <c r="G905">
        <v>0.35469596923379598</v>
      </c>
      <c r="H905">
        <v>0.61947314475263704</v>
      </c>
      <c r="I905">
        <v>0.36781983562434201</v>
      </c>
      <c r="J905">
        <v>0.60637393511881199</v>
      </c>
      <c r="K905">
        <v>0.39355532918335201</v>
      </c>
      <c r="L905" s="126">
        <f t="shared" si="98"/>
        <v>0.60637393511881199</v>
      </c>
      <c r="M905" s="126">
        <f t="shared" si="99"/>
        <v>0.39355532918335201</v>
      </c>
      <c r="O905" s="122">
        <v>895</v>
      </c>
      <c r="P905" t="s">
        <v>3879</v>
      </c>
      <c r="Q905">
        <v>0.57990408436961904</v>
      </c>
      <c r="R905">
        <v>0.418858683660914</v>
      </c>
      <c r="S905">
        <v>0.56990085896213705</v>
      </c>
      <c r="T905">
        <v>0.42847081622758898</v>
      </c>
      <c r="U905">
        <v>0.55153977429299095</v>
      </c>
      <c r="V905">
        <v>0.44462062290451698</v>
      </c>
      <c r="W905">
        <v>0.53641829540973696</v>
      </c>
      <c r="X905">
        <v>0.46233710046226001</v>
      </c>
      <c r="Y905" s="126">
        <f t="shared" si="100"/>
        <v>0.53641829540973696</v>
      </c>
      <c r="Z905" s="126">
        <f t="shared" si="101"/>
        <v>0.46233710046226001</v>
      </c>
      <c r="AB905">
        <v>895</v>
      </c>
      <c r="AC905" t="str">
        <f t="shared" si="102"/>
        <v>Pavel Kotov</v>
      </c>
      <c r="AD905" s="124">
        <f t="shared" si="103"/>
        <v>0.60637393511881199</v>
      </c>
      <c r="AE905" s="124">
        <f t="shared" si="104"/>
        <v>0.39355532918335201</v>
      </c>
    </row>
    <row r="906" spans="2:31" x14ac:dyDescent="0.35">
      <c r="B906" s="122">
        <v>896</v>
      </c>
      <c r="C906" t="s">
        <v>1899</v>
      </c>
      <c r="D906">
        <v>0.645365162995582</v>
      </c>
      <c r="E906">
        <v>0.34563890290303001</v>
      </c>
      <c r="F906">
        <v>0.63425524165692304</v>
      </c>
      <c r="G906">
        <v>0.35788896394345099</v>
      </c>
      <c r="H906">
        <v>0.62008273683304704</v>
      </c>
      <c r="I906">
        <v>0.37157805508770603</v>
      </c>
      <c r="J906">
        <v>0.59681091664407204</v>
      </c>
      <c r="K906">
        <v>0.39874432464218901</v>
      </c>
      <c r="L906" s="126">
        <f t="shared" si="98"/>
        <v>0.59681091664407204</v>
      </c>
      <c r="M906" s="126">
        <f t="shared" si="99"/>
        <v>0.39874432464218901</v>
      </c>
      <c r="O906" s="122">
        <v>896</v>
      </c>
      <c r="P906" t="s">
        <v>3697</v>
      </c>
      <c r="Q906">
        <v>0.58019212492280903</v>
      </c>
      <c r="R906">
        <v>0.41490267132876502</v>
      </c>
      <c r="S906">
        <v>0.570256166563745</v>
      </c>
      <c r="T906">
        <v>0.423203561771686</v>
      </c>
      <c r="U906">
        <v>0.55257637476842703</v>
      </c>
      <c r="V906">
        <v>0.43270801398629399</v>
      </c>
      <c r="W906">
        <v>0.53625616656374497</v>
      </c>
      <c r="X906">
        <v>0.45720356177168597</v>
      </c>
      <c r="Y906" s="126">
        <f t="shared" si="100"/>
        <v>0.53625616656374497</v>
      </c>
      <c r="Z906" s="126">
        <f t="shared" si="101"/>
        <v>0.45720356177168597</v>
      </c>
      <c r="AB906">
        <v>896</v>
      </c>
      <c r="AC906" t="str">
        <f t="shared" si="102"/>
        <v>Pavel Snobel</v>
      </c>
      <c r="AD906" s="124">
        <f t="shared" si="103"/>
        <v>0.59681091664407204</v>
      </c>
      <c r="AE906" s="124">
        <f t="shared" si="104"/>
        <v>0.39874432464218901</v>
      </c>
    </row>
    <row r="907" spans="2:31" x14ac:dyDescent="0.35">
      <c r="B907" s="122">
        <v>897</v>
      </c>
      <c r="C907" t="s">
        <v>1900</v>
      </c>
      <c r="D907">
        <v>0.65233127896323795</v>
      </c>
      <c r="E907">
        <v>0.34827770515583001</v>
      </c>
      <c r="F907">
        <v>0.64099691844485596</v>
      </c>
      <c r="G907">
        <v>0.35991655773374498</v>
      </c>
      <c r="H907">
        <v>0.62366255792647496</v>
      </c>
      <c r="I907">
        <v>0.37755541031166001</v>
      </c>
      <c r="J907">
        <v>0.59685701112721601</v>
      </c>
      <c r="K907">
        <v>0.40600521423240099</v>
      </c>
      <c r="L907" s="126">
        <f t="shared" ref="L907:L970" si="105">IF($E$7=1,D907,IF($E$7=2,F907,IF($E$7=3,H907,IF($E$7=4,J907))))</f>
        <v>0.59685701112721601</v>
      </c>
      <c r="M907" s="126">
        <f t="shared" ref="M907:M970" si="106">IF($E$7=1,E907,IF($E$7=2,G907,IF($E$7=3,I907,IF($E$7=4,K907))))</f>
        <v>0.40600521423240099</v>
      </c>
      <c r="O907" s="122">
        <v>897</v>
      </c>
      <c r="P907" t="s">
        <v>2222</v>
      </c>
      <c r="Q907">
        <v>0.56819230882508798</v>
      </c>
      <c r="R907">
        <v>0.42269602814638901</v>
      </c>
      <c r="S907">
        <v>0.56810226138932796</v>
      </c>
      <c r="T907">
        <v>0.431690405276689</v>
      </c>
      <c r="U907">
        <v>0.555719334739457</v>
      </c>
      <c r="V907">
        <v>0.46385164181003902</v>
      </c>
      <c r="W907">
        <v>0.55945659781572898</v>
      </c>
      <c r="X907">
        <v>0.46978259931751998</v>
      </c>
      <c r="Y907" s="126">
        <f t="shared" ref="Y907:Y970" si="107">IF($E$7=1,Q907,IF($E$7=2,S907,IF($E$7=3,U907,IF($E$7=4,W907))))</f>
        <v>0.55945659781572898</v>
      </c>
      <c r="Z907" s="126">
        <f t="shared" ref="Z907:Z970" si="108">IF($E$7=1,R907,IF($E$7=2,T907,IF($E$7=3,V907,IF($E$7=4,X907))))</f>
        <v>0.46978259931751998</v>
      </c>
      <c r="AB907">
        <v>897</v>
      </c>
      <c r="AC907" t="str">
        <f t="shared" si="102"/>
        <v>Pavol Cervenak</v>
      </c>
      <c r="AD907" s="124">
        <f t="shared" si="103"/>
        <v>0.59685701112721601</v>
      </c>
      <c r="AE907" s="124">
        <f t="shared" si="104"/>
        <v>0.40600521423240099</v>
      </c>
    </row>
    <row r="908" spans="2:31" x14ac:dyDescent="0.35">
      <c r="B908" s="122">
        <v>898</v>
      </c>
      <c r="C908" t="s">
        <v>2723</v>
      </c>
      <c r="D908">
        <v>0.64812504113541403</v>
      </c>
      <c r="E908">
        <v>0.34559849938100801</v>
      </c>
      <c r="F908">
        <v>0.63252982635819399</v>
      </c>
      <c r="G908">
        <v>0.35419734864123598</v>
      </c>
      <c r="H908">
        <v>0.61778859444133205</v>
      </c>
      <c r="I908">
        <v>0.37419746985646002</v>
      </c>
      <c r="J908">
        <v>0.58711481640993401</v>
      </c>
      <c r="K908">
        <v>0.40131480791378998</v>
      </c>
      <c r="L908" s="126">
        <f t="shared" si="105"/>
        <v>0.58711481640993401</v>
      </c>
      <c r="M908" s="126">
        <f t="shared" si="106"/>
        <v>0.40131480791378998</v>
      </c>
      <c r="O908" s="122">
        <v>898</v>
      </c>
      <c r="P908" t="s">
        <v>3975</v>
      </c>
      <c r="Q908">
        <v>0.58001191164413002</v>
      </c>
      <c r="R908">
        <v>0.41836827823654799</v>
      </c>
      <c r="S908">
        <v>0.57001786746619598</v>
      </c>
      <c r="T908">
        <v>0.42755241735482202</v>
      </c>
      <c r="U908">
        <v>0.55202382328826105</v>
      </c>
      <c r="V908">
        <v>0.44473655647309501</v>
      </c>
      <c r="W908">
        <v>0.53605360239858801</v>
      </c>
      <c r="X908">
        <v>0.456657252064464</v>
      </c>
      <c r="Y908" s="126">
        <f t="shared" si="107"/>
        <v>0.53605360239858801</v>
      </c>
      <c r="Z908" s="126">
        <f t="shared" si="108"/>
        <v>0.456657252064464</v>
      </c>
      <c r="AB908">
        <v>898</v>
      </c>
      <c r="AC908" t="str">
        <f t="shared" si="102"/>
        <v>Pedja Krstin</v>
      </c>
      <c r="AD908" s="124">
        <f t="shared" si="103"/>
        <v>0.58711481640993401</v>
      </c>
      <c r="AE908" s="124">
        <f t="shared" si="104"/>
        <v>0.40131480791378998</v>
      </c>
    </row>
    <row r="909" spans="2:31" x14ac:dyDescent="0.35">
      <c r="B909" s="122">
        <v>899</v>
      </c>
      <c r="C909" t="s">
        <v>2817</v>
      </c>
      <c r="D909">
        <v>0.66300977352176005</v>
      </c>
      <c r="E909">
        <v>0.34557586136371299</v>
      </c>
      <c r="F909">
        <v>0.65940505001182703</v>
      </c>
      <c r="G909">
        <v>0.35815435268496498</v>
      </c>
      <c r="H909">
        <v>0.64101916609782295</v>
      </c>
      <c r="I909">
        <v>0.36618413838435998</v>
      </c>
      <c r="J909">
        <v>0.64118742193670097</v>
      </c>
      <c r="K909">
        <v>0.39712278222443098</v>
      </c>
      <c r="L909" s="126">
        <f t="shared" si="105"/>
        <v>0.64118742193670097</v>
      </c>
      <c r="M909" s="126">
        <f t="shared" si="106"/>
        <v>0.39712278222443098</v>
      </c>
      <c r="O909" s="122">
        <v>899</v>
      </c>
      <c r="P909" t="s">
        <v>2223</v>
      </c>
      <c r="Q909">
        <v>0.55512419386578404</v>
      </c>
      <c r="R909">
        <v>0.40161424534026202</v>
      </c>
      <c r="S909">
        <v>0.54412053467349597</v>
      </c>
      <c r="T909">
        <v>0.41499313999210902</v>
      </c>
      <c r="U909">
        <v>0.51486191738133202</v>
      </c>
      <c r="V909">
        <v>0.42262734305569799</v>
      </c>
      <c r="W909">
        <v>0.49898367366500102</v>
      </c>
      <c r="X909">
        <v>0.44379602838512899</v>
      </c>
      <c r="Y909" s="126">
        <f t="shared" si="107"/>
        <v>0.49898367366500102</v>
      </c>
      <c r="Z909" s="126">
        <f t="shared" si="108"/>
        <v>0.44379602838512899</v>
      </c>
      <c r="AB909">
        <v>899</v>
      </c>
      <c r="AC909" t="str">
        <f t="shared" si="102"/>
        <v>Pedro Cachin</v>
      </c>
      <c r="AD909" s="124">
        <f t="shared" si="103"/>
        <v>0.64118742193670097</v>
      </c>
      <c r="AE909" s="124">
        <f t="shared" si="104"/>
        <v>0.39712278222443098</v>
      </c>
    </row>
    <row r="910" spans="2:31" x14ac:dyDescent="0.35">
      <c r="B910" s="122">
        <v>900</v>
      </c>
      <c r="C910" t="s">
        <v>2917</v>
      </c>
      <c r="D910">
        <v>0.63263305093137701</v>
      </c>
      <c r="E910">
        <v>0.35936742874187</v>
      </c>
      <c r="F910">
        <v>0.62280713191117798</v>
      </c>
      <c r="G910">
        <v>0.370774776614678</v>
      </c>
      <c r="H910">
        <v>0.60317422447339297</v>
      </c>
      <c r="I910">
        <v>0.38700167329959601</v>
      </c>
      <c r="J910">
        <v>0.59699201839654503</v>
      </c>
      <c r="K910">
        <v>0.41775986077560601</v>
      </c>
      <c r="L910" s="126">
        <f t="shared" si="105"/>
        <v>0.59699201839654503</v>
      </c>
      <c r="M910" s="126">
        <f t="shared" si="106"/>
        <v>0.41775986077560601</v>
      </c>
      <c r="O910" s="122">
        <v>900</v>
      </c>
      <c r="P910" t="s">
        <v>3056</v>
      </c>
      <c r="Q910">
        <v>0.57886870104588095</v>
      </c>
      <c r="R910">
        <v>0.41931758969327998</v>
      </c>
      <c r="S910">
        <v>0.56849160139450805</v>
      </c>
      <c r="T910">
        <v>0.42909011959103999</v>
      </c>
      <c r="U910">
        <v>0.54860610313764402</v>
      </c>
      <c r="V910">
        <v>0.44595276907983999</v>
      </c>
      <c r="W910">
        <v>0.53449160139450802</v>
      </c>
      <c r="X910">
        <v>0.46309011959104002</v>
      </c>
      <c r="Y910" s="126">
        <f t="shared" si="107"/>
        <v>0.53449160139450802</v>
      </c>
      <c r="Z910" s="126">
        <f t="shared" si="108"/>
        <v>0.46309011959104002</v>
      </c>
      <c r="AB910">
        <v>900</v>
      </c>
      <c r="AC910" t="str">
        <f t="shared" si="102"/>
        <v>Pedro Martinez Portero</v>
      </c>
      <c r="AD910" s="124">
        <f t="shared" si="103"/>
        <v>0.59699201839654503</v>
      </c>
      <c r="AE910" s="124">
        <f t="shared" si="104"/>
        <v>0.41775986077560601</v>
      </c>
    </row>
    <row r="911" spans="2:31" x14ac:dyDescent="0.35">
      <c r="B911" s="122">
        <v>901</v>
      </c>
      <c r="C911" t="s">
        <v>2951</v>
      </c>
      <c r="D911">
        <v>0.65209911186764502</v>
      </c>
      <c r="E911">
        <v>0.34642172075201699</v>
      </c>
      <c r="F911">
        <v>0.64064866780146701</v>
      </c>
      <c r="G911">
        <v>0.35713258112802498</v>
      </c>
      <c r="H911">
        <v>0.62319822373528899</v>
      </c>
      <c r="I911">
        <v>0.37384344150403398</v>
      </c>
      <c r="J911">
        <v>0.59576582577793002</v>
      </c>
      <c r="K911">
        <v>0.39728208753447902</v>
      </c>
      <c r="L911" s="126">
        <f t="shared" si="105"/>
        <v>0.59576582577793002</v>
      </c>
      <c r="M911" s="126">
        <f t="shared" si="106"/>
        <v>0.39728208753447902</v>
      </c>
      <c r="O911" s="122">
        <v>901</v>
      </c>
      <c r="P911" t="s">
        <v>2224</v>
      </c>
      <c r="Q911">
        <v>0.58215418078405701</v>
      </c>
      <c r="R911">
        <v>0.41482334710119101</v>
      </c>
      <c r="S911">
        <v>0.57287224104540901</v>
      </c>
      <c r="T911">
        <v>0.42309779613492099</v>
      </c>
      <c r="U911">
        <v>0.55846254235217097</v>
      </c>
      <c r="V911">
        <v>0.43247004130357303</v>
      </c>
      <c r="W911">
        <v>0.53887224104540898</v>
      </c>
      <c r="X911">
        <v>0.45709779613492102</v>
      </c>
      <c r="Y911" s="126">
        <f t="shared" si="107"/>
        <v>0.53887224104540898</v>
      </c>
      <c r="Z911" s="126">
        <f t="shared" si="108"/>
        <v>0.45709779613492102</v>
      </c>
      <c r="AB911">
        <v>901</v>
      </c>
      <c r="AC911" t="str">
        <f t="shared" si="102"/>
        <v>Pedro Sakamoto</v>
      </c>
      <c r="AD911" s="124">
        <f t="shared" si="103"/>
        <v>0.59576582577793002</v>
      </c>
      <c r="AE911" s="124">
        <f t="shared" si="104"/>
        <v>0.39728208753447902</v>
      </c>
    </row>
    <row r="912" spans="2:31" x14ac:dyDescent="0.35">
      <c r="B912" s="122">
        <v>902</v>
      </c>
      <c r="C912" t="s">
        <v>2440</v>
      </c>
      <c r="D912">
        <v>0.63902111103375503</v>
      </c>
      <c r="E912">
        <v>0.339792351807855</v>
      </c>
      <c r="F912">
        <v>0.62890908048513705</v>
      </c>
      <c r="G912">
        <v>0.34843835538068302</v>
      </c>
      <c r="H912">
        <v>0.60654313242096902</v>
      </c>
      <c r="I912">
        <v>0.35559082034741901</v>
      </c>
      <c r="J912">
        <v>0.57260366639088101</v>
      </c>
      <c r="K912">
        <v>0.38465608046485</v>
      </c>
      <c r="L912" s="126">
        <f t="shared" si="105"/>
        <v>0.57260366639088101</v>
      </c>
      <c r="M912" s="126">
        <f t="shared" si="106"/>
        <v>0.38465608046485</v>
      </c>
      <c r="O912" s="122">
        <v>902</v>
      </c>
      <c r="P912" t="s">
        <v>3190</v>
      </c>
      <c r="Q912">
        <v>0.57228264351931202</v>
      </c>
      <c r="R912">
        <v>0.41642136302078903</v>
      </c>
      <c r="S912">
        <v>0.55971019135908295</v>
      </c>
      <c r="T912">
        <v>0.42522848402771901</v>
      </c>
      <c r="U912">
        <v>0.528847930557937</v>
      </c>
      <c r="V912">
        <v>0.43726408906236702</v>
      </c>
      <c r="W912">
        <v>0.52571019135908303</v>
      </c>
      <c r="X912">
        <v>0.45922848402771899</v>
      </c>
      <c r="Y912" s="126">
        <f t="shared" si="107"/>
        <v>0.52571019135908303</v>
      </c>
      <c r="Z912" s="126">
        <f t="shared" si="108"/>
        <v>0.45922848402771899</v>
      </c>
      <c r="AB912">
        <v>902</v>
      </c>
      <c r="AC912" t="str">
        <f t="shared" si="102"/>
        <v>Pedro Sousa</v>
      </c>
      <c r="AD912" s="124">
        <f t="shared" si="103"/>
        <v>0.57260366639088101</v>
      </c>
      <c r="AE912" s="124">
        <f t="shared" si="104"/>
        <v>0.38465608046485</v>
      </c>
    </row>
    <row r="913" spans="2:31" x14ac:dyDescent="0.35">
      <c r="B913" s="122">
        <v>903</v>
      </c>
      <c r="C913" t="s">
        <v>1901</v>
      </c>
      <c r="D913">
        <v>0.65295030178615099</v>
      </c>
      <c r="E913">
        <v>0.34395336604080001</v>
      </c>
      <c r="F913">
        <v>0.641933735714868</v>
      </c>
      <c r="G913">
        <v>0.353937821387734</v>
      </c>
      <c r="H913">
        <v>0.62484427892994099</v>
      </c>
      <c r="I913">
        <v>0.36545388026117498</v>
      </c>
      <c r="J913">
        <v>0.59993373571486797</v>
      </c>
      <c r="K913">
        <v>0.39593782138773398</v>
      </c>
      <c r="L913" s="126">
        <f t="shared" si="105"/>
        <v>0.59993373571486797</v>
      </c>
      <c r="M913" s="126">
        <f t="shared" si="106"/>
        <v>0.39593782138773398</v>
      </c>
      <c r="O913" s="122">
        <v>903</v>
      </c>
      <c r="P913" t="s">
        <v>2225</v>
      </c>
      <c r="Q913">
        <v>0.58023192089010101</v>
      </c>
      <c r="R913">
        <v>0.42818855368615599</v>
      </c>
      <c r="S913">
        <v>0.57010307595115595</v>
      </c>
      <c r="T913">
        <v>0.433639357193847</v>
      </c>
      <c r="U913">
        <v>0.55207730696336699</v>
      </c>
      <c r="V913">
        <v>0.45072951789538501</v>
      </c>
      <c r="W913">
        <v>0.53605153797557803</v>
      </c>
      <c r="X913">
        <v>0.46581967859692303</v>
      </c>
      <c r="Y913" s="126">
        <f t="shared" si="107"/>
        <v>0.53605153797557803</v>
      </c>
      <c r="Z913" s="126">
        <f t="shared" si="108"/>
        <v>0.46581967859692303</v>
      </c>
      <c r="AB913">
        <v>903</v>
      </c>
      <c r="AC913" t="str">
        <f t="shared" si="102"/>
        <v>Peng Sun</v>
      </c>
      <c r="AD913" s="124">
        <f t="shared" si="103"/>
        <v>0.59993373571486797</v>
      </c>
      <c r="AE913" s="124">
        <f t="shared" si="104"/>
        <v>0.39593782138773398</v>
      </c>
    </row>
    <row r="914" spans="2:31" x14ac:dyDescent="0.35">
      <c r="B914" s="122">
        <v>904</v>
      </c>
      <c r="C914" t="s">
        <v>2451</v>
      </c>
      <c r="D914">
        <v>0.64429456614760094</v>
      </c>
      <c r="E914">
        <v>0.34553193283049</v>
      </c>
      <c r="F914">
        <v>0.62154223044686296</v>
      </c>
      <c r="G914">
        <v>0.35455004215165198</v>
      </c>
      <c r="H914">
        <v>0.61629456614760103</v>
      </c>
      <c r="I914">
        <v>0.37353193283049002</v>
      </c>
      <c r="J914">
        <v>0.59347092461070095</v>
      </c>
      <c r="K914">
        <v>0.39889894962286798</v>
      </c>
      <c r="L914" s="126">
        <f t="shared" si="105"/>
        <v>0.59347092461070095</v>
      </c>
      <c r="M914" s="126">
        <f t="shared" si="106"/>
        <v>0.39889894962286798</v>
      </c>
      <c r="O914" s="122">
        <v>904</v>
      </c>
      <c r="P914" t="s">
        <v>2226</v>
      </c>
      <c r="Q914">
        <v>0.61394032885874295</v>
      </c>
      <c r="R914">
        <v>0.43303812776858902</v>
      </c>
      <c r="S914">
        <v>0.57925351241649603</v>
      </c>
      <c r="T914">
        <v>0.42981670072237499</v>
      </c>
      <c r="U914">
        <v>0.59103673792969003</v>
      </c>
      <c r="V914">
        <v>0.44961947082658899</v>
      </c>
      <c r="W914">
        <v>0.56413711791460297</v>
      </c>
      <c r="X914">
        <v>0.44590646663252698</v>
      </c>
      <c r="Y914" s="126">
        <f t="shared" si="107"/>
        <v>0.56413711791460297</v>
      </c>
      <c r="Z914" s="126">
        <f t="shared" si="108"/>
        <v>0.44590646663252698</v>
      </c>
      <c r="AB914">
        <v>904</v>
      </c>
      <c r="AC914" t="str">
        <f t="shared" si="102"/>
        <v>Perakiat Siriluethaiwattana</v>
      </c>
      <c r="AD914" s="124">
        <f t="shared" si="103"/>
        <v>0.59347092461070095</v>
      </c>
      <c r="AE914" s="124">
        <f t="shared" si="104"/>
        <v>0.39889894962286798</v>
      </c>
    </row>
    <row r="915" spans="2:31" x14ac:dyDescent="0.35">
      <c r="B915" s="122">
        <v>905</v>
      </c>
      <c r="C915" t="s">
        <v>2447</v>
      </c>
      <c r="D915">
        <v>0.62611554259220603</v>
      </c>
      <c r="E915">
        <v>0.31375408394450899</v>
      </c>
      <c r="F915">
        <v>0.60432878213832197</v>
      </c>
      <c r="G915">
        <v>0.32510162375520002</v>
      </c>
      <c r="H915">
        <v>0.58179837933393297</v>
      </c>
      <c r="I915">
        <v>0.32625472161007102</v>
      </c>
      <c r="J915">
        <v>0.58065137031789005</v>
      </c>
      <c r="K915">
        <v>0.37591057093131802</v>
      </c>
      <c r="L915" s="126">
        <f t="shared" si="105"/>
        <v>0.58065137031789005</v>
      </c>
      <c r="M915" s="126">
        <f t="shared" si="106"/>
        <v>0.37591057093131802</v>
      </c>
      <c r="O915" s="122">
        <v>905</v>
      </c>
      <c r="P915" t="s">
        <v>2227</v>
      </c>
      <c r="Q915">
        <v>0.57637797768888799</v>
      </c>
      <c r="R915">
        <v>0.415176132399803</v>
      </c>
      <c r="S915">
        <v>0.56514324321404696</v>
      </c>
      <c r="T915">
        <v>0.42327323774854098</v>
      </c>
      <c r="U915">
        <v>0.54129829529348805</v>
      </c>
      <c r="V915">
        <v>0.43529802990659</v>
      </c>
      <c r="W915">
        <v>0.53065015653357805</v>
      </c>
      <c r="X915">
        <v>0.451964339627</v>
      </c>
      <c r="Y915" s="126">
        <f t="shared" si="107"/>
        <v>0.53065015653357805</v>
      </c>
      <c r="Z915" s="126">
        <f t="shared" si="108"/>
        <v>0.451964339627</v>
      </c>
      <c r="AB915">
        <v>905</v>
      </c>
      <c r="AC915" t="str">
        <f t="shared" si="102"/>
        <v>Pere Riba</v>
      </c>
      <c r="AD915" s="124">
        <f t="shared" si="103"/>
        <v>0.58065137031789005</v>
      </c>
      <c r="AE915" s="124">
        <f t="shared" si="104"/>
        <v>0.37591057093131802</v>
      </c>
    </row>
    <row r="916" spans="2:31" x14ac:dyDescent="0.35">
      <c r="B916" s="122">
        <v>906</v>
      </c>
      <c r="C916" t="s">
        <v>2550</v>
      </c>
      <c r="D916">
        <v>0.65130311471261004</v>
      </c>
      <c r="E916">
        <v>0.343605003947832</v>
      </c>
      <c r="F916">
        <v>0.638012319574633</v>
      </c>
      <c r="G916">
        <v>0.35002175927740597</v>
      </c>
      <c r="H916">
        <v>0.62330311471261002</v>
      </c>
      <c r="I916">
        <v>0.37160500394783202</v>
      </c>
      <c r="J916">
        <v>0.59872733603445705</v>
      </c>
      <c r="K916">
        <v>0.39745375296087398</v>
      </c>
      <c r="L916" s="126">
        <f t="shared" si="105"/>
        <v>0.59872733603445705</v>
      </c>
      <c r="M916" s="126">
        <f t="shared" si="106"/>
        <v>0.39745375296087398</v>
      </c>
      <c r="O916" s="122">
        <v>906</v>
      </c>
      <c r="P916" t="s">
        <v>3364</v>
      </c>
      <c r="Q916">
        <v>0.54926247378832405</v>
      </c>
      <c r="R916">
        <v>0.429608713586835</v>
      </c>
      <c r="S916">
        <v>0.55337997978984099</v>
      </c>
      <c r="T916">
        <v>0.43632152847698602</v>
      </c>
      <c r="U916">
        <v>0.55840191006310802</v>
      </c>
      <c r="V916">
        <v>0.46502906669738597</v>
      </c>
      <c r="W916">
        <v>0.51850417899831402</v>
      </c>
      <c r="X916">
        <v>0.47007247253475498</v>
      </c>
      <c r="Y916" s="126">
        <f t="shared" si="107"/>
        <v>0.51850417899831402</v>
      </c>
      <c r="Z916" s="126">
        <f t="shared" si="108"/>
        <v>0.47007247253475498</v>
      </c>
      <c r="AB916">
        <v>906</v>
      </c>
      <c r="AC916" t="str">
        <f t="shared" si="102"/>
        <v>Petar Jelenic</v>
      </c>
      <c r="AD916" s="124">
        <f t="shared" si="103"/>
        <v>0.59872733603445705</v>
      </c>
      <c r="AE916" s="124">
        <f t="shared" si="104"/>
        <v>0.39745375296087398</v>
      </c>
    </row>
    <row r="917" spans="2:31" x14ac:dyDescent="0.35">
      <c r="B917" s="122">
        <v>907</v>
      </c>
      <c r="C917" t="s">
        <v>2555</v>
      </c>
      <c r="D917">
        <v>0.62378896286019203</v>
      </c>
      <c r="E917">
        <v>0.35884848473373598</v>
      </c>
      <c r="F917">
        <v>0.64376202246979697</v>
      </c>
      <c r="G917">
        <v>0.36438320018626402</v>
      </c>
      <c r="H917">
        <v>0.60492700943832201</v>
      </c>
      <c r="I917">
        <v>0.37150361766094803</v>
      </c>
      <c r="J917">
        <v>0.58335301923009997</v>
      </c>
      <c r="K917">
        <v>0.38789578390853502</v>
      </c>
      <c r="L917" s="126">
        <f t="shared" si="105"/>
        <v>0.58335301923009997</v>
      </c>
      <c r="M917" s="126">
        <f t="shared" si="106"/>
        <v>0.38789578390853502</v>
      </c>
      <c r="O917" s="122">
        <v>907</v>
      </c>
      <c r="P917" t="s">
        <v>3226</v>
      </c>
      <c r="Q917">
        <v>0.57892164775770205</v>
      </c>
      <c r="R917">
        <v>0.41881233171281002</v>
      </c>
      <c r="S917">
        <v>0.56856219701027</v>
      </c>
      <c r="T917">
        <v>0.42841644228374698</v>
      </c>
      <c r="U917">
        <v>0.54876494327310699</v>
      </c>
      <c r="V917">
        <v>0.44443699513842999</v>
      </c>
      <c r="W917">
        <v>0.53456219701026997</v>
      </c>
      <c r="X917">
        <v>0.46241644228374701</v>
      </c>
      <c r="Y917" s="126">
        <f t="shared" si="107"/>
        <v>0.53456219701026997</v>
      </c>
      <c r="Z917" s="126">
        <f t="shared" si="108"/>
        <v>0.46241644228374701</v>
      </c>
      <c r="AB917">
        <v>907</v>
      </c>
      <c r="AC917" t="str">
        <f t="shared" si="102"/>
        <v>Peter Gojowczyk</v>
      </c>
      <c r="AD917" s="124">
        <f t="shared" si="103"/>
        <v>0.58335301923009997</v>
      </c>
      <c r="AE917" s="124">
        <f t="shared" si="104"/>
        <v>0.38789578390853502</v>
      </c>
    </row>
    <row r="918" spans="2:31" x14ac:dyDescent="0.35">
      <c r="B918" s="122">
        <v>908</v>
      </c>
      <c r="C918" t="s">
        <v>1902</v>
      </c>
      <c r="D918">
        <v>0.65895227257603195</v>
      </c>
      <c r="E918">
        <v>0.328066518326045</v>
      </c>
      <c r="F918">
        <v>0.63937797785300199</v>
      </c>
      <c r="G918">
        <v>0.32766280222327598</v>
      </c>
      <c r="H918">
        <v>0.63799255017892498</v>
      </c>
      <c r="I918">
        <v>0.34071057917153202</v>
      </c>
      <c r="J918">
        <v>0.601443277401979</v>
      </c>
      <c r="K918">
        <v>0.34715008824249199</v>
      </c>
      <c r="L918" s="126">
        <f t="shared" si="105"/>
        <v>0.601443277401979</v>
      </c>
      <c r="M918" s="126">
        <f t="shared" si="106"/>
        <v>0.34715008824249199</v>
      </c>
      <c r="O918" s="122">
        <v>908</v>
      </c>
      <c r="P918" t="s">
        <v>3274</v>
      </c>
      <c r="Q918">
        <v>0.56580449630090901</v>
      </c>
      <c r="R918">
        <v>0.42348515769434297</v>
      </c>
      <c r="S918">
        <v>0.57410339602612703</v>
      </c>
      <c r="T918">
        <v>0.43570798681796002</v>
      </c>
      <c r="U918">
        <v>0.57499464525045496</v>
      </c>
      <c r="V918">
        <v>0.46688543718988701</v>
      </c>
      <c r="W918">
        <v>0.53605308416376896</v>
      </c>
      <c r="X918">
        <v>0.464847668094369</v>
      </c>
      <c r="Y918" s="126">
        <f t="shared" si="107"/>
        <v>0.53605308416376896</v>
      </c>
      <c r="Z918" s="126">
        <f t="shared" si="108"/>
        <v>0.464847668094369</v>
      </c>
      <c r="AB918">
        <v>908</v>
      </c>
      <c r="AC918" t="str">
        <f t="shared" si="102"/>
        <v>Peter Luczak</v>
      </c>
      <c r="AD918" s="124">
        <f t="shared" si="103"/>
        <v>0.601443277401979</v>
      </c>
      <c r="AE918" s="124">
        <f t="shared" si="104"/>
        <v>0.34715008824249199</v>
      </c>
    </row>
    <row r="919" spans="2:31" x14ac:dyDescent="0.35">
      <c r="B919" s="122">
        <v>909</v>
      </c>
      <c r="C919" t="s">
        <v>1903</v>
      </c>
      <c r="D919">
        <v>0.64404287555017703</v>
      </c>
      <c r="E919">
        <v>0.33810065697902503</v>
      </c>
      <c r="F919">
        <v>0.63232518755031297</v>
      </c>
      <c r="G919">
        <v>0.350200202191988</v>
      </c>
      <c r="H919">
        <v>0.63143267890795995</v>
      </c>
      <c r="I919">
        <v>0.36434869414008297</v>
      </c>
      <c r="J919">
        <v>0.60161395637148696</v>
      </c>
      <c r="K919">
        <v>0.387472843310534</v>
      </c>
      <c r="L919" s="126">
        <f t="shared" si="105"/>
        <v>0.60161395637148696</v>
      </c>
      <c r="M919" s="126">
        <f t="shared" si="106"/>
        <v>0.387472843310534</v>
      </c>
      <c r="O919" s="122">
        <v>909</v>
      </c>
      <c r="P919" t="s">
        <v>3151</v>
      </c>
      <c r="Q919">
        <v>0.57851721589859295</v>
      </c>
      <c r="R919">
        <v>0.418210612514758</v>
      </c>
      <c r="S919">
        <v>0.56802295453145801</v>
      </c>
      <c r="T919">
        <v>0.42761415001967801</v>
      </c>
      <c r="U919">
        <v>0.54755164769578002</v>
      </c>
      <c r="V919">
        <v>0.44263183754427499</v>
      </c>
      <c r="W919">
        <v>0.53402295453145798</v>
      </c>
      <c r="X919">
        <v>0.46161415001967798</v>
      </c>
      <c r="Y919" s="126">
        <f t="shared" si="107"/>
        <v>0.53402295453145798</v>
      </c>
      <c r="Z919" s="126">
        <f t="shared" si="108"/>
        <v>0.46161415001967798</v>
      </c>
      <c r="AB919">
        <v>909</v>
      </c>
      <c r="AC919" t="str">
        <f t="shared" si="102"/>
        <v>Peter Polansky</v>
      </c>
      <c r="AD919" s="124">
        <f t="shared" si="103"/>
        <v>0.60161395637148696</v>
      </c>
      <c r="AE919" s="124">
        <f t="shared" si="104"/>
        <v>0.387472843310534</v>
      </c>
    </row>
    <row r="920" spans="2:31" x14ac:dyDescent="0.35">
      <c r="B920" s="122">
        <v>910</v>
      </c>
      <c r="C920" t="s">
        <v>2615</v>
      </c>
      <c r="D920">
        <v>0.65275526903996905</v>
      </c>
      <c r="E920">
        <v>0.34688098017240998</v>
      </c>
      <c r="F920">
        <v>0.64163290355995395</v>
      </c>
      <c r="G920">
        <v>0.35782147025861499</v>
      </c>
      <c r="H920">
        <v>0.62451053807993895</v>
      </c>
      <c r="I920">
        <v>0.37476196034482001</v>
      </c>
      <c r="J920">
        <v>0.59884976448785499</v>
      </c>
      <c r="K920">
        <v>0.399440606810326</v>
      </c>
      <c r="L920" s="126">
        <f t="shared" si="105"/>
        <v>0.59884976448785499</v>
      </c>
      <c r="M920" s="126">
        <f t="shared" si="106"/>
        <v>0.399440606810326</v>
      </c>
      <c r="O920" s="122">
        <v>910</v>
      </c>
      <c r="P920" t="s">
        <v>3317</v>
      </c>
      <c r="Q920">
        <v>0.58879434439009803</v>
      </c>
      <c r="R920">
        <v>0.40921333837082502</v>
      </c>
      <c r="S920">
        <v>0.578660090909483</v>
      </c>
      <c r="T920">
        <v>0.42175303443310502</v>
      </c>
      <c r="U920">
        <v>0.56073694968532695</v>
      </c>
      <c r="V920">
        <v>0.44191557167213802</v>
      </c>
      <c r="W920">
        <v>0.53917615322536805</v>
      </c>
      <c r="X920">
        <v>0.45499176083561899</v>
      </c>
      <c r="Y920" s="126">
        <f t="shared" si="107"/>
        <v>0.53917615322536805</v>
      </c>
      <c r="Z920" s="126">
        <f t="shared" si="108"/>
        <v>0.45499176083561899</v>
      </c>
      <c r="AB920">
        <v>910</v>
      </c>
      <c r="AC920" t="str">
        <f t="shared" si="102"/>
        <v>Peter Torebko</v>
      </c>
      <c r="AD920" s="124">
        <f t="shared" si="103"/>
        <v>0.59884976448785499</v>
      </c>
      <c r="AE920" s="124">
        <f t="shared" si="104"/>
        <v>0.399440606810326</v>
      </c>
    </row>
    <row r="921" spans="2:31" x14ac:dyDescent="0.35">
      <c r="B921" s="122">
        <v>911</v>
      </c>
      <c r="C921" t="s">
        <v>1904</v>
      </c>
      <c r="D921">
        <v>0.67555681804523504</v>
      </c>
      <c r="E921">
        <v>0.35217462021072699</v>
      </c>
      <c r="F921">
        <v>0.64758079377247402</v>
      </c>
      <c r="G921">
        <v>0.35816012258518398</v>
      </c>
      <c r="H921">
        <v>0.63940260687655803</v>
      </c>
      <c r="I921">
        <v>0.37605190929529198</v>
      </c>
      <c r="J921">
        <v>0.60753300228013496</v>
      </c>
      <c r="K921">
        <v>0.399876459944351</v>
      </c>
      <c r="L921" s="126">
        <f t="shared" si="105"/>
        <v>0.60753300228013496</v>
      </c>
      <c r="M921" s="126">
        <f t="shared" si="106"/>
        <v>0.399876459944351</v>
      </c>
      <c r="O921" s="122">
        <v>911</v>
      </c>
      <c r="P921" t="s">
        <v>3244</v>
      </c>
      <c r="Q921">
        <v>0.57184386137048204</v>
      </c>
      <c r="R921">
        <v>0.40206964352834601</v>
      </c>
      <c r="S921">
        <v>0.56505890037165596</v>
      </c>
      <c r="T921">
        <v>0.421324624947847</v>
      </c>
      <c r="U921">
        <v>0.54533283974448599</v>
      </c>
      <c r="V921">
        <v>0.43990423131519601</v>
      </c>
      <c r="W921">
        <v>0.532542338341076</v>
      </c>
      <c r="X921">
        <v>0.45913256667536001</v>
      </c>
      <c r="Y921" s="126">
        <f t="shared" si="107"/>
        <v>0.532542338341076</v>
      </c>
      <c r="Z921" s="126">
        <f t="shared" si="108"/>
        <v>0.45913256667536001</v>
      </c>
      <c r="AB921">
        <v>911</v>
      </c>
      <c r="AC921" t="str">
        <f t="shared" si="102"/>
        <v>Peter Wessels</v>
      </c>
      <c r="AD921" s="124">
        <f t="shared" si="103"/>
        <v>0.60753300228013496</v>
      </c>
      <c r="AE921" s="124">
        <f t="shared" si="104"/>
        <v>0.399876459944351</v>
      </c>
    </row>
    <row r="922" spans="2:31" x14ac:dyDescent="0.35">
      <c r="B922" s="122">
        <v>912</v>
      </c>
      <c r="C922" t="s">
        <v>2360</v>
      </c>
      <c r="D922">
        <v>0.65007156248600195</v>
      </c>
      <c r="E922">
        <v>0.34599411973694499</v>
      </c>
      <c r="F922">
        <v>0.64075385637702198</v>
      </c>
      <c r="G922">
        <v>0.35757196584550899</v>
      </c>
      <c r="H922">
        <v>0.62406539228276603</v>
      </c>
      <c r="I922">
        <v>0.374678974384132</v>
      </c>
      <c r="J922">
        <v>0.59937692818851096</v>
      </c>
      <c r="K922">
        <v>0.39978598292275402</v>
      </c>
      <c r="L922" s="126">
        <f t="shared" si="105"/>
        <v>0.59937692818851096</v>
      </c>
      <c r="M922" s="126">
        <f t="shared" si="106"/>
        <v>0.39978598292275402</v>
      </c>
      <c r="O922" s="122">
        <v>912</v>
      </c>
      <c r="P922" t="s">
        <v>3008</v>
      </c>
      <c r="Q922">
        <v>0.56327052296693403</v>
      </c>
      <c r="R922">
        <v>0.419693799587951</v>
      </c>
      <c r="S922">
        <v>0.55681831083085997</v>
      </c>
      <c r="T922">
        <v>0.43139426341218801</v>
      </c>
      <c r="U922">
        <v>0.53067406491440205</v>
      </c>
      <c r="V922">
        <v>0.453121504810858</v>
      </c>
      <c r="W922">
        <v>0.522161449421777</v>
      </c>
      <c r="X922">
        <v>0.46459743758260502</v>
      </c>
      <c r="Y922" s="126">
        <f t="shared" si="107"/>
        <v>0.522161449421777</v>
      </c>
      <c r="Z922" s="126">
        <f t="shared" si="108"/>
        <v>0.46459743758260502</v>
      </c>
      <c r="AB922">
        <v>912</v>
      </c>
      <c r="AC922" t="str">
        <f t="shared" si="102"/>
        <v>Petr Luxa</v>
      </c>
      <c r="AD922" s="124">
        <f t="shared" si="103"/>
        <v>0.59937692818851096</v>
      </c>
      <c r="AE922" s="124">
        <f t="shared" si="104"/>
        <v>0.39978598292275402</v>
      </c>
    </row>
    <row r="923" spans="2:31" x14ac:dyDescent="0.35">
      <c r="B923" s="122">
        <v>913</v>
      </c>
      <c r="C923" t="s">
        <v>2890</v>
      </c>
      <c r="D923">
        <v>0.65235600476884903</v>
      </c>
      <c r="E923">
        <v>0.34582734816285499</v>
      </c>
      <c r="F923">
        <v>0.64114133969179898</v>
      </c>
      <c r="G923">
        <v>0.35643646421714098</v>
      </c>
      <c r="H923">
        <v>0.62298214827572795</v>
      </c>
      <c r="I923">
        <v>0.37132569091028</v>
      </c>
      <c r="J923">
        <v>0.59914133969179895</v>
      </c>
      <c r="K923">
        <v>0.39843646421714102</v>
      </c>
      <c r="L923" s="126">
        <f t="shared" si="105"/>
        <v>0.59914133969179895</v>
      </c>
      <c r="M923" s="126">
        <f t="shared" si="106"/>
        <v>0.39843646421714102</v>
      </c>
      <c r="O923" s="122">
        <v>913</v>
      </c>
      <c r="P923" t="s">
        <v>2228</v>
      </c>
      <c r="Q923">
        <v>0.58160473458983497</v>
      </c>
      <c r="R923">
        <v>0.39812007624081902</v>
      </c>
      <c r="S923">
        <v>0.57441908395670804</v>
      </c>
      <c r="T923">
        <v>0.41721609694572898</v>
      </c>
      <c r="U923">
        <v>0.55915965239960896</v>
      </c>
      <c r="V923">
        <v>0.39500113651855201</v>
      </c>
      <c r="W923">
        <v>0.58772140579245102</v>
      </c>
      <c r="X923">
        <v>0.44540994661313199</v>
      </c>
      <c r="Y923" s="126">
        <f t="shared" si="107"/>
        <v>0.58772140579245102</v>
      </c>
      <c r="Z923" s="126">
        <f t="shared" si="108"/>
        <v>0.44540994661313199</v>
      </c>
      <c r="AB923">
        <v>913</v>
      </c>
      <c r="AC923" t="str">
        <f t="shared" si="102"/>
        <v>Petros Chrysochos</v>
      </c>
      <c r="AD923" s="124">
        <f t="shared" si="103"/>
        <v>0.59914133969179895</v>
      </c>
      <c r="AE923" s="124">
        <f t="shared" si="104"/>
        <v>0.39843646421714102</v>
      </c>
    </row>
    <row r="924" spans="2:31" x14ac:dyDescent="0.35">
      <c r="B924" s="122">
        <v>914</v>
      </c>
      <c r="C924" t="s">
        <v>3726</v>
      </c>
      <c r="D924">
        <v>0.64976078258824199</v>
      </c>
      <c r="E924">
        <v>0.34138854063538898</v>
      </c>
      <c r="F924">
        <v>0.63438783908236795</v>
      </c>
      <c r="G924">
        <v>0.34481307049316401</v>
      </c>
      <c r="H924">
        <v>0.62176078258824197</v>
      </c>
      <c r="I924">
        <v>0.36938854063538901</v>
      </c>
      <c r="J924">
        <v>0.59757058694118104</v>
      </c>
      <c r="K924">
        <v>0.39579140547654201</v>
      </c>
      <c r="L924" s="126">
        <f t="shared" si="105"/>
        <v>0.59757058694118104</v>
      </c>
      <c r="M924" s="126">
        <f t="shared" si="106"/>
        <v>0.39579140547654201</v>
      </c>
      <c r="O924" s="122">
        <v>914</v>
      </c>
      <c r="P924" t="s">
        <v>3409</v>
      </c>
      <c r="Q924">
        <v>0.57658477398697605</v>
      </c>
      <c r="R924">
        <v>0.42003175091280198</v>
      </c>
      <c r="S924">
        <v>0.56330325281812998</v>
      </c>
      <c r="T924">
        <v>0.43091701393591803</v>
      </c>
      <c r="U924">
        <v>0.54669268169898899</v>
      </c>
      <c r="V924">
        <v>0.44699899662932902</v>
      </c>
      <c r="W924">
        <v>0.53146027770888504</v>
      </c>
      <c r="X924">
        <v>0.45930902468310297</v>
      </c>
      <c r="Y924" s="126">
        <f t="shared" si="107"/>
        <v>0.53146027770888504</v>
      </c>
      <c r="Z924" s="126">
        <f t="shared" si="108"/>
        <v>0.45930902468310297</v>
      </c>
      <c r="AB924">
        <v>914</v>
      </c>
      <c r="AC924" t="str">
        <f t="shared" si="102"/>
        <v>Petros Tsitsipas</v>
      </c>
      <c r="AD924" s="124">
        <f t="shared" si="103"/>
        <v>0.59757058694118104</v>
      </c>
      <c r="AE924" s="124">
        <f t="shared" si="104"/>
        <v>0.39579140547654201</v>
      </c>
    </row>
    <row r="925" spans="2:31" x14ac:dyDescent="0.35">
      <c r="B925" s="122">
        <v>915</v>
      </c>
      <c r="C925" t="s">
        <v>2532</v>
      </c>
      <c r="D925">
        <v>0.64936631595834604</v>
      </c>
      <c r="E925">
        <v>0.34304947320596102</v>
      </c>
      <c r="F925">
        <v>0.633890120475184</v>
      </c>
      <c r="G925">
        <v>0.349642406104682</v>
      </c>
      <c r="H925">
        <v>0.62086128304885102</v>
      </c>
      <c r="I925">
        <v>0.36995989194634699</v>
      </c>
      <c r="J925">
        <v>0.59527985697625396</v>
      </c>
      <c r="K925">
        <v>0.39273325892899302</v>
      </c>
      <c r="L925" s="126">
        <f t="shared" si="105"/>
        <v>0.59527985697625396</v>
      </c>
      <c r="M925" s="126">
        <f t="shared" si="106"/>
        <v>0.39273325892899302</v>
      </c>
      <c r="O925" s="122">
        <v>915</v>
      </c>
      <c r="P925" t="s">
        <v>3061</v>
      </c>
      <c r="Q925">
        <v>0.57789117680413904</v>
      </c>
      <c r="R925">
        <v>0.40790613831300598</v>
      </c>
      <c r="S925">
        <v>0.56614689511448801</v>
      </c>
      <c r="T925">
        <v>0.42358074409995999</v>
      </c>
      <c r="U925">
        <v>0.54652364530433495</v>
      </c>
      <c r="V925">
        <v>0.44244676844714997</v>
      </c>
      <c r="W925">
        <v>0.52404867911629704</v>
      </c>
      <c r="X925">
        <v>0.45683060939062597</v>
      </c>
      <c r="Y925" s="126">
        <f t="shared" si="107"/>
        <v>0.52404867911629704</v>
      </c>
      <c r="Z925" s="126">
        <f t="shared" si="108"/>
        <v>0.45683060939062597</v>
      </c>
      <c r="AB925">
        <v>915</v>
      </c>
      <c r="AC925" t="str">
        <f t="shared" si="102"/>
        <v>Petru-Alexandru Luncanu</v>
      </c>
      <c r="AD925" s="124">
        <f t="shared" si="103"/>
        <v>0.59527985697625396</v>
      </c>
      <c r="AE925" s="124">
        <f t="shared" si="104"/>
        <v>0.39273325892899302</v>
      </c>
    </row>
    <row r="926" spans="2:31" x14ac:dyDescent="0.35">
      <c r="B926" s="122">
        <v>916</v>
      </c>
      <c r="C926" t="s">
        <v>2399</v>
      </c>
      <c r="D926">
        <v>0.64947319087817601</v>
      </c>
      <c r="E926">
        <v>0.34155347781388101</v>
      </c>
      <c r="F926">
        <v>0.63729758783756796</v>
      </c>
      <c r="G926">
        <v>0.35073797041850802</v>
      </c>
      <c r="H926">
        <v>0.61394933141828401</v>
      </c>
      <c r="I926">
        <v>0.35793423048349499</v>
      </c>
      <c r="J926">
        <v>0.59529758783756703</v>
      </c>
      <c r="K926">
        <v>0.392737970418508</v>
      </c>
      <c r="L926" s="126">
        <f t="shared" si="105"/>
        <v>0.59529758783756703</v>
      </c>
      <c r="M926" s="126">
        <f t="shared" si="106"/>
        <v>0.392737970418508</v>
      </c>
      <c r="O926" s="122">
        <v>916</v>
      </c>
      <c r="P926" t="s">
        <v>2981</v>
      </c>
      <c r="Q926">
        <v>0.57320564457740497</v>
      </c>
      <c r="R926">
        <v>0.41492718241663901</v>
      </c>
      <c r="S926">
        <v>0.56488456787036501</v>
      </c>
      <c r="T926">
        <v>0.42544795785955902</v>
      </c>
      <c r="U926">
        <v>0.54477509660019097</v>
      </c>
      <c r="V926">
        <v>0.438900041673773</v>
      </c>
      <c r="W926">
        <v>0.52925328200044897</v>
      </c>
      <c r="X926">
        <v>0.46101983412075898</v>
      </c>
      <c r="Y926" s="126">
        <f t="shared" si="107"/>
        <v>0.52925328200044897</v>
      </c>
      <c r="Z926" s="126">
        <f t="shared" si="108"/>
        <v>0.46101983412075898</v>
      </c>
      <c r="AB926">
        <v>916</v>
      </c>
      <c r="AC926" t="str">
        <f t="shared" si="102"/>
        <v>Philip Bester</v>
      </c>
      <c r="AD926" s="124">
        <f t="shared" si="103"/>
        <v>0.59529758783756703</v>
      </c>
      <c r="AE926" s="124">
        <f t="shared" si="104"/>
        <v>0.392737970418508</v>
      </c>
    </row>
    <row r="927" spans="2:31" x14ac:dyDescent="0.35">
      <c r="B927" s="122">
        <v>917</v>
      </c>
      <c r="C927" t="s">
        <v>2656</v>
      </c>
      <c r="D927">
        <v>0.65041258532974999</v>
      </c>
      <c r="E927">
        <v>0.34528576822530699</v>
      </c>
      <c r="F927">
        <v>0.63560834651536602</v>
      </c>
      <c r="G927">
        <v>0.35462834165243101</v>
      </c>
      <c r="H927">
        <v>0.62277873710568898</v>
      </c>
      <c r="I927">
        <v>0.37251307843358999</v>
      </c>
      <c r="J927">
        <v>0.59950573851226896</v>
      </c>
      <c r="K927">
        <v>0.39566220149169801</v>
      </c>
      <c r="L927" s="126">
        <f t="shared" si="105"/>
        <v>0.59950573851226896</v>
      </c>
      <c r="M927" s="126">
        <f t="shared" si="106"/>
        <v>0.39566220149169801</v>
      </c>
      <c r="O927" s="122">
        <v>917</v>
      </c>
      <c r="P927" t="s">
        <v>2229</v>
      </c>
      <c r="Q927">
        <v>0.56996016770607105</v>
      </c>
      <c r="R927">
        <v>0.40154121857307201</v>
      </c>
      <c r="S927">
        <v>0.55526253806961401</v>
      </c>
      <c r="T927">
        <v>0.40659124642410099</v>
      </c>
      <c r="U927">
        <v>0.52622136439167899</v>
      </c>
      <c r="V927">
        <v>0.41803017742657</v>
      </c>
      <c r="W927">
        <v>0.51194013962424001</v>
      </c>
      <c r="X927">
        <v>0.432752259068516</v>
      </c>
      <c r="Y927" s="126">
        <f t="shared" si="107"/>
        <v>0.51194013962424001</v>
      </c>
      <c r="Z927" s="126">
        <f t="shared" si="108"/>
        <v>0.432752259068516</v>
      </c>
      <c r="AB927">
        <v>917</v>
      </c>
      <c r="AC927" t="str">
        <f t="shared" si="102"/>
        <v>Philipp Davydenko</v>
      </c>
      <c r="AD927" s="124">
        <f t="shared" si="103"/>
        <v>0.59950573851226896</v>
      </c>
      <c r="AE927" s="124">
        <f t="shared" si="104"/>
        <v>0.39566220149169801</v>
      </c>
    </row>
    <row r="928" spans="2:31" x14ac:dyDescent="0.35">
      <c r="B928" s="122">
        <v>918</v>
      </c>
      <c r="C928" t="s">
        <v>1905</v>
      </c>
      <c r="D928">
        <v>0.69853718756460303</v>
      </c>
      <c r="E928">
        <v>0.35853355665659897</v>
      </c>
      <c r="F928">
        <v>0.66614172809959704</v>
      </c>
      <c r="G928">
        <v>0.36184593677174298</v>
      </c>
      <c r="H928">
        <v>0.65583641975923901</v>
      </c>
      <c r="I928">
        <v>0.38437520315243301</v>
      </c>
      <c r="J928">
        <v>0.64497345906690295</v>
      </c>
      <c r="K928">
        <v>0.40238005977532199</v>
      </c>
      <c r="L928" s="126">
        <f t="shared" si="105"/>
        <v>0.64497345906690295</v>
      </c>
      <c r="M928" s="126">
        <f t="shared" si="106"/>
        <v>0.40238005977532199</v>
      </c>
      <c r="O928" s="122">
        <v>918</v>
      </c>
      <c r="P928" t="s">
        <v>2230</v>
      </c>
      <c r="Q928">
        <v>0.57836618081434799</v>
      </c>
      <c r="R928">
        <v>0.41750879449780298</v>
      </c>
      <c r="S928">
        <v>0.56632390683228395</v>
      </c>
      <c r="T928">
        <v>0.424394787620056</v>
      </c>
      <c r="U928">
        <v>0.55036618081434796</v>
      </c>
      <c r="V928">
        <v>0.44550879449780201</v>
      </c>
      <c r="W928">
        <v>0.534774635610761</v>
      </c>
      <c r="X928">
        <v>0.46213159587335201</v>
      </c>
      <c r="Y928" s="126">
        <f t="shared" si="107"/>
        <v>0.534774635610761</v>
      </c>
      <c r="Z928" s="126">
        <f t="shared" si="108"/>
        <v>0.46213159587335201</v>
      </c>
      <c r="AB928">
        <v>918</v>
      </c>
      <c r="AC928" t="str">
        <f t="shared" si="102"/>
        <v>Philipp Kohlschreiber</v>
      </c>
      <c r="AD928" s="124">
        <f t="shared" si="103"/>
        <v>0.64497345906690295</v>
      </c>
      <c r="AE928" s="124">
        <f t="shared" si="104"/>
        <v>0.40238005977532199</v>
      </c>
    </row>
    <row r="929" spans="2:31" x14ac:dyDescent="0.35">
      <c r="B929" s="122">
        <v>919</v>
      </c>
      <c r="C929" t="s">
        <v>2645</v>
      </c>
      <c r="D929">
        <v>0.65177855902944803</v>
      </c>
      <c r="E929">
        <v>0.34342655720178</v>
      </c>
      <c r="F929">
        <v>0.638258152006423</v>
      </c>
      <c r="G929">
        <v>0.35002537451058602</v>
      </c>
      <c r="H929">
        <v>0.62480380810330804</v>
      </c>
      <c r="I929">
        <v>0.37092895121777503</v>
      </c>
      <c r="J929">
        <v>0.60313365311383205</v>
      </c>
      <c r="K929">
        <v>0.39535437426451697</v>
      </c>
      <c r="L929" s="126">
        <f t="shared" si="105"/>
        <v>0.60313365311383205</v>
      </c>
      <c r="M929" s="126">
        <f t="shared" si="106"/>
        <v>0.39535437426451697</v>
      </c>
      <c r="O929" s="122">
        <v>919</v>
      </c>
      <c r="P929" t="s">
        <v>3138</v>
      </c>
      <c r="Q929">
        <v>0.577492265773344</v>
      </c>
      <c r="R929">
        <v>0.41952337389118399</v>
      </c>
      <c r="S929">
        <v>0.566499695470711</v>
      </c>
      <c r="T929">
        <v>0.42937891597148198</v>
      </c>
      <c r="U929">
        <v>0.54541675068252105</v>
      </c>
      <c r="V929">
        <v>0.44648361697413302</v>
      </c>
      <c r="W929">
        <v>0.52967983538324304</v>
      </c>
      <c r="X929">
        <v>0.46363843006974098</v>
      </c>
      <c r="Y929" s="126">
        <f t="shared" si="107"/>
        <v>0.52967983538324304</v>
      </c>
      <c r="Z929" s="126">
        <f t="shared" si="108"/>
        <v>0.46363843006974098</v>
      </c>
      <c r="AB929">
        <v>919</v>
      </c>
      <c r="AC929" t="str">
        <f t="shared" si="102"/>
        <v>Philipp Oswald</v>
      </c>
      <c r="AD929" s="124">
        <f t="shared" si="103"/>
        <v>0.60313365311383205</v>
      </c>
      <c r="AE929" s="124">
        <f t="shared" si="104"/>
        <v>0.39535437426451697</v>
      </c>
    </row>
    <row r="930" spans="2:31" x14ac:dyDescent="0.35">
      <c r="B930" s="122">
        <v>920</v>
      </c>
      <c r="C930" t="s">
        <v>1906</v>
      </c>
      <c r="D930">
        <v>0.67033110460519696</v>
      </c>
      <c r="E930">
        <v>0.365121569139224</v>
      </c>
      <c r="F930">
        <v>0.65176884534284596</v>
      </c>
      <c r="G930">
        <v>0.37902627290830598</v>
      </c>
      <c r="H930">
        <v>0.64409576200539298</v>
      </c>
      <c r="I930">
        <v>0.39696242521050901</v>
      </c>
      <c r="J930">
        <v>0.61369430215514698</v>
      </c>
      <c r="K930">
        <v>0.39170599613505402</v>
      </c>
      <c r="L930" s="126">
        <f t="shared" si="105"/>
        <v>0.61369430215514698</v>
      </c>
      <c r="M930" s="126">
        <f t="shared" si="106"/>
        <v>0.39170599613505402</v>
      </c>
      <c r="O930" s="122">
        <v>920</v>
      </c>
      <c r="P930" t="s">
        <v>2231</v>
      </c>
      <c r="Q930">
        <v>0.56748407733298201</v>
      </c>
      <c r="R930">
        <v>0.41620995020988799</v>
      </c>
      <c r="S930">
        <v>0.55668337806401602</v>
      </c>
      <c r="T930">
        <v>0.423163772155214</v>
      </c>
      <c r="U930">
        <v>0.53092455429139196</v>
      </c>
      <c r="V930">
        <v>0.43124232804372398</v>
      </c>
      <c r="W930">
        <v>0.52057848289088804</v>
      </c>
      <c r="X930">
        <v>0.44536564036012499</v>
      </c>
      <c r="Y930" s="126">
        <f t="shared" si="107"/>
        <v>0.52057848289088804</v>
      </c>
      <c r="Z930" s="126">
        <f t="shared" si="108"/>
        <v>0.44536564036012499</v>
      </c>
      <c r="AB930">
        <v>920</v>
      </c>
      <c r="AC930" t="str">
        <f t="shared" si="102"/>
        <v>Philipp Petzschner</v>
      </c>
      <c r="AD930" s="124">
        <f t="shared" si="103"/>
        <v>0.61369430215514698</v>
      </c>
      <c r="AE930" s="124">
        <f t="shared" si="104"/>
        <v>0.39170599613505402</v>
      </c>
    </row>
    <row r="931" spans="2:31" x14ac:dyDescent="0.35">
      <c r="B931" s="122">
        <v>921</v>
      </c>
      <c r="C931" t="s">
        <v>1907</v>
      </c>
      <c r="D931">
        <v>0.64764873946963197</v>
      </c>
      <c r="E931">
        <v>0.34298063329098299</v>
      </c>
      <c r="F931">
        <v>0.630292127959868</v>
      </c>
      <c r="G931">
        <v>0.35133507807918901</v>
      </c>
      <c r="H931">
        <v>0.617828222315567</v>
      </c>
      <c r="I931">
        <v>0.36514595295969399</v>
      </c>
      <c r="J931">
        <v>0.59548875694290904</v>
      </c>
      <c r="K931">
        <v>0.39539005456514997</v>
      </c>
      <c r="L931" s="126">
        <f t="shared" si="105"/>
        <v>0.59548875694290904</v>
      </c>
      <c r="M931" s="126">
        <f t="shared" si="106"/>
        <v>0.39539005456514997</v>
      </c>
      <c r="O931" s="122">
        <v>921</v>
      </c>
      <c r="P931" t="s">
        <v>3303</v>
      </c>
      <c r="Q931">
        <v>0.57904106540351996</v>
      </c>
      <c r="R931">
        <v>0.41723692563089099</v>
      </c>
      <c r="S931">
        <v>0.56940715376700402</v>
      </c>
      <c r="T931">
        <v>0.42849235006383402</v>
      </c>
      <c r="U931">
        <v>0.55327188753066503</v>
      </c>
      <c r="V931">
        <v>0.44725528779802498</v>
      </c>
      <c r="W931">
        <v>0.53145370079771403</v>
      </c>
      <c r="X931">
        <v>0.461034334873485</v>
      </c>
      <c r="Y931" s="126">
        <f t="shared" si="107"/>
        <v>0.53145370079771403</v>
      </c>
      <c r="Z931" s="126">
        <f t="shared" si="108"/>
        <v>0.461034334873485</v>
      </c>
      <c r="AB931">
        <v>921</v>
      </c>
      <c r="AC931" t="str">
        <f t="shared" si="102"/>
        <v>Phillip King</v>
      </c>
      <c r="AD931" s="124">
        <f t="shared" si="103"/>
        <v>0.59548875694290904</v>
      </c>
      <c r="AE931" s="124">
        <f t="shared" si="104"/>
        <v>0.39539005456514997</v>
      </c>
    </row>
    <row r="932" spans="2:31" x14ac:dyDescent="0.35">
      <c r="B932" s="122">
        <v>922</v>
      </c>
      <c r="C932" t="s">
        <v>1908</v>
      </c>
      <c r="D932">
        <v>0.65330756848017402</v>
      </c>
      <c r="E932">
        <v>0.345466103593222</v>
      </c>
      <c r="F932">
        <v>0.64241009130689897</v>
      </c>
      <c r="G932">
        <v>0.35595480479096198</v>
      </c>
      <c r="H932">
        <v>0.62596371457121203</v>
      </c>
      <c r="I932">
        <v>0.37019379125876201</v>
      </c>
      <c r="J932">
        <v>0.60041009130689904</v>
      </c>
      <c r="K932">
        <v>0.39795480479096201</v>
      </c>
      <c r="L932" s="126">
        <f t="shared" si="105"/>
        <v>0.60041009130689904</v>
      </c>
      <c r="M932" s="126">
        <f t="shared" si="106"/>
        <v>0.39795480479096201</v>
      </c>
      <c r="O932" s="122">
        <v>922</v>
      </c>
      <c r="P932" t="s">
        <v>3062</v>
      </c>
      <c r="Q932">
        <v>0.57994520970646701</v>
      </c>
      <c r="R932">
        <v>0.420017144289763</v>
      </c>
      <c r="S932">
        <v>0.56991781455970003</v>
      </c>
      <c r="T932">
        <v>0.43002571643464399</v>
      </c>
      <c r="U932">
        <v>0.55189041941293404</v>
      </c>
      <c r="V932">
        <v>0.44803428857952499</v>
      </c>
      <c r="W932">
        <v>0.53575344367910105</v>
      </c>
      <c r="X932">
        <v>0.46407714930393101</v>
      </c>
      <c r="Y932" s="126">
        <f t="shared" si="107"/>
        <v>0.53575344367910105</v>
      </c>
      <c r="Z932" s="126">
        <f t="shared" si="108"/>
        <v>0.46407714930393101</v>
      </c>
      <c r="AB932">
        <v>922</v>
      </c>
      <c r="AC932" t="str">
        <f t="shared" si="102"/>
        <v>Phillip Simmonds</v>
      </c>
      <c r="AD932" s="124">
        <f t="shared" si="103"/>
        <v>0.60041009130689904</v>
      </c>
      <c r="AE932" s="124">
        <f t="shared" si="104"/>
        <v>0.39795480479096201</v>
      </c>
    </row>
    <row r="933" spans="2:31" x14ac:dyDescent="0.35">
      <c r="B933" s="122">
        <v>923</v>
      </c>
      <c r="C933" t="s">
        <v>2706</v>
      </c>
      <c r="D933">
        <v>0.66230725718744798</v>
      </c>
      <c r="E933">
        <v>0.35813781163382502</v>
      </c>
      <c r="F933">
        <v>0.68930368569012201</v>
      </c>
      <c r="G933">
        <v>0.37451566614592302</v>
      </c>
      <c r="H933">
        <v>0.66051851406488304</v>
      </c>
      <c r="I933">
        <v>0.39223765479422101</v>
      </c>
      <c r="J933">
        <v>0.64349076237666802</v>
      </c>
      <c r="K933">
        <v>0.38538108682137601</v>
      </c>
      <c r="L933" s="126">
        <f t="shared" si="105"/>
        <v>0.64349076237666802</v>
      </c>
      <c r="M933" s="126">
        <f t="shared" si="106"/>
        <v>0.38538108682137601</v>
      </c>
      <c r="O933" s="122">
        <v>923</v>
      </c>
      <c r="P933" t="s">
        <v>2232</v>
      </c>
      <c r="Q933">
        <v>0.57550524014455895</v>
      </c>
      <c r="R933">
        <v>0.41804385495844498</v>
      </c>
      <c r="S933">
        <v>0.56400698685941097</v>
      </c>
      <c r="T933">
        <v>0.42739180661125897</v>
      </c>
      <c r="U933">
        <v>0.53851572043367602</v>
      </c>
      <c r="V933">
        <v>0.442131564875334</v>
      </c>
      <c r="W933">
        <v>0.53000698685941205</v>
      </c>
      <c r="X933">
        <v>0.461391806611259</v>
      </c>
      <c r="Y933" s="126">
        <f t="shared" si="107"/>
        <v>0.53000698685941205</v>
      </c>
      <c r="Z933" s="126">
        <f t="shared" si="108"/>
        <v>0.461391806611259</v>
      </c>
      <c r="AB933">
        <v>923</v>
      </c>
      <c r="AC933" t="str">
        <f t="shared" si="102"/>
        <v>Pierre-Hugues Herbert</v>
      </c>
      <c r="AD933" s="124">
        <f t="shared" si="103"/>
        <v>0.64349076237666802</v>
      </c>
      <c r="AE933" s="124">
        <f t="shared" si="104"/>
        <v>0.38538108682137601</v>
      </c>
    </row>
    <row r="934" spans="2:31" x14ac:dyDescent="0.35">
      <c r="B934" s="122">
        <v>924</v>
      </c>
      <c r="C934" t="s">
        <v>1909</v>
      </c>
      <c r="D934">
        <v>0.65076737592816203</v>
      </c>
      <c r="E934">
        <v>0.34181652485453101</v>
      </c>
      <c r="F934">
        <v>0.64078273893228399</v>
      </c>
      <c r="G934">
        <v>0.35429884489191299</v>
      </c>
      <c r="H934">
        <v>0.62345911476191695</v>
      </c>
      <c r="I934">
        <v>0.36870989431039902</v>
      </c>
      <c r="J934">
        <v>0.59919513839198701</v>
      </c>
      <c r="K934">
        <v>0.39705122264641401</v>
      </c>
      <c r="L934" s="126">
        <f t="shared" si="105"/>
        <v>0.59919513839198701</v>
      </c>
      <c r="M934" s="126">
        <f t="shared" si="106"/>
        <v>0.39705122264641401</v>
      </c>
      <c r="O934" s="122">
        <v>924</v>
      </c>
      <c r="P934" t="s">
        <v>2233</v>
      </c>
      <c r="Q934">
        <v>0.55974992692411396</v>
      </c>
      <c r="R934">
        <v>0.435374868880333</v>
      </c>
      <c r="S934">
        <v>0.53960740661544304</v>
      </c>
      <c r="T934">
        <v>0.44734207672903498</v>
      </c>
      <c r="U934">
        <v>0.53637872237693995</v>
      </c>
      <c r="V934">
        <v>0.47274206444765099</v>
      </c>
      <c r="W934">
        <v>0.52432787138533299</v>
      </c>
      <c r="X934">
        <v>0.47409218712846701</v>
      </c>
      <c r="Y934" s="126">
        <f t="shared" si="107"/>
        <v>0.52432787138533299</v>
      </c>
      <c r="Z934" s="126">
        <f t="shared" si="108"/>
        <v>0.47409218712846701</v>
      </c>
      <c r="AB934">
        <v>924</v>
      </c>
      <c r="AC934" t="str">
        <f t="shared" si="102"/>
        <v>Pierre-Ludovic Duclos</v>
      </c>
      <c r="AD934" s="124">
        <f t="shared" si="103"/>
        <v>0.59919513839198701</v>
      </c>
      <c r="AE934" s="124">
        <f t="shared" si="104"/>
        <v>0.39705122264641401</v>
      </c>
    </row>
    <row r="935" spans="2:31" x14ac:dyDescent="0.35">
      <c r="B935" s="122">
        <v>925</v>
      </c>
      <c r="C935" t="s">
        <v>1910</v>
      </c>
      <c r="D935">
        <v>0.63380646272103702</v>
      </c>
      <c r="E935">
        <v>0.29940648698354</v>
      </c>
      <c r="F935">
        <v>0.63847789895471196</v>
      </c>
      <c r="G935">
        <v>0.32479794156027803</v>
      </c>
      <c r="H935">
        <v>0.615262218927766</v>
      </c>
      <c r="I935">
        <v>0.34487696298274001</v>
      </c>
      <c r="J935">
        <v>0.64043852419982805</v>
      </c>
      <c r="K935">
        <v>0.37742503974660901</v>
      </c>
      <c r="L935" s="126">
        <f t="shared" si="105"/>
        <v>0.64043852419982805</v>
      </c>
      <c r="M935" s="126">
        <f t="shared" si="106"/>
        <v>0.37742503974660901</v>
      </c>
      <c r="O935" s="122">
        <v>925</v>
      </c>
      <c r="P935" t="s">
        <v>3087</v>
      </c>
      <c r="Q935">
        <v>0.57736591686798699</v>
      </c>
      <c r="R935">
        <v>0.41805600545653299</v>
      </c>
      <c r="S935">
        <v>0.56648788915731596</v>
      </c>
      <c r="T935">
        <v>0.42740800727537698</v>
      </c>
      <c r="U935">
        <v>0.54409775060396004</v>
      </c>
      <c r="V935">
        <v>0.44216801636959902</v>
      </c>
      <c r="W935">
        <v>0.53248788915731604</v>
      </c>
      <c r="X935">
        <v>0.46140800727537701</v>
      </c>
      <c r="Y935" s="126">
        <f t="shared" si="107"/>
        <v>0.53248788915731604</v>
      </c>
      <c r="Z935" s="126">
        <f t="shared" si="108"/>
        <v>0.46140800727537701</v>
      </c>
      <c r="AB935">
        <v>925</v>
      </c>
      <c r="AC935" t="str">
        <f t="shared" si="102"/>
        <v>Potito Starace</v>
      </c>
      <c r="AD935" s="124">
        <f t="shared" si="103"/>
        <v>0.64043852419982805</v>
      </c>
      <c r="AE935" s="124">
        <f t="shared" si="104"/>
        <v>0.37742503974660901</v>
      </c>
    </row>
    <row r="936" spans="2:31" x14ac:dyDescent="0.35">
      <c r="B936" s="122">
        <v>926</v>
      </c>
      <c r="C936" t="s">
        <v>2930</v>
      </c>
      <c r="D936">
        <v>0.63956213771479997</v>
      </c>
      <c r="E936">
        <v>0.33234065907975002</v>
      </c>
      <c r="F936">
        <v>0.63314961615013399</v>
      </c>
      <c r="G936">
        <v>0.34619956109765698</v>
      </c>
      <c r="H936">
        <v>0.61269982326474604</v>
      </c>
      <c r="I936">
        <v>0.35541838604675202</v>
      </c>
      <c r="J936">
        <v>0.590021458244815</v>
      </c>
      <c r="K936">
        <v>0.38553131592358603</v>
      </c>
      <c r="L936" s="126">
        <f t="shared" si="105"/>
        <v>0.590021458244815</v>
      </c>
      <c r="M936" s="126">
        <f t="shared" si="106"/>
        <v>0.38553131592358603</v>
      </c>
      <c r="O936" s="122">
        <v>926</v>
      </c>
      <c r="P936" t="s">
        <v>2979</v>
      </c>
      <c r="Q936">
        <v>0.57552769990074604</v>
      </c>
      <c r="R936">
        <v>0.42256642958895002</v>
      </c>
      <c r="S936">
        <v>0.56925620283116696</v>
      </c>
      <c r="T936">
        <v>0.43072923856455297</v>
      </c>
      <c r="U936">
        <v>0.53638281765079698</v>
      </c>
      <c r="V936">
        <v>0.45051649330209997</v>
      </c>
      <c r="W936">
        <v>0.52149429287191296</v>
      </c>
      <c r="X936">
        <v>0.464909281142667</v>
      </c>
      <c r="Y936" s="126">
        <f t="shared" si="107"/>
        <v>0.52149429287191296</v>
      </c>
      <c r="Z936" s="126">
        <f t="shared" si="108"/>
        <v>0.464909281142667</v>
      </c>
      <c r="AB936">
        <v>926</v>
      </c>
      <c r="AC936" t="str">
        <f t="shared" si="102"/>
        <v>Prajnesh Gunneswaran</v>
      </c>
      <c r="AD936" s="124">
        <f t="shared" si="103"/>
        <v>0.590021458244815</v>
      </c>
      <c r="AE936" s="124">
        <f t="shared" si="104"/>
        <v>0.38553131592358603</v>
      </c>
    </row>
    <row r="937" spans="2:31" x14ac:dyDescent="0.35">
      <c r="B937" s="122">
        <v>927</v>
      </c>
      <c r="C937" t="s">
        <v>1911</v>
      </c>
      <c r="D937">
        <v>0.66427383308450005</v>
      </c>
      <c r="E937">
        <v>0.35106002804637798</v>
      </c>
      <c r="F937">
        <v>0.64523415691930897</v>
      </c>
      <c r="G937">
        <v>0.35447003489920798</v>
      </c>
      <c r="H937">
        <v>0.623752053365357</v>
      </c>
      <c r="I937">
        <v>0.35999708014116499</v>
      </c>
      <c r="J937">
        <v>0.60046908960836498</v>
      </c>
      <c r="K937">
        <v>0.39437394056421599</v>
      </c>
      <c r="L937" s="126">
        <f t="shared" si="105"/>
        <v>0.60046908960836498</v>
      </c>
      <c r="M937" s="126">
        <f t="shared" si="106"/>
        <v>0.39437394056421599</v>
      </c>
      <c r="O937" s="122">
        <v>927</v>
      </c>
      <c r="P937" t="s">
        <v>3925</v>
      </c>
      <c r="Q937">
        <v>0.57869290601258905</v>
      </c>
      <c r="R937">
        <v>0.41725885931900297</v>
      </c>
      <c r="S937">
        <v>0.56825720801678603</v>
      </c>
      <c r="T937">
        <v>0.426345145758671</v>
      </c>
      <c r="U937">
        <v>0.54807871803776897</v>
      </c>
      <c r="V937">
        <v>0.43977657795700797</v>
      </c>
      <c r="W937">
        <v>0.534257208016786</v>
      </c>
      <c r="X937">
        <v>0.46034514575867003</v>
      </c>
      <c r="Y937" s="126">
        <f t="shared" si="107"/>
        <v>0.534257208016786</v>
      </c>
      <c r="Z937" s="126">
        <f t="shared" si="108"/>
        <v>0.46034514575867003</v>
      </c>
      <c r="AB937">
        <v>927</v>
      </c>
      <c r="AC937" t="str">
        <f t="shared" si="102"/>
        <v>Prakash Amritraj</v>
      </c>
      <c r="AD937" s="124">
        <f t="shared" si="103"/>
        <v>0.60046908960836498</v>
      </c>
      <c r="AE937" s="124">
        <f t="shared" si="104"/>
        <v>0.39437394056421599</v>
      </c>
    </row>
    <row r="938" spans="2:31" x14ac:dyDescent="0.35">
      <c r="B938" s="122">
        <v>928</v>
      </c>
      <c r="C938" t="s">
        <v>1912</v>
      </c>
      <c r="D938">
        <v>0.65312930679353398</v>
      </c>
      <c r="E938">
        <v>0.34681419170647398</v>
      </c>
      <c r="F938">
        <v>0.64219396019029995</v>
      </c>
      <c r="G938">
        <v>0.357721287559711</v>
      </c>
      <c r="H938">
        <v>0.62525861358706702</v>
      </c>
      <c r="I938">
        <v>0.37462838341294802</v>
      </c>
      <c r="J938">
        <v>0.60060774192960797</v>
      </c>
      <c r="K938">
        <v>0.39912670102042902</v>
      </c>
      <c r="L938" s="126">
        <f t="shared" si="105"/>
        <v>0.60060774192960797</v>
      </c>
      <c r="M938" s="126">
        <f t="shared" si="106"/>
        <v>0.39912670102042902</v>
      </c>
      <c r="O938" s="122">
        <v>928</v>
      </c>
      <c r="P938" t="s">
        <v>2234</v>
      </c>
      <c r="Q938">
        <v>0.53159808676195697</v>
      </c>
      <c r="R938">
        <v>0.44018992040244598</v>
      </c>
      <c r="S938">
        <v>0.51015953252415802</v>
      </c>
      <c r="T938">
        <v>0.46887351204292199</v>
      </c>
      <c r="U938">
        <v>0.49469314028251599</v>
      </c>
      <c r="V938">
        <v>0.49061904147138202</v>
      </c>
      <c r="W938">
        <v>0.48922143324949102</v>
      </c>
      <c r="X938">
        <v>0.489709865665303</v>
      </c>
      <c r="Y938" s="126">
        <f t="shared" si="107"/>
        <v>0.48922143324949102</v>
      </c>
      <c r="Z938" s="126">
        <f t="shared" si="108"/>
        <v>0.489709865665303</v>
      </c>
      <c r="AB938">
        <v>928</v>
      </c>
      <c r="AC938" t="str">
        <f t="shared" si="102"/>
        <v>Predrag Rusevski</v>
      </c>
      <c r="AD938" s="124">
        <f t="shared" si="103"/>
        <v>0.60060774192960797</v>
      </c>
      <c r="AE938" s="124">
        <f t="shared" si="104"/>
        <v>0.39912670102042902</v>
      </c>
    </row>
    <row r="939" spans="2:31" x14ac:dyDescent="0.35">
      <c r="B939" s="122">
        <v>929</v>
      </c>
      <c r="C939" t="s">
        <v>2455</v>
      </c>
      <c r="D939">
        <v>0.65097885503807595</v>
      </c>
      <c r="E939">
        <v>0.34459409441737598</v>
      </c>
      <c r="F939">
        <v>0.63930514005076799</v>
      </c>
      <c r="G939">
        <v>0.354792125889834</v>
      </c>
      <c r="H939">
        <v>0.61866707911930496</v>
      </c>
      <c r="I939">
        <v>0.36746149584111099</v>
      </c>
      <c r="J939">
        <v>0.59730514005076796</v>
      </c>
      <c r="K939">
        <v>0.39679212588983398</v>
      </c>
      <c r="L939" s="126">
        <f t="shared" si="105"/>
        <v>0.59730514005076796</v>
      </c>
      <c r="M939" s="126">
        <f t="shared" si="106"/>
        <v>0.39679212588983398</v>
      </c>
      <c r="O939" s="122">
        <v>929</v>
      </c>
      <c r="P939" t="s">
        <v>3423</v>
      </c>
      <c r="Q939">
        <v>0.56423087936517202</v>
      </c>
      <c r="R939">
        <v>0.45916870415956401</v>
      </c>
      <c r="S939">
        <v>0.55761532390259005</v>
      </c>
      <c r="T939">
        <v>0.47431623748180901</v>
      </c>
      <c r="U939">
        <v>0.55760513812553303</v>
      </c>
      <c r="V939">
        <v>0.50153967730498705</v>
      </c>
      <c r="W939">
        <v>0.55661673459804695</v>
      </c>
      <c r="X939">
        <v>0.52347025866019103</v>
      </c>
      <c r="Y939" s="126">
        <f t="shared" si="107"/>
        <v>0.55661673459804695</v>
      </c>
      <c r="Z939" s="126">
        <f t="shared" si="108"/>
        <v>0.52347025866019103</v>
      </c>
      <c r="AB939">
        <v>929</v>
      </c>
      <c r="AC939" t="str">
        <f t="shared" si="102"/>
        <v>Purav Raja</v>
      </c>
      <c r="AD939" s="124">
        <f t="shared" si="103"/>
        <v>0.59730514005076796</v>
      </c>
      <c r="AE939" s="124">
        <f t="shared" si="104"/>
        <v>0.39679212588983398</v>
      </c>
    </row>
    <row r="940" spans="2:31" x14ac:dyDescent="0.35">
      <c r="B940" s="122">
        <v>930</v>
      </c>
      <c r="C940" t="s">
        <v>2782</v>
      </c>
      <c r="D940">
        <v>0.69021549900640899</v>
      </c>
      <c r="E940">
        <v>0.34209091562945798</v>
      </c>
      <c r="F940">
        <v>0.67685208651553797</v>
      </c>
      <c r="G940">
        <v>0.340399835102839</v>
      </c>
      <c r="H940">
        <v>0.70498901108863399</v>
      </c>
      <c r="I940">
        <v>0.37487726869172799</v>
      </c>
      <c r="J940">
        <v>0.66695937862279997</v>
      </c>
      <c r="K940">
        <v>0.390452291265449</v>
      </c>
      <c r="L940" s="126">
        <f t="shared" si="105"/>
        <v>0.66695937862279997</v>
      </c>
      <c r="M940" s="126">
        <f t="shared" si="106"/>
        <v>0.390452291265449</v>
      </c>
      <c r="O940" s="122">
        <v>930</v>
      </c>
      <c r="P940" t="s">
        <v>3752</v>
      </c>
      <c r="Q940">
        <v>0.576157058108271</v>
      </c>
      <c r="R940">
        <v>0.41257650770982701</v>
      </c>
      <c r="S940">
        <v>0.568292025825898</v>
      </c>
      <c r="T940">
        <v>0.42670067009325602</v>
      </c>
      <c r="U940">
        <v>0.55071901936942402</v>
      </c>
      <c r="V940">
        <v>0.445525502569942</v>
      </c>
      <c r="W940">
        <v>0.53514601291294905</v>
      </c>
      <c r="X940">
        <v>0.46235033504662798</v>
      </c>
      <c r="Y940" s="126">
        <f t="shared" si="107"/>
        <v>0.53514601291294905</v>
      </c>
      <c r="Z940" s="126">
        <f t="shared" si="108"/>
        <v>0.46235033504662798</v>
      </c>
      <c r="AB940">
        <v>930</v>
      </c>
      <c r="AC940" t="str">
        <f t="shared" si="102"/>
        <v>Quentin Halys</v>
      </c>
      <c r="AD940" s="124">
        <f t="shared" si="103"/>
        <v>0.66695937862279997</v>
      </c>
      <c r="AE940" s="124">
        <f t="shared" si="104"/>
        <v>0.390452291265449</v>
      </c>
    </row>
    <row r="941" spans="2:31" x14ac:dyDescent="0.35">
      <c r="B941" s="122">
        <v>931</v>
      </c>
      <c r="C941" t="s">
        <v>1913</v>
      </c>
      <c r="D941">
        <v>0.65219310862831203</v>
      </c>
      <c r="E941">
        <v>0.34548474813055902</v>
      </c>
      <c r="F941">
        <v>0.64078966294246797</v>
      </c>
      <c r="G941">
        <v>0.35572712219583802</v>
      </c>
      <c r="H941">
        <v>0.62338621725662302</v>
      </c>
      <c r="I941">
        <v>0.37196949626111803</v>
      </c>
      <c r="J941">
        <v>0.59620761055306504</v>
      </c>
      <c r="K941">
        <v>0.39287831621362701</v>
      </c>
      <c r="L941" s="126">
        <f t="shared" si="105"/>
        <v>0.59620761055306504</v>
      </c>
      <c r="M941" s="126">
        <f t="shared" si="106"/>
        <v>0.39287831621362701</v>
      </c>
      <c r="O941" s="122">
        <v>931</v>
      </c>
      <c r="P941" t="s">
        <v>2235</v>
      </c>
      <c r="Q941">
        <v>0.58525186401498097</v>
      </c>
      <c r="R941">
        <v>0.40226478569753699</v>
      </c>
      <c r="S941">
        <v>0.57233416178443597</v>
      </c>
      <c r="T941">
        <v>0.42211768253223902</v>
      </c>
      <c r="U941">
        <v>0.55375062133832698</v>
      </c>
      <c r="V941">
        <v>0.44208826189917899</v>
      </c>
      <c r="W941">
        <v>0.53716708089221799</v>
      </c>
      <c r="X941">
        <v>0.46005884126611901</v>
      </c>
      <c r="Y941" s="126">
        <f t="shared" si="107"/>
        <v>0.53716708089221799</v>
      </c>
      <c r="Z941" s="126">
        <f t="shared" si="108"/>
        <v>0.46005884126611901</v>
      </c>
      <c r="AB941">
        <v>931</v>
      </c>
      <c r="AC941" t="str">
        <f t="shared" si="102"/>
        <v>Rabie Chaki</v>
      </c>
      <c r="AD941" s="124">
        <f t="shared" si="103"/>
        <v>0.59620761055306504</v>
      </c>
      <c r="AE941" s="124">
        <f t="shared" si="104"/>
        <v>0.39287831621362701</v>
      </c>
    </row>
    <row r="942" spans="2:31" x14ac:dyDescent="0.35">
      <c r="B942" s="122">
        <v>932</v>
      </c>
      <c r="C942" t="s">
        <v>1914</v>
      </c>
      <c r="D942">
        <v>0.67899411641943996</v>
      </c>
      <c r="E942">
        <v>0.39354860078947201</v>
      </c>
      <c r="F942">
        <v>0.66379309912964002</v>
      </c>
      <c r="G942">
        <v>0.40953663467030899</v>
      </c>
      <c r="H942">
        <v>0.660659531122613</v>
      </c>
      <c r="I942">
        <v>0.43583763264435998</v>
      </c>
      <c r="J942">
        <v>0.63828083362476895</v>
      </c>
      <c r="K942">
        <v>0.42799922367075399</v>
      </c>
      <c r="L942" s="126">
        <f t="shared" si="105"/>
        <v>0.63828083362476895</v>
      </c>
      <c r="M942" s="126">
        <f t="shared" si="106"/>
        <v>0.42799922367075399</v>
      </c>
      <c r="O942" s="122">
        <v>932</v>
      </c>
      <c r="P942" t="s">
        <v>3241</v>
      </c>
      <c r="Q942">
        <v>0.58284211614051196</v>
      </c>
      <c r="R942">
        <v>0.41233645430514299</v>
      </c>
      <c r="S942">
        <v>0.57326970178638803</v>
      </c>
      <c r="T942">
        <v>0.42485545273215702</v>
      </c>
      <c r="U942">
        <v>0.55611559161095003</v>
      </c>
      <c r="V942">
        <v>0.442700442201511</v>
      </c>
      <c r="W942">
        <v>0.54476334491244705</v>
      </c>
      <c r="X942">
        <v>0.45525138059062198</v>
      </c>
      <c r="Y942" s="126">
        <f t="shared" si="107"/>
        <v>0.54476334491244705</v>
      </c>
      <c r="Z942" s="126">
        <f t="shared" si="108"/>
        <v>0.45525138059062198</v>
      </c>
      <c r="AB942">
        <v>932</v>
      </c>
      <c r="AC942" t="str">
        <f t="shared" si="102"/>
        <v>Radek Stepanek</v>
      </c>
      <c r="AD942" s="124">
        <f t="shared" si="103"/>
        <v>0.63828083362476895</v>
      </c>
      <c r="AE942" s="124">
        <f t="shared" si="104"/>
        <v>0.42799922367075399</v>
      </c>
    </row>
    <row r="943" spans="2:31" x14ac:dyDescent="0.35">
      <c r="B943" s="122">
        <v>933</v>
      </c>
      <c r="C943" t="s">
        <v>2717</v>
      </c>
      <c r="D943">
        <v>0.64327225551151801</v>
      </c>
      <c r="E943">
        <v>0.36749336912661501</v>
      </c>
      <c r="F943">
        <v>0.63948552183308205</v>
      </c>
      <c r="G943">
        <v>0.38604797743240699</v>
      </c>
      <c r="H943">
        <v>0.62702611065667202</v>
      </c>
      <c r="I943">
        <v>0.39214522176579503</v>
      </c>
      <c r="J943">
        <v>0.59161250862798598</v>
      </c>
      <c r="K943">
        <v>0.40519641569001202</v>
      </c>
      <c r="L943" s="126">
        <f t="shared" si="105"/>
        <v>0.59161250862798598</v>
      </c>
      <c r="M943" s="126">
        <f t="shared" si="106"/>
        <v>0.40519641569001202</v>
      </c>
      <c r="O943" s="122">
        <v>933</v>
      </c>
      <c r="P943" t="s">
        <v>2982</v>
      </c>
      <c r="Q943">
        <v>0.57882360864899596</v>
      </c>
      <c r="R943">
        <v>0.41778957413255302</v>
      </c>
      <c r="S943">
        <v>0.56830085672973496</v>
      </c>
      <c r="T943">
        <v>0.426900347209416</v>
      </c>
      <c r="U943">
        <v>0.54925455476054796</v>
      </c>
      <c r="V943">
        <v>0.442283232201579</v>
      </c>
      <c r="W943">
        <v>0.53194967028905704</v>
      </c>
      <c r="X943">
        <v>0.45815681779765199</v>
      </c>
      <c r="Y943" s="126">
        <f t="shared" si="107"/>
        <v>0.53194967028905704</v>
      </c>
      <c r="Z943" s="126">
        <f t="shared" si="108"/>
        <v>0.45815681779765199</v>
      </c>
      <c r="AB943">
        <v>933</v>
      </c>
      <c r="AC943" t="str">
        <f t="shared" si="102"/>
        <v>Radu Albot</v>
      </c>
      <c r="AD943" s="124">
        <f t="shared" si="103"/>
        <v>0.59161250862798598</v>
      </c>
      <c r="AE943" s="124">
        <f t="shared" si="104"/>
        <v>0.40519641569001202</v>
      </c>
    </row>
    <row r="944" spans="2:31" x14ac:dyDescent="0.35">
      <c r="B944" s="122">
        <v>934</v>
      </c>
      <c r="C944" t="s">
        <v>1915</v>
      </c>
      <c r="D944">
        <v>0.65587210213818703</v>
      </c>
      <c r="E944">
        <v>0.334442630166777</v>
      </c>
      <c r="F944">
        <v>0.64482400002559503</v>
      </c>
      <c r="G944">
        <v>0.34132558122919099</v>
      </c>
      <c r="H944">
        <v>0.62954004653110696</v>
      </c>
      <c r="I944">
        <v>0.35899512276037798</v>
      </c>
      <c r="J944">
        <v>0.61357837892068701</v>
      </c>
      <c r="K944">
        <v>0.36713420127283197</v>
      </c>
      <c r="L944" s="126">
        <f t="shared" si="105"/>
        <v>0.61357837892068701</v>
      </c>
      <c r="M944" s="126">
        <f t="shared" si="106"/>
        <v>0.36713420127283197</v>
      </c>
      <c r="O944" s="122">
        <v>934</v>
      </c>
      <c r="P944" t="s">
        <v>3033</v>
      </c>
      <c r="Q944">
        <v>0.56999265524850895</v>
      </c>
      <c r="R944">
        <v>0.41589092686770002</v>
      </c>
      <c r="S944">
        <v>0.56247354548379003</v>
      </c>
      <c r="T944">
        <v>0.42672455816740401</v>
      </c>
      <c r="U944">
        <v>0.54752745075914699</v>
      </c>
      <c r="V944">
        <v>0.44609522448557498</v>
      </c>
      <c r="W944">
        <v>0.53287620454897</v>
      </c>
      <c r="X944">
        <v>0.46266326409825898</v>
      </c>
      <c r="Y944" s="126">
        <f t="shared" si="107"/>
        <v>0.53287620454897</v>
      </c>
      <c r="Z944" s="126">
        <f t="shared" si="108"/>
        <v>0.46266326409825898</v>
      </c>
      <c r="AB944">
        <v>934</v>
      </c>
      <c r="AC944" t="str">
        <f t="shared" si="102"/>
        <v>Raemon Sluiter</v>
      </c>
      <c r="AD944" s="124">
        <f t="shared" si="103"/>
        <v>0.61357837892068701</v>
      </c>
      <c r="AE944" s="124">
        <f t="shared" si="104"/>
        <v>0.36713420127283197</v>
      </c>
    </row>
    <row r="945" spans="2:31" x14ac:dyDescent="0.35">
      <c r="B945" s="122">
        <v>935</v>
      </c>
      <c r="C945" t="s">
        <v>1916</v>
      </c>
      <c r="D945">
        <v>0.723011156825344</v>
      </c>
      <c r="E945">
        <v>0.41897748485828801</v>
      </c>
      <c r="F945">
        <v>0.70843822874886397</v>
      </c>
      <c r="G945">
        <v>0.41684416146289299</v>
      </c>
      <c r="H945">
        <v>0.70024746036533503</v>
      </c>
      <c r="I945">
        <v>0.45579670305527498</v>
      </c>
      <c r="J945">
        <v>0.69142397721715498</v>
      </c>
      <c r="K945">
        <v>0.52127238973969803</v>
      </c>
      <c r="L945" s="126">
        <f t="shared" si="105"/>
        <v>0.69142397721715498</v>
      </c>
      <c r="M945" s="126">
        <f t="shared" si="106"/>
        <v>0.52127238973969803</v>
      </c>
      <c r="O945" s="122">
        <v>935</v>
      </c>
      <c r="P945" t="s">
        <v>3619</v>
      </c>
      <c r="Q945">
        <v>0.57806983795081401</v>
      </c>
      <c r="R945">
        <v>0.41718718469141702</v>
      </c>
      <c r="S945">
        <v>0.567172510199771</v>
      </c>
      <c r="T945">
        <v>0.42616006681491098</v>
      </c>
      <c r="U945">
        <v>0.54773315626033303</v>
      </c>
      <c r="V945">
        <v>0.44009863071612199</v>
      </c>
      <c r="W945">
        <v>0.52860158297610305</v>
      </c>
      <c r="X945">
        <v>0.45854883688929499</v>
      </c>
      <c r="Y945" s="126">
        <f t="shared" si="107"/>
        <v>0.52860158297610305</v>
      </c>
      <c r="Z945" s="126">
        <f t="shared" si="108"/>
        <v>0.45854883688929499</v>
      </c>
      <c r="AB945">
        <v>935</v>
      </c>
      <c r="AC945" t="str">
        <f t="shared" si="102"/>
        <v>Rafael Nadal</v>
      </c>
      <c r="AD945" s="124">
        <f t="shared" si="103"/>
        <v>0.69142397721715498</v>
      </c>
      <c r="AE945" s="124">
        <f t="shared" si="104"/>
        <v>0.52127238973969803</v>
      </c>
    </row>
    <row r="946" spans="2:31" x14ac:dyDescent="0.35">
      <c r="B946" s="122">
        <v>936</v>
      </c>
      <c r="C946" t="s">
        <v>1917</v>
      </c>
      <c r="D946">
        <v>0.65126729666213401</v>
      </c>
      <c r="E946">
        <v>0.34786156981865801</v>
      </c>
      <c r="F946">
        <v>0.63953175173894505</v>
      </c>
      <c r="G946">
        <v>0.36073871838499699</v>
      </c>
      <c r="H946">
        <v>0.62138070303515802</v>
      </c>
      <c r="I946">
        <v>0.37502153533495203</v>
      </c>
      <c r="J946">
        <v>0.59124842767004504</v>
      </c>
      <c r="K946">
        <v>0.39732804115335402</v>
      </c>
      <c r="L946" s="126">
        <f t="shared" si="105"/>
        <v>0.59124842767004504</v>
      </c>
      <c r="M946" s="126">
        <f t="shared" si="106"/>
        <v>0.39732804115335402</v>
      </c>
      <c r="O946" s="122">
        <v>936</v>
      </c>
      <c r="P946" t="s">
        <v>2236</v>
      </c>
      <c r="Q946">
        <v>0.56880866593767598</v>
      </c>
      <c r="R946">
        <v>0.40423579484662597</v>
      </c>
      <c r="S946">
        <v>0.560313402276995</v>
      </c>
      <c r="T946">
        <v>0.41873357872394701</v>
      </c>
      <c r="U946">
        <v>0.53282769641309102</v>
      </c>
      <c r="V946">
        <v>0.42836536349061499</v>
      </c>
      <c r="W946">
        <v>0.53019366859189698</v>
      </c>
      <c r="X946">
        <v>0.45832643140762702</v>
      </c>
      <c r="Y946" s="126">
        <f t="shared" si="107"/>
        <v>0.53019366859189698</v>
      </c>
      <c r="Z946" s="126">
        <f t="shared" si="108"/>
        <v>0.45832643140762702</v>
      </c>
      <c r="AB946">
        <v>936</v>
      </c>
      <c r="AC946" t="str">
        <f t="shared" si="102"/>
        <v>Rainer Eitzinger</v>
      </c>
      <c r="AD946" s="124">
        <f t="shared" si="103"/>
        <v>0.59124842767004504</v>
      </c>
      <c r="AE946" s="124">
        <f t="shared" si="104"/>
        <v>0.39732804115335402</v>
      </c>
    </row>
    <row r="947" spans="2:31" x14ac:dyDescent="0.35">
      <c r="B947" s="122">
        <v>937</v>
      </c>
      <c r="C947" t="s">
        <v>1918</v>
      </c>
      <c r="D947">
        <v>0.65690143410864699</v>
      </c>
      <c r="E947">
        <v>0.385400484734363</v>
      </c>
      <c r="F947">
        <v>0.63040718231835402</v>
      </c>
      <c r="G947">
        <v>0.37227317691839201</v>
      </c>
      <c r="H947">
        <v>0.61904754497433401</v>
      </c>
      <c r="I947">
        <v>0.39906782978498501</v>
      </c>
      <c r="J947">
        <v>0.56463449787123199</v>
      </c>
      <c r="K947">
        <v>0.373659566334615</v>
      </c>
      <c r="L947" s="126">
        <f t="shared" si="105"/>
        <v>0.56463449787123199</v>
      </c>
      <c r="M947" s="126">
        <f t="shared" si="106"/>
        <v>0.373659566334615</v>
      </c>
      <c r="O947" s="122">
        <v>937</v>
      </c>
      <c r="P947" t="s">
        <v>3791</v>
      </c>
      <c r="Q947">
        <v>0.57889346500324701</v>
      </c>
      <c r="R947">
        <v>0.41984520739435599</v>
      </c>
      <c r="S947">
        <v>0.56875595254803502</v>
      </c>
      <c r="T947">
        <v>0.42980294949725001</v>
      </c>
      <c r="U947">
        <v>0.54729239974750299</v>
      </c>
      <c r="V947">
        <v>0.44747958435441898</v>
      </c>
      <c r="W947">
        <v>0.53891993833474505</v>
      </c>
      <c r="X947">
        <v>0.46397106298319701</v>
      </c>
      <c r="Y947" s="126">
        <f t="shared" si="107"/>
        <v>0.53891993833474505</v>
      </c>
      <c r="Z947" s="126">
        <f t="shared" si="108"/>
        <v>0.46397106298319701</v>
      </c>
      <c r="AB947">
        <v>937</v>
      </c>
      <c r="AC947" t="str">
        <f t="shared" si="102"/>
        <v>Rainer Schuettler</v>
      </c>
      <c r="AD947" s="124">
        <f t="shared" si="103"/>
        <v>0.56463449787123199</v>
      </c>
      <c r="AE947" s="124">
        <f t="shared" si="104"/>
        <v>0.373659566334615</v>
      </c>
    </row>
    <row r="948" spans="2:31" x14ac:dyDescent="0.35">
      <c r="B948" s="122">
        <v>938</v>
      </c>
      <c r="C948" t="s">
        <v>1919</v>
      </c>
      <c r="D948">
        <v>0.67362315816333795</v>
      </c>
      <c r="E948">
        <v>0.35187769811676101</v>
      </c>
      <c r="F948">
        <v>0.63616376716884404</v>
      </c>
      <c r="G948">
        <v>0.32527106220516599</v>
      </c>
      <c r="H948">
        <v>0.64740091146577095</v>
      </c>
      <c r="I948">
        <v>0.35696771543796801</v>
      </c>
      <c r="J948">
        <v>0.62097283541750503</v>
      </c>
      <c r="K948">
        <v>0.35968800610128998</v>
      </c>
      <c r="L948" s="126">
        <f t="shared" si="105"/>
        <v>0.62097283541750503</v>
      </c>
      <c r="M948" s="126">
        <f t="shared" si="106"/>
        <v>0.35968800610128998</v>
      </c>
      <c r="O948" s="122">
        <v>938</v>
      </c>
      <c r="P948" t="s">
        <v>2237</v>
      </c>
      <c r="Q948">
        <v>0.69277929897703905</v>
      </c>
      <c r="R948">
        <v>0.48099568656709402</v>
      </c>
      <c r="S948">
        <v>0.63931040268850903</v>
      </c>
      <c r="T948">
        <v>0.48185550666078603</v>
      </c>
      <c r="U948">
        <v>0.65021420911552297</v>
      </c>
      <c r="V948">
        <v>0.48705488178610001</v>
      </c>
      <c r="W948">
        <v>0.63925369726914405</v>
      </c>
      <c r="X948">
        <v>0.50515677854720697</v>
      </c>
      <c r="Y948" s="126">
        <f t="shared" si="107"/>
        <v>0.63925369726914405</v>
      </c>
      <c r="Z948" s="126">
        <f t="shared" si="108"/>
        <v>0.50515677854720697</v>
      </c>
      <c r="AB948">
        <v>938</v>
      </c>
      <c r="AC948" t="str">
        <f t="shared" si="102"/>
        <v>Rajeev Ram</v>
      </c>
      <c r="AD948" s="124">
        <f t="shared" si="103"/>
        <v>0.62097283541750503</v>
      </c>
      <c r="AE948" s="124">
        <f t="shared" si="104"/>
        <v>0.35968800610128998</v>
      </c>
    </row>
    <row r="949" spans="2:31" x14ac:dyDescent="0.35">
      <c r="B949" s="122">
        <v>939</v>
      </c>
      <c r="C949" t="s">
        <v>1920</v>
      </c>
      <c r="D949">
        <v>0.64711196735349596</v>
      </c>
      <c r="E949">
        <v>0.34206814711217798</v>
      </c>
      <c r="F949">
        <v>0.63949445419297701</v>
      </c>
      <c r="G949">
        <v>0.355901339196671</v>
      </c>
      <c r="H949">
        <v>0.62312084064473305</v>
      </c>
      <c r="I949">
        <v>0.37342600439750401</v>
      </c>
      <c r="J949">
        <v>0.59874722709648898</v>
      </c>
      <c r="K949">
        <v>0.39895066959833603</v>
      </c>
      <c r="L949" s="126">
        <f t="shared" si="105"/>
        <v>0.59874722709648898</v>
      </c>
      <c r="M949" s="126">
        <f t="shared" si="106"/>
        <v>0.39895066959833603</v>
      </c>
      <c r="O949" s="122">
        <v>939</v>
      </c>
      <c r="P949" t="s">
        <v>3072</v>
      </c>
      <c r="Q949">
        <v>0.56369804292203196</v>
      </c>
      <c r="R949">
        <v>0.419812740580567</v>
      </c>
      <c r="S949">
        <v>0.53601544702832704</v>
      </c>
      <c r="T949">
        <v>0.43325469265856398</v>
      </c>
      <c r="U949">
        <v>0.52003245831047296</v>
      </c>
      <c r="V949">
        <v>0.453361318400064</v>
      </c>
      <c r="W949">
        <v>0.49956535663928903</v>
      </c>
      <c r="X949">
        <v>0.47918149338355998</v>
      </c>
      <c r="Y949" s="126">
        <f t="shared" si="107"/>
        <v>0.49956535663928903</v>
      </c>
      <c r="Z949" s="126">
        <f t="shared" si="108"/>
        <v>0.47918149338355998</v>
      </c>
      <c r="AB949">
        <v>939</v>
      </c>
      <c r="AC949" t="str">
        <f t="shared" si="102"/>
        <v>Rameez Junaid</v>
      </c>
      <c r="AD949" s="124">
        <f t="shared" si="103"/>
        <v>0.59874722709648898</v>
      </c>
      <c r="AE949" s="124">
        <f t="shared" si="104"/>
        <v>0.39895066959833603</v>
      </c>
    </row>
    <row r="950" spans="2:31" x14ac:dyDescent="0.35">
      <c r="B950" s="122">
        <v>940</v>
      </c>
      <c r="C950" t="s">
        <v>2718</v>
      </c>
      <c r="D950">
        <v>0.66565199993637203</v>
      </c>
      <c r="E950">
        <v>0.35247816094395301</v>
      </c>
      <c r="F950">
        <v>0.64359552794568597</v>
      </c>
      <c r="G950">
        <v>0.34198874516146699</v>
      </c>
      <c r="H950">
        <v>0.62839429210991704</v>
      </c>
      <c r="I950">
        <v>0.34905448451354198</v>
      </c>
      <c r="J950">
        <v>0.60187669625562801</v>
      </c>
      <c r="K950">
        <v>0.38866952421601197</v>
      </c>
      <c r="L950" s="126">
        <f t="shared" si="105"/>
        <v>0.60187669625562801</v>
      </c>
      <c r="M950" s="126">
        <f t="shared" si="106"/>
        <v>0.38866952421601197</v>
      </c>
      <c r="O950" s="122">
        <v>940</v>
      </c>
      <c r="P950" t="s">
        <v>3067</v>
      </c>
      <c r="Q950">
        <v>0.56833619260032697</v>
      </c>
      <c r="R950">
        <v>0.38500244632038599</v>
      </c>
      <c r="S950">
        <v>0.56040756463303798</v>
      </c>
      <c r="T950">
        <v>0.41294533753719798</v>
      </c>
      <c r="U950">
        <v>0.54153666530988898</v>
      </c>
      <c r="V950">
        <v>0.41381012858004801</v>
      </c>
      <c r="W950">
        <v>0.53123911368730503</v>
      </c>
      <c r="X950">
        <v>0.43675831084862499</v>
      </c>
      <c r="Y950" s="126">
        <f t="shared" si="107"/>
        <v>0.53123911368730503</v>
      </c>
      <c r="Z950" s="126">
        <f t="shared" si="108"/>
        <v>0.43675831084862499</v>
      </c>
      <c r="AB950">
        <v>940</v>
      </c>
      <c r="AC950" t="str">
        <f t="shared" si="102"/>
        <v>Ramkumar Ramanathan</v>
      </c>
      <c r="AD950" s="124">
        <f t="shared" si="103"/>
        <v>0.60187669625562801</v>
      </c>
      <c r="AE950" s="124">
        <f t="shared" si="104"/>
        <v>0.38866952421601197</v>
      </c>
    </row>
    <row r="951" spans="2:31" x14ac:dyDescent="0.35">
      <c r="B951" s="122">
        <v>941</v>
      </c>
      <c r="C951" t="s">
        <v>1921</v>
      </c>
      <c r="D951">
        <v>0.65652181859626302</v>
      </c>
      <c r="E951">
        <v>0.33528701038421599</v>
      </c>
      <c r="F951">
        <v>0.64367587714623997</v>
      </c>
      <c r="G951">
        <v>0.355181776572288</v>
      </c>
      <c r="H951">
        <v>0.62923269940072502</v>
      </c>
      <c r="I951">
        <v>0.37677539594414799</v>
      </c>
      <c r="J951">
        <v>0.60185829331256502</v>
      </c>
      <c r="K951">
        <v>0.39976378580279498</v>
      </c>
      <c r="L951" s="126">
        <f t="shared" si="105"/>
        <v>0.60185829331256502</v>
      </c>
      <c r="M951" s="126">
        <f t="shared" si="106"/>
        <v>0.39976378580279498</v>
      </c>
      <c r="O951" s="122">
        <v>941</v>
      </c>
      <c r="P951" t="s">
        <v>2238</v>
      </c>
      <c r="Q951">
        <v>0.56402914600914</v>
      </c>
      <c r="R951">
        <v>0.42284270482603598</v>
      </c>
      <c r="S951">
        <v>0.54763712178482804</v>
      </c>
      <c r="T951">
        <v>0.44198895030292401</v>
      </c>
      <c r="U951">
        <v>0.538910133136976</v>
      </c>
      <c r="V951">
        <v>0.47245744769967302</v>
      </c>
      <c r="W951">
        <v>0.52748052861850103</v>
      </c>
      <c r="X951">
        <v>0.47167823082426003</v>
      </c>
      <c r="Y951" s="126">
        <f t="shared" si="107"/>
        <v>0.52748052861850103</v>
      </c>
      <c r="Z951" s="126">
        <f t="shared" si="108"/>
        <v>0.47167823082426003</v>
      </c>
      <c r="AB951">
        <v>941</v>
      </c>
      <c r="AC951" t="str">
        <f t="shared" si="102"/>
        <v>Ramon Delgado</v>
      </c>
      <c r="AD951" s="124">
        <f t="shared" si="103"/>
        <v>0.60185829331256502</v>
      </c>
      <c r="AE951" s="124">
        <f t="shared" si="104"/>
        <v>0.39976378580279498</v>
      </c>
    </row>
    <row r="952" spans="2:31" x14ac:dyDescent="0.35">
      <c r="B952" s="122">
        <v>942</v>
      </c>
      <c r="C952" t="s">
        <v>3744</v>
      </c>
      <c r="D952">
        <v>0.65320109132861004</v>
      </c>
      <c r="E952">
        <v>0.34654513930701097</v>
      </c>
      <c r="F952">
        <v>0.64230163699291498</v>
      </c>
      <c r="G952">
        <v>0.35731770896051601</v>
      </c>
      <c r="H952">
        <v>0.62540218265722003</v>
      </c>
      <c r="I952">
        <v>0.374090278614021</v>
      </c>
      <c r="J952">
        <v>0.60094512924446597</v>
      </c>
      <c r="K952">
        <v>0.39786215474295</v>
      </c>
      <c r="L952" s="126">
        <f t="shared" si="105"/>
        <v>0.60094512924446597</v>
      </c>
      <c r="M952" s="126">
        <f t="shared" si="106"/>
        <v>0.39786215474295</v>
      </c>
      <c r="O952" s="122">
        <v>942</v>
      </c>
      <c r="P952" t="s">
        <v>3093</v>
      </c>
      <c r="Q952">
        <v>0.57849447535340803</v>
      </c>
      <c r="R952">
        <v>0.41954373396563299</v>
      </c>
      <c r="S952">
        <v>0.56799263380454301</v>
      </c>
      <c r="T952">
        <v>0.42939164528751</v>
      </c>
      <c r="U952">
        <v>0.54748342606022304</v>
      </c>
      <c r="V952">
        <v>0.44663120189689798</v>
      </c>
      <c r="W952">
        <v>0.53399263380454398</v>
      </c>
      <c r="X952">
        <v>0.46339164528750998</v>
      </c>
      <c r="Y952" s="126">
        <f t="shared" si="107"/>
        <v>0.53399263380454398</v>
      </c>
      <c r="Z952" s="126">
        <f t="shared" si="108"/>
        <v>0.46339164528750998</v>
      </c>
      <c r="AB952">
        <v>942</v>
      </c>
      <c r="AC952" t="str">
        <f t="shared" si="102"/>
        <v>Raul Brancaccio</v>
      </c>
      <c r="AD952" s="124">
        <f t="shared" si="103"/>
        <v>0.60094512924446597</v>
      </c>
      <c r="AE952" s="124">
        <f t="shared" si="104"/>
        <v>0.39786215474295</v>
      </c>
    </row>
    <row r="953" spans="2:31" x14ac:dyDescent="0.35">
      <c r="B953" s="122">
        <v>943</v>
      </c>
      <c r="C953" t="s">
        <v>2506</v>
      </c>
      <c r="D953">
        <v>0.65395366961173595</v>
      </c>
      <c r="E953">
        <v>0.34187654527292899</v>
      </c>
      <c r="F953">
        <v>0.64254907891540902</v>
      </c>
      <c r="G953">
        <v>0.352617475236077</v>
      </c>
      <c r="H953">
        <v>0.62574847502603403</v>
      </c>
      <c r="I953">
        <v>0.36343762795890799</v>
      </c>
      <c r="J953">
        <v>0.60037974753254097</v>
      </c>
      <c r="K953">
        <v>0.39495702559674201</v>
      </c>
      <c r="L953" s="126">
        <f t="shared" si="105"/>
        <v>0.60037974753254097</v>
      </c>
      <c r="M953" s="126">
        <f t="shared" si="106"/>
        <v>0.39495702559674201</v>
      </c>
      <c r="O953" s="122">
        <v>943</v>
      </c>
      <c r="P953" t="s">
        <v>2239</v>
      </c>
      <c r="Q953">
        <v>0.56699982244491798</v>
      </c>
      <c r="R953">
        <v>0.408357174479133</v>
      </c>
      <c r="S953">
        <v>0.55277513253888999</v>
      </c>
      <c r="T953">
        <v>0.41748757031599798</v>
      </c>
      <c r="U953">
        <v>0.53514319063782001</v>
      </c>
      <c r="V953">
        <v>0.43844570431950303</v>
      </c>
      <c r="W953">
        <v>0.52700972387495904</v>
      </c>
      <c r="X953">
        <v>0.45933730737175898</v>
      </c>
      <c r="Y953" s="126">
        <f t="shared" si="107"/>
        <v>0.52700972387495904</v>
      </c>
      <c r="Z953" s="126">
        <f t="shared" si="108"/>
        <v>0.45933730737175898</v>
      </c>
      <c r="AB953">
        <v>943</v>
      </c>
      <c r="AC953" t="str">
        <f t="shared" si="102"/>
        <v>Raven Klaasen</v>
      </c>
      <c r="AD953" s="124">
        <f t="shared" si="103"/>
        <v>0.60037974753254097</v>
      </c>
      <c r="AE953" s="124">
        <f t="shared" si="104"/>
        <v>0.39495702559674201</v>
      </c>
    </row>
    <row r="954" spans="2:31" x14ac:dyDescent="0.35">
      <c r="B954" s="122">
        <v>944</v>
      </c>
      <c r="C954" t="s">
        <v>3813</v>
      </c>
      <c r="D954">
        <v>0.65459042859821803</v>
      </c>
      <c r="E954">
        <v>0.34455504629530498</v>
      </c>
      <c r="F954">
        <v>0.64573750720581302</v>
      </c>
      <c r="G954">
        <v>0.35225435879396599</v>
      </c>
      <c r="H954">
        <v>0.62659042859821801</v>
      </c>
      <c r="I954">
        <v>0.372555046295305</v>
      </c>
      <c r="J954">
        <v>0.60119282144866404</v>
      </c>
      <c r="K954">
        <v>0.39816628472147902</v>
      </c>
      <c r="L954" s="126">
        <f t="shared" si="105"/>
        <v>0.60119282144866404</v>
      </c>
      <c r="M954" s="126">
        <f t="shared" si="106"/>
        <v>0.39816628472147902</v>
      </c>
      <c r="O954" s="122">
        <v>944</v>
      </c>
      <c r="P954" t="s">
        <v>3222</v>
      </c>
      <c r="Q954">
        <v>0.604479298299467</v>
      </c>
      <c r="R954">
        <v>0.42033058838819298</v>
      </c>
      <c r="S954">
        <v>0.610325604578279</v>
      </c>
      <c r="T954">
        <v>0.42361176509634801</v>
      </c>
      <c r="U954">
        <v>0.640310800670294</v>
      </c>
      <c r="V954">
        <v>0.46470202805305499</v>
      </c>
      <c r="W954">
        <v>0.61096324999908302</v>
      </c>
      <c r="X954">
        <v>0.45973247699719599</v>
      </c>
      <c r="Y954" s="126">
        <f t="shared" si="107"/>
        <v>0.61096324999908302</v>
      </c>
      <c r="Z954" s="126">
        <f t="shared" si="108"/>
        <v>0.45973247699719599</v>
      </c>
      <c r="AB954">
        <v>944</v>
      </c>
      <c r="AC954" t="str">
        <f t="shared" si="102"/>
        <v>Rayan Ghedjemis</v>
      </c>
      <c r="AD954" s="124">
        <f t="shared" si="103"/>
        <v>0.60119282144866404</v>
      </c>
      <c r="AE954" s="124">
        <f t="shared" si="104"/>
        <v>0.39816628472147902</v>
      </c>
    </row>
    <row r="955" spans="2:31" x14ac:dyDescent="0.35">
      <c r="B955" s="122">
        <v>945</v>
      </c>
      <c r="C955" t="s">
        <v>2966</v>
      </c>
      <c r="D955">
        <v>0.65112425142334696</v>
      </c>
      <c r="E955">
        <v>0.34672173002867701</v>
      </c>
      <c r="F955">
        <v>0.63949900189779696</v>
      </c>
      <c r="G955">
        <v>0.35762897337156901</v>
      </c>
      <c r="H955">
        <v>0.61912265445982195</v>
      </c>
      <c r="I955">
        <v>0.37412808742318798</v>
      </c>
      <c r="J955">
        <v>0.59749900189779603</v>
      </c>
      <c r="K955">
        <v>0.39962897337157</v>
      </c>
      <c r="L955" s="126">
        <f t="shared" si="105"/>
        <v>0.59749900189779603</v>
      </c>
      <c r="M955" s="126">
        <f t="shared" si="106"/>
        <v>0.39962897337157</v>
      </c>
      <c r="O955" s="122">
        <v>945</v>
      </c>
      <c r="P955" t="s">
        <v>2240</v>
      </c>
      <c r="Q955">
        <v>0.578710763051003</v>
      </c>
      <c r="R955">
        <v>0.381494635226578</v>
      </c>
      <c r="S955">
        <v>0.56530849161658903</v>
      </c>
      <c r="T955">
        <v>0.37906114909418198</v>
      </c>
      <c r="U955">
        <v>0.54614749102718296</v>
      </c>
      <c r="V955">
        <v>0.389633983789542</v>
      </c>
      <c r="W955">
        <v>0.53910311304311198</v>
      </c>
      <c r="X955">
        <v>0.41581113808401099</v>
      </c>
      <c r="Y955" s="126">
        <f t="shared" si="107"/>
        <v>0.53910311304311198</v>
      </c>
      <c r="Z955" s="126">
        <f t="shared" si="108"/>
        <v>0.41581113808401099</v>
      </c>
      <c r="AB955">
        <v>945</v>
      </c>
      <c r="AC955" t="str">
        <f t="shared" si="102"/>
        <v>Raymond Sarmiento</v>
      </c>
      <c r="AD955" s="124">
        <f t="shared" si="103"/>
        <v>0.59749900189779603</v>
      </c>
      <c r="AE955" s="124">
        <f t="shared" si="104"/>
        <v>0.39962897337157</v>
      </c>
    </row>
    <row r="956" spans="2:31" x14ac:dyDescent="0.35">
      <c r="B956" s="122">
        <v>946</v>
      </c>
      <c r="C956" t="s">
        <v>2401</v>
      </c>
      <c r="D956">
        <v>0.62928770844792703</v>
      </c>
      <c r="E956">
        <v>0.33323094951535698</v>
      </c>
      <c r="F956">
        <v>0.61086539027804698</v>
      </c>
      <c r="G956">
        <v>0.34103578339094798</v>
      </c>
      <c r="H956">
        <v>0.59005176240561097</v>
      </c>
      <c r="I956">
        <v>0.35160615292050001</v>
      </c>
      <c r="J956">
        <v>0.56563704964133099</v>
      </c>
      <c r="K956">
        <v>0.38457827543940298</v>
      </c>
      <c r="L956" s="126">
        <f t="shared" si="105"/>
        <v>0.56563704964133099</v>
      </c>
      <c r="M956" s="126">
        <f t="shared" si="106"/>
        <v>0.38457827543940298</v>
      </c>
      <c r="O956" s="122">
        <v>946</v>
      </c>
      <c r="P956" t="s">
        <v>2241</v>
      </c>
      <c r="Q956">
        <v>0.57691291765631603</v>
      </c>
      <c r="R956">
        <v>0.41662640286730901</v>
      </c>
      <c r="S956">
        <v>0.56575872264459004</v>
      </c>
      <c r="T956">
        <v>0.425357038514666</v>
      </c>
      <c r="U956">
        <v>0.54348975835193203</v>
      </c>
      <c r="V956">
        <v>0.43874820045240698</v>
      </c>
      <c r="W956">
        <v>0.529505706495637</v>
      </c>
      <c r="X956">
        <v>0.45675006296323001</v>
      </c>
      <c r="Y956" s="126">
        <f t="shared" si="107"/>
        <v>0.529505706495637</v>
      </c>
      <c r="Z956" s="126">
        <f t="shared" si="108"/>
        <v>0.45675006296323001</v>
      </c>
      <c r="AB956">
        <v>946</v>
      </c>
      <c r="AC956" t="str">
        <f t="shared" ref="AC956:AC1019" si="109">IF($B$5=1,C956,P956)</f>
        <v>Razvan Sabau</v>
      </c>
      <c r="AD956" s="124">
        <f t="shared" ref="AD956:AD1019" si="110">IF($B$5=1,L956,Y956)</f>
        <v>0.56563704964133099</v>
      </c>
      <c r="AE956" s="124">
        <f t="shared" ref="AE956:AE1019" si="111">IF($B$5=1,M956,Z956)</f>
        <v>0.38457827543940298</v>
      </c>
    </row>
    <row r="957" spans="2:31" x14ac:dyDescent="0.35">
      <c r="B957" s="122">
        <v>947</v>
      </c>
      <c r="C957" t="s">
        <v>2515</v>
      </c>
      <c r="D957">
        <v>0.65255343706326396</v>
      </c>
      <c r="E957">
        <v>0.34353650939605102</v>
      </c>
      <c r="F957">
        <v>0.64124087937117702</v>
      </c>
      <c r="G957">
        <v>0.35294096160272198</v>
      </c>
      <c r="H957">
        <v>0.62471395244782002</v>
      </c>
      <c r="I957">
        <v>0.36714687573330701</v>
      </c>
      <c r="J957">
        <v>0.59609777447821199</v>
      </c>
      <c r="K957">
        <v>0.38647278383609102</v>
      </c>
      <c r="L957" s="126">
        <f t="shared" si="105"/>
        <v>0.59609777447821199</v>
      </c>
      <c r="M957" s="126">
        <f t="shared" si="106"/>
        <v>0.38647278383609102</v>
      </c>
      <c r="O957" s="122">
        <v>947</v>
      </c>
      <c r="P957" t="s">
        <v>3461</v>
      </c>
      <c r="Q957">
        <v>0.58064084637144198</v>
      </c>
      <c r="R957">
        <v>0.41887688080938301</v>
      </c>
      <c r="S957">
        <v>0.57109012144050997</v>
      </c>
      <c r="T957">
        <v>0.42847325780617801</v>
      </c>
      <c r="U957">
        <v>0.55250858144279702</v>
      </c>
      <c r="V957">
        <v>0.44480614206614799</v>
      </c>
      <c r="W957">
        <v>0.54133199445509605</v>
      </c>
      <c r="X957">
        <v>0.46194675889218501</v>
      </c>
      <c r="Y957" s="126">
        <f t="shared" si="107"/>
        <v>0.54133199445509605</v>
      </c>
      <c r="Z957" s="126">
        <f t="shared" si="108"/>
        <v>0.46194675889218501</v>
      </c>
      <c r="AB957">
        <v>947</v>
      </c>
      <c r="AC957" t="str">
        <f t="shared" si="109"/>
        <v>Reda El Amrani</v>
      </c>
      <c r="AD957" s="124">
        <f t="shared" si="110"/>
        <v>0.59609777447821199</v>
      </c>
      <c r="AE957" s="124">
        <f t="shared" si="111"/>
        <v>0.38647278383609102</v>
      </c>
    </row>
    <row r="958" spans="2:31" x14ac:dyDescent="0.35">
      <c r="B958" s="122">
        <v>948</v>
      </c>
      <c r="C958" t="s">
        <v>2815</v>
      </c>
      <c r="D958">
        <v>0.70068481123863302</v>
      </c>
      <c r="E958">
        <v>0.30233194531246399</v>
      </c>
      <c r="F958">
        <v>0.73762806144727799</v>
      </c>
      <c r="G958">
        <v>0.29483270311637799</v>
      </c>
      <c r="H958">
        <v>0.74769022862450396</v>
      </c>
      <c r="I958">
        <v>0.32659725853868499</v>
      </c>
      <c r="J958">
        <v>0.68705719639062801</v>
      </c>
      <c r="K958">
        <v>0.35337346157191402</v>
      </c>
      <c r="L958" s="126">
        <f t="shared" si="105"/>
        <v>0.68705719639062801</v>
      </c>
      <c r="M958" s="126">
        <f t="shared" si="106"/>
        <v>0.35337346157191402</v>
      </c>
      <c r="O958" s="122">
        <v>948</v>
      </c>
      <c r="P958" t="s">
        <v>3073</v>
      </c>
      <c r="Q958">
        <v>0.57569545182622694</v>
      </c>
      <c r="R958">
        <v>0.41474467865290598</v>
      </c>
      <c r="S958">
        <v>0.56414981049888901</v>
      </c>
      <c r="T958">
        <v>0.42307308182060399</v>
      </c>
      <c r="U958">
        <v>0.53975110709516205</v>
      </c>
      <c r="V958">
        <v>0.43175297425833498</v>
      </c>
      <c r="W958">
        <v>0.52815555564944405</v>
      </c>
      <c r="X958">
        <v>0.45851626692174902</v>
      </c>
      <c r="Y958" s="126">
        <f t="shared" si="107"/>
        <v>0.52815555564944405</v>
      </c>
      <c r="Z958" s="126">
        <f t="shared" si="108"/>
        <v>0.45851626692174902</v>
      </c>
      <c r="AB958">
        <v>948</v>
      </c>
      <c r="AC958" t="str">
        <f t="shared" si="109"/>
        <v>Reilly Opelka</v>
      </c>
      <c r="AD958" s="124">
        <f t="shared" si="110"/>
        <v>0.68705719639062801</v>
      </c>
      <c r="AE958" s="124">
        <f t="shared" si="111"/>
        <v>0.35337346157191402</v>
      </c>
    </row>
    <row r="959" spans="2:31" x14ac:dyDescent="0.35">
      <c r="B959" s="122">
        <v>949</v>
      </c>
      <c r="C959" t="s">
        <v>2739</v>
      </c>
      <c r="D959">
        <v>0.63464709390576002</v>
      </c>
      <c r="E959">
        <v>0.34376992329969802</v>
      </c>
      <c r="F959">
        <v>0.62919946188609899</v>
      </c>
      <c r="G959">
        <v>0.354703506921836</v>
      </c>
      <c r="H959">
        <v>0.60465333469508198</v>
      </c>
      <c r="I959">
        <v>0.36914712360538099</v>
      </c>
      <c r="J959">
        <v>0.58805319682426305</v>
      </c>
      <c r="K959">
        <v>0.39476369664171101</v>
      </c>
      <c r="L959" s="126">
        <f t="shared" si="105"/>
        <v>0.58805319682426305</v>
      </c>
      <c r="M959" s="126">
        <f t="shared" si="106"/>
        <v>0.39476369664171101</v>
      </c>
      <c r="O959" s="122">
        <v>949</v>
      </c>
      <c r="P959" t="s">
        <v>3416</v>
      </c>
      <c r="Q959">
        <v>0.57907850416363105</v>
      </c>
      <c r="R959">
        <v>0.41381169635742598</v>
      </c>
      <c r="S959">
        <v>0.56872154840341704</v>
      </c>
      <c r="T959">
        <v>0.42188728111929902</v>
      </c>
      <c r="U959">
        <v>0.54953425537943601</v>
      </c>
      <c r="V959">
        <v>0.42860497321588598</v>
      </c>
      <c r="W959">
        <v>0.53382531973778802</v>
      </c>
      <c r="X959">
        <v>0.45837762868847298</v>
      </c>
      <c r="Y959" s="126">
        <f t="shared" si="107"/>
        <v>0.53382531973778802</v>
      </c>
      <c r="Z959" s="126">
        <f t="shared" si="108"/>
        <v>0.45837762868847298</v>
      </c>
      <c r="AB959">
        <v>949</v>
      </c>
      <c r="AC959" t="str">
        <f t="shared" si="109"/>
        <v>Renzo Olivo</v>
      </c>
      <c r="AD959" s="124">
        <f t="shared" si="110"/>
        <v>0.58805319682426305</v>
      </c>
      <c r="AE959" s="124">
        <f t="shared" si="111"/>
        <v>0.39476369664171101</v>
      </c>
    </row>
    <row r="960" spans="2:31" x14ac:dyDescent="0.35">
      <c r="B960" s="122">
        <v>950</v>
      </c>
      <c r="C960" t="s">
        <v>2633</v>
      </c>
      <c r="D960">
        <v>0.64596882863150296</v>
      </c>
      <c r="E960">
        <v>0.338277292426437</v>
      </c>
      <c r="F960">
        <v>0.64314121974124705</v>
      </c>
      <c r="G960">
        <v>0.35001863431860503</v>
      </c>
      <c r="H960">
        <v>0.626929349004407</v>
      </c>
      <c r="I960">
        <v>0.36032228286900497</v>
      </c>
      <c r="J960">
        <v>0.59030513889563996</v>
      </c>
      <c r="K960">
        <v>0.387348025019838</v>
      </c>
      <c r="L960" s="126">
        <f t="shared" si="105"/>
        <v>0.59030513889563996</v>
      </c>
      <c r="M960" s="126">
        <f t="shared" si="106"/>
        <v>0.387348025019838</v>
      </c>
      <c r="O960" s="122">
        <v>950</v>
      </c>
      <c r="P960" t="s">
        <v>2986</v>
      </c>
      <c r="Q960">
        <v>0.57530534689701596</v>
      </c>
      <c r="R960">
        <v>0.41610904453555098</v>
      </c>
      <c r="S960">
        <v>0.55768165606676201</v>
      </c>
      <c r="T960">
        <v>0.42236927124540002</v>
      </c>
      <c r="U960">
        <v>0.53192097759116497</v>
      </c>
      <c r="V960">
        <v>0.44992485131864002</v>
      </c>
      <c r="W960">
        <v>0.51988740496104602</v>
      </c>
      <c r="X960">
        <v>0.44738402379466002</v>
      </c>
      <c r="Y960" s="126">
        <f t="shared" si="107"/>
        <v>0.51988740496104602</v>
      </c>
      <c r="Z960" s="126">
        <f t="shared" si="108"/>
        <v>0.44738402379466002</v>
      </c>
      <c r="AB960">
        <v>950</v>
      </c>
      <c r="AC960" t="str">
        <f t="shared" si="109"/>
        <v>Rhyne Williams</v>
      </c>
      <c r="AD960" s="124">
        <f t="shared" si="110"/>
        <v>0.59030513889563996</v>
      </c>
      <c r="AE960" s="124">
        <f t="shared" si="111"/>
        <v>0.387348025019838</v>
      </c>
    </row>
    <row r="961" spans="2:31" x14ac:dyDescent="0.35">
      <c r="B961" s="122">
        <v>951</v>
      </c>
      <c r="C961" t="s">
        <v>3810</v>
      </c>
      <c r="D961">
        <v>0.66186602260300997</v>
      </c>
      <c r="E961">
        <v>0.36132764065781597</v>
      </c>
      <c r="F961">
        <v>0.65196057675578301</v>
      </c>
      <c r="G961">
        <v>0.39765096971519298</v>
      </c>
      <c r="H961">
        <v>0.63567553803079901</v>
      </c>
      <c r="I961">
        <v>0.38916768698446402</v>
      </c>
      <c r="J961">
        <v>0.60293463903046696</v>
      </c>
      <c r="K961">
        <v>0.39082771365560098</v>
      </c>
      <c r="L961" s="126">
        <f t="shared" si="105"/>
        <v>0.60293463903046696</v>
      </c>
      <c r="M961" s="126">
        <f t="shared" si="106"/>
        <v>0.39082771365560098</v>
      </c>
      <c r="O961" s="122">
        <v>951</v>
      </c>
      <c r="P961" t="s">
        <v>2242</v>
      </c>
      <c r="Q961">
        <v>0.61946233347426805</v>
      </c>
      <c r="R961">
        <v>0.41360345468035498</v>
      </c>
      <c r="S961">
        <v>0.59098606832007805</v>
      </c>
      <c r="T961">
        <v>0.44024053995780399</v>
      </c>
      <c r="U961">
        <v>0.59257814491934002</v>
      </c>
      <c r="V961">
        <v>0.46574714661843603</v>
      </c>
      <c r="W961">
        <v>0.56929714016345501</v>
      </c>
      <c r="X961">
        <v>0.45360478363895401</v>
      </c>
      <c r="Y961" s="126">
        <f t="shared" si="107"/>
        <v>0.56929714016345501</v>
      </c>
      <c r="Z961" s="126">
        <f t="shared" si="108"/>
        <v>0.45360478363895401</v>
      </c>
      <c r="AB961">
        <v>951</v>
      </c>
      <c r="AC961" t="str">
        <f t="shared" si="109"/>
        <v>Ricardas Berankis</v>
      </c>
      <c r="AD961" s="124">
        <f t="shared" si="110"/>
        <v>0.60293463903046696</v>
      </c>
      <c r="AE961" s="124">
        <f t="shared" si="111"/>
        <v>0.39082771365560098</v>
      </c>
    </row>
    <row r="962" spans="2:31" x14ac:dyDescent="0.35">
      <c r="B962" s="122">
        <v>952</v>
      </c>
      <c r="C962" t="s">
        <v>2507</v>
      </c>
      <c r="D962">
        <v>0.65344127048887901</v>
      </c>
      <c r="E962">
        <v>0.34140340144884701</v>
      </c>
      <c r="F962">
        <v>0.64263502843888198</v>
      </c>
      <c r="G962">
        <v>0.34990753811092301</v>
      </c>
      <c r="H962">
        <v>0.62606530657992299</v>
      </c>
      <c r="I962">
        <v>0.361750238521656</v>
      </c>
      <c r="J962">
        <v>0.60153104995012197</v>
      </c>
      <c r="K962">
        <v>0.379805192750167</v>
      </c>
      <c r="L962" s="126">
        <f t="shared" si="105"/>
        <v>0.60153104995012197</v>
      </c>
      <c r="M962" s="126">
        <f t="shared" si="106"/>
        <v>0.379805192750167</v>
      </c>
      <c r="O962" s="122">
        <v>952</v>
      </c>
      <c r="P962" t="s">
        <v>2243</v>
      </c>
      <c r="Q962">
        <v>0.60368056298782302</v>
      </c>
      <c r="R962">
        <v>0.432125052444219</v>
      </c>
      <c r="S962">
        <v>0.60499066142298896</v>
      </c>
      <c r="T962">
        <v>0.43223020332324802</v>
      </c>
      <c r="U962">
        <v>0.58610705911289496</v>
      </c>
      <c r="V962">
        <v>0.46142157095547998</v>
      </c>
      <c r="W962">
        <v>0.55067080276471303</v>
      </c>
      <c r="X962">
        <v>0.449613588165648</v>
      </c>
      <c r="Y962" s="126">
        <f t="shared" si="107"/>
        <v>0.55067080276471303</v>
      </c>
      <c r="Z962" s="126">
        <f t="shared" si="108"/>
        <v>0.449613588165648</v>
      </c>
      <c r="AB962">
        <v>952</v>
      </c>
      <c r="AC962" t="str">
        <f t="shared" si="109"/>
        <v>Ricardo Hocevar</v>
      </c>
      <c r="AD962" s="124">
        <f t="shared" si="110"/>
        <v>0.60153104995012197</v>
      </c>
      <c r="AE962" s="124">
        <f t="shared" si="111"/>
        <v>0.379805192750167</v>
      </c>
    </row>
    <row r="963" spans="2:31" x14ac:dyDescent="0.35">
      <c r="B963" s="122">
        <v>953</v>
      </c>
      <c r="C963" t="s">
        <v>1922</v>
      </c>
      <c r="D963">
        <v>0.63246708936627005</v>
      </c>
      <c r="E963">
        <v>0.34403588505882499</v>
      </c>
      <c r="F963">
        <v>0.62584710291375301</v>
      </c>
      <c r="G963">
        <v>0.35140143599692603</v>
      </c>
      <c r="H963">
        <v>0.61244573885785103</v>
      </c>
      <c r="I963">
        <v>0.36365765664689897</v>
      </c>
      <c r="J963">
        <v>0.59237318026714803</v>
      </c>
      <c r="K963">
        <v>0.38892477324574198</v>
      </c>
      <c r="L963" s="126">
        <f t="shared" si="105"/>
        <v>0.59237318026714803</v>
      </c>
      <c r="M963" s="126">
        <f t="shared" si="106"/>
        <v>0.38892477324574198</v>
      </c>
      <c r="O963" s="122">
        <v>953</v>
      </c>
      <c r="P963" t="s">
        <v>3243</v>
      </c>
      <c r="Q963">
        <v>0.56930846222155496</v>
      </c>
      <c r="R963">
        <v>0.41623604829157501</v>
      </c>
      <c r="S963">
        <v>0.56327297551196298</v>
      </c>
      <c r="T963">
        <v>0.42643818016294299</v>
      </c>
      <c r="U963">
        <v>0.54251046431433503</v>
      </c>
      <c r="V963">
        <v>0.44107849219725398</v>
      </c>
      <c r="W963">
        <v>0.53115506531610202</v>
      </c>
      <c r="X963">
        <v>0.46080237577315403</v>
      </c>
      <c r="Y963" s="126">
        <f t="shared" si="107"/>
        <v>0.53115506531610202</v>
      </c>
      <c r="Z963" s="126">
        <f t="shared" si="108"/>
        <v>0.46080237577315403</v>
      </c>
      <c r="AB963">
        <v>953</v>
      </c>
      <c r="AC963" t="str">
        <f t="shared" si="109"/>
        <v>Ricardo Mello</v>
      </c>
      <c r="AD963" s="124">
        <f t="shared" si="110"/>
        <v>0.59237318026714803</v>
      </c>
      <c r="AE963" s="124">
        <f t="shared" si="111"/>
        <v>0.38892477324574198</v>
      </c>
    </row>
    <row r="964" spans="2:31" x14ac:dyDescent="0.35">
      <c r="B964" s="122">
        <v>954</v>
      </c>
      <c r="C964" t="s">
        <v>2900</v>
      </c>
      <c r="D964">
        <v>0.65131714509730099</v>
      </c>
      <c r="E964">
        <v>0.34578678011366598</v>
      </c>
      <c r="F964">
        <v>0.63950436204452699</v>
      </c>
      <c r="G964">
        <v>0.35639884312801001</v>
      </c>
      <c r="H964">
        <v>0.62143950828428496</v>
      </c>
      <c r="I964">
        <v>0.371086584116253</v>
      </c>
      <c r="J964">
        <v>0.59266919880854696</v>
      </c>
      <c r="K964">
        <v>0.39871506027596398</v>
      </c>
      <c r="L964" s="126">
        <f t="shared" si="105"/>
        <v>0.59266919880854696</v>
      </c>
      <c r="M964" s="126">
        <f t="shared" si="106"/>
        <v>0.39871506027596398</v>
      </c>
      <c r="O964" s="122">
        <v>954</v>
      </c>
      <c r="P964" t="s">
        <v>3635</v>
      </c>
      <c r="Q964">
        <v>0.57831546725425798</v>
      </c>
      <c r="R964">
        <v>0.419259451971845</v>
      </c>
      <c r="S964">
        <v>0.56775395633901005</v>
      </c>
      <c r="T964">
        <v>0.42901260262912599</v>
      </c>
      <c r="U964">
        <v>0.54694640176277298</v>
      </c>
      <c r="V964">
        <v>0.445778355915533</v>
      </c>
      <c r="W964">
        <v>0.53375395633901002</v>
      </c>
      <c r="X964">
        <v>0.46301260262912602</v>
      </c>
      <c r="Y964" s="126">
        <f t="shared" si="107"/>
        <v>0.53375395633901002</v>
      </c>
      <c r="Z964" s="126">
        <f t="shared" si="108"/>
        <v>0.46301260262912602</v>
      </c>
      <c r="AB964">
        <v>954</v>
      </c>
      <c r="AC964" t="str">
        <f t="shared" si="109"/>
        <v>Ricardo Ojeda Lara</v>
      </c>
      <c r="AD964" s="124">
        <f t="shared" si="110"/>
        <v>0.59266919880854696</v>
      </c>
      <c r="AE964" s="124">
        <f t="shared" si="111"/>
        <v>0.39871506027596398</v>
      </c>
    </row>
    <row r="965" spans="2:31" x14ac:dyDescent="0.35">
      <c r="B965" s="122">
        <v>955</v>
      </c>
      <c r="C965" t="s">
        <v>2865</v>
      </c>
      <c r="D965">
        <v>0.65199489818160605</v>
      </c>
      <c r="E965">
        <v>0.34666889738955398</v>
      </c>
      <c r="F965">
        <v>0.640492347272409</v>
      </c>
      <c r="G965">
        <v>0.35750334608433099</v>
      </c>
      <c r="H965">
        <v>0.62298979636321095</v>
      </c>
      <c r="I965">
        <v>0.374337794779108</v>
      </c>
      <c r="J965">
        <v>0.59527602145354697</v>
      </c>
      <c r="K965">
        <v>0.39844381773090298</v>
      </c>
      <c r="L965" s="126">
        <f t="shared" si="105"/>
        <v>0.59527602145354697</v>
      </c>
      <c r="M965" s="126">
        <f t="shared" si="106"/>
        <v>0.39844381773090298</v>
      </c>
      <c r="O965" s="122">
        <v>955</v>
      </c>
      <c r="P965" t="s">
        <v>3257</v>
      </c>
      <c r="Q965">
        <v>0.57807008854938502</v>
      </c>
      <c r="R965">
        <v>0.41882967311761199</v>
      </c>
      <c r="S965">
        <v>0.56710513282407804</v>
      </c>
      <c r="T965">
        <v>0.42824450967641903</v>
      </c>
      <c r="U965">
        <v>0.54814017709877005</v>
      </c>
      <c r="V965">
        <v>0.44565934623522502</v>
      </c>
      <c r="W965">
        <v>0.52731539847223297</v>
      </c>
      <c r="X965">
        <v>0.45873352902925602</v>
      </c>
      <c r="Y965" s="126">
        <f t="shared" si="107"/>
        <v>0.52731539847223297</v>
      </c>
      <c r="Z965" s="126">
        <f t="shared" si="108"/>
        <v>0.45873352902925602</v>
      </c>
      <c r="AB965">
        <v>955</v>
      </c>
      <c r="AC965" t="str">
        <f t="shared" si="109"/>
        <v>Riccardo Bellotti</v>
      </c>
      <c r="AD965" s="124">
        <f t="shared" si="110"/>
        <v>0.59527602145354697</v>
      </c>
      <c r="AE965" s="124">
        <f t="shared" si="111"/>
        <v>0.39844381773090298</v>
      </c>
    </row>
    <row r="966" spans="2:31" x14ac:dyDescent="0.35">
      <c r="B966" s="122">
        <v>956</v>
      </c>
      <c r="C966" t="s">
        <v>3957</v>
      </c>
      <c r="D966">
        <v>0.654110713152804</v>
      </c>
      <c r="E966">
        <v>0.34613904449643401</v>
      </c>
      <c r="F966">
        <v>0.64366606972920604</v>
      </c>
      <c r="G966">
        <v>0.35670856674465101</v>
      </c>
      <c r="H966">
        <v>0.62722142630560695</v>
      </c>
      <c r="I966">
        <v>0.37327808899286802</v>
      </c>
      <c r="J966">
        <v>0.60522035181817802</v>
      </c>
      <c r="K966">
        <v>0.39595350913324001</v>
      </c>
      <c r="L966" s="126">
        <f t="shared" si="105"/>
        <v>0.60522035181817802</v>
      </c>
      <c r="M966" s="126">
        <f t="shared" si="106"/>
        <v>0.39595350913324001</v>
      </c>
      <c r="O966" s="122">
        <v>956</v>
      </c>
      <c r="P966" t="s">
        <v>3000</v>
      </c>
      <c r="Q966">
        <v>0.58366835915761694</v>
      </c>
      <c r="R966">
        <v>0.44235635099089599</v>
      </c>
      <c r="S966">
        <v>0.57449274574236997</v>
      </c>
      <c r="T966">
        <v>0.446533137089768</v>
      </c>
      <c r="U966">
        <v>0.56841701042236004</v>
      </c>
      <c r="V966">
        <v>0.483438579622812</v>
      </c>
      <c r="W966">
        <v>0.55373193320081504</v>
      </c>
      <c r="X966">
        <v>0.48305075051507002</v>
      </c>
      <c r="Y966" s="126">
        <f t="shared" si="107"/>
        <v>0.55373193320081504</v>
      </c>
      <c r="Z966" s="126">
        <f t="shared" si="108"/>
        <v>0.48305075051507002</v>
      </c>
      <c r="AB966">
        <v>956</v>
      </c>
      <c r="AC966" t="str">
        <f t="shared" si="109"/>
        <v>Riccardo Bonadio</v>
      </c>
      <c r="AD966" s="124">
        <f t="shared" si="110"/>
        <v>0.60522035181817802</v>
      </c>
      <c r="AE966" s="124">
        <f t="shared" si="111"/>
        <v>0.39595350913324001</v>
      </c>
    </row>
    <row r="967" spans="2:31" x14ac:dyDescent="0.35">
      <c r="B967" s="122">
        <v>957</v>
      </c>
      <c r="C967" t="s">
        <v>2522</v>
      </c>
      <c r="D967">
        <v>0.64660789548672204</v>
      </c>
      <c r="E967">
        <v>0.34718986577845501</v>
      </c>
      <c r="F967">
        <v>0.63516903442036998</v>
      </c>
      <c r="G967">
        <v>0.35766447519337402</v>
      </c>
      <c r="H967">
        <v>0.62150557775151305</v>
      </c>
      <c r="I967">
        <v>0.37491330745505203</v>
      </c>
      <c r="J967">
        <v>0.59749237402710298</v>
      </c>
      <c r="K967">
        <v>0.399924177531781</v>
      </c>
      <c r="L967" s="126">
        <f t="shared" si="105"/>
        <v>0.59749237402710298</v>
      </c>
      <c r="M967" s="126">
        <f t="shared" si="106"/>
        <v>0.399924177531781</v>
      </c>
      <c r="O967" s="122">
        <v>957</v>
      </c>
      <c r="P967" t="s">
        <v>3210</v>
      </c>
      <c r="Q967">
        <v>0.57954815777248903</v>
      </c>
      <c r="R967">
        <v>0.41929874136682599</v>
      </c>
      <c r="S967">
        <v>0.56932223665873305</v>
      </c>
      <c r="T967">
        <v>0.42894811205023903</v>
      </c>
      <c r="U967">
        <v>0.55109631554497696</v>
      </c>
      <c r="V967">
        <v>0.44659748273365202</v>
      </c>
      <c r="W967">
        <v>0.53396670997619899</v>
      </c>
      <c r="X967">
        <v>0.46084433615071602</v>
      </c>
      <c r="Y967" s="126">
        <f t="shared" si="107"/>
        <v>0.53396670997619899</v>
      </c>
      <c r="Z967" s="126">
        <f t="shared" si="108"/>
        <v>0.46084433615071602</v>
      </c>
      <c r="AB967">
        <v>957</v>
      </c>
      <c r="AC967" t="str">
        <f t="shared" si="109"/>
        <v>Riccardo Ghedin</v>
      </c>
      <c r="AD967" s="124">
        <f t="shared" si="110"/>
        <v>0.59749237402710298</v>
      </c>
      <c r="AE967" s="124">
        <f t="shared" si="111"/>
        <v>0.399924177531781</v>
      </c>
    </row>
    <row r="968" spans="2:31" x14ac:dyDescent="0.35">
      <c r="B968" s="122">
        <v>958</v>
      </c>
      <c r="C968" t="s">
        <v>1923</v>
      </c>
      <c r="D968">
        <v>0.647614106757323</v>
      </c>
      <c r="E968">
        <v>0.30984889008108502</v>
      </c>
      <c r="F968">
        <v>0.64348768498967202</v>
      </c>
      <c r="G968">
        <v>0.33804781941909401</v>
      </c>
      <c r="H968">
        <v>0.62461825370612101</v>
      </c>
      <c r="I968">
        <v>0.36167745489383701</v>
      </c>
      <c r="J968">
        <v>0.59990916476977896</v>
      </c>
      <c r="K968">
        <v>0.39093889448337599</v>
      </c>
      <c r="L968" s="126">
        <f t="shared" si="105"/>
        <v>0.59990916476977896</v>
      </c>
      <c r="M968" s="126">
        <f t="shared" si="106"/>
        <v>0.39093889448337599</v>
      </c>
      <c r="O968" s="122">
        <v>958</v>
      </c>
      <c r="P968" t="s">
        <v>3163</v>
      </c>
      <c r="Q968">
        <v>0.554060340465373</v>
      </c>
      <c r="R968">
        <v>0.387944849417316</v>
      </c>
      <c r="S968">
        <v>0.54042199319575301</v>
      </c>
      <c r="T968">
        <v>0.38669052705928197</v>
      </c>
      <c r="U968">
        <v>0.53496090443832001</v>
      </c>
      <c r="V968">
        <v>0.39139837021415602</v>
      </c>
      <c r="W968">
        <v>0.53627162472103196</v>
      </c>
      <c r="X968">
        <v>0.42788516821859701</v>
      </c>
      <c r="Y968" s="126">
        <f t="shared" si="107"/>
        <v>0.53627162472103196</v>
      </c>
      <c r="Z968" s="126">
        <f t="shared" si="108"/>
        <v>0.42788516821859701</v>
      </c>
      <c r="AB968">
        <v>958</v>
      </c>
      <c r="AC968" t="str">
        <f t="shared" si="109"/>
        <v>Richard Bloomfield</v>
      </c>
      <c r="AD968" s="124">
        <f t="shared" si="110"/>
        <v>0.59990916476977896</v>
      </c>
      <c r="AE968" s="124">
        <f t="shared" si="111"/>
        <v>0.39093889448337599</v>
      </c>
    </row>
    <row r="969" spans="2:31" x14ac:dyDescent="0.35">
      <c r="B969" s="122">
        <v>959</v>
      </c>
      <c r="C969" t="s">
        <v>1924</v>
      </c>
      <c r="D969">
        <v>0.67549587031125602</v>
      </c>
      <c r="E969">
        <v>0.37609388296851098</v>
      </c>
      <c r="F969">
        <v>0.66590905030490899</v>
      </c>
      <c r="G969">
        <v>0.37247372773176002</v>
      </c>
      <c r="H969">
        <v>0.66353582428346702</v>
      </c>
      <c r="I969">
        <v>0.39648626704095802</v>
      </c>
      <c r="J969">
        <v>0.63830192073783498</v>
      </c>
      <c r="K969">
        <v>0.42080608395816099</v>
      </c>
      <c r="L969" s="126">
        <f t="shared" si="105"/>
        <v>0.63830192073783498</v>
      </c>
      <c r="M969" s="126">
        <f t="shared" si="106"/>
        <v>0.42080608395816099</v>
      </c>
      <c r="O969" s="122">
        <v>959</v>
      </c>
      <c r="P969" t="s">
        <v>3017</v>
      </c>
      <c r="Q969">
        <v>0.57544066275097105</v>
      </c>
      <c r="R969">
        <v>0.39834642523410402</v>
      </c>
      <c r="S969">
        <v>0.56580540328224604</v>
      </c>
      <c r="T969">
        <v>0.41209685342944802</v>
      </c>
      <c r="U969">
        <v>0.54807506114571003</v>
      </c>
      <c r="V969">
        <v>0.42018563394408898</v>
      </c>
      <c r="W969">
        <v>0.52419138047620895</v>
      </c>
      <c r="X969">
        <v>0.44047374667601602</v>
      </c>
      <c r="Y969" s="126">
        <f t="shared" si="107"/>
        <v>0.52419138047620895</v>
      </c>
      <c r="Z969" s="126">
        <f t="shared" si="108"/>
        <v>0.44047374667601602</v>
      </c>
      <c r="AB969">
        <v>959</v>
      </c>
      <c r="AC969" t="str">
        <f t="shared" si="109"/>
        <v>Richard Gasquet</v>
      </c>
      <c r="AD969" s="124">
        <f t="shared" si="110"/>
        <v>0.63830192073783498</v>
      </c>
      <c r="AE969" s="124">
        <f t="shared" si="111"/>
        <v>0.42080608395816099</v>
      </c>
    </row>
    <row r="970" spans="2:31" x14ac:dyDescent="0.35">
      <c r="B970" s="122">
        <v>960</v>
      </c>
      <c r="C970" t="s">
        <v>1925</v>
      </c>
      <c r="D970">
        <v>0.63193181771246498</v>
      </c>
      <c r="E970">
        <v>0.34370450882270198</v>
      </c>
      <c r="F970">
        <v>0.62391777946020699</v>
      </c>
      <c r="G970">
        <v>0.35584996925025802</v>
      </c>
      <c r="H970">
        <v>0.61068224868635101</v>
      </c>
      <c r="I970">
        <v>0.36184919739231303</v>
      </c>
      <c r="J970">
        <v>0.59145284571639101</v>
      </c>
      <c r="K970">
        <v>0.39497370308080199</v>
      </c>
      <c r="L970" s="126">
        <f t="shared" si="105"/>
        <v>0.59145284571639101</v>
      </c>
      <c r="M970" s="126">
        <f t="shared" si="106"/>
        <v>0.39497370308080199</v>
      </c>
      <c r="O970" s="122">
        <v>960</v>
      </c>
      <c r="P970" t="s">
        <v>3202</v>
      </c>
      <c r="Q970">
        <v>0.65909666840280101</v>
      </c>
      <c r="R970">
        <v>0.51239522372703095</v>
      </c>
      <c r="S970">
        <v>0.64575733888967601</v>
      </c>
      <c r="T970">
        <v>0.51170192588513896</v>
      </c>
      <c r="U970">
        <v>0.63390257830899299</v>
      </c>
      <c r="V970">
        <v>0.53931322568421403</v>
      </c>
      <c r="W970">
        <v>0.63319591405064801</v>
      </c>
      <c r="X970">
        <v>0.558350102034052</v>
      </c>
      <c r="Y970" s="126">
        <f t="shared" si="107"/>
        <v>0.63319591405064801</v>
      </c>
      <c r="Z970" s="126">
        <f t="shared" si="108"/>
        <v>0.558350102034052</v>
      </c>
      <c r="AB970">
        <v>960</v>
      </c>
      <c r="AC970" t="str">
        <f t="shared" si="109"/>
        <v>Rik de Voest</v>
      </c>
      <c r="AD970" s="124">
        <f t="shared" si="110"/>
        <v>0.59145284571639101</v>
      </c>
      <c r="AE970" s="124">
        <f t="shared" si="111"/>
        <v>0.39497370308080199</v>
      </c>
    </row>
    <row r="971" spans="2:31" x14ac:dyDescent="0.35">
      <c r="B971" s="122">
        <v>961</v>
      </c>
      <c r="C971" t="s">
        <v>3822</v>
      </c>
      <c r="D971">
        <v>0.65020799878506896</v>
      </c>
      <c r="E971">
        <v>0.34840025332702701</v>
      </c>
      <c r="F971">
        <v>0.63827733171342604</v>
      </c>
      <c r="G971">
        <v>0.35986700443603697</v>
      </c>
      <c r="H971">
        <v>0.61625172952655105</v>
      </c>
      <c r="I971">
        <v>0.37938746042468602</v>
      </c>
      <c r="J971">
        <v>0.59627733171342601</v>
      </c>
      <c r="K971">
        <v>0.40186700443603701</v>
      </c>
      <c r="L971" s="126">
        <f t="shared" ref="L971:L1034" si="112">IF($E$7=1,D971,IF($E$7=2,F971,IF($E$7=3,H971,IF($E$7=4,J971))))</f>
        <v>0.59627733171342601</v>
      </c>
      <c r="M971" s="126">
        <f t="shared" ref="M971:M1034" si="113">IF($E$7=1,E971,IF($E$7=2,G971,IF($E$7=3,I971,IF($E$7=4,K971))))</f>
        <v>0.40186700443603701</v>
      </c>
      <c r="O971" s="122">
        <v>961</v>
      </c>
      <c r="P971" t="s">
        <v>3625</v>
      </c>
      <c r="Q971">
        <v>0.57953321212924103</v>
      </c>
      <c r="R971">
        <v>0.42021248996077498</v>
      </c>
      <c r="S971">
        <v>0.56964554242781296</v>
      </c>
      <c r="T971">
        <v>0.43021496772006701</v>
      </c>
      <c r="U971">
        <v>0.54899207885477297</v>
      </c>
      <c r="V971">
        <v>0.44904758324812599</v>
      </c>
      <c r="W971">
        <v>0.54046821502666498</v>
      </c>
      <c r="X971">
        <v>0.46298462762266401</v>
      </c>
      <c r="Y971" s="126">
        <f t="shared" ref="Y971:Y1034" si="114">IF($E$7=1,Q971,IF($E$7=2,S971,IF($E$7=3,U971,IF($E$7=4,W971))))</f>
        <v>0.54046821502666498</v>
      </c>
      <c r="Z971" s="126">
        <f t="shared" ref="Z971:Z1034" si="115">IF($E$7=1,R971,IF($E$7=2,T971,IF($E$7=3,V971,IF($E$7=4,X971))))</f>
        <v>0.46298462762266401</v>
      </c>
      <c r="AB971">
        <v>961</v>
      </c>
      <c r="AC971" t="str">
        <f t="shared" si="109"/>
        <v>Rinky Hijikata</v>
      </c>
      <c r="AD971" s="124">
        <f t="shared" si="110"/>
        <v>0.59627733171342601</v>
      </c>
      <c r="AE971" s="124">
        <f t="shared" si="111"/>
        <v>0.40186700443603701</v>
      </c>
    </row>
    <row r="972" spans="2:31" x14ac:dyDescent="0.35">
      <c r="B972" s="122">
        <v>962</v>
      </c>
      <c r="C972" t="s">
        <v>3865</v>
      </c>
      <c r="D972">
        <v>0.65165000482380697</v>
      </c>
      <c r="E972">
        <v>0.34608091752285902</v>
      </c>
      <c r="F972">
        <v>0.64020000643174302</v>
      </c>
      <c r="G972">
        <v>0.35677455669714497</v>
      </c>
      <c r="H972">
        <v>0.62077001511459695</v>
      </c>
      <c r="I972">
        <v>0.37212020823829101</v>
      </c>
      <c r="J972">
        <v>0.59820000643174298</v>
      </c>
      <c r="K972">
        <v>0.39877455669714501</v>
      </c>
      <c r="L972" s="126">
        <f t="shared" si="112"/>
        <v>0.59820000643174298</v>
      </c>
      <c r="M972" s="126">
        <f t="shared" si="113"/>
        <v>0.39877455669714501</v>
      </c>
      <c r="O972" s="122">
        <v>962</v>
      </c>
      <c r="P972" t="s">
        <v>3809</v>
      </c>
      <c r="Q972">
        <v>0.57464147084109896</v>
      </c>
      <c r="R972">
        <v>0.41943189341578302</v>
      </c>
      <c r="S972">
        <v>0.55913829097118795</v>
      </c>
      <c r="T972">
        <v>0.42790216522529601</v>
      </c>
      <c r="U972">
        <v>0.54478236640852795</v>
      </c>
      <c r="V972">
        <v>0.44912221756827098</v>
      </c>
      <c r="W972">
        <v>0.52737314435072202</v>
      </c>
      <c r="X972">
        <v>0.46459887894874502</v>
      </c>
      <c r="Y972" s="126">
        <f t="shared" si="114"/>
        <v>0.52737314435072202</v>
      </c>
      <c r="Z972" s="126">
        <f t="shared" si="115"/>
        <v>0.46459887894874502</v>
      </c>
      <c r="AB972">
        <v>962</v>
      </c>
      <c r="AC972" t="str">
        <f t="shared" si="109"/>
        <v>Rio Noguchi</v>
      </c>
      <c r="AD972" s="124">
        <f t="shared" si="110"/>
        <v>0.59820000643174298</v>
      </c>
      <c r="AE972" s="124">
        <f t="shared" si="111"/>
        <v>0.39877455669714501</v>
      </c>
    </row>
    <row r="973" spans="2:31" x14ac:dyDescent="0.35">
      <c r="B973" s="122">
        <v>963</v>
      </c>
      <c r="C973" t="s">
        <v>1926</v>
      </c>
      <c r="D973">
        <v>0.63716464534856398</v>
      </c>
      <c r="E973">
        <v>0.33811302165674301</v>
      </c>
      <c r="F973">
        <v>0.63136834159770205</v>
      </c>
      <c r="G973">
        <v>0.35809494697240102</v>
      </c>
      <c r="H973">
        <v>0.62422086571722502</v>
      </c>
      <c r="I973">
        <v>0.381514673186297</v>
      </c>
      <c r="J973">
        <v>0.59335065226310302</v>
      </c>
      <c r="K973">
        <v>0.385010740977277</v>
      </c>
      <c r="L973" s="126">
        <f t="shared" si="112"/>
        <v>0.59335065226310302</v>
      </c>
      <c r="M973" s="126">
        <f t="shared" si="113"/>
        <v>0.385010740977277</v>
      </c>
      <c r="O973" s="122">
        <v>963</v>
      </c>
      <c r="P973" t="s">
        <v>3200</v>
      </c>
      <c r="Q973">
        <v>0.59580064425760004</v>
      </c>
      <c r="R973">
        <v>0.44488970990833898</v>
      </c>
      <c r="S973">
        <v>0.56013169463953405</v>
      </c>
      <c r="T973">
        <v>0.450843826509498</v>
      </c>
      <c r="U973">
        <v>0.58077961709080494</v>
      </c>
      <c r="V973">
        <v>0.45655513835824602</v>
      </c>
      <c r="W973">
        <v>0.59527075178033895</v>
      </c>
      <c r="X973">
        <v>0.48017734286635899</v>
      </c>
      <c r="Y973" s="126">
        <f t="shared" si="114"/>
        <v>0.59527075178033895</v>
      </c>
      <c r="Z973" s="126">
        <f t="shared" si="115"/>
        <v>0.48017734286635899</v>
      </c>
      <c r="AB973">
        <v>963</v>
      </c>
      <c r="AC973" t="str">
        <f t="shared" si="109"/>
        <v>Robby Ginepri</v>
      </c>
      <c r="AD973" s="124">
        <f t="shared" si="110"/>
        <v>0.59335065226310302</v>
      </c>
      <c r="AE973" s="124">
        <f t="shared" si="111"/>
        <v>0.385010740977277</v>
      </c>
    </row>
    <row r="974" spans="2:31" x14ac:dyDescent="0.35">
      <c r="B974" s="122">
        <v>964</v>
      </c>
      <c r="C974" t="s">
        <v>2586</v>
      </c>
      <c r="D974">
        <v>0.65224468984470196</v>
      </c>
      <c r="E974">
        <v>0.344557938988165</v>
      </c>
      <c r="F974">
        <v>0.64096778592674597</v>
      </c>
      <c r="G974">
        <v>0.35379451225076702</v>
      </c>
      <c r="H974">
        <v>0.62121774439711497</v>
      </c>
      <c r="I974">
        <v>0.36903907602634201</v>
      </c>
      <c r="J974">
        <v>0.60549514431988405</v>
      </c>
      <c r="K974">
        <v>0.39862005881701201</v>
      </c>
      <c r="L974" s="126">
        <f t="shared" si="112"/>
        <v>0.60549514431988405</v>
      </c>
      <c r="M974" s="126">
        <f t="shared" si="113"/>
        <v>0.39862005881701201</v>
      </c>
      <c r="O974" s="122">
        <v>964</v>
      </c>
      <c r="P974" t="s">
        <v>2244</v>
      </c>
      <c r="Q974">
        <v>0.55971435386242396</v>
      </c>
      <c r="R974">
        <v>0.41406424927049901</v>
      </c>
      <c r="S974">
        <v>0.56125107837576005</v>
      </c>
      <c r="T974">
        <v>0.45058594693074899</v>
      </c>
      <c r="U974">
        <v>0.54990781921024401</v>
      </c>
      <c r="V974">
        <v>0.46082653916793997</v>
      </c>
      <c r="W974">
        <v>0.53542035058395998</v>
      </c>
      <c r="X974">
        <v>0.44524489115211702</v>
      </c>
      <c r="Y974" s="126">
        <f t="shared" si="114"/>
        <v>0.53542035058395998</v>
      </c>
      <c r="Z974" s="126">
        <f t="shared" si="115"/>
        <v>0.44524489115211702</v>
      </c>
      <c r="AB974">
        <v>964</v>
      </c>
      <c r="AC974" t="str">
        <f t="shared" si="109"/>
        <v>Robert Farah</v>
      </c>
      <c r="AD974" s="124">
        <f t="shared" si="110"/>
        <v>0.60549514431988405</v>
      </c>
      <c r="AE974" s="124">
        <f t="shared" si="111"/>
        <v>0.39862005881701201</v>
      </c>
    </row>
    <row r="975" spans="2:31" x14ac:dyDescent="0.35">
      <c r="B975" s="122">
        <v>965</v>
      </c>
      <c r="C975" t="s">
        <v>1927</v>
      </c>
      <c r="D975">
        <v>0.65444655568614396</v>
      </c>
      <c r="E975">
        <v>0.32544366632215599</v>
      </c>
      <c r="F975">
        <v>0.65318187221971202</v>
      </c>
      <c r="G975">
        <v>0.334138747825178</v>
      </c>
      <c r="H975">
        <v>0.64848064829466801</v>
      </c>
      <c r="I975">
        <v>0.351500254748357</v>
      </c>
      <c r="J975">
        <v>0.59466611384537205</v>
      </c>
      <c r="K975">
        <v>0.364007339337305</v>
      </c>
      <c r="L975" s="126">
        <f t="shared" si="112"/>
        <v>0.59466611384537205</v>
      </c>
      <c r="M975" s="126">
        <f t="shared" si="113"/>
        <v>0.364007339337305</v>
      </c>
      <c r="O975" s="122">
        <v>965</v>
      </c>
      <c r="P975" t="s">
        <v>3444</v>
      </c>
      <c r="Q975">
        <v>0.61629958672819996</v>
      </c>
      <c r="R975">
        <v>0.42116525016366302</v>
      </c>
      <c r="S975">
        <v>0.61448741418684405</v>
      </c>
      <c r="T975">
        <v>0.42908114194884101</v>
      </c>
      <c r="U975">
        <v>0.61833875542236305</v>
      </c>
      <c r="V975">
        <v>0.44513648830945901</v>
      </c>
      <c r="W975">
        <v>0.566825546783576</v>
      </c>
      <c r="X975">
        <v>0.46514719172396601</v>
      </c>
      <c r="Y975" s="126">
        <f t="shared" si="114"/>
        <v>0.566825546783576</v>
      </c>
      <c r="Z975" s="126">
        <f t="shared" si="115"/>
        <v>0.46514719172396601</v>
      </c>
      <c r="AB975">
        <v>965</v>
      </c>
      <c r="AC975" t="str">
        <f t="shared" si="109"/>
        <v>Robert Kendrick</v>
      </c>
      <c r="AD975" s="124">
        <f t="shared" si="110"/>
        <v>0.59466611384537205</v>
      </c>
      <c r="AE975" s="124">
        <f t="shared" si="111"/>
        <v>0.364007339337305</v>
      </c>
    </row>
    <row r="976" spans="2:31" x14ac:dyDescent="0.35">
      <c r="B976" s="122">
        <v>966</v>
      </c>
      <c r="C976" t="s">
        <v>1928</v>
      </c>
      <c r="D976">
        <v>0.64950532816574402</v>
      </c>
      <c r="E976">
        <v>0.34283423355548998</v>
      </c>
      <c r="F976">
        <v>0.63743114755257002</v>
      </c>
      <c r="G976">
        <v>0.35044512759709801</v>
      </c>
      <c r="H976">
        <v>0.61575885516954798</v>
      </c>
      <c r="I976">
        <v>0.36722079313665001</v>
      </c>
      <c r="J976">
        <v>0.58689708253300099</v>
      </c>
      <c r="K976">
        <v>0.39084050363140699</v>
      </c>
      <c r="L976" s="126">
        <f t="shared" si="112"/>
        <v>0.58689708253300099</v>
      </c>
      <c r="M976" s="126">
        <f t="shared" si="113"/>
        <v>0.39084050363140699</v>
      </c>
      <c r="O976" s="122">
        <v>966</v>
      </c>
      <c r="P976" t="s">
        <v>2245</v>
      </c>
      <c r="Q976">
        <v>0.57752559235820999</v>
      </c>
      <c r="R976">
        <v>0.417989180406307</v>
      </c>
      <c r="S976">
        <v>0.56687180927917702</v>
      </c>
      <c r="T976">
        <v>0.42701278336854398</v>
      </c>
      <c r="U976">
        <v>0.54355066026525301</v>
      </c>
      <c r="V976">
        <v>0.44380428425811402</v>
      </c>
      <c r="W976">
        <v>0.53595015970731297</v>
      </c>
      <c r="X976">
        <v>0.45550255425096497</v>
      </c>
      <c r="Y976" s="126">
        <f t="shared" si="114"/>
        <v>0.53595015970731297</v>
      </c>
      <c r="Z976" s="126">
        <f t="shared" si="115"/>
        <v>0.45550255425096497</v>
      </c>
      <c r="AB976">
        <v>966</v>
      </c>
      <c r="AC976" t="str">
        <f t="shared" si="109"/>
        <v>Robert Smeets</v>
      </c>
      <c r="AD976" s="124">
        <f t="shared" si="110"/>
        <v>0.58689708253300099</v>
      </c>
      <c r="AE976" s="124">
        <f t="shared" si="111"/>
        <v>0.39084050363140699</v>
      </c>
    </row>
    <row r="977" spans="2:31" x14ac:dyDescent="0.35">
      <c r="B977" s="122">
        <v>967</v>
      </c>
      <c r="C977" t="s">
        <v>2400</v>
      </c>
      <c r="D977">
        <v>0.65265737447190197</v>
      </c>
      <c r="E977">
        <v>0.34660499702287201</v>
      </c>
      <c r="F977">
        <v>0.64154316596253602</v>
      </c>
      <c r="G977">
        <v>0.35747332936382897</v>
      </c>
      <c r="H977">
        <v>0.62392644001195896</v>
      </c>
      <c r="I977">
        <v>0.37376232400499798</v>
      </c>
      <c r="J977">
        <v>0.59954316596253598</v>
      </c>
      <c r="K977">
        <v>0.39947332936382901</v>
      </c>
      <c r="L977" s="126">
        <f t="shared" si="112"/>
        <v>0.59954316596253598</v>
      </c>
      <c r="M977" s="126">
        <f t="shared" si="113"/>
        <v>0.39947332936382901</v>
      </c>
      <c r="O977" s="122">
        <v>967</v>
      </c>
      <c r="P977" t="s">
        <v>3466</v>
      </c>
      <c r="Q977">
        <v>0.57665616608219905</v>
      </c>
      <c r="R977">
        <v>0.416273354088735</v>
      </c>
      <c r="S977">
        <v>0.56556753344588195</v>
      </c>
      <c r="T977">
        <v>0.42485928064690198</v>
      </c>
      <c r="U977">
        <v>0.54181262622889403</v>
      </c>
      <c r="V977">
        <v>0.43785121109467501</v>
      </c>
      <c r="W977">
        <v>0.532035149498989</v>
      </c>
      <c r="X977">
        <v>0.45576583416149102</v>
      </c>
      <c r="Y977" s="126">
        <f t="shared" si="114"/>
        <v>0.532035149498989</v>
      </c>
      <c r="Z977" s="126">
        <f t="shared" si="115"/>
        <v>0.45576583416149102</v>
      </c>
      <c r="AB977">
        <v>967</v>
      </c>
      <c r="AC977" t="str">
        <f t="shared" si="109"/>
        <v>Robert Steckley</v>
      </c>
      <c r="AD977" s="124">
        <f t="shared" si="110"/>
        <v>0.59954316596253598</v>
      </c>
      <c r="AE977" s="124">
        <f t="shared" si="111"/>
        <v>0.39947332936382901</v>
      </c>
    </row>
    <row r="978" spans="2:31" x14ac:dyDescent="0.35">
      <c r="B978" s="122">
        <v>968</v>
      </c>
      <c r="C978" t="s">
        <v>2370</v>
      </c>
      <c r="D978">
        <v>0.65176945023176802</v>
      </c>
      <c r="E978">
        <v>0.34556201650941498</v>
      </c>
      <c r="F978">
        <v>0.64035926697569101</v>
      </c>
      <c r="G978">
        <v>0.35608268867921999</v>
      </c>
      <c r="H978">
        <v>0.62114427739287303</v>
      </c>
      <c r="I978">
        <v>0.37049431839616798</v>
      </c>
      <c r="J978">
        <v>0.59835926697569097</v>
      </c>
      <c r="K978">
        <v>0.39808268867921998</v>
      </c>
      <c r="L978" s="126">
        <f t="shared" si="112"/>
        <v>0.59835926697569097</v>
      </c>
      <c r="M978" s="126">
        <f t="shared" si="113"/>
        <v>0.39808268867921998</v>
      </c>
      <c r="O978" s="122">
        <v>968</v>
      </c>
      <c r="P978" t="s">
        <v>3593</v>
      </c>
      <c r="Q978">
        <v>0.57688679478758498</v>
      </c>
      <c r="R978">
        <v>0.41909548314822598</v>
      </c>
      <c r="S978">
        <v>0.56584905971678001</v>
      </c>
      <c r="T978">
        <v>0.42879397753096798</v>
      </c>
      <c r="U978">
        <v>0.54266038436275499</v>
      </c>
      <c r="V978">
        <v>0.44528644944467899</v>
      </c>
      <c r="W978">
        <v>0.53184905971677998</v>
      </c>
      <c r="X978">
        <v>0.46279397753096801</v>
      </c>
      <c r="Y978" s="126">
        <f t="shared" si="114"/>
        <v>0.53184905971677998</v>
      </c>
      <c r="Z978" s="126">
        <f t="shared" si="115"/>
        <v>0.46279397753096801</v>
      </c>
      <c r="AB978">
        <v>968</v>
      </c>
      <c r="AC978" t="str">
        <f t="shared" si="109"/>
        <v>Robert Yim</v>
      </c>
      <c r="AD978" s="124">
        <f t="shared" si="110"/>
        <v>0.59835926697569097</v>
      </c>
      <c r="AE978" s="124">
        <f t="shared" si="111"/>
        <v>0.39808268867921998</v>
      </c>
    </row>
    <row r="979" spans="2:31" x14ac:dyDescent="0.35">
      <c r="B979" s="122">
        <v>969</v>
      </c>
      <c r="C979" t="s">
        <v>2539</v>
      </c>
      <c r="D979">
        <v>0.69480735016349005</v>
      </c>
      <c r="E979">
        <v>0.40830967700909099</v>
      </c>
      <c r="F979">
        <v>0.68603751677490898</v>
      </c>
      <c r="G979">
        <v>0.40515826273671202</v>
      </c>
      <c r="H979">
        <v>0.68693934702760395</v>
      </c>
      <c r="I979">
        <v>0.41850738133378201</v>
      </c>
      <c r="J979">
        <v>0.65292987345269504</v>
      </c>
      <c r="K979">
        <v>0.43293394626989401</v>
      </c>
      <c r="L979" s="126">
        <f t="shared" si="112"/>
        <v>0.65292987345269504</v>
      </c>
      <c r="M979" s="126">
        <f t="shared" si="113"/>
        <v>0.43293394626989401</v>
      </c>
      <c r="O979" s="122">
        <v>969</v>
      </c>
      <c r="P979" t="s">
        <v>3114</v>
      </c>
      <c r="Q979">
        <v>0.57589051011884995</v>
      </c>
      <c r="R979">
        <v>0.41672313218472901</v>
      </c>
      <c r="S979">
        <v>0.56452068015846701</v>
      </c>
      <c r="T979">
        <v>0.42563084291297298</v>
      </c>
      <c r="U979">
        <v>0.53967153035655002</v>
      </c>
      <c r="V979">
        <v>0.43816939655418802</v>
      </c>
      <c r="W979">
        <v>0.53052068015846698</v>
      </c>
      <c r="X979">
        <v>0.45963084291297301</v>
      </c>
      <c r="Y979" s="126">
        <f t="shared" si="114"/>
        <v>0.53052068015846698</v>
      </c>
      <c r="Z979" s="126">
        <f t="shared" si="115"/>
        <v>0.45963084291297301</v>
      </c>
      <c r="AB979">
        <v>969</v>
      </c>
      <c r="AC979" t="str">
        <f t="shared" si="109"/>
        <v>Roberto Bautista Agut</v>
      </c>
      <c r="AD979" s="124">
        <f t="shared" si="110"/>
        <v>0.65292987345269504</v>
      </c>
      <c r="AE979" s="124">
        <f t="shared" si="111"/>
        <v>0.43293394626989401</v>
      </c>
    </row>
    <row r="980" spans="2:31" x14ac:dyDescent="0.35">
      <c r="B980" s="122">
        <v>970</v>
      </c>
      <c r="C980" t="s">
        <v>2673</v>
      </c>
      <c r="D980">
        <v>0.63816567710697703</v>
      </c>
      <c r="E980">
        <v>0.35324058816983001</v>
      </c>
      <c r="F980">
        <v>0.63853756465630296</v>
      </c>
      <c r="G980">
        <v>0.37659556931846899</v>
      </c>
      <c r="H980">
        <v>0.62680667073500396</v>
      </c>
      <c r="I980">
        <v>0.39328739295790999</v>
      </c>
      <c r="J980">
        <v>0.63794168836246801</v>
      </c>
      <c r="K980">
        <v>0.44061761556273399</v>
      </c>
      <c r="L980" s="126">
        <f t="shared" si="112"/>
        <v>0.63794168836246801</v>
      </c>
      <c r="M980" s="126">
        <f t="shared" si="113"/>
        <v>0.44061761556273399</v>
      </c>
      <c r="O980" s="122">
        <v>970</v>
      </c>
      <c r="P980" t="s">
        <v>3903</v>
      </c>
      <c r="Q980">
        <v>0.57263609021279505</v>
      </c>
      <c r="R980">
        <v>0.42118476841411201</v>
      </c>
      <c r="S980">
        <v>0.56672715120568695</v>
      </c>
      <c r="T980">
        <v>0.43052656373960502</v>
      </c>
      <c r="U980">
        <v>0.54954536340426496</v>
      </c>
      <c r="V980">
        <v>0.448394922804704</v>
      </c>
      <c r="W980">
        <v>0.53436357560284298</v>
      </c>
      <c r="X980">
        <v>0.46426328186980298</v>
      </c>
      <c r="Y980" s="126">
        <f t="shared" si="114"/>
        <v>0.53436357560284298</v>
      </c>
      <c r="Z980" s="126">
        <f t="shared" si="115"/>
        <v>0.46426328186980298</v>
      </c>
      <c r="AB980">
        <v>970</v>
      </c>
      <c r="AC980" t="str">
        <f t="shared" si="109"/>
        <v>Roberto Carballes Baena</v>
      </c>
      <c r="AD980" s="124">
        <f t="shared" si="110"/>
        <v>0.63794168836246801</v>
      </c>
      <c r="AE980" s="124">
        <f t="shared" si="111"/>
        <v>0.44061761556273399</v>
      </c>
    </row>
    <row r="981" spans="2:31" x14ac:dyDescent="0.35">
      <c r="B981" s="122">
        <v>971</v>
      </c>
      <c r="C981" t="s">
        <v>2871</v>
      </c>
      <c r="D981">
        <v>0.65618807008874203</v>
      </c>
      <c r="E981">
        <v>0.34320912541384002</v>
      </c>
      <c r="F981">
        <v>0.64885928010241201</v>
      </c>
      <c r="G981">
        <v>0.35263344592746798</v>
      </c>
      <c r="H981">
        <v>0.63017098097948698</v>
      </c>
      <c r="I981">
        <v>0.36536021669570701</v>
      </c>
      <c r="J981">
        <v>0.59985863824688601</v>
      </c>
      <c r="K981">
        <v>0.38812805230771802</v>
      </c>
      <c r="L981" s="126">
        <f t="shared" si="112"/>
        <v>0.59985863824688601</v>
      </c>
      <c r="M981" s="126">
        <f t="shared" si="113"/>
        <v>0.38812805230771802</v>
      </c>
      <c r="O981" s="122">
        <v>971</v>
      </c>
      <c r="P981" t="s">
        <v>3883</v>
      </c>
      <c r="Q981">
        <v>0.58030204477595904</v>
      </c>
      <c r="R981">
        <v>0.41889166848973702</v>
      </c>
      <c r="S981">
        <v>0.57045306716393895</v>
      </c>
      <c r="T981">
        <v>0.42833750273460502</v>
      </c>
      <c r="U981">
        <v>0.55260408955191898</v>
      </c>
      <c r="V981">
        <v>0.44578333697947398</v>
      </c>
      <c r="W981">
        <v>0.53735920149181804</v>
      </c>
      <c r="X981">
        <v>0.45901250820381601</v>
      </c>
      <c r="Y981" s="126">
        <f t="shared" si="114"/>
        <v>0.53735920149181804</v>
      </c>
      <c r="Z981" s="126">
        <f t="shared" si="115"/>
        <v>0.45901250820381601</v>
      </c>
      <c r="AB981">
        <v>971</v>
      </c>
      <c r="AC981" t="str">
        <f t="shared" si="109"/>
        <v>Roberto Marcora</v>
      </c>
      <c r="AD981" s="124">
        <f t="shared" si="110"/>
        <v>0.59985863824688601</v>
      </c>
      <c r="AE981" s="124">
        <f t="shared" si="111"/>
        <v>0.38812805230771802</v>
      </c>
    </row>
    <row r="982" spans="2:31" x14ac:dyDescent="0.35">
      <c r="B982" s="122">
        <v>972</v>
      </c>
      <c r="C982" t="s">
        <v>2821</v>
      </c>
      <c r="D982">
        <v>0.65300337597390901</v>
      </c>
      <c r="E982">
        <v>0.34500375653451698</v>
      </c>
      <c r="F982">
        <v>0.64200506396086299</v>
      </c>
      <c r="G982">
        <v>0.35500563480177599</v>
      </c>
      <c r="H982">
        <v>0.62500675194781796</v>
      </c>
      <c r="I982">
        <v>0.37100751306903401</v>
      </c>
      <c r="J982">
        <v>0.60001586707737098</v>
      </c>
      <c r="K982">
        <v>0.390617655712231</v>
      </c>
      <c r="L982" s="126">
        <f t="shared" si="112"/>
        <v>0.60001586707737098</v>
      </c>
      <c r="M982" s="126">
        <f t="shared" si="113"/>
        <v>0.390617655712231</v>
      </c>
      <c r="O982" s="122">
        <v>972</v>
      </c>
      <c r="P982" t="s">
        <v>2246</v>
      </c>
      <c r="Q982">
        <v>0.57157402491683595</v>
      </c>
      <c r="R982">
        <v>0.40880268958119398</v>
      </c>
      <c r="S982">
        <v>0.55809658984918997</v>
      </c>
      <c r="T982">
        <v>0.41668084918294401</v>
      </c>
      <c r="U982">
        <v>0.52788018523631797</v>
      </c>
      <c r="V982">
        <v>0.41851901980063</v>
      </c>
      <c r="W982">
        <v>0.517688415589307</v>
      </c>
      <c r="X982">
        <v>0.45250515133654901</v>
      </c>
      <c r="Y982" s="126">
        <f t="shared" si="114"/>
        <v>0.517688415589307</v>
      </c>
      <c r="Z982" s="126">
        <f t="shared" si="115"/>
        <v>0.45250515133654901</v>
      </c>
      <c r="AB982">
        <v>972</v>
      </c>
      <c r="AC982" t="str">
        <f t="shared" si="109"/>
        <v>Roberto Ortega-Olmedo</v>
      </c>
      <c r="AD982" s="124">
        <f t="shared" si="110"/>
        <v>0.60001586707737098</v>
      </c>
      <c r="AE982" s="124">
        <f t="shared" si="111"/>
        <v>0.390617655712231</v>
      </c>
    </row>
    <row r="983" spans="2:31" x14ac:dyDescent="0.35">
      <c r="B983" s="122">
        <v>973</v>
      </c>
      <c r="C983" t="s">
        <v>2909</v>
      </c>
      <c r="D983">
        <v>0.65282878049321502</v>
      </c>
      <c r="E983">
        <v>0.34042500149383698</v>
      </c>
      <c r="F983">
        <v>0.64528965760974299</v>
      </c>
      <c r="G983">
        <v>0.35674448423093502</v>
      </c>
      <c r="H983">
        <v>0.63245976639088697</v>
      </c>
      <c r="I983">
        <v>0.37890144732705</v>
      </c>
      <c r="J983">
        <v>0.609687756205471</v>
      </c>
      <c r="K983">
        <v>0.398170513915591</v>
      </c>
      <c r="L983" s="126">
        <f t="shared" si="112"/>
        <v>0.609687756205471</v>
      </c>
      <c r="M983" s="126">
        <f t="shared" si="113"/>
        <v>0.398170513915591</v>
      </c>
      <c r="O983" s="122">
        <v>973</v>
      </c>
      <c r="P983" t="s">
        <v>2247</v>
      </c>
      <c r="Q983">
        <v>0.58025904761904801</v>
      </c>
      <c r="R983">
        <v>0.41963272727272699</v>
      </c>
      <c r="S983">
        <v>0.57038857142857102</v>
      </c>
      <c r="T983">
        <v>0.429449090909091</v>
      </c>
      <c r="U983">
        <v>0.55251809523809503</v>
      </c>
      <c r="V983">
        <v>0.44726545454545502</v>
      </c>
      <c r="W983">
        <v>0.53716571428571402</v>
      </c>
      <c r="X983">
        <v>0.462347272727273</v>
      </c>
      <c r="Y983" s="126">
        <f t="shared" si="114"/>
        <v>0.53716571428571402</v>
      </c>
      <c r="Z983" s="126">
        <f t="shared" si="115"/>
        <v>0.462347272727273</v>
      </c>
      <c r="AB983">
        <v>973</v>
      </c>
      <c r="AC983" t="str">
        <f t="shared" si="109"/>
        <v>Roberto Quiroz</v>
      </c>
      <c r="AD983" s="124">
        <f t="shared" si="110"/>
        <v>0.609687756205471</v>
      </c>
      <c r="AE983" s="124">
        <f t="shared" si="111"/>
        <v>0.398170513915591</v>
      </c>
    </row>
    <row r="984" spans="2:31" x14ac:dyDescent="0.35">
      <c r="B984" s="122">
        <v>974</v>
      </c>
      <c r="C984" t="s">
        <v>1929</v>
      </c>
      <c r="D984">
        <v>0.65929256742984799</v>
      </c>
      <c r="E984">
        <v>0.35365057606459399</v>
      </c>
      <c r="F984">
        <v>0.67244994898950805</v>
      </c>
      <c r="G984">
        <v>0.37707656973161802</v>
      </c>
      <c r="H984">
        <v>0.65321883392281199</v>
      </c>
      <c r="I984">
        <v>0.37461293939502399</v>
      </c>
      <c r="J984">
        <v>0.64244867247336701</v>
      </c>
      <c r="K984">
        <v>0.39280266465799601</v>
      </c>
      <c r="L984" s="126">
        <f t="shared" si="112"/>
        <v>0.64244867247336701</v>
      </c>
      <c r="M984" s="126">
        <f t="shared" si="113"/>
        <v>0.39280266465799601</v>
      </c>
      <c r="O984" s="122">
        <v>974</v>
      </c>
      <c r="P984" t="s">
        <v>3322</v>
      </c>
      <c r="Q984">
        <v>0.57441356150559497</v>
      </c>
      <c r="R984">
        <v>0.42110619971728802</v>
      </c>
      <c r="S984">
        <v>0.562551415340793</v>
      </c>
      <c r="T984">
        <v>0.43147493295638401</v>
      </c>
      <c r="U984">
        <v>0.53524068451678497</v>
      </c>
      <c r="V984">
        <v>0.45131859915186501</v>
      </c>
      <c r="W984">
        <v>0.52855141534079297</v>
      </c>
      <c r="X984">
        <v>0.46547493295638398</v>
      </c>
      <c r="Y984" s="126">
        <f t="shared" si="114"/>
        <v>0.52855141534079297</v>
      </c>
      <c r="Z984" s="126">
        <f t="shared" si="115"/>
        <v>0.46547493295638398</v>
      </c>
      <c r="AB984">
        <v>974</v>
      </c>
      <c r="AC984" t="str">
        <f t="shared" si="109"/>
        <v>Robin Haase</v>
      </c>
      <c r="AD984" s="124">
        <f t="shared" si="110"/>
        <v>0.64244867247336701</v>
      </c>
      <c r="AE984" s="124">
        <f t="shared" si="111"/>
        <v>0.39280266465799601</v>
      </c>
    </row>
    <row r="985" spans="2:31" x14ac:dyDescent="0.35">
      <c r="B985" s="122">
        <v>975</v>
      </c>
      <c r="C985" t="s">
        <v>2602</v>
      </c>
      <c r="D985">
        <v>0.65301613031727301</v>
      </c>
      <c r="E985">
        <v>0.34574599473260897</v>
      </c>
      <c r="F985">
        <v>0.64202419547590905</v>
      </c>
      <c r="G985">
        <v>0.35611899209891301</v>
      </c>
      <c r="H985">
        <v>0.62503226063454498</v>
      </c>
      <c r="I985">
        <v>0.372491989465218</v>
      </c>
      <c r="J985">
        <v>0.60007581249118103</v>
      </c>
      <c r="K985">
        <v>0.39410617524326103</v>
      </c>
      <c r="L985" s="126">
        <f t="shared" si="112"/>
        <v>0.60007581249118103</v>
      </c>
      <c r="M985" s="126">
        <f t="shared" si="113"/>
        <v>0.39410617524326103</v>
      </c>
      <c r="O985" s="122">
        <v>975</v>
      </c>
      <c r="P985" t="s">
        <v>3111</v>
      </c>
      <c r="Q985">
        <v>0.59580892733162005</v>
      </c>
      <c r="R985">
        <v>0.44028440294267501</v>
      </c>
      <c r="S985">
        <v>0.58669717334832105</v>
      </c>
      <c r="T985">
        <v>0.455459034029909</v>
      </c>
      <c r="U985">
        <v>0.63027332476713205</v>
      </c>
      <c r="V985">
        <v>0.49690655326547301</v>
      </c>
      <c r="W985">
        <v>0.59030253795051701</v>
      </c>
      <c r="X985">
        <v>0.49926600939460603</v>
      </c>
      <c r="Y985" s="126">
        <f t="shared" si="114"/>
        <v>0.59030253795051701</v>
      </c>
      <c r="Z985" s="126">
        <f t="shared" si="115"/>
        <v>0.49926600939460603</v>
      </c>
      <c r="AB985">
        <v>975</v>
      </c>
      <c r="AC985" t="str">
        <f t="shared" si="109"/>
        <v>Robin Kern</v>
      </c>
      <c r="AD985" s="124">
        <f t="shared" si="110"/>
        <v>0.60007581249118103</v>
      </c>
      <c r="AE985" s="124">
        <f t="shared" si="111"/>
        <v>0.39410617524326103</v>
      </c>
    </row>
    <row r="986" spans="2:31" x14ac:dyDescent="0.35">
      <c r="B986" s="122">
        <v>976</v>
      </c>
      <c r="C986" t="s">
        <v>2489</v>
      </c>
      <c r="D986">
        <v>0.65273739069977399</v>
      </c>
      <c r="E986">
        <v>0.34633536332561299</v>
      </c>
      <c r="F986">
        <v>0.64160608604966096</v>
      </c>
      <c r="G986">
        <v>0.35700304498842</v>
      </c>
      <c r="H986">
        <v>0.62447478139954704</v>
      </c>
      <c r="I986">
        <v>0.37367072665122703</v>
      </c>
      <c r="J986">
        <v>0.59876573628893603</v>
      </c>
      <c r="K986">
        <v>0.396876207630383</v>
      </c>
      <c r="L986" s="126">
        <f t="shared" si="112"/>
        <v>0.59876573628893603</v>
      </c>
      <c r="M986" s="126">
        <f t="shared" si="113"/>
        <v>0.396876207630383</v>
      </c>
      <c r="O986" s="122">
        <v>976</v>
      </c>
      <c r="P986" t="s">
        <v>2248</v>
      </c>
      <c r="Q986">
        <v>0.57219599467267701</v>
      </c>
      <c r="R986">
        <v>0.41738615516411698</v>
      </c>
      <c r="S986">
        <v>0.56653155318785597</v>
      </c>
      <c r="T986">
        <v>0.42883829118405198</v>
      </c>
      <c r="U986">
        <v>0.54939866489089195</v>
      </c>
      <c r="V986">
        <v>0.44712871838803903</v>
      </c>
      <c r="W986">
        <v>0.53426577659392804</v>
      </c>
      <c r="X986">
        <v>0.46341914559202602</v>
      </c>
      <c r="Y986" s="126">
        <f t="shared" si="114"/>
        <v>0.53426577659392804</v>
      </c>
      <c r="Z986" s="126">
        <f t="shared" si="115"/>
        <v>0.46341914559202602</v>
      </c>
      <c r="AB986">
        <v>976</v>
      </c>
      <c r="AC986" t="str">
        <f t="shared" si="109"/>
        <v>Robin Roshardt</v>
      </c>
      <c r="AD986" s="124">
        <f t="shared" si="110"/>
        <v>0.59876573628893603</v>
      </c>
      <c r="AE986" s="124">
        <f t="shared" si="111"/>
        <v>0.396876207630383</v>
      </c>
    </row>
    <row r="987" spans="2:31" x14ac:dyDescent="0.35">
      <c r="B987" s="122">
        <v>977</v>
      </c>
      <c r="C987" t="s">
        <v>1930</v>
      </c>
      <c r="D987">
        <v>0.71795201763649297</v>
      </c>
      <c r="E987">
        <v>0.38689433960441399</v>
      </c>
      <c r="F987">
        <v>0.74117490599914504</v>
      </c>
      <c r="G987">
        <v>0.43804754213552299</v>
      </c>
      <c r="H987">
        <v>0.69765567855080501</v>
      </c>
      <c r="I987">
        <v>0.442411892932358</v>
      </c>
      <c r="J987">
        <v>0.70021464837002201</v>
      </c>
      <c r="K987">
        <v>0.48168495233905101</v>
      </c>
      <c r="L987" s="126">
        <f t="shared" si="112"/>
        <v>0.70021464837002201</v>
      </c>
      <c r="M987" s="126">
        <f t="shared" si="113"/>
        <v>0.48168495233905101</v>
      </c>
      <c r="O987" s="122">
        <v>977</v>
      </c>
      <c r="P987" t="s">
        <v>3122</v>
      </c>
      <c r="Q987">
        <v>0.55731610894753403</v>
      </c>
      <c r="R987">
        <v>0.38809389446054499</v>
      </c>
      <c r="S987">
        <v>0.54598156656874397</v>
      </c>
      <c r="T987">
        <v>0.41579331886790599</v>
      </c>
      <c r="U987">
        <v>0.52566081472011705</v>
      </c>
      <c r="V987">
        <v>0.41285448010258102</v>
      </c>
      <c r="W987">
        <v>0.50895281495558398</v>
      </c>
      <c r="X987">
        <v>0.43526286955243398</v>
      </c>
      <c r="Y987" s="126">
        <f t="shared" si="114"/>
        <v>0.50895281495558398</v>
      </c>
      <c r="Z987" s="126">
        <f t="shared" si="115"/>
        <v>0.43526286955243398</v>
      </c>
      <c r="AB987">
        <v>977</v>
      </c>
      <c r="AC987" t="str">
        <f t="shared" si="109"/>
        <v>Robin Soderling</v>
      </c>
      <c r="AD987" s="124">
        <f t="shared" si="110"/>
        <v>0.70021464837002201</v>
      </c>
      <c r="AE987" s="124">
        <f t="shared" si="111"/>
        <v>0.48168495233905101</v>
      </c>
    </row>
    <row r="988" spans="2:31" x14ac:dyDescent="0.35">
      <c r="B988" s="122">
        <v>978</v>
      </c>
      <c r="C988" t="s">
        <v>2393</v>
      </c>
      <c r="D988">
        <v>0.63800040271766401</v>
      </c>
      <c r="E988">
        <v>0.340531810967381</v>
      </c>
      <c r="F988">
        <v>0.63322776289454297</v>
      </c>
      <c r="G988">
        <v>0.35045906283002798</v>
      </c>
      <c r="H988">
        <v>0.608809153583591</v>
      </c>
      <c r="I988">
        <v>0.37344621643067899</v>
      </c>
      <c r="J988">
        <v>0.57797922416879199</v>
      </c>
      <c r="K988">
        <v>0.40263661111986798</v>
      </c>
      <c r="L988" s="126">
        <f t="shared" si="112"/>
        <v>0.57797922416879199</v>
      </c>
      <c r="M988" s="126">
        <f t="shared" si="113"/>
        <v>0.40263661111986798</v>
      </c>
      <c r="O988" s="122">
        <v>978</v>
      </c>
      <c r="P988" t="s">
        <v>2249</v>
      </c>
      <c r="Q988">
        <v>0.57107965195345101</v>
      </c>
      <c r="R988">
        <v>0.40287708012385598</v>
      </c>
      <c r="S988">
        <v>0.55866576593855799</v>
      </c>
      <c r="T988">
        <v>0.40809726094929399</v>
      </c>
      <c r="U988">
        <v>0.54297035117300996</v>
      </c>
      <c r="V988">
        <v>0.41930854227827002</v>
      </c>
      <c r="W988">
        <v>0.53528934582487298</v>
      </c>
      <c r="X988">
        <v>0.43753961717870699</v>
      </c>
      <c r="Y988" s="126">
        <f t="shared" si="114"/>
        <v>0.53528934582487298</v>
      </c>
      <c r="Z988" s="126">
        <f t="shared" si="115"/>
        <v>0.43753961717870699</v>
      </c>
      <c r="AB988">
        <v>978</v>
      </c>
      <c r="AC988" t="str">
        <f t="shared" si="109"/>
        <v>Robin Vik</v>
      </c>
      <c r="AD988" s="124">
        <f t="shared" si="110"/>
        <v>0.57797922416879199</v>
      </c>
      <c r="AE988" s="124">
        <f t="shared" si="111"/>
        <v>0.40263661111986798</v>
      </c>
    </row>
    <row r="989" spans="2:31" x14ac:dyDescent="0.35">
      <c r="B989" s="122">
        <v>979</v>
      </c>
      <c r="C989" t="s">
        <v>2458</v>
      </c>
      <c r="D989">
        <v>0.65200289538047196</v>
      </c>
      <c r="E989">
        <v>0.34316318255202599</v>
      </c>
      <c r="F989">
        <v>0.63965680414410997</v>
      </c>
      <c r="G989">
        <v>0.34898347899726001</v>
      </c>
      <c r="H989">
        <v>0.62400289538047204</v>
      </c>
      <c r="I989">
        <v>0.37116318255202602</v>
      </c>
      <c r="J989">
        <v>0.59925217153535404</v>
      </c>
      <c r="K989">
        <v>0.39712238691401902</v>
      </c>
      <c r="L989" s="126">
        <f t="shared" si="112"/>
        <v>0.59925217153535404</v>
      </c>
      <c r="M989" s="126">
        <f t="shared" si="113"/>
        <v>0.39712238691401902</v>
      </c>
      <c r="O989" s="122">
        <v>979</v>
      </c>
      <c r="P989" t="s">
        <v>2250</v>
      </c>
      <c r="Q989">
        <v>0.56263730921530097</v>
      </c>
      <c r="R989">
        <v>0.41822513715710802</v>
      </c>
      <c r="S989">
        <v>0.54650174343079405</v>
      </c>
      <c r="T989">
        <v>0.41583865440269202</v>
      </c>
      <c r="U989">
        <v>0.52068245336332997</v>
      </c>
      <c r="V989">
        <v>0.445992011550013</v>
      </c>
      <c r="W989">
        <v>0.51707015682303004</v>
      </c>
      <c r="X989">
        <v>0.44554987502278598</v>
      </c>
      <c r="Y989" s="126">
        <f t="shared" si="114"/>
        <v>0.51707015682303004</v>
      </c>
      <c r="Z989" s="126">
        <f t="shared" si="115"/>
        <v>0.44554987502278598</v>
      </c>
      <c r="AB989">
        <v>979</v>
      </c>
      <c r="AC989" t="str">
        <f t="shared" si="109"/>
        <v>Rodolphe Cadart</v>
      </c>
      <c r="AD989" s="124">
        <f t="shared" si="110"/>
        <v>0.59925217153535404</v>
      </c>
      <c r="AE989" s="124">
        <f t="shared" si="111"/>
        <v>0.39712238691401902</v>
      </c>
    </row>
    <row r="990" spans="2:31" x14ac:dyDescent="0.35">
      <c r="B990" s="122">
        <v>980</v>
      </c>
      <c r="C990" t="s">
        <v>3851</v>
      </c>
      <c r="D990">
        <v>0.64941033989742802</v>
      </c>
      <c r="E990">
        <v>0.34486393604334997</v>
      </c>
      <c r="F990">
        <v>0.63721378652990401</v>
      </c>
      <c r="G990">
        <v>0.355151914724467</v>
      </c>
      <c r="H990">
        <v>0.61375239834527395</v>
      </c>
      <c r="I990">
        <v>0.36830699960249802</v>
      </c>
      <c r="J990">
        <v>0.59521378652990398</v>
      </c>
      <c r="K990">
        <v>0.39715191472446698</v>
      </c>
      <c r="L990" s="126">
        <f t="shared" si="112"/>
        <v>0.59521378652990398</v>
      </c>
      <c r="M990" s="126">
        <f t="shared" si="113"/>
        <v>0.39715191472446698</v>
      </c>
      <c r="O990" s="122">
        <v>980</v>
      </c>
      <c r="P990" t="s">
        <v>2251</v>
      </c>
      <c r="Q990">
        <v>0.55470122450116899</v>
      </c>
      <c r="R990">
        <v>0.417404433824965</v>
      </c>
      <c r="S990">
        <v>0.53958196610359199</v>
      </c>
      <c r="T990">
        <v>0.43119472924264102</v>
      </c>
      <c r="U990">
        <v>0.51739600365218497</v>
      </c>
      <c r="V990">
        <v>0.42775385219430301</v>
      </c>
      <c r="W990">
        <v>0.50504213125774</v>
      </c>
      <c r="X990">
        <v>0.45412604257080902</v>
      </c>
      <c r="Y990" s="126">
        <f t="shared" si="114"/>
        <v>0.50504213125774</v>
      </c>
      <c r="Z990" s="126">
        <f t="shared" si="115"/>
        <v>0.45412604257080902</v>
      </c>
      <c r="AB990">
        <v>980</v>
      </c>
      <c r="AC990" t="str">
        <f t="shared" si="109"/>
        <v>Rodrigo Pacheco Mendez</v>
      </c>
      <c r="AD990" s="124">
        <f t="shared" si="110"/>
        <v>0.59521378652990398</v>
      </c>
      <c r="AE990" s="124">
        <f t="shared" si="111"/>
        <v>0.39715191472446698</v>
      </c>
    </row>
    <row r="991" spans="2:31" x14ac:dyDescent="0.35">
      <c r="B991" s="122">
        <v>981</v>
      </c>
      <c r="C991" t="s">
        <v>1931</v>
      </c>
      <c r="D991">
        <v>0.752635958658322</v>
      </c>
      <c r="E991">
        <v>0.41608534614459403</v>
      </c>
      <c r="F991">
        <v>0.74956374590892005</v>
      </c>
      <c r="G991">
        <v>0.453645063197398</v>
      </c>
      <c r="H991">
        <v>0.73537401345235998</v>
      </c>
      <c r="I991">
        <v>0.43705966681514202</v>
      </c>
      <c r="J991">
        <v>0.71940594553002402</v>
      </c>
      <c r="K991">
        <v>0.43364155707914198</v>
      </c>
      <c r="L991" s="126">
        <f t="shared" si="112"/>
        <v>0.71940594553002402</v>
      </c>
      <c r="M991" s="126">
        <f t="shared" si="113"/>
        <v>0.43364155707914198</v>
      </c>
      <c r="O991" s="122">
        <v>981</v>
      </c>
      <c r="P991" t="s">
        <v>2252</v>
      </c>
      <c r="Q991">
        <v>0.57538360473985894</v>
      </c>
      <c r="R991">
        <v>0.417883375659858</v>
      </c>
      <c r="S991">
        <v>0.560742322532499</v>
      </c>
      <c r="T991">
        <v>0.42650251641037301</v>
      </c>
      <c r="U991">
        <v>0.54491986975553397</v>
      </c>
      <c r="V991">
        <v>0.44312354764016698</v>
      </c>
      <c r="W991">
        <v>0.53181911418446604</v>
      </c>
      <c r="X991">
        <v>0.46160758190581702</v>
      </c>
      <c r="Y991" s="126">
        <f t="shared" si="114"/>
        <v>0.53181911418446604</v>
      </c>
      <c r="Z991" s="126">
        <f t="shared" si="115"/>
        <v>0.46160758190581702</v>
      </c>
      <c r="AB991">
        <v>981</v>
      </c>
      <c r="AC991" t="str">
        <f t="shared" si="109"/>
        <v>Roger Federer</v>
      </c>
      <c r="AD991" s="124">
        <f t="shared" si="110"/>
        <v>0.71940594553002402</v>
      </c>
      <c r="AE991" s="124">
        <f t="shared" si="111"/>
        <v>0.43364155707914198</v>
      </c>
    </row>
    <row r="992" spans="2:31" x14ac:dyDescent="0.35">
      <c r="B992" s="122">
        <v>982</v>
      </c>
      <c r="C992" t="s">
        <v>1932</v>
      </c>
      <c r="D992">
        <v>0.64710072573574395</v>
      </c>
      <c r="E992">
        <v>0.34008742479811199</v>
      </c>
      <c r="F992">
        <v>0.63603869581351102</v>
      </c>
      <c r="G992">
        <v>0.35959808621214201</v>
      </c>
      <c r="H992">
        <v>0.62299538167632895</v>
      </c>
      <c r="I992">
        <v>0.36865102736592198</v>
      </c>
      <c r="J992">
        <v>0.62179682438051997</v>
      </c>
      <c r="K992">
        <v>0.41099064958307002</v>
      </c>
      <c r="L992" s="126">
        <f t="shared" si="112"/>
        <v>0.62179682438051997</v>
      </c>
      <c r="M992" s="126">
        <f t="shared" si="113"/>
        <v>0.41099064958307002</v>
      </c>
      <c r="O992" s="122">
        <v>982</v>
      </c>
      <c r="P992" t="s">
        <v>2253</v>
      </c>
      <c r="Q992">
        <v>0.57361656186494203</v>
      </c>
      <c r="R992">
        <v>0.41250293555919698</v>
      </c>
      <c r="S992">
        <v>0.56726910346997494</v>
      </c>
      <c r="T992">
        <v>0.42488325729971799</v>
      </c>
      <c r="U992">
        <v>0.54992807123485099</v>
      </c>
      <c r="V992">
        <v>0.44012168411254399</v>
      </c>
      <c r="W992">
        <v>0.535232250077468</v>
      </c>
      <c r="X992">
        <v>0.46015269888676003</v>
      </c>
      <c r="Y992" s="126">
        <f t="shared" si="114"/>
        <v>0.535232250077468</v>
      </c>
      <c r="Z992" s="126">
        <f t="shared" si="115"/>
        <v>0.46015269888676003</v>
      </c>
      <c r="AB992">
        <v>982</v>
      </c>
      <c r="AC992" t="str">
        <f t="shared" si="109"/>
        <v>Rogerio Dutra Da Silva</v>
      </c>
      <c r="AD992" s="124">
        <f t="shared" si="110"/>
        <v>0.62179682438051997</v>
      </c>
      <c r="AE992" s="124">
        <f t="shared" si="111"/>
        <v>0.41099064958307002</v>
      </c>
    </row>
    <row r="993" spans="2:31" x14ac:dyDescent="0.35">
      <c r="B993" s="122">
        <v>983</v>
      </c>
      <c r="C993" t="s">
        <v>1933</v>
      </c>
      <c r="D993">
        <v>0.657421596956277</v>
      </c>
      <c r="E993">
        <v>0.32407830834557499</v>
      </c>
      <c r="F993">
        <v>0.64875044525739101</v>
      </c>
      <c r="G993">
        <v>0.33729085694446598</v>
      </c>
      <c r="H993">
        <v>0.63362112337249499</v>
      </c>
      <c r="I993">
        <v>0.34359430060443702</v>
      </c>
      <c r="J993">
        <v>0.60420865881620101</v>
      </c>
      <c r="K993">
        <v>0.38503359300351703</v>
      </c>
      <c r="L993" s="126">
        <f t="shared" si="112"/>
        <v>0.60420865881620101</v>
      </c>
      <c r="M993" s="126">
        <f t="shared" si="113"/>
        <v>0.38503359300351703</v>
      </c>
      <c r="O993" s="122">
        <v>983</v>
      </c>
      <c r="P993" t="s">
        <v>3807</v>
      </c>
      <c r="Q993">
        <v>0.57854056049321301</v>
      </c>
      <c r="R993">
        <v>0.41841354324374302</v>
      </c>
      <c r="S993">
        <v>0.56671626110972795</v>
      </c>
      <c r="T993">
        <v>0.42643047229842201</v>
      </c>
      <c r="U993">
        <v>0.55054056049321298</v>
      </c>
      <c r="V993">
        <v>0.44641354324374299</v>
      </c>
      <c r="W993">
        <v>0.53490542036990896</v>
      </c>
      <c r="X993">
        <v>0.46281015743280701</v>
      </c>
      <c r="Y993" s="126">
        <f t="shared" si="114"/>
        <v>0.53490542036990896</v>
      </c>
      <c r="Z993" s="126">
        <f t="shared" si="115"/>
        <v>0.46281015743280701</v>
      </c>
      <c r="AB993">
        <v>983</v>
      </c>
      <c r="AC993" t="str">
        <f t="shared" si="109"/>
        <v>Rohan Bopanna</v>
      </c>
      <c r="AD993" s="124">
        <f t="shared" si="110"/>
        <v>0.60420865881620101</v>
      </c>
      <c r="AE993" s="124">
        <f t="shared" si="111"/>
        <v>0.38503359300351703</v>
      </c>
    </row>
    <row r="994" spans="2:31" x14ac:dyDescent="0.35">
      <c r="B994" s="122">
        <v>984</v>
      </c>
      <c r="C994" t="s">
        <v>1934</v>
      </c>
      <c r="D994">
        <v>0.63807479133144895</v>
      </c>
      <c r="E994">
        <v>0.35174795549523902</v>
      </c>
      <c r="F994">
        <v>0.627046754874237</v>
      </c>
      <c r="G994">
        <v>0.36562601018499602</v>
      </c>
      <c r="H994">
        <v>0.60766696299479095</v>
      </c>
      <c r="I994">
        <v>0.367192948196717</v>
      </c>
      <c r="J994">
        <v>0.59182462683137504</v>
      </c>
      <c r="K994">
        <v>0.39856004304831699</v>
      </c>
      <c r="L994" s="126">
        <f t="shared" si="112"/>
        <v>0.59182462683137504</v>
      </c>
      <c r="M994" s="126">
        <f t="shared" si="113"/>
        <v>0.39856004304831699</v>
      </c>
      <c r="O994" s="122">
        <v>984</v>
      </c>
      <c r="P994" t="s">
        <v>3877</v>
      </c>
      <c r="Q994">
        <v>0.57610966699923605</v>
      </c>
      <c r="R994">
        <v>0.41015898387674798</v>
      </c>
      <c r="S994">
        <v>0.566443705237196</v>
      </c>
      <c r="T994">
        <v>0.41758147594637202</v>
      </c>
      <c r="U994">
        <v>0.54855270424607605</v>
      </c>
      <c r="V994">
        <v>0.42635654976207199</v>
      </c>
      <c r="W994">
        <v>0.526281433021908</v>
      </c>
      <c r="X994">
        <v>0.44037528053573999</v>
      </c>
      <c r="Y994" s="126">
        <f t="shared" si="114"/>
        <v>0.526281433021908</v>
      </c>
      <c r="Z994" s="126">
        <f t="shared" si="115"/>
        <v>0.44037528053573999</v>
      </c>
      <c r="AB994">
        <v>984</v>
      </c>
      <c r="AC994" t="str">
        <f t="shared" si="109"/>
        <v>Roko Karanusic</v>
      </c>
      <c r="AD994" s="124">
        <f t="shared" si="110"/>
        <v>0.59182462683137504</v>
      </c>
      <c r="AE994" s="124">
        <f t="shared" si="111"/>
        <v>0.39856004304831699</v>
      </c>
    </row>
    <row r="995" spans="2:31" x14ac:dyDescent="0.35">
      <c r="B995" s="122">
        <v>985</v>
      </c>
      <c r="C995" t="s">
        <v>2704</v>
      </c>
      <c r="D995">
        <v>0.65050696143949704</v>
      </c>
      <c r="E995">
        <v>0.34534379536998999</v>
      </c>
      <c r="F995">
        <v>0.63867594858599597</v>
      </c>
      <c r="G995">
        <v>0.35579172715998703</v>
      </c>
      <c r="H995">
        <v>0.61718847917709097</v>
      </c>
      <c r="I995">
        <v>0.36981055882596903</v>
      </c>
      <c r="J995">
        <v>0.59667594858599604</v>
      </c>
      <c r="K995">
        <v>0.39779172715998701</v>
      </c>
      <c r="L995" s="126">
        <f t="shared" si="112"/>
        <v>0.59667594858599604</v>
      </c>
      <c r="M995" s="126">
        <f t="shared" si="113"/>
        <v>0.39779172715998701</v>
      </c>
      <c r="O995" s="122">
        <v>985</v>
      </c>
      <c r="P995" t="s">
        <v>3368</v>
      </c>
      <c r="Q995">
        <v>0.57369737223473605</v>
      </c>
      <c r="R995">
        <v>0.41703644545170898</v>
      </c>
      <c r="S995">
        <v>0.56159649631298103</v>
      </c>
      <c r="T995">
        <v>0.42604859393561201</v>
      </c>
      <c r="U995">
        <v>0.53309211670420698</v>
      </c>
      <c r="V995">
        <v>0.439109336355127</v>
      </c>
      <c r="W995">
        <v>0.527596496312981</v>
      </c>
      <c r="X995">
        <v>0.46004859393561198</v>
      </c>
      <c r="Y995" s="126">
        <f t="shared" si="114"/>
        <v>0.527596496312981</v>
      </c>
      <c r="Z995" s="126">
        <f t="shared" si="115"/>
        <v>0.46004859393561198</v>
      </c>
      <c r="AB995">
        <v>985</v>
      </c>
      <c r="AC995" t="str">
        <f t="shared" si="109"/>
        <v>Romain Bogaerts</v>
      </c>
      <c r="AD995" s="124">
        <f t="shared" si="110"/>
        <v>0.59667594858599604</v>
      </c>
      <c r="AE995" s="124">
        <f t="shared" si="111"/>
        <v>0.39779172715998701</v>
      </c>
    </row>
    <row r="996" spans="2:31" x14ac:dyDescent="0.35">
      <c r="B996" s="122">
        <v>986</v>
      </c>
      <c r="C996" t="s">
        <v>1935</v>
      </c>
      <c r="D996">
        <v>0.65311986922693099</v>
      </c>
      <c r="E996">
        <v>0.34306576670678601</v>
      </c>
      <c r="F996">
        <v>0.64245514544373705</v>
      </c>
      <c r="G996">
        <v>0.35055440323857401</v>
      </c>
      <c r="H996">
        <v>0.62486435953189801</v>
      </c>
      <c r="I996">
        <v>0.36852413123172501</v>
      </c>
      <c r="J996">
        <v>0.59951117343742599</v>
      </c>
      <c r="K996">
        <v>0.39055943605438098</v>
      </c>
      <c r="L996" s="126">
        <f t="shared" si="112"/>
        <v>0.59951117343742599</v>
      </c>
      <c r="M996" s="126">
        <f t="shared" si="113"/>
        <v>0.39055943605438098</v>
      </c>
      <c r="O996" s="122">
        <v>986</v>
      </c>
      <c r="P996" t="s">
        <v>3195</v>
      </c>
      <c r="Q996">
        <v>0.57760361647502101</v>
      </c>
      <c r="R996">
        <v>0.41902062988494299</v>
      </c>
      <c r="S996">
        <v>0.56680482196669502</v>
      </c>
      <c r="T996">
        <v>0.42869417317992298</v>
      </c>
      <c r="U996">
        <v>0.54481084942506397</v>
      </c>
      <c r="V996">
        <v>0.44506188965482701</v>
      </c>
      <c r="W996">
        <v>0.53280482196669499</v>
      </c>
      <c r="X996">
        <v>0.46269417317992301</v>
      </c>
      <c r="Y996" s="126">
        <f t="shared" si="114"/>
        <v>0.53280482196669499</v>
      </c>
      <c r="Z996" s="126">
        <f t="shared" si="115"/>
        <v>0.46269417317992301</v>
      </c>
      <c r="AB996">
        <v>986</v>
      </c>
      <c r="AC996" t="str">
        <f t="shared" si="109"/>
        <v>Romain Jouan</v>
      </c>
      <c r="AD996" s="124">
        <f t="shared" si="110"/>
        <v>0.59951117343742599</v>
      </c>
      <c r="AE996" s="124">
        <f t="shared" si="111"/>
        <v>0.39055943605438098</v>
      </c>
    </row>
    <row r="997" spans="2:31" x14ac:dyDescent="0.35">
      <c r="B997" s="122">
        <v>987</v>
      </c>
      <c r="C997" t="s">
        <v>2587</v>
      </c>
      <c r="D997">
        <v>0.65242760639740904</v>
      </c>
      <c r="E997">
        <v>0.34483419773916701</v>
      </c>
      <c r="F997">
        <v>0.64065487503391205</v>
      </c>
      <c r="G997">
        <v>0.35291036468704201</v>
      </c>
      <c r="H997">
        <v>0.62442760639740902</v>
      </c>
      <c r="I997">
        <v>0.37283419773916698</v>
      </c>
      <c r="J997">
        <v>0.59957070479805696</v>
      </c>
      <c r="K997">
        <v>0.398375648304375</v>
      </c>
      <c r="L997" s="126">
        <f t="shared" si="112"/>
        <v>0.59957070479805696</v>
      </c>
      <c r="M997" s="126">
        <f t="shared" si="113"/>
        <v>0.398375648304375</v>
      </c>
      <c r="O997" s="122">
        <v>987</v>
      </c>
      <c r="P997" t="s">
        <v>3113</v>
      </c>
      <c r="Q997">
        <v>0.57138394732837505</v>
      </c>
      <c r="R997">
        <v>0.413592035915755</v>
      </c>
      <c r="S997">
        <v>0.55851192977116704</v>
      </c>
      <c r="T997">
        <v>0.42145604788767399</v>
      </c>
      <c r="U997">
        <v>0.52615184198512499</v>
      </c>
      <c r="V997">
        <v>0.42877610774726599</v>
      </c>
      <c r="W997">
        <v>0.52451192977116701</v>
      </c>
      <c r="X997">
        <v>0.45545604788767402</v>
      </c>
      <c r="Y997" s="126">
        <f t="shared" si="114"/>
        <v>0.52451192977116701</v>
      </c>
      <c r="Z997" s="126">
        <f t="shared" si="115"/>
        <v>0.45545604788767402</v>
      </c>
      <c r="AB997">
        <v>987</v>
      </c>
      <c r="AC997" t="str">
        <f t="shared" si="109"/>
        <v>Roman Borvanov</v>
      </c>
      <c r="AD997" s="124">
        <f t="shared" si="110"/>
        <v>0.59957070479805696</v>
      </c>
      <c r="AE997" s="124">
        <f t="shared" si="111"/>
        <v>0.398375648304375</v>
      </c>
    </row>
    <row r="998" spans="2:31" x14ac:dyDescent="0.35">
      <c r="B998" s="122">
        <v>988</v>
      </c>
      <c r="C998" t="s">
        <v>2899</v>
      </c>
      <c r="D998">
        <v>0.66714700505219204</v>
      </c>
      <c r="E998">
        <v>0.35324405494514399</v>
      </c>
      <c r="F998">
        <v>0.67006228388774502</v>
      </c>
      <c r="G998">
        <v>0.371263937323145</v>
      </c>
      <c r="H998">
        <v>0.64566610042294503</v>
      </c>
      <c r="I998">
        <v>0.38438091267416302</v>
      </c>
      <c r="J998">
        <v>0.63283558051287603</v>
      </c>
      <c r="K998">
        <v>0.404700814174206</v>
      </c>
      <c r="L998" s="126">
        <f t="shared" si="112"/>
        <v>0.63283558051287603</v>
      </c>
      <c r="M998" s="126">
        <f t="shared" si="113"/>
        <v>0.404700814174206</v>
      </c>
      <c r="O998" s="122">
        <v>988</v>
      </c>
      <c r="P998" t="s">
        <v>2254</v>
      </c>
      <c r="Q998">
        <v>0.57869581973112505</v>
      </c>
      <c r="R998">
        <v>0.425279452797165</v>
      </c>
      <c r="S998">
        <v>0.56619032330838603</v>
      </c>
      <c r="T998">
        <v>0.42951709991598802</v>
      </c>
      <c r="U998">
        <v>0.55363312258372099</v>
      </c>
      <c r="V998">
        <v>0.44858873615974698</v>
      </c>
      <c r="W998">
        <v>0.53595294540205496</v>
      </c>
      <c r="X998">
        <v>0.46430016170094102</v>
      </c>
      <c r="Y998" s="126">
        <f t="shared" si="114"/>
        <v>0.53595294540205496</v>
      </c>
      <c r="Z998" s="126">
        <f t="shared" si="115"/>
        <v>0.46430016170094102</v>
      </c>
      <c r="AB998">
        <v>988</v>
      </c>
      <c r="AC998" t="str">
        <f t="shared" si="109"/>
        <v>Roman Safiullin</v>
      </c>
      <c r="AD998" s="124">
        <f t="shared" si="110"/>
        <v>0.63283558051287603</v>
      </c>
      <c r="AE998" s="124">
        <f t="shared" si="111"/>
        <v>0.404700814174206</v>
      </c>
    </row>
    <row r="999" spans="2:31" x14ac:dyDescent="0.35">
      <c r="B999" s="122">
        <v>989</v>
      </c>
      <c r="C999" t="s">
        <v>2531</v>
      </c>
      <c r="D999">
        <v>0.65017810369903595</v>
      </c>
      <c r="E999">
        <v>0.34474427297703802</v>
      </c>
      <c r="F999">
        <v>0.63536854369273499</v>
      </c>
      <c r="G999">
        <v>0.35269904149603998</v>
      </c>
      <c r="H999">
        <v>0.62217810369903603</v>
      </c>
      <c r="I999">
        <v>0.37274427297703799</v>
      </c>
      <c r="J999">
        <v>0.59788357777427703</v>
      </c>
      <c r="K999">
        <v>0.398308204732779</v>
      </c>
      <c r="L999" s="126">
        <f t="shared" si="112"/>
        <v>0.59788357777427703</v>
      </c>
      <c r="M999" s="126">
        <f t="shared" si="113"/>
        <v>0.398308204732779</v>
      </c>
      <c r="O999" s="122">
        <v>989</v>
      </c>
      <c r="P999" t="s">
        <v>3777</v>
      </c>
      <c r="Q999">
        <v>0.58174461881504103</v>
      </c>
      <c r="R999">
        <v>0.41819499465327697</v>
      </c>
      <c r="S999">
        <v>0.57261692822256105</v>
      </c>
      <c r="T999">
        <v>0.42729249197991498</v>
      </c>
      <c r="U999">
        <v>0.55548923763008096</v>
      </c>
      <c r="V999">
        <v>0.44438998930655399</v>
      </c>
      <c r="W999">
        <v>0.543850784667682</v>
      </c>
      <c r="X999">
        <v>0.45587747593974598</v>
      </c>
      <c r="Y999" s="126">
        <f t="shared" si="114"/>
        <v>0.543850784667682</v>
      </c>
      <c r="Z999" s="126">
        <f t="shared" si="115"/>
        <v>0.45587747593974598</v>
      </c>
      <c r="AB999">
        <v>989</v>
      </c>
      <c r="AC999" t="str">
        <f t="shared" si="109"/>
        <v>Roman Valent</v>
      </c>
      <c r="AD999" s="124">
        <f t="shared" si="110"/>
        <v>0.59788357777427703</v>
      </c>
      <c r="AE999" s="124">
        <f t="shared" si="111"/>
        <v>0.398308204732779</v>
      </c>
    </row>
    <row r="1000" spans="2:31" x14ac:dyDescent="0.35">
      <c r="B1000" s="122">
        <v>990</v>
      </c>
      <c r="C1000" t="s">
        <v>2505</v>
      </c>
      <c r="D1000">
        <v>0.65299639748580696</v>
      </c>
      <c r="E1000">
        <v>0.34314234811673999</v>
      </c>
      <c r="F1000">
        <v>0.64199519664774296</v>
      </c>
      <c r="G1000">
        <v>0.35285646415565403</v>
      </c>
      <c r="H1000">
        <v>0.62498871212219598</v>
      </c>
      <c r="I1000">
        <v>0.36291269076578597</v>
      </c>
      <c r="J1000">
        <v>0.59999519664774303</v>
      </c>
      <c r="K1000">
        <v>0.39485646415565401</v>
      </c>
      <c r="L1000" s="126">
        <f t="shared" si="112"/>
        <v>0.59999519664774303</v>
      </c>
      <c r="M1000" s="126">
        <f t="shared" si="113"/>
        <v>0.39485646415565401</v>
      </c>
      <c r="O1000" s="122">
        <v>990</v>
      </c>
      <c r="P1000" t="s">
        <v>3436</v>
      </c>
      <c r="Q1000">
        <v>0.577189733409321</v>
      </c>
      <c r="R1000">
        <v>0.41887491449173803</v>
      </c>
      <c r="S1000">
        <v>0.56578460011398202</v>
      </c>
      <c r="T1000">
        <v>0.428312371737607</v>
      </c>
      <c r="U1000">
        <v>0.54637946681864202</v>
      </c>
      <c r="V1000">
        <v>0.44574982898347498</v>
      </c>
      <c r="W1000">
        <v>0.52335380034194601</v>
      </c>
      <c r="X1000">
        <v>0.45893711521281999</v>
      </c>
      <c r="Y1000" s="126">
        <f t="shared" si="114"/>
        <v>0.52335380034194601</v>
      </c>
      <c r="Z1000" s="126">
        <f t="shared" si="115"/>
        <v>0.45893711521281999</v>
      </c>
      <c r="AB1000">
        <v>990</v>
      </c>
      <c r="AC1000" t="str">
        <f t="shared" si="109"/>
        <v>Ross Hutchins</v>
      </c>
      <c r="AD1000" s="124">
        <f t="shared" si="110"/>
        <v>0.59999519664774303</v>
      </c>
      <c r="AE1000" s="124">
        <f t="shared" si="111"/>
        <v>0.39485646415565401</v>
      </c>
    </row>
    <row r="1001" spans="2:31" x14ac:dyDescent="0.35">
      <c r="B1001" s="122">
        <v>991</v>
      </c>
      <c r="C1001" t="s">
        <v>1936</v>
      </c>
      <c r="D1001">
        <v>0.643363741034367</v>
      </c>
      <c r="E1001">
        <v>0.33959727599074202</v>
      </c>
      <c r="F1001">
        <v>0.630634655679436</v>
      </c>
      <c r="G1001">
        <v>0.35937600695656402</v>
      </c>
      <c r="H1001">
        <v>0.63325640347881496</v>
      </c>
      <c r="I1001">
        <v>0.36988519790858698</v>
      </c>
      <c r="J1001">
        <v>0.59627260451166997</v>
      </c>
      <c r="K1001">
        <v>0.39879779687533001</v>
      </c>
      <c r="L1001" s="126">
        <f t="shared" si="112"/>
        <v>0.59627260451166997</v>
      </c>
      <c r="M1001" s="126">
        <f t="shared" si="113"/>
        <v>0.39879779687533001</v>
      </c>
      <c r="O1001" s="122">
        <v>991</v>
      </c>
      <c r="P1001" t="s">
        <v>2255</v>
      </c>
      <c r="Q1001">
        <v>0.57892170135853904</v>
      </c>
      <c r="R1001">
        <v>0.44960213210965599</v>
      </c>
      <c r="S1001">
        <v>0.54490476801539101</v>
      </c>
      <c r="T1001">
        <v>0.451517163149253</v>
      </c>
      <c r="U1001">
        <v>0.55885246343413997</v>
      </c>
      <c r="V1001">
        <v>0.48583464242275298</v>
      </c>
      <c r="W1001">
        <v>0.53476554739022897</v>
      </c>
      <c r="X1001">
        <v>0.47043719353361102</v>
      </c>
      <c r="Y1001" s="126">
        <f t="shared" si="114"/>
        <v>0.53476554739022897</v>
      </c>
      <c r="Z1001" s="126">
        <f t="shared" si="115"/>
        <v>0.47043719353361102</v>
      </c>
      <c r="AB1001">
        <v>991</v>
      </c>
      <c r="AC1001" t="str">
        <f t="shared" si="109"/>
        <v>Ruben Bemelmans</v>
      </c>
      <c r="AD1001" s="124">
        <f t="shared" si="110"/>
        <v>0.59627260451166997</v>
      </c>
      <c r="AE1001" s="124">
        <f t="shared" si="111"/>
        <v>0.39879779687533001</v>
      </c>
    </row>
    <row r="1002" spans="2:31" x14ac:dyDescent="0.35">
      <c r="B1002" s="122">
        <v>992</v>
      </c>
      <c r="C1002" t="s">
        <v>1937</v>
      </c>
      <c r="D1002">
        <v>0.622935080742123</v>
      </c>
      <c r="E1002">
        <v>0.32840283841263201</v>
      </c>
      <c r="F1002">
        <v>0.61349176650065895</v>
      </c>
      <c r="G1002">
        <v>0.34473237691258402</v>
      </c>
      <c r="H1002">
        <v>0.58334612661131802</v>
      </c>
      <c r="I1002">
        <v>0.35372819104042302</v>
      </c>
      <c r="J1002">
        <v>0.58578744765088397</v>
      </c>
      <c r="K1002">
        <v>0.38811368295826898</v>
      </c>
      <c r="L1002" s="126">
        <f t="shared" si="112"/>
        <v>0.58578744765088397</v>
      </c>
      <c r="M1002" s="126">
        <f t="shared" si="113"/>
        <v>0.38811368295826898</v>
      </c>
      <c r="O1002" s="122">
        <v>992</v>
      </c>
      <c r="P1002" t="s">
        <v>3885</v>
      </c>
      <c r="Q1002">
        <v>0.57745532626934104</v>
      </c>
      <c r="R1002">
        <v>0.41756959585661801</v>
      </c>
      <c r="S1002">
        <v>0.56840869057062704</v>
      </c>
      <c r="T1002">
        <v>0.42878457571662199</v>
      </c>
      <c r="U1002">
        <v>0.55042491753860101</v>
      </c>
      <c r="V1002">
        <v>0.44697632107906998</v>
      </c>
      <c r="W1002">
        <v>0.53356891504515902</v>
      </c>
      <c r="X1002">
        <v>0.46291181339375398</v>
      </c>
      <c r="Y1002" s="126">
        <f t="shared" si="114"/>
        <v>0.53356891504515902</v>
      </c>
      <c r="Z1002" s="126">
        <f t="shared" si="115"/>
        <v>0.46291181339375398</v>
      </c>
      <c r="AB1002">
        <v>992</v>
      </c>
      <c r="AC1002" t="str">
        <f t="shared" si="109"/>
        <v>Ruben Ramirez-Hidalgo</v>
      </c>
      <c r="AD1002" s="124">
        <f t="shared" si="110"/>
        <v>0.58578744765088397</v>
      </c>
      <c r="AE1002" s="124">
        <f t="shared" si="111"/>
        <v>0.38811368295826898</v>
      </c>
    </row>
    <row r="1003" spans="2:31" x14ac:dyDescent="0.35">
      <c r="B1003" s="122">
        <v>993</v>
      </c>
      <c r="C1003" t="s">
        <v>2882</v>
      </c>
      <c r="D1003">
        <v>0.65270889007229005</v>
      </c>
      <c r="E1003">
        <v>0.331218601998581</v>
      </c>
      <c r="F1003">
        <v>0.64351269602003003</v>
      </c>
      <c r="G1003">
        <v>0.344487934020967</v>
      </c>
      <c r="H1003">
        <v>0.62777831232605397</v>
      </c>
      <c r="I1003">
        <v>0.35697027025080302</v>
      </c>
      <c r="J1003">
        <v>0.60617691821668396</v>
      </c>
      <c r="K1003">
        <v>0.37278084791854599</v>
      </c>
      <c r="L1003" s="126">
        <f t="shared" si="112"/>
        <v>0.60617691821668396</v>
      </c>
      <c r="M1003" s="126">
        <f t="shared" si="113"/>
        <v>0.37278084791854599</v>
      </c>
      <c r="O1003" s="122">
        <v>993</v>
      </c>
      <c r="P1003" t="s">
        <v>2256</v>
      </c>
      <c r="Q1003">
        <v>0.59734712973847104</v>
      </c>
      <c r="R1003">
        <v>0.44559130191263202</v>
      </c>
      <c r="S1003">
        <v>0.60318081427629999</v>
      </c>
      <c r="T1003">
        <v>0.460044615455175</v>
      </c>
      <c r="U1003">
        <v>0.605696663813169</v>
      </c>
      <c r="V1003">
        <v>0.48018709501867901</v>
      </c>
      <c r="W1003">
        <v>0.58468109113619704</v>
      </c>
      <c r="X1003">
        <v>0.483323966481772</v>
      </c>
      <c r="Y1003" s="126">
        <f t="shared" si="114"/>
        <v>0.58468109113619704</v>
      </c>
      <c r="Z1003" s="126">
        <f t="shared" si="115"/>
        <v>0.483323966481772</v>
      </c>
      <c r="AB1003">
        <v>993</v>
      </c>
      <c r="AC1003" t="str">
        <f t="shared" si="109"/>
        <v>Rudolf Molleker</v>
      </c>
      <c r="AD1003" s="124">
        <f t="shared" si="110"/>
        <v>0.60617691821668396</v>
      </c>
      <c r="AE1003" s="124">
        <f t="shared" si="111"/>
        <v>0.37278084791854599</v>
      </c>
    </row>
    <row r="1004" spans="2:31" x14ac:dyDescent="0.35">
      <c r="B1004" s="122">
        <v>994</v>
      </c>
      <c r="C1004" t="s">
        <v>2392</v>
      </c>
      <c r="D1004">
        <v>0.64167825955047497</v>
      </c>
      <c r="E1004">
        <v>0.34386538028333102</v>
      </c>
      <c r="F1004">
        <v>0.63061919796898203</v>
      </c>
      <c r="G1004">
        <v>0.358602619701193</v>
      </c>
      <c r="H1004">
        <v>0.60488554301147701</v>
      </c>
      <c r="I1004">
        <v>0.37084639295829802</v>
      </c>
      <c r="J1004">
        <v>0.58212528649712403</v>
      </c>
      <c r="K1004">
        <v>0.419264423249322</v>
      </c>
      <c r="L1004" s="126">
        <f t="shared" si="112"/>
        <v>0.58212528649712403</v>
      </c>
      <c r="M1004" s="126">
        <f t="shared" si="113"/>
        <v>0.419264423249322</v>
      </c>
      <c r="O1004" s="122">
        <v>994</v>
      </c>
      <c r="P1004" t="s">
        <v>2257</v>
      </c>
      <c r="Q1004">
        <v>0.54369886551358004</v>
      </c>
      <c r="R1004">
        <v>0.43135869640942398</v>
      </c>
      <c r="S1004">
        <v>0.55376111410409501</v>
      </c>
      <c r="T1004">
        <v>0.43582036169473898</v>
      </c>
      <c r="U1004">
        <v>0.55981987975021996</v>
      </c>
      <c r="V1004">
        <v>0.46070867769184898</v>
      </c>
      <c r="W1004">
        <v>0.53487766729568897</v>
      </c>
      <c r="X1004">
        <v>0.46150962888434799</v>
      </c>
      <c r="Y1004" s="126">
        <f t="shared" si="114"/>
        <v>0.53487766729568897</v>
      </c>
      <c r="Z1004" s="126">
        <f t="shared" si="115"/>
        <v>0.46150962888434799</v>
      </c>
      <c r="AB1004">
        <v>994</v>
      </c>
      <c r="AC1004" t="str">
        <f t="shared" si="109"/>
        <v>Rui Machado</v>
      </c>
      <c r="AD1004" s="124">
        <f t="shared" si="110"/>
        <v>0.58212528649712403</v>
      </c>
      <c r="AE1004" s="124">
        <f t="shared" si="111"/>
        <v>0.419264423249322</v>
      </c>
    </row>
    <row r="1005" spans="2:31" x14ac:dyDescent="0.35">
      <c r="B1005" s="122">
        <v>995</v>
      </c>
      <c r="C1005" t="s">
        <v>2474</v>
      </c>
      <c r="D1005">
        <v>0.64728949833087002</v>
      </c>
      <c r="E1005">
        <v>0.33645084145240101</v>
      </c>
      <c r="F1005">
        <v>0.66027820324319897</v>
      </c>
      <c r="G1005">
        <v>0.36725592609839303</v>
      </c>
      <c r="H1005">
        <v>0.67258411351305403</v>
      </c>
      <c r="I1005">
        <v>0.37221374665021401</v>
      </c>
      <c r="J1005">
        <v>0.62477805782958096</v>
      </c>
      <c r="K1005">
        <v>0.36732843852026498</v>
      </c>
      <c r="L1005" s="126">
        <f t="shared" si="112"/>
        <v>0.62477805782958096</v>
      </c>
      <c r="M1005" s="126">
        <f t="shared" si="113"/>
        <v>0.36732843852026498</v>
      </c>
      <c r="O1005" s="122">
        <v>995</v>
      </c>
      <c r="P1005" t="s">
        <v>3181</v>
      </c>
      <c r="Q1005">
        <v>0.57126713040185695</v>
      </c>
      <c r="R1005">
        <v>0.42031540022624703</v>
      </c>
      <c r="S1005">
        <v>0.55787980285335004</v>
      </c>
      <c r="T1005">
        <v>0.42988238694279401</v>
      </c>
      <c r="U1005">
        <v>0.52865961730032496</v>
      </c>
      <c r="V1005">
        <v>0.45217508083195102</v>
      </c>
      <c r="W1005">
        <v>0.51530512456908695</v>
      </c>
      <c r="X1005">
        <v>0.45419574648316102</v>
      </c>
      <c r="Y1005" s="126">
        <f t="shared" si="114"/>
        <v>0.51530512456908695</v>
      </c>
      <c r="Z1005" s="126">
        <f t="shared" si="115"/>
        <v>0.45419574648316102</v>
      </c>
      <c r="AB1005">
        <v>995</v>
      </c>
      <c r="AC1005" t="str">
        <f t="shared" si="109"/>
        <v>Ryan Harrison</v>
      </c>
      <c r="AD1005" s="124">
        <f t="shared" si="110"/>
        <v>0.62477805782958096</v>
      </c>
      <c r="AE1005" s="124">
        <f t="shared" si="111"/>
        <v>0.36732843852026498</v>
      </c>
    </row>
    <row r="1006" spans="2:31" x14ac:dyDescent="0.35">
      <c r="B1006" s="122">
        <v>996</v>
      </c>
      <c r="C1006" t="s">
        <v>3840</v>
      </c>
      <c r="D1006">
        <v>0.64473402319295903</v>
      </c>
      <c r="E1006">
        <v>0.35586702295283401</v>
      </c>
      <c r="F1006">
        <v>0.63879305814018905</v>
      </c>
      <c r="G1006">
        <v>0.36031452012403598</v>
      </c>
      <c r="H1006">
        <v>0.62332445704162498</v>
      </c>
      <c r="I1006">
        <v>0.37330798943167898</v>
      </c>
      <c r="J1006">
        <v>0.59862454889399497</v>
      </c>
      <c r="K1006">
        <v>0.40008604110534701</v>
      </c>
      <c r="L1006" s="126">
        <f t="shared" si="112"/>
        <v>0.59862454889399497</v>
      </c>
      <c r="M1006" s="126">
        <f t="shared" si="113"/>
        <v>0.40008604110534701</v>
      </c>
      <c r="O1006" s="122">
        <v>996</v>
      </c>
      <c r="P1006" t="s">
        <v>3969</v>
      </c>
      <c r="Q1006">
        <v>0.57913100621666902</v>
      </c>
      <c r="R1006">
        <v>0.41745884280110901</v>
      </c>
      <c r="S1006">
        <v>0.56884134162222499</v>
      </c>
      <c r="T1006">
        <v>0.42661179040147801</v>
      </c>
      <c r="U1006">
        <v>0.549393018650007</v>
      </c>
      <c r="V1006">
        <v>0.44037652840332597</v>
      </c>
      <c r="W1006">
        <v>0.53484134162222496</v>
      </c>
      <c r="X1006">
        <v>0.46061179040147798</v>
      </c>
      <c r="Y1006" s="126">
        <f t="shared" si="114"/>
        <v>0.53484134162222496</v>
      </c>
      <c r="Z1006" s="126">
        <f t="shared" si="115"/>
        <v>0.46061179040147798</v>
      </c>
      <c r="AB1006">
        <v>996</v>
      </c>
      <c r="AC1006" t="str">
        <f t="shared" si="109"/>
        <v>Ryan Peniston</v>
      </c>
      <c r="AD1006" s="124">
        <f t="shared" si="110"/>
        <v>0.59862454889399497</v>
      </c>
      <c r="AE1006" s="124">
        <f t="shared" si="111"/>
        <v>0.40008604110534701</v>
      </c>
    </row>
    <row r="1007" spans="2:31" x14ac:dyDescent="0.35">
      <c r="B1007" s="122">
        <v>997</v>
      </c>
      <c r="C1007" t="s">
        <v>2795</v>
      </c>
      <c r="D1007">
        <v>0.65300000000000002</v>
      </c>
      <c r="E1007">
        <v>0.34699999999999998</v>
      </c>
      <c r="F1007">
        <v>0.64200000000000002</v>
      </c>
      <c r="G1007">
        <v>0.35799999999999998</v>
      </c>
      <c r="H1007">
        <v>0.625</v>
      </c>
      <c r="I1007">
        <v>0.375</v>
      </c>
      <c r="J1007">
        <v>0.6</v>
      </c>
      <c r="K1007">
        <v>0.4</v>
      </c>
      <c r="L1007" s="126">
        <f t="shared" si="112"/>
        <v>0.6</v>
      </c>
      <c r="M1007" s="126">
        <f t="shared" si="113"/>
        <v>0.4</v>
      </c>
      <c r="O1007" s="122">
        <v>997</v>
      </c>
      <c r="P1007" t="s">
        <v>3529</v>
      </c>
      <c r="Q1007">
        <v>0.56642898607306402</v>
      </c>
      <c r="R1007">
        <v>0.41287663380126</v>
      </c>
      <c r="S1007">
        <v>0.54646299621653405</v>
      </c>
      <c r="T1007">
        <v>0.42452399313129802</v>
      </c>
      <c r="U1007">
        <v>0.53836454730976802</v>
      </c>
      <c r="V1007">
        <v>0.44508415463306</v>
      </c>
      <c r="W1007">
        <v>0.52237971490785695</v>
      </c>
      <c r="X1007">
        <v>0.46267065029885601</v>
      </c>
      <c r="Y1007" s="126">
        <f t="shared" si="114"/>
        <v>0.52237971490785695</v>
      </c>
      <c r="Z1007" s="126">
        <f t="shared" si="115"/>
        <v>0.46267065029885601</v>
      </c>
      <c r="AB1007">
        <v>997</v>
      </c>
      <c r="AC1007" t="str">
        <f t="shared" si="109"/>
        <v>Ryan Shane</v>
      </c>
      <c r="AD1007" s="124">
        <f t="shared" si="110"/>
        <v>0.6</v>
      </c>
      <c r="AE1007" s="124">
        <f t="shared" si="111"/>
        <v>0.4</v>
      </c>
    </row>
    <row r="1008" spans="2:31" x14ac:dyDescent="0.35">
      <c r="B1008" s="122">
        <v>998</v>
      </c>
      <c r="C1008" t="s">
        <v>1938</v>
      </c>
      <c r="D1008">
        <v>0.64434853674288906</v>
      </c>
      <c r="E1008">
        <v>0.35196202952336902</v>
      </c>
      <c r="F1008">
        <v>0.63865727224416202</v>
      </c>
      <c r="G1008">
        <v>0.36674126960178299</v>
      </c>
      <c r="H1008">
        <v>0.63384551059010497</v>
      </c>
      <c r="I1008">
        <v>0.402166499079045</v>
      </c>
      <c r="J1008">
        <v>0.614249759171274</v>
      </c>
      <c r="K1008">
        <v>0.41158728032756198</v>
      </c>
      <c r="L1008" s="126">
        <f t="shared" si="112"/>
        <v>0.614249759171274</v>
      </c>
      <c r="M1008" s="126">
        <f t="shared" si="113"/>
        <v>0.41158728032756198</v>
      </c>
      <c r="O1008" s="122">
        <v>998</v>
      </c>
      <c r="P1008" t="s">
        <v>3574</v>
      </c>
      <c r="Q1008">
        <v>0.56302610873631997</v>
      </c>
      <c r="R1008">
        <v>0.40808409444725302</v>
      </c>
      <c r="S1008">
        <v>0.56822253220147501</v>
      </c>
      <c r="T1008">
        <v>0.42801246067030602</v>
      </c>
      <c r="U1008">
        <v>0.55293387805632599</v>
      </c>
      <c r="V1008">
        <v>0.45351047891629798</v>
      </c>
      <c r="W1008">
        <v>0.56825253757863503</v>
      </c>
      <c r="X1008">
        <v>0.48651578675337898</v>
      </c>
      <c r="Y1008" s="126">
        <f t="shared" si="114"/>
        <v>0.56825253757863503</v>
      </c>
      <c r="Z1008" s="126">
        <f t="shared" si="115"/>
        <v>0.48651578675337898</v>
      </c>
      <c r="AB1008">
        <v>998</v>
      </c>
      <c r="AC1008" t="str">
        <f t="shared" si="109"/>
        <v>Ryan Sweeting</v>
      </c>
      <c r="AD1008" s="124">
        <f t="shared" si="110"/>
        <v>0.614249759171274</v>
      </c>
      <c r="AE1008" s="124">
        <f t="shared" si="111"/>
        <v>0.41158728032756198</v>
      </c>
    </row>
    <row r="1009" spans="2:31" x14ac:dyDescent="0.35">
      <c r="B1009" s="122">
        <v>999</v>
      </c>
      <c r="C1009" t="s">
        <v>2493</v>
      </c>
      <c r="D1009">
        <v>0.65230645644020802</v>
      </c>
      <c r="E1009">
        <v>0.34214461551487002</v>
      </c>
      <c r="F1009">
        <v>0.63992616118311696</v>
      </c>
      <c r="G1009">
        <v>0.348821681919467</v>
      </c>
      <c r="H1009">
        <v>0.62523815260046101</v>
      </c>
      <c r="I1009">
        <v>0.36546141979653002</v>
      </c>
      <c r="J1009">
        <v>0.59973460299897496</v>
      </c>
      <c r="K1009">
        <v>0.39507790030691903</v>
      </c>
      <c r="L1009" s="126">
        <f t="shared" si="112"/>
        <v>0.59973460299897496</v>
      </c>
      <c r="M1009" s="126">
        <f t="shared" si="113"/>
        <v>0.39507790030691903</v>
      </c>
      <c r="O1009" s="122">
        <v>999</v>
      </c>
      <c r="P1009" t="s">
        <v>2258</v>
      </c>
      <c r="Q1009">
        <v>0.59785444350681705</v>
      </c>
      <c r="R1009">
        <v>0.432662182212323</v>
      </c>
      <c r="S1009">
        <v>0.56404610845410097</v>
      </c>
      <c r="T1009">
        <v>0.43084661641834898</v>
      </c>
      <c r="U1009">
        <v>0.54097149239944597</v>
      </c>
      <c r="V1009">
        <v>0.44867321604148602</v>
      </c>
      <c r="W1009">
        <v>0.48907440627016602</v>
      </c>
      <c r="X1009">
        <v>0.43707465909092102</v>
      </c>
      <c r="Y1009" s="126">
        <f t="shared" si="114"/>
        <v>0.48907440627016602</v>
      </c>
      <c r="Z1009" s="126">
        <f t="shared" si="115"/>
        <v>0.43707465909092102</v>
      </c>
      <c r="AB1009">
        <v>999</v>
      </c>
      <c r="AC1009" t="str">
        <f t="shared" si="109"/>
        <v>Ryler Deheart</v>
      </c>
      <c r="AD1009" s="124">
        <f t="shared" si="110"/>
        <v>0.59973460299897496</v>
      </c>
      <c r="AE1009" s="124">
        <f t="shared" si="111"/>
        <v>0.39507790030691903</v>
      </c>
    </row>
    <row r="1010" spans="2:31" x14ac:dyDescent="0.35">
      <c r="B1010" s="122">
        <v>1000</v>
      </c>
      <c r="C1010" t="s">
        <v>2846</v>
      </c>
      <c r="D1010">
        <v>0.65189886200026403</v>
      </c>
      <c r="E1010">
        <v>0.346939874572818</v>
      </c>
      <c r="F1010">
        <v>0.64053181600035203</v>
      </c>
      <c r="G1010">
        <v>0.357919832763757</v>
      </c>
      <c r="H1010">
        <v>0.62154976760082603</v>
      </c>
      <c r="I1010">
        <v>0.37481160699482902</v>
      </c>
      <c r="J1010">
        <v>0.59853181600035199</v>
      </c>
      <c r="K1010">
        <v>0.39991983276375698</v>
      </c>
      <c r="L1010" s="126">
        <f t="shared" si="112"/>
        <v>0.59853181600035199</v>
      </c>
      <c r="M1010" s="126">
        <f t="shared" si="113"/>
        <v>0.39991983276375698</v>
      </c>
      <c r="O1010" s="122">
        <v>1000</v>
      </c>
      <c r="P1010" t="s">
        <v>3159</v>
      </c>
      <c r="Q1010">
        <v>0.579441792861628</v>
      </c>
      <c r="R1010">
        <v>0.41843189445425</v>
      </c>
      <c r="S1010">
        <v>0.56923551577550602</v>
      </c>
      <c r="T1010">
        <v>0.42762314041243199</v>
      </c>
      <c r="U1010">
        <v>0.550446626824869</v>
      </c>
      <c r="V1010">
        <v>0.445011996522162</v>
      </c>
      <c r="W1010">
        <v>0.53487177105554695</v>
      </c>
      <c r="X1010">
        <v>0.45647420093419899</v>
      </c>
      <c r="Y1010" s="126">
        <f t="shared" si="114"/>
        <v>0.53487177105554695</v>
      </c>
      <c r="Z1010" s="126">
        <f t="shared" si="115"/>
        <v>0.45647420093419899</v>
      </c>
      <c r="AB1010">
        <v>1000</v>
      </c>
      <c r="AC1010" t="str">
        <f t="shared" si="109"/>
        <v>Saketh-Sai Myneni</v>
      </c>
      <c r="AD1010" s="124">
        <f t="shared" si="110"/>
        <v>0.59853181600035199</v>
      </c>
      <c r="AE1010" s="124">
        <f t="shared" si="111"/>
        <v>0.39991983276375698</v>
      </c>
    </row>
    <row r="1011" spans="2:31" x14ac:dyDescent="0.35">
      <c r="B1011" s="122">
        <v>1001</v>
      </c>
      <c r="C1011" t="s">
        <v>2819</v>
      </c>
      <c r="D1011">
        <v>0.63055202349589901</v>
      </c>
      <c r="E1011">
        <v>0.34829378673669498</v>
      </c>
      <c r="F1011">
        <v>0.62605737424871799</v>
      </c>
      <c r="G1011">
        <v>0.35712735323842199</v>
      </c>
      <c r="H1011">
        <v>0.60122737724248998</v>
      </c>
      <c r="I1011">
        <v>0.37198535430497698</v>
      </c>
      <c r="J1011">
        <v>0.58925022680943295</v>
      </c>
      <c r="K1011">
        <v>0.39932960270041001</v>
      </c>
      <c r="L1011" s="126">
        <f t="shared" si="112"/>
        <v>0.58925022680943295</v>
      </c>
      <c r="M1011" s="126">
        <f t="shared" si="113"/>
        <v>0.39932960270041001</v>
      </c>
      <c r="O1011" s="122">
        <v>1001</v>
      </c>
      <c r="P1011" t="s">
        <v>2259</v>
      </c>
      <c r="Q1011">
        <v>0.555660859862248</v>
      </c>
      <c r="R1011">
        <v>0.44999578600103202</v>
      </c>
      <c r="S1011">
        <v>0.53822494163782997</v>
      </c>
      <c r="T1011">
        <v>0.43607930049211202</v>
      </c>
      <c r="U1011">
        <v>0.51972501928103598</v>
      </c>
      <c r="V1011">
        <v>0.44861109123130499</v>
      </c>
      <c r="W1011">
        <v>0.51247164222696795</v>
      </c>
      <c r="X1011">
        <v>0.43993592868727899</v>
      </c>
      <c r="Y1011" s="126">
        <f t="shared" si="114"/>
        <v>0.51247164222696795</v>
      </c>
      <c r="Z1011" s="126">
        <f t="shared" si="115"/>
        <v>0.43993592868727899</v>
      </c>
      <c r="AB1011">
        <v>1001</v>
      </c>
      <c r="AC1011" t="str">
        <f t="shared" si="109"/>
        <v>Salvatore Caruso</v>
      </c>
      <c r="AD1011" s="124">
        <f t="shared" si="110"/>
        <v>0.58925022680943295</v>
      </c>
      <c r="AE1011" s="124">
        <f t="shared" si="111"/>
        <v>0.39932960270041001</v>
      </c>
    </row>
    <row r="1012" spans="2:31" x14ac:dyDescent="0.35">
      <c r="B1012" s="122">
        <v>1002</v>
      </c>
      <c r="C1012" t="s">
        <v>2407</v>
      </c>
      <c r="D1012">
        <v>0.70722471290702404</v>
      </c>
      <c r="E1012">
        <v>0.33833672867884701</v>
      </c>
      <c r="F1012">
        <v>0.68507256397093097</v>
      </c>
      <c r="G1012">
        <v>0.33927108907909898</v>
      </c>
      <c r="H1012">
        <v>0.66893774715475995</v>
      </c>
      <c r="I1012">
        <v>0.34162816031562598</v>
      </c>
      <c r="J1012">
        <v>0.65625310744853305</v>
      </c>
      <c r="K1012">
        <v>0.35125908186716298</v>
      </c>
      <c r="L1012" s="126">
        <f t="shared" si="112"/>
        <v>0.65625310744853305</v>
      </c>
      <c r="M1012" s="126">
        <f t="shared" si="113"/>
        <v>0.35125908186716298</v>
      </c>
      <c r="O1012" s="122">
        <v>1002</v>
      </c>
      <c r="P1012" t="s">
        <v>3457</v>
      </c>
      <c r="Q1012">
        <v>0.58003747990327903</v>
      </c>
      <c r="R1012">
        <v>0.41752143756747501</v>
      </c>
      <c r="S1012">
        <v>0.57004997320437201</v>
      </c>
      <c r="T1012">
        <v>0.42669525008996601</v>
      </c>
      <c r="U1012">
        <v>0.55211243970983803</v>
      </c>
      <c r="V1012">
        <v>0.44056431270242402</v>
      </c>
      <c r="W1012">
        <v>0.53604997320437198</v>
      </c>
      <c r="X1012">
        <v>0.46069525008996598</v>
      </c>
      <c r="Y1012" s="126">
        <f t="shared" si="114"/>
        <v>0.53604997320437198</v>
      </c>
      <c r="Z1012" s="126">
        <f t="shared" si="115"/>
        <v>0.46069525008996598</v>
      </c>
      <c r="AB1012">
        <v>1002</v>
      </c>
      <c r="AC1012" t="str">
        <f t="shared" si="109"/>
        <v>Sam Querrey</v>
      </c>
      <c r="AD1012" s="124">
        <f t="shared" si="110"/>
        <v>0.65625310744853305</v>
      </c>
      <c r="AE1012" s="124">
        <f t="shared" si="111"/>
        <v>0.35125908186716298</v>
      </c>
    </row>
    <row r="1013" spans="2:31" x14ac:dyDescent="0.35">
      <c r="B1013" s="122">
        <v>1003</v>
      </c>
      <c r="C1013" t="s">
        <v>3765</v>
      </c>
      <c r="D1013">
        <v>0.65297838685578102</v>
      </c>
      <c r="E1013">
        <v>0.34552925375992299</v>
      </c>
      <c r="F1013">
        <v>0.64197118247437401</v>
      </c>
      <c r="G1013">
        <v>0.35603900501323099</v>
      </c>
      <c r="H1013">
        <v>0.62493227881477997</v>
      </c>
      <c r="I1013">
        <v>0.37039166178109301</v>
      </c>
      <c r="J1013">
        <v>0.59997118247437398</v>
      </c>
      <c r="K1013">
        <v>0.39803900501323097</v>
      </c>
      <c r="L1013" s="126">
        <f t="shared" si="112"/>
        <v>0.59997118247437398</v>
      </c>
      <c r="M1013" s="126">
        <f t="shared" si="113"/>
        <v>0.39803900501323097</v>
      </c>
      <c r="O1013" s="122">
        <v>1003</v>
      </c>
      <c r="P1013" t="s">
        <v>2260</v>
      </c>
      <c r="Q1013">
        <v>0.57718865514177198</v>
      </c>
      <c r="R1013">
        <v>0.417248393665822</v>
      </c>
      <c r="S1013">
        <v>0.56367447406898696</v>
      </c>
      <c r="T1013">
        <v>0.423808885748099</v>
      </c>
      <c r="U1013">
        <v>0.54918865514177195</v>
      </c>
      <c r="V1013">
        <v>0.44524839366582197</v>
      </c>
      <c r="W1013">
        <v>0.53389149135632896</v>
      </c>
      <c r="X1013">
        <v>0.46193629524936602</v>
      </c>
      <c r="Y1013" s="126">
        <f t="shared" si="114"/>
        <v>0.53389149135632896</v>
      </c>
      <c r="Z1013" s="126">
        <f t="shared" si="115"/>
        <v>0.46193629524936602</v>
      </c>
      <c r="AB1013">
        <v>1003</v>
      </c>
      <c r="AC1013" t="str">
        <f t="shared" si="109"/>
        <v>Sam Riffice</v>
      </c>
      <c r="AD1013" s="124">
        <f t="shared" si="110"/>
        <v>0.59997118247437398</v>
      </c>
      <c r="AE1013" s="124">
        <f t="shared" si="111"/>
        <v>0.39803900501323097</v>
      </c>
    </row>
    <row r="1014" spans="2:31" x14ac:dyDescent="0.35">
      <c r="B1014" s="122">
        <v>1004</v>
      </c>
      <c r="C1014" t="s">
        <v>1939</v>
      </c>
      <c r="D1014">
        <v>0.65361836543389396</v>
      </c>
      <c r="E1014">
        <v>0.343009298076832</v>
      </c>
      <c r="F1014">
        <v>0.64810155858382901</v>
      </c>
      <c r="G1014">
        <v>0.353788972829016</v>
      </c>
      <c r="H1014">
        <v>0.63645875344923197</v>
      </c>
      <c r="I1014">
        <v>0.37691368533125802</v>
      </c>
      <c r="J1014">
        <v>0.60496001094921703</v>
      </c>
      <c r="K1014">
        <v>0.39986729528326798</v>
      </c>
      <c r="L1014" s="126">
        <f t="shared" si="112"/>
        <v>0.60496001094921703</v>
      </c>
      <c r="M1014" s="126">
        <f t="shared" si="113"/>
        <v>0.39986729528326798</v>
      </c>
      <c r="O1014" s="122">
        <v>1004</v>
      </c>
      <c r="P1014" t="s">
        <v>3299</v>
      </c>
      <c r="Q1014">
        <v>0.58111968464587604</v>
      </c>
      <c r="R1014">
        <v>0.421388398268638</v>
      </c>
      <c r="S1014">
        <v>0.57014902943988999</v>
      </c>
      <c r="T1014">
        <v>0.429865710206709</v>
      </c>
      <c r="U1014">
        <v>0.55132740367379496</v>
      </c>
      <c r="V1014">
        <v>0.446208732351491</v>
      </c>
      <c r="W1014">
        <v>0.53581305858457096</v>
      </c>
      <c r="X1014">
        <v>0.46336933833550797</v>
      </c>
      <c r="Y1014" s="126">
        <f t="shared" si="114"/>
        <v>0.53581305858457096</v>
      </c>
      <c r="Z1014" s="126">
        <f t="shared" si="115"/>
        <v>0.46336933833550797</v>
      </c>
      <c r="AB1014">
        <v>1004</v>
      </c>
      <c r="AC1014" t="str">
        <f t="shared" si="109"/>
        <v>Sam Warburg</v>
      </c>
      <c r="AD1014" s="124">
        <f t="shared" si="110"/>
        <v>0.60496001094921703</v>
      </c>
      <c r="AE1014" s="124">
        <f t="shared" si="111"/>
        <v>0.39986729528326798</v>
      </c>
    </row>
    <row r="1015" spans="2:31" x14ac:dyDescent="0.35">
      <c r="B1015" s="122">
        <v>1005</v>
      </c>
      <c r="C1015" t="s">
        <v>2486</v>
      </c>
      <c r="D1015">
        <v>0.69738279211413501</v>
      </c>
      <c r="E1015">
        <v>0.32293906949290202</v>
      </c>
      <c r="F1015">
        <v>0.67506830751974001</v>
      </c>
      <c r="G1015">
        <v>0.32135510776814702</v>
      </c>
      <c r="H1015">
        <v>0.670745202654078</v>
      </c>
      <c r="I1015">
        <v>0.31878264647070897</v>
      </c>
      <c r="J1015">
        <v>0.61999532541814995</v>
      </c>
      <c r="K1015">
        <v>0.35703948946155101</v>
      </c>
      <c r="L1015" s="126">
        <f t="shared" si="112"/>
        <v>0.61999532541814995</v>
      </c>
      <c r="M1015" s="126">
        <f t="shared" si="113"/>
        <v>0.35703948946155101</v>
      </c>
      <c r="O1015" s="122">
        <v>1005</v>
      </c>
      <c r="P1015" t="s">
        <v>3059</v>
      </c>
      <c r="Q1015">
        <v>0.57614215962110205</v>
      </c>
      <c r="R1015">
        <v>0.41835745406810099</v>
      </c>
      <c r="S1015">
        <v>0.56464990572260199</v>
      </c>
      <c r="T1015">
        <v>0.42753570470404301</v>
      </c>
      <c r="U1015">
        <v>0.541664321496512</v>
      </c>
      <c r="V1015">
        <v>0.44471776652485001</v>
      </c>
      <c r="W1015">
        <v>0.52693637782298597</v>
      </c>
      <c r="X1015">
        <v>0.456599491742398</v>
      </c>
      <c r="Y1015" s="126">
        <f t="shared" si="114"/>
        <v>0.52693637782298597</v>
      </c>
      <c r="Z1015" s="126">
        <f t="shared" si="115"/>
        <v>0.456599491742398</v>
      </c>
      <c r="AB1015">
        <v>1005</v>
      </c>
      <c r="AC1015" t="str">
        <f t="shared" si="109"/>
        <v>Samuel Groth</v>
      </c>
      <c r="AD1015" s="124">
        <f t="shared" si="110"/>
        <v>0.61999532541814995</v>
      </c>
      <c r="AE1015" s="124">
        <f t="shared" si="111"/>
        <v>0.35703948946155101</v>
      </c>
    </row>
    <row r="1016" spans="2:31" x14ac:dyDescent="0.35">
      <c r="B1016" s="122">
        <v>1006</v>
      </c>
      <c r="C1016" t="s">
        <v>2658</v>
      </c>
      <c r="D1016">
        <v>0.65205124784338497</v>
      </c>
      <c r="E1016">
        <v>0.34783708213199099</v>
      </c>
      <c r="F1016">
        <v>0.63977043243195597</v>
      </c>
      <c r="G1016">
        <v>0.35996714301017901</v>
      </c>
      <c r="H1016">
        <v>0.62405124784338495</v>
      </c>
      <c r="I1016">
        <v>0.37583708213199102</v>
      </c>
      <c r="J1016">
        <v>0.59928843588253899</v>
      </c>
      <c r="K1016">
        <v>0.40062781159899302</v>
      </c>
      <c r="L1016" s="126">
        <f t="shared" si="112"/>
        <v>0.59928843588253899</v>
      </c>
      <c r="M1016" s="126">
        <f t="shared" si="113"/>
        <v>0.40062781159899302</v>
      </c>
      <c r="O1016" s="122">
        <v>1006</v>
      </c>
      <c r="P1016" t="s">
        <v>3927</v>
      </c>
      <c r="Q1016">
        <v>0.57956836583553994</v>
      </c>
      <c r="R1016">
        <v>0.41882565814191702</v>
      </c>
      <c r="S1016">
        <v>0.56942448778071997</v>
      </c>
      <c r="T1016">
        <v>0.42843421085588901</v>
      </c>
      <c r="U1016">
        <v>0.550705097506621</v>
      </c>
      <c r="V1016">
        <v>0.44447697442575002</v>
      </c>
      <c r="W1016">
        <v>0.53542448778072005</v>
      </c>
      <c r="X1016">
        <v>0.46243421085588898</v>
      </c>
      <c r="Y1016" s="126">
        <f t="shared" si="114"/>
        <v>0.53542448778072005</v>
      </c>
      <c r="Z1016" s="126">
        <f t="shared" si="115"/>
        <v>0.46243421085588898</v>
      </c>
      <c r="AB1016">
        <v>1006</v>
      </c>
      <c r="AC1016" t="str">
        <f t="shared" si="109"/>
        <v>Sanam Singh</v>
      </c>
      <c r="AD1016" s="124">
        <f t="shared" si="110"/>
        <v>0.59928843588253899</v>
      </c>
      <c r="AE1016" s="124">
        <f t="shared" si="111"/>
        <v>0.40062781159899302</v>
      </c>
    </row>
    <row r="1017" spans="2:31" x14ac:dyDescent="0.35">
      <c r="B1017" s="122">
        <v>1007</v>
      </c>
      <c r="C1017" t="s">
        <v>2642</v>
      </c>
      <c r="D1017">
        <v>0.65168062684929495</v>
      </c>
      <c r="E1017">
        <v>0.34567142839477899</v>
      </c>
      <c r="F1017">
        <v>0.64002094027394196</v>
      </c>
      <c r="G1017">
        <v>0.35600714259216798</v>
      </c>
      <c r="H1017">
        <v>0.62236125369858897</v>
      </c>
      <c r="I1017">
        <v>0.37234285678955698</v>
      </c>
      <c r="J1017">
        <v>0.59379894619168405</v>
      </c>
      <c r="K1017">
        <v>0.39375571345546001</v>
      </c>
      <c r="L1017" s="126">
        <f t="shared" si="112"/>
        <v>0.59379894619168405</v>
      </c>
      <c r="M1017" s="126">
        <f t="shared" si="113"/>
        <v>0.39375571345546001</v>
      </c>
      <c r="O1017" s="122">
        <v>1007</v>
      </c>
      <c r="P1017" t="s">
        <v>2261</v>
      </c>
      <c r="Q1017">
        <v>0.55135872487205795</v>
      </c>
      <c r="R1017">
        <v>0.392142386947611</v>
      </c>
      <c r="S1017">
        <v>0.54859298448302696</v>
      </c>
      <c r="T1017">
        <v>0.40722312493854201</v>
      </c>
      <c r="U1017">
        <v>0.53412554924919597</v>
      </c>
      <c r="V1017">
        <v>0.43526740050841201</v>
      </c>
      <c r="W1017">
        <v>0.53258836294971401</v>
      </c>
      <c r="X1017">
        <v>0.45287178907459702</v>
      </c>
      <c r="Y1017" s="126">
        <f t="shared" si="114"/>
        <v>0.53258836294971401</v>
      </c>
      <c r="Z1017" s="126">
        <f t="shared" si="115"/>
        <v>0.45287178907459702</v>
      </c>
      <c r="AB1017">
        <v>1007</v>
      </c>
      <c r="AC1017" t="str">
        <f t="shared" si="109"/>
        <v>Sandro Ehrat</v>
      </c>
      <c r="AD1017" s="124">
        <f t="shared" si="110"/>
        <v>0.59379894619168405</v>
      </c>
      <c r="AE1017" s="124">
        <f t="shared" si="111"/>
        <v>0.39375571345546001</v>
      </c>
    </row>
    <row r="1018" spans="2:31" x14ac:dyDescent="0.35">
      <c r="B1018" s="122">
        <v>1008</v>
      </c>
      <c r="C1018" t="s">
        <v>1940</v>
      </c>
      <c r="D1018">
        <v>0.63933680095373402</v>
      </c>
      <c r="E1018">
        <v>0.34910465753698</v>
      </c>
      <c r="F1018">
        <v>0.61776581460636804</v>
      </c>
      <c r="G1018">
        <v>0.36012726696895098</v>
      </c>
      <c r="H1018">
        <v>0.60481879595204602</v>
      </c>
      <c r="I1018">
        <v>0.37541900279887702</v>
      </c>
      <c r="J1018">
        <v>0.61079126047314602</v>
      </c>
      <c r="K1018">
        <v>0.385299047724042</v>
      </c>
      <c r="L1018" s="126">
        <f t="shared" si="112"/>
        <v>0.61079126047314602</v>
      </c>
      <c r="M1018" s="126">
        <f t="shared" si="113"/>
        <v>0.385299047724042</v>
      </c>
      <c r="O1018" s="122">
        <v>1008</v>
      </c>
      <c r="P1018" t="s">
        <v>3265</v>
      </c>
      <c r="Q1018">
        <v>0.58307134901445801</v>
      </c>
      <c r="R1018">
        <v>0.42134766343331798</v>
      </c>
      <c r="S1018">
        <v>0.57409513201927698</v>
      </c>
      <c r="T1018">
        <v>0.431796884577758</v>
      </c>
      <c r="U1018">
        <v>0.56121404704337396</v>
      </c>
      <c r="V1018">
        <v>0.45204299029995498</v>
      </c>
      <c r="W1018">
        <v>0.54009513201927695</v>
      </c>
      <c r="X1018">
        <v>0.46579688457775797</v>
      </c>
      <c r="Y1018" s="126">
        <f t="shared" si="114"/>
        <v>0.54009513201927695</v>
      </c>
      <c r="Z1018" s="126">
        <f t="shared" si="115"/>
        <v>0.46579688457775797</v>
      </c>
      <c r="AB1018">
        <v>1008</v>
      </c>
      <c r="AC1018" t="str">
        <f t="shared" si="109"/>
        <v>Santiago Giraldo</v>
      </c>
      <c r="AD1018" s="124">
        <f t="shared" si="110"/>
        <v>0.61079126047314602</v>
      </c>
      <c r="AE1018" s="124">
        <f t="shared" si="111"/>
        <v>0.385299047724042</v>
      </c>
    </row>
    <row r="1019" spans="2:31" x14ac:dyDescent="0.35">
      <c r="B1019" s="122">
        <v>1009</v>
      </c>
      <c r="C1019" t="s">
        <v>1941</v>
      </c>
      <c r="D1019">
        <v>0.65106435134776297</v>
      </c>
      <c r="E1019">
        <v>0.34286779672059498</v>
      </c>
      <c r="F1019">
        <v>0.639676149822064</v>
      </c>
      <c r="G1019">
        <v>0.35293864915551698</v>
      </c>
      <c r="H1019">
        <v>0.62014234962177495</v>
      </c>
      <c r="I1019">
        <v>0.36632041061965298</v>
      </c>
      <c r="J1019">
        <v>0.59694972316859396</v>
      </c>
      <c r="K1019">
        <v>0.38952951065917601</v>
      </c>
      <c r="L1019" s="126">
        <f t="shared" si="112"/>
        <v>0.59694972316859396</v>
      </c>
      <c r="M1019" s="126">
        <f t="shared" si="113"/>
        <v>0.38952951065917601</v>
      </c>
      <c r="O1019" s="122">
        <v>1009</v>
      </c>
      <c r="P1019" t="s">
        <v>2262</v>
      </c>
      <c r="Q1019">
        <v>0.60639054654687197</v>
      </c>
      <c r="R1019">
        <v>0.44585672523939601</v>
      </c>
      <c r="S1019">
        <v>0.62457099488850398</v>
      </c>
      <c r="T1019">
        <v>0.479965013128266</v>
      </c>
      <c r="U1019">
        <v>0.60778317109440305</v>
      </c>
      <c r="V1019">
        <v>0.49733292283825897</v>
      </c>
      <c r="W1019">
        <v>0.59233045243277205</v>
      </c>
      <c r="X1019">
        <v>0.50835728064561703</v>
      </c>
      <c r="Y1019" s="126">
        <f t="shared" si="114"/>
        <v>0.59233045243277205</v>
      </c>
      <c r="Z1019" s="126">
        <f t="shared" si="115"/>
        <v>0.50835728064561703</v>
      </c>
      <c r="AB1019">
        <v>1009</v>
      </c>
      <c r="AC1019" t="str">
        <f t="shared" si="109"/>
        <v>Santiago Gonzalez</v>
      </c>
      <c r="AD1019" s="124">
        <f t="shared" si="110"/>
        <v>0.59694972316859396</v>
      </c>
      <c r="AE1019" s="124">
        <f t="shared" si="111"/>
        <v>0.38952951065917601</v>
      </c>
    </row>
    <row r="1020" spans="2:31" x14ac:dyDescent="0.35">
      <c r="B1020" s="122">
        <v>1010</v>
      </c>
      <c r="C1020" t="s">
        <v>3836</v>
      </c>
      <c r="D1020">
        <v>0.65319918444162794</v>
      </c>
      <c r="E1020">
        <v>0.347181123044291</v>
      </c>
      <c r="F1020">
        <v>0.64229877666244195</v>
      </c>
      <c r="G1020">
        <v>0.35827168456643599</v>
      </c>
      <c r="H1020">
        <v>0.62539836888325595</v>
      </c>
      <c r="I1020">
        <v>0.37536224608858199</v>
      </c>
      <c r="J1020">
        <v>0.60093616687565199</v>
      </c>
      <c r="K1020">
        <v>0.40085127830816702</v>
      </c>
      <c r="L1020" s="126">
        <f t="shared" si="112"/>
        <v>0.60093616687565199</v>
      </c>
      <c r="M1020" s="126">
        <f t="shared" si="113"/>
        <v>0.40085127830816702</v>
      </c>
      <c r="O1020" s="122">
        <v>1010</v>
      </c>
      <c r="P1020" t="s">
        <v>3057</v>
      </c>
      <c r="Q1020">
        <v>0.55931968695791201</v>
      </c>
      <c r="R1020">
        <v>0.41757347246701598</v>
      </c>
      <c r="S1020">
        <v>0.55155558096851298</v>
      </c>
      <c r="T1020">
        <v>0.41895848623543003</v>
      </c>
      <c r="U1020">
        <v>0.534558748524401</v>
      </c>
      <c r="V1020">
        <v>0.43414045395760398</v>
      </c>
      <c r="W1020">
        <v>0.52130485799920301</v>
      </c>
      <c r="X1020">
        <v>0.44985144255957499</v>
      </c>
      <c r="Y1020" s="126">
        <f t="shared" si="114"/>
        <v>0.52130485799920301</v>
      </c>
      <c r="Z1020" s="126">
        <f t="shared" si="115"/>
        <v>0.44985144255957499</v>
      </c>
      <c r="AB1020">
        <v>1010</v>
      </c>
      <c r="AC1020" t="str">
        <f t="shared" ref="AC1020:AC1043" si="116">IF($B$5=1,C1020,P1020)</f>
        <v>Santiago Rodriguez Taverna</v>
      </c>
      <c r="AD1020" s="124">
        <f t="shared" ref="AD1020:AD1040" si="117">IF($B$5=1,L1020,Y1020)</f>
        <v>0.60093616687565199</v>
      </c>
      <c r="AE1020" s="124">
        <f t="shared" ref="AE1020:AE1040" si="118">IF($B$5=1,M1020,Z1020)</f>
        <v>0.40085127830816702</v>
      </c>
    </row>
    <row r="1021" spans="2:31" x14ac:dyDescent="0.35">
      <c r="B1021" s="122">
        <v>1011</v>
      </c>
      <c r="C1021" t="s">
        <v>1942</v>
      </c>
      <c r="D1021">
        <v>0.62708258554728602</v>
      </c>
      <c r="E1021">
        <v>0.33932123415021098</v>
      </c>
      <c r="F1021">
        <v>0.62442113963780299</v>
      </c>
      <c r="G1021">
        <v>0.34791512834826399</v>
      </c>
      <c r="H1021">
        <v>0.59684837427475201</v>
      </c>
      <c r="I1021">
        <v>0.35635724599391799</v>
      </c>
      <c r="J1021">
        <v>0.58558528747901994</v>
      </c>
      <c r="K1021">
        <v>0.38048441440462899</v>
      </c>
      <c r="L1021" s="126">
        <f t="shared" si="112"/>
        <v>0.58558528747901994</v>
      </c>
      <c r="M1021" s="126">
        <f t="shared" si="113"/>
        <v>0.38048441440462899</v>
      </c>
      <c r="O1021" s="122">
        <v>1011</v>
      </c>
      <c r="P1021" t="s">
        <v>2263</v>
      </c>
      <c r="Q1021">
        <v>0.57400865628386799</v>
      </c>
      <c r="R1021">
        <v>0.39864586014588299</v>
      </c>
      <c r="S1021">
        <v>0.564461596308236</v>
      </c>
      <c r="T1021">
        <v>0.41236671547285397</v>
      </c>
      <c r="U1021">
        <v>0.54754182613409896</v>
      </c>
      <c r="V1021">
        <v>0.42297253805433299</v>
      </c>
      <c r="W1021">
        <v>0.55354249925543897</v>
      </c>
      <c r="X1021">
        <v>0.45342561508423501</v>
      </c>
      <c r="Y1021" s="126">
        <f t="shared" si="114"/>
        <v>0.55354249925543897</v>
      </c>
      <c r="Z1021" s="126">
        <f t="shared" si="115"/>
        <v>0.45342561508423501</v>
      </c>
      <c r="AB1021">
        <v>1011</v>
      </c>
      <c r="AC1021" t="str">
        <f t="shared" si="116"/>
        <v>Santiago Ventura</v>
      </c>
      <c r="AD1021" s="124">
        <f t="shared" si="117"/>
        <v>0.58558528747901994</v>
      </c>
      <c r="AE1021" s="124">
        <f t="shared" si="118"/>
        <v>0.38048441440462899</v>
      </c>
    </row>
    <row r="1022" spans="2:31" x14ac:dyDescent="0.35">
      <c r="B1022" s="122">
        <v>1012</v>
      </c>
      <c r="C1022" t="s">
        <v>2354</v>
      </c>
      <c r="D1022">
        <v>0.65757035338409497</v>
      </c>
      <c r="E1022">
        <v>0.35819918348111401</v>
      </c>
      <c r="F1022">
        <v>0.63871979385575905</v>
      </c>
      <c r="G1022">
        <v>0.36254788878898703</v>
      </c>
      <c r="H1022">
        <v>0.61212392906699697</v>
      </c>
      <c r="I1022">
        <v>0.37931784926760298</v>
      </c>
      <c r="J1022">
        <v>0.59095392470008301</v>
      </c>
      <c r="K1022">
        <v>0.39939645852215599</v>
      </c>
      <c r="L1022" s="126">
        <f t="shared" si="112"/>
        <v>0.59095392470008301</v>
      </c>
      <c r="M1022" s="126">
        <f t="shared" si="113"/>
        <v>0.39939645852215599</v>
      </c>
      <c r="O1022" s="122">
        <v>1012</v>
      </c>
      <c r="P1022" t="s">
        <v>2264</v>
      </c>
      <c r="Q1022">
        <v>0.55281404225798103</v>
      </c>
      <c r="R1022">
        <v>0.40573068463807399</v>
      </c>
      <c r="S1022">
        <v>0.54480527545621205</v>
      </c>
      <c r="T1022">
        <v>0.42389001572235602</v>
      </c>
      <c r="U1022">
        <v>0.509753715827725</v>
      </c>
      <c r="V1022">
        <v>0.41623126570214702</v>
      </c>
      <c r="W1022">
        <v>0.513450470507963</v>
      </c>
      <c r="X1022">
        <v>0.440819083488317</v>
      </c>
      <c r="Y1022" s="126">
        <f t="shared" si="114"/>
        <v>0.513450470507963</v>
      </c>
      <c r="Z1022" s="126">
        <f t="shared" si="115"/>
        <v>0.440819083488317</v>
      </c>
      <c r="AB1022">
        <v>1012</v>
      </c>
      <c r="AC1022" t="str">
        <f t="shared" si="116"/>
        <v>Sargis Sargsian</v>
      </c>
      <c r="AD1022" s="124">
        <f t="shared" si="117"/>
        <v>0.59095392470008301</v>
      </c>
      <c r="AE1022" s="124">
        <f t="shared" si="118"/>
        <v>0.39939645852215599</v>
      </c>
    </row>
    <row r="1023" spans="2:31" x14ac:dyDescent="0.35">
      <c r="B1023" s="122">
        <v>1013</v>
      </c>
      <c r="C1023" t="s">
        <v>2396</v>
      </c>
      <c r="D1023">
        <v>0.65089400344709303</v>
      </c>
      <c r="E1023">
        <v>0.347067939451629</v>
      </c>
      <c r="F1023">
        <v>0.63884100517063902</v>
      </c>
      <c r="G1023">
        <v>0.358101909177444</v>
      </c>
      <c r="H1023">
        <v>0.62078800689418601</v>
      </c>
      <c r="I1023">
        <v>0.375135878903258</v>
      </c>
      <c r="J1023">
        <v>0.59010181620133695</v>
      </c>
      <c r="K1023">
        <v>0.40031931542265697</v>
      </c>
      <c r="L1023" s="126">
        <f t="shared" si="112"/>
        <v>0.59010181620133695</v>
      </c>
      <c r="M1023" s="126">
        <f t="shared" si="113"/>
        <v>0.40031931542265697</v>
      </c>
      <c r="O1023" s="122">
        <v>1013</v>
      </c>
      <c r="P1023" t="s">
        <v>3092</v>
      </c>
      <c r="Q1023">
        <v>0.61173359151726103</v>
      </c>
      <c r="R1023">
        <v>0.433984686222668</v>
      </c>
      <c r="S1023">
        <v>0.57690507652225897</v>
      </c>
      <c r="T1023">
        <v>0.42668496914700299</v>
      </c>
      <c r="U1023">
        <v>0.592366717655463</v>
      </c>
      <c r="V1023">
        <v>0.45917444254723799</v>
      </c>
      <c r="W1023">
        <v>0.59342316302797304</v>
      </c>
      <c r="X1023">
        <v>0.47079890944576702</v>
      </c>
      <c r="Y1023" s="126">
        <f t="shared" si="114"/>
        <v>0.59342316302797304</v>
      </c>
      <c r="Z1023" s="126">
        <f t="shared" si="115"/>
        <v>0.47079890944576702</v>
      </c>
      <c r="AB1023">
        <v>1013</v>
      </c>
      <c r="AC1023" t="str">
        <f t="shared" si="116"/>
        <v>Sasa Tuksar</v>
      </c>
      <c r="AD1023" s="124">
        <f t="shared" si="117"/>
        <v>0.59010181620133695</v>
      </c>
      <c r="AE1023" s="124">
        <f t="shared" si="118"/>
        <v>0.40031931542265697</v>
      </c>
    </row>
    <row r="1024" spans="2:31" x14ac:dyDescent="0.35">
      <c r="B1024" s="122">
        <v>1014</v>
      </c>
      <c r="C1024" t="s">
        <v>2516</v>
      </c>
      <c r="D1024">
        <v>0.65314542448399904</v>
      </c>
      <c r="E1024">
        <v>0.34619999730231399</v>
      </c>
      <c r="F1024">
        <v>0.64221813672599903</v>
      </c>
      <c r="G1024">
        <v>0.35679999595347101</v>
      </c>
      <c r="H1024">
        <v>0.62529084896799902</v>
      </c>
      <c r="I1024">
        <v>0.37339999460462697</v>
      </c>
      <c r="J1024">
        <v>0.60068349507479701</v>
      </c>
      <c r="K1024">
        <v>0.39623998732087401</v>
      </c>
      <c r="L1024" s="126">
        <f t="shared" si="112"/>
        <v>0.60068349507479701</v>
      </c>
      <c r="M1024" s="126">
        <f t="shared" si="113"/>
        <v>0.39623998732087401</v>
      </c>
      <c r="O1024" s="122">
        <v>1014</v>
      </c>
      <c r="P1024" t="s">
        <v>3906</v>
      </c>
      <c r="Q1024">
        <v>0.578074504523586</v>
      </c>
      <c r="R1024">
        <v>0.42295529816505401</v>
      </c>
      <c r="S1024">
        <v>0.56914422423270505</v>
      </c>
      <c r="T1024">
        <v>0.431313465851135</v>
      </c>
      <c r="U1024">
        <v>0.55135816817452898</v>
      </c>
      <c r="V1024">
        <v>0.44898509938835102</v>
      </c>
      <c r="W1024">
        <v>0.53557211211635203</v>
      </c>
      <c r="X1024">
        <v>0.46465673292556697</v>
      </c>
      <c r="Y1024" s="126">
        <f t="shared" si="114"/>
        <v>0.53557211211635203</v>
      </c>
      <c r="Z1024" s="126">
        <f t="shared" si="115"/>
        <v>0.46465673292556697</v>
      </c>
      <c r="AB1024">
        <v>1014</v>
      </c>
      <c r="AC1024" t="str">
        <f t="shared" si="116"/>
        <v>Sascha Kloer</v>
      </c>
      <c r="AD1024" s="124">
        <f t="shared" si="117"/>
        <v>0.60068349507479701</v>
      </c>
      <c r="AE1024" s="124">
        <f t="shared" si="118"/>
        <v>0.39623998732087401</v>
      </c>
    </row>
    <row r="1025" spans="2:31" x14ac:dyDescent="0.35">
      <c r="B1025" s="122">
        <v>1015</v>
      </c>
      <c r="C1025" t="s">
        <v>1943</v>
      </c>
      <c r="D1025">
        <v>0.64786392029084605</v>
      </c>
      <c r="E1025">
        <v>0.34413190558791701</v>
      </c>
      <c r="F1025">
        <v>0.63263099517287802</v>
      </c>
      <c r="G1025">
        <v>0.35377562835404303</v>
      </c>
      <c r="H1025">
        <v>0.61419670457540398</v>
      </c>
      <c r="I1025">
        <v>0.36685316413755398</v>
      </c>
      <c r="J1025">
        <v>0.59459831092094295</v>
      </c>
      <c r="K1025">
        <v>0.39640552332560403</v>
      </c>
      <c r="L1025" s="126">
        <f t="shared" si="112"/>
        <v>0.59459831092094295</v>
      </c>
      <c r="M1025" s="126">
        <f t="shared" si="113"/>
        <v>0.39640552332560403</v>
      </c>
      <c r="O1025" s="122">
        <v>1015</v>
      </c>
      <c r="P1025" t="s">
        <v>3337</v>
      </c>
      <c r="Q1025">
        <v>0.60177221555502602</v>
      </c>
      <c r="R1025">
        <v>0.41590180555283801</v>
      </c>
      <c r="S1025">
        <v>0.59389797258371901</v>
      </c>
      <c r="T1025">
        <v>0.42201784667477199</v>
      </c>
      <c r="U1025">
        <v>0.61127916075452504</v>
      </c>
      <c r="V1025">
        <v>0.435014571124619</v>
      </c>
      <c r="W1025">
        <v>0.57609003709323403</v>
      </c>
      <c r="X1025">
        <v>0.44906012865033001</v>
      </c>
      <c r="Y1025" s="126">
        <f t="shared" si="114"/>
        <v>0.57609003709323403</v>
      </c>
      <c r="Z1025" s="126">
        <f t="shared" si="115"/>
        <v>0.44906012865033001</v>
      </c>
      <c r="AB1025">
        <v>1015</v>
      </c>
      <c r="AC1025" t="str">
        <f t="shared" si="116"/>
        <v>Satoshi Iwabuchi</v>
      </c>
      <c r="AD1025" s="124">
        <f t="shared" si="117"/>
        <v>0.59459831092094295</v>
      </c>
      <c r="AE1025" s="124">
        <f t="shared" si="118"/>
        <v>0.39640552332560403</v>
      </c>
    </row>
    <row r="1026" spans="2:31" x14ac:dyDescent="0.35">
      <c r="B1026" s="122">
        <v>1016</v>
      </c>
      <c r="C1026" t="s">
        <v>2344</v>
      </c>
      <c r="D1026">
        <v>0.64759663437637704</v>
      </c>
      <c r="E1026">
        <v>0.33892912596850699</v>
      </c>
      <c r="F1026">
        <v>0.63902165791670995</v>
      </c>
      <c r="G1026">
        <v>0.35176129211903001</v>
      </c>
      <c r="H1026">
        <v>0.62248888009900205</v>
      </c>
      <c r="I1026">
        <v>0.36546582815155199</v>
      </c>
      <c r="J1026">
        <v>0.59548652392007195</v>
      </c>
      <c r="K1026">
        <v>0.391497567981762</v>
      </c>
      <c r="L1026" s="126">
        <f t="shared" si="112"/>
        <v>0.59548652392007195</v>
      </c>
      <c r="M1026" s="126">
        <f t="shared" si="113"/>
        <v>0.391497567981762</v>
      </c>
      <c r="O1026" s="122">
        <v>1016</v>
      </c>
      <c r="P1026" t="s">
        <v>2265</v>
      </c>
      <c r="Q1026">
        <v>0.56909873545478395</v>
      </c>
      <c r="R1026">
        <v>0.4016523449776</v>
      </c>
      <c r="S1026">
        <v>0.55627833510946201</v>
      </c>
      <c r="T1026">
        <v>0.41621347547345899</v>
      </c>
      <c r="U1026">
        <v>0.51289747968154697</v>
      </c>
      <c r="V1026">
        <v>0.424688226165787</v>
      </c>
      <c r="W1026">
        <v>0.53991373216956295</v>
      </c>
      <c r="X1026">
        <v>0.45347411059001902</v>
      </c>
      <c r="Y1026" s="126">
        <f t="shared" si="114"/>
        <v>0.53991373216956295</v>
      </c>
      <c r="Z1026" s="126">
        <f t="shared" si="115"/>
        <v>0.45347411059001902</v>
      </c>
      <c r="AB1026">
        <v>1016</v>
      </c>
      <c r="AC1026" t="str">
        <f t="shared" si="116"/>
        <v>Scott Draper</v>
      </c>
      <c r="AD1026" s="124">
        <f t="shared" si="117"/>
        <v>0.59548652392007195</v>
      </c>
      <c r="AE1026" s="124">
        <f t="shared" si="118"/>
        <v>0.391497567981762</v>
      </c>
    </row>
    <row r="1027" spans="2:31" x14ac:dyDescent="0.35">
      <c r="B1027" s="122">
        <v>1017</v>
      </c>
      <c r="C1027" t="s">
        <v>2481</v>
      </c>
      <c r="D1027">
        <v>0.65158942285361998</v>
      </c>
      <c r="E1027">
        <v>0.34569915321828998</v>
      </c>
      <c r="F1027">
        <v>0.641399754405796</v>
      </c>
      <c r="G1027">
        <v>0.35744644817799598</v>
      </c>
      <c r="H1027">
        <v>0.62454981580434699</v>
      </c>
      <c r="I1027">
        <v>0.37458483613349702</v>
      </c>
      <c r="J1027">
        <v>0.59969987720289797</v>
      </c>
      <c r="K1027">
        <v>0.39972322408899802</v>
      </c>
      <c r="L1027" s="126">
        <f t="shared" si="112"/>
        <v>0.59969987720289797</v>
      </c>
      <c r="M1027" s="126">
        <f t="shared" si="113"/>
        <v>0.39972322408899802</v>
      </c>
      <c r="O1027" s="122">
        <v>1017</v>
      </c>
      <c r="P1027" t="s">
        <v>3134</v>
      </c>
      <c r="Q1027">
        <v>0.57927828629712497</v>
      </c>
      <c r="R1027">
        <v>0.41850549334378701</v>
      </c>
      <c r="S1027">
        <v>0.56891742944568802</v>
      </c>
      <c r="T1027">
        <v>0.42775824001568102</v>
      </c>
      <c r="U1027">
        <v>0.55055657259425095</v>
      </c>
      <c r="V1027">
        <v>0.445010986687574</v>
      </c>
      <c r="W1027">
        <v>0.53275228833706401</v>
      </c>
      <c r="X1027">
        <v>0.457274720047042</v>
      </c>
      <c r="Y1027" s="126">
        <f t="shared" si="114"/>
        <v>0.53275228833706401</v>
      </c>
      <c r="Z1027" s="126">
        <f t="shared" si="115"/>
        <v>0.457274720047042</v>
      </c>
      <c r="AB1027">
        <v>1017</v>
      </c>
      <c r="AC1027" t="str">
        <f t="shared" si="116"/>
        <v>Scott Lipsky</v>
      </c>
      <c r="AD1027" s="124">
        <f t="shared" si="117"/>
        <v>0.59969987720289797</v>
      </c>
      <c r="AE1027" s="124">
        <f t="shared" si="118"/>
        <v>0.39972322408899802</v>
      </c>
    </row>
    <row r="1028" spans="2:31" x14ac:dyDescent="0.35">
      <c r="B1028" s="122">
        <v>1018</v>
      </c>
      <c r="C1028" t="s">
        <v>1944</v>
      </c>
      <c r="D1028">
        <v>0.65151354046320498</v>
      </c>
      <c r="E1028">
        <v>0.34175894747359498</v>
      </c>
      <c r="F1028">
        <v>0.63953200946616395</v>
      </c>
      <c r="G1028">
        <v>0.35037001347154201</v>
      </c>
      <c r="H1028">
        <v>0.62136232340849995</v>
      </c>
      <c r="I1028">
        <v>0.35992500773096903</v>
      </c>
      <c r="J1028">
        <v>0.59829693193400701</v>
      </c>
      <c r="K1028">
        <v>0.39338024270682198</v>
      </c>
      <c r="L1028" s="126">
        <f t="shared" si="112"/>
        <v>0.59829693193400701</v>
      </c>
      <c r="M1028" s="126">
        <f t="shared" si="113"/>
        <v>0.39338024270682198</v>
      </c>
      <c r="O1028" s="122">
        <v>1018</v>
      </c>
      <c r="P1028" t="s">
        <v>2266</v>
      </c>
      <c r="Q1028">
        <v>0.58057475720748897</v>
      </c>
      <c r="R1028">
        <v>0.41678794250774098</v>
      </c>
      <c r="S1028">
        <v>0.57086213581123402</v>
      </c>
      <c r="T1028">
        <v>0.42518191376161102</v>
      </c>
      <c r="U1028">
        <v>0.55314951441497895</v>
      </c>
      <c r="V1028">
        <v>0.44157588501548201</v>
      </c>
      <c r="W1028">
        <v>0.53858640743370101</v>
      </c>
      <c r="X1028">
        <v>0.44954574128483399</v>
      </c>
      <c r="Y1028" s="126">
        <f t="shared" si="114"/>
        <v>0.53858640743370101</v>
      </c>
      <c r="Z1028" s="126">
        <f t="shared" si="115"/>
        <v>0.44954574128483399</v>
      </c>
      <c r="AB1028">
        <v>1018</v>
      </c>
      <c r="AC1028" t="str">
        <f t="shared" si="116"/>
        <v>Scott Oudsema</v>
      </c>
      <c r="AD1028" s="124">
        <f t="shared" si="117"/>
        <v>0.59829693193400701</v>
      </c>
      <c r="AE1028" s="124">
        <f t="shared" si="118"/>
        <v>0.39338024270682198</v>
      </c>
    </row>
    <row r="1029" spans="2:31" x14ac:dyDescent="0.35">
      <c r="B1029" s="122">
        <v>1019</v>
      </c>
      <c r="C1029" t="s">
        <v>1945</v>
      </c>
      <c r="D1029">
        <v>0.64779346265573501</v>
      </c>
      <c r="E1029">
        <v>0.34230231514732801</v>
      </c>
      <c r="F1029">
        <v>0.63550412726667704</v>
      </c>
      <c r="G1029">
        <v>0.34201050450671699</v>
      </c>
      <c r="H1029">
        <v>0.61015089528311695</v>
      </c>
      <c r="I1029">
        <v>0.34417910771537202</v>
      </c>
      <c r="J1029">
        <v>0.58818060659127203</v>
      </c>
      <c r="K1029">
        <v>0.38320565109904298</v>
      </c>
      <c r="L1029" s="126">
        <f t="shared" si="112"/>
        <v>0.58818060659127203</v>
      </c>
      <c r="M1029" s="126">
        <f t="shared" si="113"/>
        <v>0.38320565109904298</v>
      </c>
      <c r="O1029" s="122">
        <v>1019</v>
      </c>
      <c r="P1029" t="s">
        <v>3347</v>
      </c>
      <c r="Q1029">
        <v>0.60448119073278905</v>
      </c>
      <c r="R1029">
        <v>0.42151269908095201</v>
      </c>
      <c r="S1029">
        <v>0.58255056418884399</v>
      </c>
      <c r="T1029">
        <v>0.43611907866175598</v>
      </c>
      <c r="U1029">
        <v>0.56996322282141798</v>
      </c>
      <c r="V1029">
        <v>0.45768611725936098</v>
      </c>
      <c r="W1029">
        <v>0.54520533192364296</v>
      </c>
      <c r="X1029">
        <v>0.47750442012173</v>
      </c>
      <c r="Y1029" s="126">
        <f t="shared" si="114"/>
        <v>0.54520533192364296</v>
      </c>
      <c r="Z1029" s="126">
        <f t="shared" si="115"/>
        <v>0.47750442012173</v>
      </c>
      <c r="AB1029">
        <v>1019</v>
      </c>
      <c r="AC1029" t="str">
        <f t="shared" si="116"/>
        <v>Scoville Jenkins</v>
      </c>
      <c r="AD1029" s="124">
        <f t="shared" si="117"/>
        <v>0.58818060659127203</v>
      </c>
      <c r="AE1029" s="124">
        <f t="shared" si="118"/>
        <v>0.38320565109904298</v>
      </c>
    </row>
    <row r="1030" spans="2:31" x14ac:dyDescent="0.35">
      <c r="B1030" s="122">
        <v>1020</v>
      </c>
      <c r="C1030" t="s">
        <v>3727</v>
      </c>
      <c r="D1030">
        <v>0.64879214402887098</v>
      </c>
      <c r="E1030">
        <v>0.35129123417952102</v>
      </c>
      <c r="F1030">
        <v>0.63241166008207605</v>
      </c>
      <c r="G1030">
        <v>0.360628864714435</v>
      </c>
      <c r="H1030">
        <v>0.61346305858593297</v>
      </c>
      <c r="I1030">
        <v>0.38806131535800298</v>
      </c>
      <c r="J1030">
        <v>0.64785661557031904</v>
      </c>
      <c r="K1030">
        <v>0.44053531028621101</v>
      </c>
      <c r="L1030" s="126">
        <f t="shared" si="112"/>
        <v>0.64785661557031904</v>
      </c>
      <c r="M1030" s="126">
        <f t="shared" si="113"/>
        <v>0.44053531028621101</v>
      </c>
      <c r="O1030" s="122">
        <v>1020</v>
      </c>
      <c r="P1030" t="s">
        <v>3329</v>
      </c>
      <c r="Q1030">
        <v>0.56803741256178897</v>
      </c>
      <c r="R1030">
        <v>0.42145865763079698</v>
      </c>
      <c r="S1030">
        <v>0.55307296826077001</v>
      </c>
      <c r="T1030">
        <v>0.43207309574589298</v>
      </c>
      <c r="U1030">
        <v>0.52197372861505797</v>
      </c>
      <c r="V1030">
        <v>0.451606659463405</v>
      </c>
      <c r="W1030">
        <v>0.50148849547169405</v>
      </c>
      <c r="X1030">
        <v>0.46838103603284698</v>
      </c>
      <c r="Y1030" s="126">
        <f t="shared" si="114"/>
        <v>0.50148849547169405</v>
      </c>
      <c r="Z1030" s="126">
        <f t="shared" si="115"/>
        <v>0.46838103603284698</v>
      </c>
      <c r="AB1030">
        <v>1020</v>
      </c>
      <c r="AC1030" t="str">
        <f t="shared" si="116"/>
        <v>Sebastian Baez</v>
      </c>
      <c r="AD1030" s="124">
        <f t="shared" si="117"/>
        <v>0.64785661557031904</v>
      </c>
      <c r="AE1030" s="124">
        <f t="shared" si="118"/>
        <v>0.44053531028621101</v>
      </c>
    </row>
    <row r="1031" spans="2:31" x14ac:dyDescent="0.35">
      <c r="B1031" s="122">
        <v>1021</v>
      </c>
      <c r="C1031" t="s">
        <v>1946</v>
      </c>
      <c r="D1031">
        <v>0.64138620598946905</v>
      </c>
      <c r="E1031">
        <v>0.33691303264505901</v>
      </c>
      <c r="F1031">
        <v>0.63726741221702399</v>
      </c>
      <c r="G1031">
        <v>0.35132486970968302</v>
      </c>
      <c r="H1031">
        <v>0.62162112792731095</v>
      </c>
      <c r="I1031">
        <v>0.368053200708443</v>
      </c>
      <c r="J1031">
        <v>0.59840370224559103</v>
      </c>
      <c r="K1031">
        <v>0.38790268203588901</v>
      </c>
      <c r="L1031" s="126">
        <f t="shared" si="112"/>
        <v>0.59840370224559103</v>
      </c>
      <c r="M1031" s="126">
        <f t="shared" si="113"/>
        <v>0.38790268203588901</v>
      </c>
      <c r="O1031" s="122">
        <v>1021</v>
      </c>
      <c r="P1031" t="s">
        <v>3346</v>
      </c>
      <c r="Q1031">
        <v>0.58706340034059501</v>
      </c>
      <c r="R1031">
        <v>0.387221840532809</v>
      </c>
      <c r="S1031">
        <v>0.57512066185129196</v>
      </c>
      <c r="T1031">
        <v>0.40446227359338399</v>
      </c>
      <c r="U1031">
        <v>0.56827580889114604</v>
      </c>
      <c r="V1031">
        <v>0.41896250116450701</v>
      </c>
      <c r="W1031">
        <v>0.538909199391847</v>
      </c>
      <c r="X1031">
        <v>0.43261528044073</v>
      </c>
      <c r="Y1031" s="126">
        <f t="shared" si="114"/>
        <v>0.538909199391847</v>
      </c>
      <c r="Z1031" s="126">
        <f t="shared" si="115"/>
        <v>0.43261528044073</v>
      </c>
      <c r="AB1031">
        <v>1021</v>
      </c>
      <c r="AC1031" t="str">
        <f t="shared" si="116"/>
        <v>Sebastian Decoud</v>
      </c>
      <c r="AD1031" s="124">
        <f t="shared" si="117"/>
        <v>0.59840370224559103</v>
      </c>
      <c r="AE1031" s="124">
        <f t="shared" si="118"/>
        <v>0.38790268203588901</v>
      </c>
    </row>
    <row r="1032" spans="2:31" x14ac:dyDescent="0.35">
      <c r="B1032" s="122">
        <v>1022</v>
      </c>
      <c r="C1032" t="s">
        <v>2913</v>
      </c>
      <c r="D1032">
        <v>0.68518975530944204</v>
      </c>
      <c r="E1032">
        <v>0.381543939707506</v>
      </c>
      <c r="F1032">
        <v>0.70263787244046105</v>
      </c>
      <c r="G1032">
        <v>0.39414708980831398</v>
      </c>
      <c r="H1032">
        <v>0.68710589346284101</v>
      </c>
      <c r="I1032">
        <v>0.43292947289226602</v>
      </c>
      <c r="J1032">
        <v>0.64445744170739805</v>
      </c>
      <c r="K1032">
        <v>0.43304778504285102</v>
      </c>
      <c r="L1032" s="126">
        <f t="shared" si="112"/>
        <v>0.64445744170739805</v>
      </c>
      <c r="M1032" s="126">
        <f t="shared" si="113"/>
        <v>0.43304778504285102</v>
      </c>
      <c r="O1032" s="122">
        <v>1022</v>
      </c>
      <c r="P1032" t="s">
        <v>3065</v>
      </c>
      <c r="Q1032">
        <v>0.57839686045933303</v>
      </c>
      <c r="R1032">
        <v>0.41849845857365597</v>
      </c>
      <c r="S1032">
        <v>0.56784258846152302</v>
      </c>
      <c r="T1032">
        <v>0.427769911276972</v>
      </c>
      <c r="U1032">
        <v>0.54730993428352503</v>
      </c>
      <c r="V1032">
        <v>0.444863576648383</v>
      </c>
      <c r="W1032">
        <v>0.53348452974494798</v>
      </c>
      <c r="X1032">
        <v>0.45766530849472697</v>
      </c>
      <c r="Y1032" s="126">
        <f t="shared" si="114"/>
        <v>0.53348452974494798</v>
      </c>
      <c r="Z1032" s="126">
        <f t="shared" si="115"/>
        <v>0.45766530849472697</v>
      </c>
      <c r="AB1032">
        <v>1022</v>
      </c>
      <c r="AC1032" t="str">
        <f t="shared" si="116"/>
        <v>Sebastian Korda</v>
      </c>
      <c r="AD1032" s="124">
        <f t="shared" si="117"/>
        <v>0.64445744170739805</v>
      </c>
      <c r="AE1032" s="124">
        <f t="shared" si="118"/>
        <v>0.43304778504285102</v>
      </c>
    </row>
    <row r="1033" spans="2:31" x14ac:dyDescent="0.35">
      <c r="B1033" s="122">
        <v>1023</v>
      </c>
      <c r="C1033" t="s">
        <v>2878</v>
      </c>
      <c r="D1033">
        <v>0.66835817972959599</v>
      </c>
      <c r="E1033">
        <v>0.34699013016742702</v>
      </c>
      <c r="F1033">
        <v>0.65157635172270101</v>
      </c>
      <c r="G1033">
        <v>0.35714983817220097</v>
      </c>
      <c r="H1033">
        <v>0.63948286008529098</v>
      </c>
      <c r="I1033">
        <v>0.37364770900357203</v>
      </c>
      <c r="J1033">
        <v>0.61947216383353398</v>
      </c>
      <c r="K1033">
        <v>0.39415620183807398</v>
      </c>
      <c r="L1033" s="126">
        <f t="shared" si="112"/>
        <v>0.61947216383353398</v>
      </c>
      <c r="M1033" s="126">
        <f t="shared" si="113"/>
        <v>0.39415620183807398</v>
      </c>
      <c r="O1033" s="122">
        <v>1023</v>
      </c>
      <c r="P1033" t="s">
        <v>3623</v>
      </c>
      <c r="Q1033">
        <v>0.57825628052775602</v>
      </c>
      <c r="R1033">
        <v>0.415879943953746</v>
      </c>
      <c r="S1033">
        <v>0.56738442079163498</v>
      </c>
      <c r="T1033">
        <v>0.42381991593062002</v>
      </c>
      <c r="U1033">
        <v>0.54851256105551305</v>
      </c>
      <c r="V1033">
        <v>0.43975988790749299</v>
      </c>
      <c r="W1033">
        <v>0.52815326237490401</v>
      </c>
      <c r="X1033">
        <v>0.44545974779185898</v>
      </c>
      <c r="Y1033" s="126">
        <f t="shared" si="114"/>
        <v>0.52815326237490401</v>
      </c>
      <c r="Z1033" s="126">
        <f t="shared" si="115"/>
        <v>0.44545974779185898</v>
      </c>
      <c r="AB1033">
        <v>1023</v>
      </c>
      <c r="AC1033" t="str">
        <f t="shared" si="116"/>
        <v>Sebastian Ofner</v>
      </c>
      <c r="AD1033" s="124">
        <f t="shared" si="117"/>
        <v>0.61947216383353398</v>
      </c>
      <c r="AE1033" s="124">
        <f t="shared" si="118"/>
        <v>0.39415620183807398</v>
      </c>
    </row>
    <row r="1034" spans="2:31" x14ac:dyDescent="0.35">
      <c r="B1034" s="122">
        <v>1024</v>
      </c>
      <c r="C1034" t="s">
        <v>2419</v>
      </c>
      <c r="D1034">
        <v>0.65226590337688395</v>
      </c>
      <c r="E1034">
        <v>0.34472792977488798</v>
      </c>
      <c r="F1034">
        <v>0.641034765988997</v>
      </c>
      <c r="G1034">
        <v>0.35278226161564802</v>
      </c>
      <c r="H1034">
        <v>0.62337191154944804</v>
      </c>
      <c r="I1034">
        <v>0.37258483960469602</v>
      </c>
      <c r="J1034">
        <v>0.59591815981429197</v>
      </c>
      <c r="K1034">
        <v>0.39773074115891099</v>
      </c>
      <c r="L1034" s="126">
        <f t="shared" si="112"/>
        <v>0.59591815981429197</v>
      </c>
      <c r="M1034" s="126">
        <f t="shared" si="113"/>
        <v>0.39773074115891099</v>
      </c>
      <c r="O1034" s="122">
        <v>1024</v>
      </c>
      <c r="P1034" t="s">
        <v>3455</v>
      </c>
      <c r="Q1034">
        <v>0.57627675967298198</v>
      </c>
      <c r="R1034">
        <v>0.415837211853472</v>
      </c>
      <c r="S1034">
        <v>0.56350684943109097</v>
      </c>
      <c r="T1034">
        <v>0.42196667253963699</v>
      </c>
      <c r="U1034">
        <v>0.54576457278380597</v>
      </c>
      <c r="V1034">
        <v>0.44205995069437298</v>
      </c>
      <c r="W1034">
        <v>0.523786868920328</v>
      </c>
      <c r="X1034">
        <v>0.454213179543481</v>
      </c>
      <c r="Y1034" s="126">
        <f t="shared" si="114"/>
        <v>0.523786868920328</v>
      </c>
      <c r="Z1034" s="126">
        <f t="shared" si="115"/>
        <v>0.454213179543481</v>
      </c>
      <c r="AB1034">
        <v>1024</v>
      </c>
      <c r="AC1034" t="str">
        <f t="shared" si="116"/>
        <v>Sebastian Rieschick</v>
      </c>
      <c r="AD1034" s="124">
        <f t="shared" si="117"/>
        <v>0.59591815981429197</v>
      </c>
      <c r="AE1034" s="124">
        <f t="shared" si="118"/>
        <v>0.39773074115891099</v>
      </c>
    </row>
    <row r="1035" spans="2:31" x14ac:dyDescent="0.35">
      <c r="B1035" s="122">
        <v>1025</v>
      </c>
      <c r="C1035" t="s">
        <v>1947</v>
      </c>
      <c r="D1035">
        <v>0.65017874362578398</v>
      </c>
      <c r="E1035">
        <v>0.34229444269189402</v>
      </c>
      <c r="F1035">
        <v>0.63775130953273196</v>
      </c>
      <c r="G1035">
        <v>0.34925200666759498</v>
      </c>
      <c r="H1035">
        <v>0.61718199710850996</v>
      </c>
      <c r="I1035">
        <v>0.36544709036844603</v>
      </c>
      <c r="J1035">
        <v>0.59651775984352096</v>
      </c>
      <c r="K1035">
        <v>0.395145384117978</v>
      </c>
      <c r="L1035" s="126">
        <f t="shared" ref="L1035:L1098" si="119">IF($E$7=1,D1035,IF($E$7=2,F1035,IF($E$7=3,H1035,IF($E$7=4,J1035))))</f>
        <v>0.59651775984352096</v>
      </c>
      <c r="M1035" s="126">
        <f t="shared" ref="M1035:M1098" si="120">IF($E$7=1,E1035,IF($E$7=2,G1035,IF($E$7=3,I1035,IF($E$7=4,K1035))))</f>
        <v>0.395145384117978</v>
      </c>
      <c r="O1035" s="122">
        <v>1025</v>
      </c>
      <c r="P1035" t="s">
        <v>2267</v>
      </c>
      <c r="Q1035">
        <v>0.57690415547252605</v>
      </c>
      <c r="R1035">
        <v>0.42036818590332398</v>
      </c>
      <c r="S1035">
        <v>0.56584812935475104</v>
      </c>
      <c r="T1035">
        <v>0.430406772089857</v>
      </c>
      <c r="U1035">
        <v>0.54285693406928104</v>
      </c>
      <c r="V1035">
        <v>0.44960941239742702</v>
      </c>
      <c r="W1035">
        <v>0.53141472639964205</v>
      </c>
      <c r="X1035">
        <v>0.46289220802749398</v>
      </c>
      <c r="Y1035" s="126">
        <f t="shared" ref="Y1035:Y1098" si="121">IF($E$7=1,Q1035,IF($E$7=2,S1035,IF($E$7=3,U1035,IF($E$7=4,W1035))))</f>
        <v>0.53141472639964205</v>
      </c>
      <c r="Z1035" s="126">
        <f t="shared" ref="Z1035:Z1098" si="122">IF($E$7=1,R1035,IF($E$7=2,T1035,IF($E$7=3,V1035,IF($E$7=4,X1035))))</f>
        <v>0.46289220802749398</v>
      </c>
      <c r="AB1035">
        <v>1025</v>
      </c>
      <c r="AC1035" t="str">
        <f t="shared" si="116"/>
        <v>Sebastien de Chaunac</v>
      </c>
      <c r="AD1035" s="124">
        <f t="shared" si="117"/>
        <v>0.59651775984352096</v>
      </c>
      <c r="AE1035" s="124">
        <f t="shared" si="118"/>
        <v>0.395145384117978</v>
      </c>
    </row>
    <row r="1036" spans="2:31" x14ac:dyDescent="0.35">
      <c r="B1036" s="122">
        <v>1026</v>
      </c>
      <c r="C1036" t="s">
        <v>1948</v>
      </c>
      <c r="D1036">
        <v>0.65421954169222696</v>
      </c>
      <c r="E1036">
        <v>0.37239245698595302</v>
      </c>
      <c r="F1036">
        <v>0.64492037207133401</v>
      </c>
      <c r="G1036">
        <v>0.38793664952676499</v>
      </c>
      <c r="H1036">
        <v>0.63396395845882103</v>
      </c>
      <c r="I1036">
        <v>0.38732590375064901</v>
      </c>
      <c r="J1036">
        <v>0.609533015205588</v>
      </c>
      <c r="K1036">
        <v>0.40501942544611302</v>
      </c>
      <c r="L1036" s="126">
        <f t="shared" si="119"/>
        <v>0.609533015205588</v>
      </c>
      <c r="M1036" s="126">
        <f t="shared" si="120"/>
        <v>0.40501942544611302</v>
      </c>
      <c r="O1036" s="122">
        <v>1026</v>
      </c>
      <c r="P1036" t="s">
        <v>3256</v>
      </c>
      <c r="Q1036">
        <v>0.57821425597395804</v>
      </c>
      <c r="R1036">
        <v>0.41790144244236199</v>
      </c>
      <c r="S1036">
        <v>0.56757402844944504</v>
      </c>
      <c r="T1036">
        <v>0.42713741908507702</v>
      </c>
      <c r="U1036">
        <v>0.54691264501687098</v>
      </c>
      <c r="V1036">
        <v>0.44209135235552499</v>
      </c>
      <c r="W1036">
        <v>0.532764397164459</v>
      </c>
      <c r="X1036">
        <v>0.45997634399976201</v>
      </c>
      <c r="Y1036" s="126">
        <f t="shared" si="121"/>
        <v>0.532764397164459</v>
      </c>
      <c r="Z1036" s="126">
        <f t="shared" si="122"/>
        <v>0.45997634399976201</v>
      </c>
      <c r="AB1036">
        <v>1026</v>
      </c>
      <c r="AC1036" t="str">
        <f t="shared" si="116"/>
        <v>Sebastien Grosjean</v>
      </c>
      <c r="AD1036" s="124">
        <f t="shared" si="117"/>
        <v>0.609533015205588</v>
      </c>
      <c r="AE1036" s="124">
        <f t="shared" si="118"/>
        <v>0.40501942544611302</v>
      </c>
    </row>
    <row r="1037" spans="2:31" x14ac:dyDescent="0.35">
      <c r="B1037" s="122">
        <v>1027</v>
      </c>
      <c r="C1037" t="s">
        <v>2885</v>
      </c>
      <c r="D1037">
        <v>0.65443836284228296</v>
      </c>
      <c r="E1037">
        <v>0.34401683377367998</v>
      </c>
      <c r="F1037">
        <v>0.64391781712304397</v>
      </c>
      <c r="G1037">
        <v>0.35402244503157299</v>
      </c>
      <c r="H1037">
        <v>0.62950687023915297</v>
      </c>
      <c r="I1037">
        <v>0.36565274582419799</v>
      </c>
      <c r="J1037">
        <v>0.60191781712304404</v>
      </c>
      <c r="K1037">
        <v>0.39602244503157302</v>
      </c>
      <c r="L1037" s="126">
        <f t="shared" si="119"/>
        <v>0.60191781712304404</v>
      </c>
      <c r="M1037" s="126">
        <f t="shared" si="120"/>
        <v>0.39602244503157302</v>
      </c>
      <c r="O1037" s="122">
        <v>1027</v>
      </c>
      <c r="P1037" t="s">
        <v>3046</v>
      </c>
      <c r="Q1037">
        <v>0.57907294117647101</v>
      </c>
      <c r="R1037">
        <v>0.417466046511628</v>
      </c>
      <c r="S1037">
        <v>0.56876392156862698</v>
      </c>
      <c r="T1037">
        <v>0.42662139534883697</v>
      </c>
      <c r="U1037">
        <v>0.54921882352941198</v>
      </c>
      <c r="V1037">
        <v>0.44039813953488399</v>
      </c>
      <c r="W1037">
        <v>0.53476392156862795</v>
      </c>
      <c r="X1037">
        <v>0.460621395348837</v>
      </c>
      <c r="Y1037" s="126">
        <f t="shared" si="121"/>
        <v>0.53476392156862795</v>
      </c>
      <c r="Z1037" s="126">
        <f t="shared" si="122"/>
        <v>0.460621395348837</v>
      </c>
      <c r="AB1037">
        <v>1027</v>
      </c>
      <c r="AC1037" t="str">
        <f t="shared" si="116"/>
        <v>Sekou Bangoura</v>
      </c>
      <c r="AD1037" s="124">
        <f t="shared" si="117"/>
        <v>0.60191781712304404</v>
      </c>
      <c r="AE1037" s="124">
        <f t="shared" si="118"/>
        <v>0.39602244503157302</v>
      </c>
    </row>
    <row r="1038" spans="2:31" x14ac:dyDescent="0.35">
      <c r="B1038" s="122">
        <v>1028</v>
      </c>
      <c r="C1038" t="s">
        <v>3862</v>
      </c>
      <c r="D1038">
        <v>0.65180876885898797</v>
      </c>
      <c r="E1038">
        <v>0.34469471164943799</v>
      </c>
      <c r="F1038">
        <v>0.64041169181198399</v>
      </c>
      <c r="G1038">
        <v>0.35492628219925099</v>
      </c>
      <c r="H1038">
        <v>0.62126747575816299</v>
      </c>
      <c r="I1038">
        <v>0.36777676316823898</v>
      </c>
      <c r="J1038">
        <v>0.59841169181198395</v>
      </c>
      <c r="K1038">
        <v>0.39692628219925102</v>
      </c>
      <c r="L1038" s="126">
        <f t="shared" si="119"/>
        <v>0.59841169181198395</v>
      </c>
      <c r="M1038" s="126">
        <f t="shared" si="120"/>
        <v>0.39692628219925102</v>
      </c>
      <c r="O1038" s="122">
        <v>1028</v>
      </c>
      <c r="P1038" t="s">
        <v>2268</v>
      </c>
      <c r="Q1038">
        <v>0.567560145149268</v>
      </c>
      <c r="R1038">
        <v>0.398607029634512</v>
      </c>
      <c r="S1038">
        <v>0.56123316452937699</v>
      </c>
      <c r="T1038">
        <v>0.41208543858315999</v>
      </c>
      <c r="U1038">
        <v>0.53802015080933097</v>
      </c>
      <c r="V1038">
        <v>0.420808488638514</v>
      </c>
      <c r="W1038">
        <v>0.52942315815909802</v>
      </c>
      <c r="X1038">
        <v>0.43856269448490198</v>
      </c>
      <c r="Y1038" s="126">
        <f t="shared" si="121"/>
        <v>0.52942315815909802</v>
      </c>
      <c r="Z1038" s="126">
        <f t="shared" si="122"/>
        <v>0.43856269448490198</v>
      </c>
      <c r="AB1038">
        <v>1028</v>
      </c>
      <c r="AC1038" t="str">
        <f t="shared" si="116"/>
        <v>Seong Chan Hong</v>
      </c>
      <c r="AD1038" s="124">
        <f t="shared" si="117"/>
        <v>0.59841169181198395</v>
      </c>
      <c r="AE1038" s="124">
        <f t="shared" si="118"/>
        <v>0.39692628219925102</v>
      </c>
    </row>
    <row r="1039" spans="2:31" x14ac:dyDescent="0.35">
      <c r="B1039" s="122">
        <v>1029</v>
      </c>
      <c r="C1039" t="s">
        <v>1949</v>
      </c>
      <c r="D1039">
        <v>0.65859075409692303</v>
      </c>
      <c r="E1039">
        <v>0.34746250220421798</v>
      </c>
      <c r="F1039">
        <v>0.64522775834497903</v>
      </c>
      <c r="G1039">
        <v>0.36146322787452301</v>
      </c>
      <c r="H1039">
        <v>0.63052526012113497</v>
      </c>
      <c r="I1039">
        <v>0.38450466448398801</v>
      </c>
      <c r="J1039">
        <v>0.59973793119989205</v>
      </c>
      <c r="K1039">
        <v>0.39859906029296799</v>
      </c>
      <c r="L1039" s="126">
        <f t="shared" si="119"/>
        <v>0.59973793119989205</v>
      </c>
      <c r="M1039" s="126">
        <f t="shared" si="120"/>
        <v>0.39859906029296799</v>
      </c>
      <c r="O1039" s="122">
        <v>1029</v>
      </c>
      <c r="P1039" t="s">
        <v>3078</v>
      </c>
      <c r="Q1039">
        <v>0.58043469885806198</v>
      </c>
      <c r="R1039">
        <v>0.41938088069978902</v>
      </c>
      <c r="S1039">
        <v>0.57057959847741602</v>
      </c>
      <c r="T1039">
        <v>0.42917450759971898</v>
      </c>
      <c r="U1039">
        <v>0.553304096574187</v>
      </c>
      <c r="V1039">
        <v>0.44614264209936699</v>
      </c>
      <c r="W1039">
        <v>0.53657959847741599</v>
      </c>
      <c r="X1039">
        <v>0.46317450759971901</v>
      </c>
      <c r="Y1039" s="126">
        <f t="shared" si="121"/>
        <v>0.53657959847741599</v>
      </c>
      <c r="Z1039" s="126">
        <f t="shared" si="122"/>
        <v>0.46317450759971901</v>
      </c>
      <c r="AB1039">
        <v>1029</v>
      </c>
      <c r="AC1039" t="str">
        <f t="shared" si="116"/>
        <v>Sergei Bubka</v>
      </c>
      <c r="AD1039" s="124">
        <f t="shared" si="117"/>
        <v>0.59973793119989205</v>
      </c>
      <c r="AE1039" s="124">
        <f t="shared" si="118"/>
        <v>0.39859906029296799</v>
      </c>
    </row>
    <row r="1040" spans="2:31" x14ac:dyDescent="0.35">
      <c r="B1040" s="122">
        <v>1030</v>
      </c>
      <c r="C1040" t="s">
        <v>2653</v>
      </c>
      <c r="D1040">
        <v>0.65163025465298896</v>
      </c>
      <c r="E1040">
        <v>0.34643322907854102</v>
      </c>
      <c r="F1040">
        <v>0.63878109843452502</v>
      </c>
      <c r="G1040">
        <v>0.35666808833457098</v>
      </c>
      <c r="H1040">
        <v>0.62363025465298905</v>
      </c>
      <c r="I1040">
        <v>0.37443322907854099</v>
      </c>
      <c r="J1040">
        <v>0.59897269098974204</v>
      </c>
      <c r="K1040">
        <v>0.39957492180890603</v>
      </c>
      <c r="L1040" s="126">
        <f t="shared" si="119"/>
        <v>0.59897269098974204</v>
      </c>
      <c r="M1040" s="126">
        <f t="shared" si="120"/>
        <v>0.39957492180890603</v>
      </c>
      <c r="O1040" s="122">
        <v>1030</v>
      </c>
      <c r="P1040" t="s">
        <v>3211</v>
      </c>
      <c r="Q1040">
        <v>0.58129429767388396</v>
      </c>
      <c r="R1040">
        <v>0.38009477307017803</v>
      </c>
      <c r="S1040">
        <v>0.58106277230592196</v>
      </c>
      <c r="T1040">
        <v>0.40645857037143401</v>
      </c>
      <c r="U1040">
        <v>0.57147387113305204</v>
      </c>
      <c r="V1040">
        <v>0.39119319393204999</v>
      </c>
      <c r="W1040">
        <v>0.53247083589011801</v>
      </c>
      <c r="X1040">
        <v>0.41487664713432998</v>
      </c>
      <c r="Y1040" s="126">
        <f t="shared" si="121"/>
        <v>0.53247083589011801</v>
      </c>
      <c r="Z1040" s="126">
        <f t="shared" si="122"/>
        <v>0.41487664713432998</v>
      </c>
      <c r="AB1040">
        <v>1030</v>
      </c>
      <c r="AC1040" t="str">
        <f t="shared" si="116"/>
        <v>Sergey Betov</v>
      </c>
      <c r="AD1040" s="124">
        <f t="shared" si="117"/>
        <v>0.59897269098974204</v>
      </c>
      <c r="AE1040" s="124">
        <f t="shared" si="118"/>
        <v>0.39957492180890603</v>
      </c>
    </row>
    <row r="1041" spans="2:31" x14ac:dyDescent="0.35">
      <c r="B1041" s="122">
        <v>1031</v>
      </c>
      <c r="C1041" t="s">
        <v>2592</v>
      </c>
      <c r="D1041">
        <v>0.65351290237291804</v>
      </c>
      <c r="E1041">
        <v>0.34896836291857303</v>
      </c>
      <c r="F1041">
        <v>0.64276935355937703</v>
      </c>
      <c r="G1041">
        <v>0.36095254437785901</v>
      </c>
      <c r="H1041">
        <v>0.62602580474583602</v>
      </c>
      <c r="I1041">
        <v>0.37893672583714599</v>
      </c>
      <c r="J1041">
        <v>0.60241064115271403</v>
      </c>
      <c r="K1041">
        <v>0.40925130571729201</v>
      </c>
      <c r="L1041" s="126">
        <f t="shared" si="119"/>
        <v>0.60241064115271403</v>
      </c>
      <c r="M1041" s="126">
        <f t="shared" si="120"/>
        <v>0.40925130571729201</v>
      </c>
      <c r="O1041" s="122">
        <v>1031</v>
      </c>
      <c r="P1041" t="s">
        <v>2269</v>
      </c>
      <c r="Q1041">
        <v>0.61290112021763199</v>
      </c>
      <c r="R1041">
        <v>0.43365344954717699</v>
      </c>
      <c r="S1041">
        <v>0.59230808293399895</v>
      </c>
      <c r="T1041">
        <v>0.43789525397199602</v>
      </c>
      <c r="U1041">
        <v>0.57479533349204404</v>
      </c>
      <c r="V1041">
        <v>0.45984949400535902</v>
      </c>
      <c r="W1041">
        <v>0.58774669866965401</v>
      </c>
      <c r="X1041">
        <v>0.51976080771809796</v>
      </c>
      <c r="Y1041" s="126">
        <f t="shared" si="121"/>
        <v>0.58774669866965401</v>
      </c>
      <c r="Z1041" s="126">
        <f t="shared" si="122"/>
        <v>0.51976080771809796</v>
      </c>
      <c r="AB1041">
        <v>1031</v>
      </c>
      <c r="AC1041" t="str">
        <f t="shared" si="116"/>
        <v>Sergio Gutierrez-Ferrol</v>
      </c>
      <c r="AD1041" s="124">
        <f t="shared" ref="AD1041:AD1043" si="123">IF($B$5=1,L1041,Y1041)</f>
        <v>0.60241064115271403</v>
      </c>
      <c r="AE1041" s="124">
        <f t="shared" ref="AE1041:AE1043" si="124">IF($B$5=1,M1041,Z1041)</f>
        <v>0.40925130571729201</v>
      </c>
    </row>
    <row r="1042" spans="2:31" x14ac:dyDescent="0.35">
      <c r="B1042" s="122">
        <v>1032</v>
      </c>
      <c r="C1042" t="s">
        <v>1950</v>
      </c>
      <c r="D1042">
        <v>0.63717642869900804</v>
      </c>
      <c r="E1042">
        <v>0.33153442995651899</v>
      </c>
      <c r="F1042">
        <v>0.61651183612072302</v>
      </c>
      <c r="G1042">
        <v>0.34374474229011398</v>
      </c>
      <c r="H1042">
        <v>0.59620018144453801</v>
      </c>
      <c r="I1042">
        <v>0.36217362148001098</v>
      </c>
      <c r="J1042">
        <v>0.56545959186069095</v>
      </c>
      <c r="K1042">
        <v>0.396280534016761</v>
      </c>
      <c r="L1042" s="126">
        <f t="shared" si="119"/>
        <v>0.56545959186069095</v>
      </c>
      <c r="M1042" s="126">
        <f t="shared" si="120"/>
        <v>0.396280534016761</v>
      </c>
      <c r="O1042" s="122">
        <v>1032</v>
      </c>
      <c r="P1042" t="s">
        <v>3025</v>
      </c>
      <c r="Q1042">
        <v>0.579741570689707</v>
      </c>
      <c r="R1042">
        <v>0.42053295015730802</v>
      </c>
      <c r="S1042">
        <v>0.56506860685456195</v>
      </c>
      <c r="T1042">
        <v>0.43236115676111703</v>
      </c>
      <c r="U1042">
        <v>0.54083155918424097</v>
      </c>
      <c r="V1042">
        <v>0.45323049444325803</v>
      </c>
      <c r="W1042">
        <v>0.52328081942084104</v>
      </c>
      <c r="X1042">
        <v>0.46937717988445299</v>
      </c>
      <c r="Y1042" s="126">
        <f t="shared" si="121"/>
        <v>0.52328081942084104</v>
      </c>
      <c r="Z1042" s="126">
        <f t="shared" si="122"/>
        <v>0.46937717988445299</v>
      </c>
      <c r="AB1042">
        <v>1032</v>
      </c>
      <c r="AC1042" t="str">
        <f t="shared" si="116"/>
        <v>Sergio Roitman</v>
      </c>
      <c r="AD1042" s="124">
        <f t="shared" si="123"/>
        <v>0.56545959186069095</v>
      </c>
      <c r="AE1042" s="124">
        <f t="shared" si="124"/>
        <v>0.396280534016761</v>
      </c>
    </row>
    <row r="1043" spans="2:31" x14ac:dyDescent="0.35">
      <c r="B1043" s="122">
        <v>1033</v>
      </c>
      <c r="C1043" t="s">
        <v>1951</v>
      </c>
      <c r="D1043">
        <v>0.67008966143453497</v>
      </c>
      <c r="E1043">
        <v>0.35252630480555303</v>
      </c>
      <c r="F1043">
        <v>0.65268491390542904</v>
      </c>
      <c r="G1043">
        <v>0.34768339211567401</v>
      </c>
      <c r="H1043">
        <v>0.64480375287633995</v>
      </c>
      <c r="I1043">
        <v>0.35601706736814298</v>
      </c>
      <c r="J1043">
        <v>0.626011957238929</v>
      </c>
      <c r="K1043">
        <v>0.37238540680681798</v>
      </c>
      <c r="L1043" s="126">
        <f t="shared" si="119"/>
        <v>0.626011957238929</v>
      </c>
      <c r="M1043" s="126">
        <f t="shared" si="120"/>
        <v>0.37238540680681798</v>
      </c>
      <c r="O1043" s="122">
        <v>1033</v>
      </c>
      <c r="P1043" t="s">
        <v>2270</v>
      </c>
      <c r="Q1043">
        <v>0.57822040920308004</v>
      </c>
      <c r="R1043">
        <v>0.41591501601188902</v>
      </c>
      <c r="S1043">
        <v>0.56733061380462102</v>
      </c>
      <c r="T1043">
        <v>0.42387252401783299</v>
      </c>
      <c r="U1043">
        <v>0.54844081840616099</v>
      </c>
      <c r="V1043">
        <v>0.43983003202377702</v>
      </c>
      <c r="W1043">
        <v>0.52799184141386202</v>
      </c>
      <c r="X1043">
        <v>0.445617572053499</v>
      </c>
      <c r="Y1043" s="126">
        <f t="shared" si="121"/>
        <v>0.52799184141386202</v>
      </c>
      <c r="Z1043" s="126">
        <f t="shared" si="122"/>
        <v>0.445617572053499</v>
      </c>
      <c r="AB1043">
        <v>1033</v>
      </c>
      <c r="AC1043" t="str">
        <f t="shared" si="116"/>
        <v>Sergiy Stakhovsky</v>
      </c>
      <c r="AD1043" s="124">
        <f t="shared" si="123"/>
        <v>0.626011957238929</v>
      </c>
      <c r="AE1043" s="124">
        <f t="shared" si="124"/>
        <v>0.37238540680681798</v>
      </c>
    </row>
    <row r="1044" spans="2:31" x14ac:dyDescent="0.35">
      <c r="B1044" s="122">
        <v>1034</v>
      </c>
      <c r="C1044" t="s">
        <v>2450</v>
      </c>
      <c r="D1044">
        <v>0.65155730360437003</v>
      </c>
      <c r="E1044">
        <v>0.34713293779826199</v>
      </c>
      <c r="F1044">
        <v>0.64007640480582695</v>
      </c>
      <c r="G1044">
        <v>0.358177250397683</v>
      </c>
      <c r="H1044">
        <v>0.62047955129369403</v>
      </c>
      <c r="I1044">
        <v>0.37541653843455602</v>
      </c>
      <c r="J1044">
        <v>0.59807640480582702</v>
      </c>
      <c r="K1044">
        <v>0.40017725039768298</v>
      </c>
      <c r="L1044" s="126">
        <f t="shared" si="119"/>
        <v>0.59807640480582702</v>
      </c>
      <c r="M1044" s="126">
        <f t="shared" si="120"/>
        <v>0.40017725039768298</v>
      </c>
      <c r="O1044" s="122">
        <v>1034</v>
      </c>
      <c r="P1044" t="s">
        <v>3076</v>
      </c>
      <c r="Q1044">
        <v>0.57850370428265097</v>
      </c>
      <c r="R1044">
        <v>0.41504782813819302</v>
      </c>
      <c r="S1044">
        <v>0.568004939043534</v>
      </c>
      <c r="T1044">
        <v>0.42339710418425802</v>
      </c>
      <c r="U1044">
        <v>0.54751111284795195</v>
      </c>
      <c r="V1044">
        <v>0.43314348441458</v>
      </c>
      <c r="W1044">
        <v>0.53400493904353397</v>
      </c>
      <c r="X1044">
        <v>0.457397104184258</v>
      </c>
      <c r="Y1044" s="126">
        <f t="shared" si="121"/>
        <v>0.53400493904353397</v>
      </c>
      <c r="Z1044" s="126">
        <f t="shared" si="122"/>
        <v>0.457397104184258</v>
      </c>
      <c r="AB1044">
        <v>1034</v>
      </c>
      <c r="AC1044" t="str">
        <f t="shared" ref="AC1044:AC1050" si="125">IF($B$5=1,C1044,P1044)</f>
        <v>Shao-Xuan Zeng</v>
      </c>
      <c r="AD1044" s="124">
        <f t="shared" ref="AD1044:AD1050" si="126">IF($B$5=1,L1044,Y1044)</f>
        <v>0.59807640480582702</v>
      </c>
      <c r="AE1044" s="124">
        <f t="shared" ref="AE1044:AE1050" si="127">IF($B$5=1,M1044,Z1044)</f>
        <v>0.40017725039768298</v>
      </c>
    </row>
    <row r="1045" spans="2:31" x14ac:dyDescent="0.35">
      <c r="B1045" s="122">
        <v>1035</v>
      </c>
      <c r="C1045" t="s">
        <v>2578</v>
      </c>
      <c r="D1045">
        <v>0.65185304615701101</v>
      </c>
      <c r="E1045">
        <v>0.34722041570669199</v>
      </c>
      <c r="F1045">
        <v>0.64047072820934703</v>
      </c>
      <c r="G1045">
        <v>0.358293887608923</v>
      </c>
      <c r="H1045">
        <v>0.62140621129196605</v>
      </c>
      <c r="I1045">
        <v>0.37569063588097001</v>
      </c>
      <c r="J1045">
        <v>0.59847072820934699</v>
      </c>
      <c r="K1045">
        <v>0.40029388760892298</v>
      </c>
      <c r="L1045" s="126">
        <f t="shared" si="119"/>
        <v>0.59847072820934699</v>
      </c>
      <c r="M1045" s="126">
        <f t="shared" si="120"/>
        <v>0.40029388760892298</v>
      </c>
      <c r="O1045" s="122">
        <v>1035</v>
      </c>
      <c r="P1045" t="s">
        <v>2271</v>
      </c>
      <c r="Q1045">
        <v>0.57484074678210795</v>
      </c>
      <c r="R1045">
        <v>0.41916353710988002</v>
      </c>
      <c r="S1045">
        <v>0.56312099570947705</v>
      </c>
      <c r="T1045">
        <v>0.42888471614650697</v>
      </c>
      <c r="U1045">
        <v>0.53652224034632301</v>
      </c>
      <c r="V1045">
        <v>0.44549061132964002</v>
      </c>
      <c r="W1045">
        <v>0.52912099570947702</v>
      </c>
      <c r="X1045">
        <v>0.462884716146507</v>
      </c>
      <c r="Y1045" s="126">
        <f t="shared" si="121"/>
        <v>0.52912099570947702</v>
      </c>
      <c r="Z1045" s="126">
        <f t="shared" si="122"/>
        <v>0.462884716146507</v>
      </c>
      <c r="AB1045">
        <v>1035</v>
      </c>
      <c r="AC1045" t="str">
        <f t="shared" si="125"/>
        <v>Sherif Sabry</v>
      </c>
      <c r="AD1045" s="124">
        <f t="shared" si="126"/>
        <v>0.59847072820934699</v>
      </c>
      <c r="AE1045" s="124">
        <f t="shared" si="127"/>
        <v>0.40029388760892298</v>
      </c>
    </row>
    <row r="1046" spans="2:31" x14ac:dyDescent="0.35">
      <c r="B1046" s="122">
        <v>1036</v>
      </c>
      <c r="C1046" t="s">
        <v>3723</v>
      </c>
      <c r="D1046">
        <v>0.64271133171123795</v>
      </c>
      <c r="E1046">
        <v>0.348526949263334</v>
      </c>
      <c r="F1046">
        <v>0.62230213844207605</v>
      </c>
      <c r="G1046">
        <v>0.36151686169026198</v>
      </c>
      <c r="H1046">
        <v>0.60530960807442802</v>
      </c>
      <c r="I1046">
        <v>0.37667691716591101</v>
      </c>
      <c r="J1046">
        <v>0.58971271497648803</v>
      </c>
      <c r="K1046">
        <v>0.40118621879586103</v>
      </c>
      <c r="L1046" s="126">
        <f t="shared" si="119"/>
        <v>0.58971271497648803</v>
      </c>
      <c r="M1046" s="126">
        <f t="shared" si="120"/>
        <v>0.40118621879586103</v>
      </c>
      <c r="O1046" s="122">
        <v>1036</v>
      </c>
      <c r="P1046" t="s">
        <v>3376</v>
      </c>
      <c r="Q1046">
        <v>0.57621587023128396</v>
      </c>
      <c r="R1046">
        <v>0.420164493690737</v>
      </c>
      <c r="S1046">
        <v>0.56495449364171202</v>
      </c>
      <c r="T1046">
        <v>0.43021932492098303</v>
      </c>
      <c r="U1046">
        <v>0.54064761069385103</v>
      </c>
      <c r="V1046">
        <v>0.44849348107221199</v>
      </c>
      <c r="W1046">
        <v>0.53095449364171199</v>
      </c>
      <c r="X1046">
        <v>0.464219324920983</v>
      </c>
      <c r="Y1046" s="126">
        <f t="shared" si="121"/>
        <v>0.53095449364171199</v>
      </c>
      <c r="Z1046" s="126">
        <f t="shared" si="122"/>
        <v>0.464219324920983</v>
      </c>
      <c r="AB1046">
        <v>1036</v>
      </c>
      <c r="AC1046" t="str">
        <f t="shared" si="125"/>
        <v>Shintaro Mochizuki</v>
      </c>
      <c r="AD1046" s="124">
        <f t="shared" si="126"/>
        <v>0.58971271497648803</v>
      </c>
      <c r="AE1046" s="124">
        <f t="shared" si="127"/>
        <v>0.40118621879586103</v>
      </c>
    </row>
    <row r="1047" spans="2:31" x14ac:dyDescent="0.35">
      <c r="B1047" s="122">
        <v>1037</v>
      </c>
      <c r="C1047" t="s">
        <v>3866</v>
      </c>
      <c r="D1047">
        <v>0.65241791963645601</v>
      </c>
      <c r="E1047">
        <v>0.34589772213810999</v>
      </c>
      <c r="F1047">
        <v>0.64122389284860803</v>
      </c>
      <c r="G1047">
        <v>0.356530296184146</v>
      </c>
      <c r="H1047">
        <v>0.62317614819422995</v>
      </c>
      <c r="I1047">
        <v>0.37154619603274402</v>
      </c>
      <c r="J1047">
        <v>0.599223892848608</v>
      </c>
      <c r="K1047">
        <v>0.39853029618414598</v>
      </c>
      <c r="L1047" s="126">
        <f t="shared" si="119"/>
        <v>0.599223892848608</v>
      </c>
      <c r="M1047" s="126">
        <f t="shared" si="120"/>
        <v>0.39853029618414598</v>
      </c>
      <c r="O1047" s="122">
        <v>1037</v>
      </c>
      <c r="P1047" t="s">
        <v>3050</v>
      </c>
      <c r="Q1047">
        <v>0.58000614309423404</v>
      </c>
      <c r="R1047">
        <v>0.41893947731641501</v>
      </c>
      <c r="S1047">
        <v>0.57000819079231202</v>
      </c>
      <c r="T1047">
        <v>0.42858596975522001</v>
      </c>
      <c r="U1047">
        <v>0.55201842928270195</v>
      </c>
      <c r="V1047">
        <v>0.44481843194924497</v>
      </c>
      <c r="W1047">
        <v>0.53600819079231199</v>
      </c>
      <c r="X1047">
        <v>0.46258596975521998</v>
      </c>
      <c r="Y1047" s="126">
        <f t="shared" si="121"/>
        <v>0.53600819079231199</v>
      </c>
      <c r="Z1047" s="126">
        <f t="shared" si="122"/>
        <v>0.46258596975521998</v>
      </c>
      <c r="AB1047">
        <v>1037</v>
      </c>
      <c r="AC1047" t="str">
        <f t="shared" si="125"/>
        <v>Sho Shimabukuro</v>
      </c>
      <c r="AD1047" s="124">
        <f t="shared" si="126"/>
        <v>0.599223892848608</v>
      </c>
      <c r="AE1047" s="124">
        <f t="shared" si="127"/>
        <v>0.39853029618414598</v>
      </c>
    </row>
    <row r="1048" spans="2:31" x14ac:dyDescent="0.35">
      <c r="B1048" s="122">
        <v>1038</v>
      </c>
      <c r="C1048" t="s">
        <v>1952</v>
      </c>
      <c r="D1048">
        <v>0.63130253403732695</v>
      </c>
      <c r="E1048">
        <v>0.35060577216522898</v>
      </c>
      <c r="F1048">
        <v>0.62816888053368303</v>
      </c>
      <c r="G1048">
        <v>0.353113527240839</v>
      </c>
      <c r="H1048">
        <v>0.62003531170089399</v>
      </c>
      <c r="I1048">
        <v>0.36383368549495698</v>
      </c>
      <c r="J1048">
        <v>0.60453464473816798</v>
      </c>
      <c r="K1048">
        <v>0.379748595800462</v>
      </c>
      <c r="L1048" s="126">
        <f t="shared" si="119"/>
        <v>0.60453464473816798</v>
      </c>
      <c r="M1048" s="126">
        <f t="shared" si="120"/>
        <v>0.379748595800462</v>
      </c>
      <c r="O1048" s="122">
        <v>1038</v>
      </c>
      <c r="P1048" t="s">
        <v>2272</v>
      </c>
      <c r="Q1048">
        <v>0.61602976024882505</v>
      </c>
      <c r="R1048">
        <v>0.45281238856800299</v>
      </c>
      <c r="S1048">
        <v>0.56690397549062199</v>
      </c>
      <c r="T1048">
        <v>0.441316531527704</v>
      </c>
      <c r="U1048">
        <v>0.57915680170555495</v>
      </c>
      <c r="V1048">
        <v>0.46599072905990602</v>
      </c>
      <c r="W1048">
        <v>0.57212874197956198</v>
      </c>
      <c r="X1048">
        <v>0.48643113614911299</v>
      </c>
      <c r="Y1048" s="126">
        <f t="shared" si="121"/>
        <v>0.57212874197956198</v>
      </c>
      <c r="Z1048" s="126">
        <f t="shared" si="122"/>
        <v>0.48643113614911299</v>
      </c>
      <c r="AB1048">
        <v>1038</v>
      </c>
      <c r="AC1048" t="str">
        <f t="shared" si="125"/>
        <v>Simon Greul</v>
      </c>
      <c r="AD1048" s="124">
        <f t="shared" si="126"/>
        <v>0.60453464473816798</v>
      </c>
      <c r="AE1048" s="124">
        <f t="shared" si="127"/>
        <v>0.379748595800462</v>
      </c>
    </row>
    <row r="1049" spans="2:31" x14ac:dyDescent="0.35">
      <c r="B1049" s="122">
        <v>1039</v>
      </c>
      <c r="C1049" t="s">
        <v>1953</v>
      </c>
      <c r="D1049">
        <v>0.64403265881417404</v>
      </c>
      <c r="E1049">
        <v>0.36184604872540299</v>
      </c>
      <c r="F1049">
        <v>0.64065574661782299</v>
      </c>
      <c r="G1049">
        <v>0.37508454871004598</v>
      </c>
      <c r="H1049">
        <v>0.613990096919238</v>
      </c>
      <c r="I1049">
        <v>0.38099492400360402</v>
      </c>
      <c r="J1049">
        <v>0.595643769503308</v>
      </c>
      <c r="K1049">
        <v>0.40527665936371499</v>
      </c>
      <c r="L1049" s="126">
        <f t="shared" si="119"/>
        <v>0.595643769503308</v>
      </c>
      <c r="M1049" s="126">
        <f t="shared" si="120"/>
        <v>0.40527665936371499</v>
      </c>
      <c r="O1049" s="122">
        <v>1039</v>
      </c>
      <c r="P1049" t="s">
        <v>2273</v>
      </c>
      <c r="Q1049">
        <v>0.56850935770728295</v>
      </c>
      <c r="R1049">
        <v>0.40077793037543402</v>
      </c>
      <c r="S1049">
        <v>0.55621922804291102</v>
      </c>
      <c r="T1049">
        <v>0.411929370870316</v>
      </c>
      <c r="U1049">
        <v>0.54230784023143297</v>
      </c>
      <c r="V1049">
        <v>0.41811823341989601</v>
      </c>
      <c r="W1049">
        <v>0.517831875461368</v>
      </c>
      <c r="X1049">
        <v>0.42649547164179502</v>
      </c>
      <c r="Y1049" s="126">
        <f t="shared" si="121"/>
        <v>0.517831875461368</v>
      </c>
      <c r="Z1049" s="126">
        <f t="shared" si="122"/>
        <v>0.42649547164179502</v>
      </c>
      <c r="AB1049">
        <v>1039</v>
      </c>
      <c r="AC1049" t="str">
        <f t="shared" si="125"/>
        <v>Simon Stadler</v>
      </c>
      <c r="AD1049" s="124">
        <f t="shared" si="126"/>
        <v>0.595643769503308</v>
      </c>
      <c r="AE1049" s="124">
        <f t="shared" si="127"/>
        <v>0.40527665936371499</v>
      </c>
    </row>
    <row r="1050" spans="2:31" x14ac:dyDescent="0.35">
      <c r="B1050" s="122">
        <v>1040</v>
      </c>
      <c r="C1050" t="s">
        <v>1954</v>
      </c>
      <c r="D1050">
        <v>0.65517754532950301</v>
      </c>
      <c r="E1050">
        <v>0.33796222125794301</v>
      </c>
      <c r="F1050">
        <v>0.65092068878615805</v>
      </c>
      <c r="G1050">
        <v>0.343075956340188</v>
      </c>
      <c r="H1050">
        <v>0.64139812980715405</v>
      </c>
      <c r="I1050">
        <v>0.36710003982095202</v>
      </c>
      <c r="J1050">
        <v>0.66360843837831396</v>
      </c>
      <c r="K1050">
        <v>0.40249259980744301</v>
      </c>
      <c r="L1050" s="126">
        <f t="shared" si="119"/>
        <v>0.66360843837831396</v>
      </c>
      <c r="M1050" s="126">
        <f t="shared" si="120"/>
        <v>0.40249259980744301</v>
      </c>
      <c r="O1050" s="122">
        <v>1040</v>
      </c>
      <c r="P1050" t="s">
        <v>3667</v>
      </c>
      <c r="Q1050">
        <v>0.57209328397879999</v>
      </c>
      <c r="R1050">
        <v>0.414028712858655</v>
      </c>
      <c r="S1050">
        <v>0.55899170692080002</v>
      </c>
      <c r="T1050">
        <v>0.42142970912438898</v>
      </c>
      <c r="U1050">
        <v>0.53107588224199598</v>
      </c>
      <c r="V1050">
        <v>0.43373758669887402</v>
      </c>
      <c r="W1050">
        <v>0.51660361600400995</v>
      </c>
      <c r="X1050">
        <v>0.44447536475566202</v>
      </c>
      <c r="Y1050" s="126">
        <f t="shared" si="121"/>
        <v>0.51660361600400995</v>
      </c>
      <c r="Z1050" s="126">
        <f t="shared" si="122"/>
        <v>0.44447536475566202</v>
      </c>
      <c r="AB1050">
        <v>1040</v>
      </c>
      <c r="AC1050" t="str">
        <f t="shared" si="125"/>
        <v>Simone Bolelli</v>
      </c>
      <c r="AD1050" s="124">
        <f t="shared" si="126"/>
        <v>0.66360843837831396</v>
      </c>
      <c r="AE1050" s="124">
        <f t="shared" si="127"/>
        <v>0.40249259980744301</v>
      </c>
    </row>
    <row r="1051" spans="2:31" x14ac:dyDescent="0.35">
      <c r="B1051" s="122">
        <v>1041</v>
      </c>
      <c r="C1051" t="s">
        <v>1955</v>
      </c>
      <c r="D1051">
        <v>0.651764277687227</v>
      </c>
      <c r="E1051">
        <v>0.34962447211700798</v>
      </c>
      <c r="F1051">
        <v>0.64014641653083904</v>
      </c>
      <c r="G1051">
        <v>0.36193670817551199</v>
      </c>
      <c r="H1051">
        <v>0.62252855537445295</v>
      </c>
      <c r="I1051">
        <v>0.38024894423401701</v>
      </c>
      <c r="J1051">
        <v>0.59419210512996401</v>
      </c>
      <c r="K1051">
        <v>0.41233501894993901</v>
      </c>
      <c r="L1051" s="126">
        <f t="shared" si="119"/>
        <v>0.59419210512996401</v>
      </c>
      <c r="M1051" s="126">
        <f t="shared" si="120"/>
        <v>0.41233501894993901</v>
      </c>
      <c r="O1051" s="122">
        <v>1041</v>
      </c>
      <c r="P1051" t="s">
        <v>2274</v>
      </c>
      <c r="Q1051">
        <v>0.56026017497195502</v>
      </c>
      <c r="R1051">
        <v>0.44750862511137601</v>
      </c>
      <c r="S1051">
        <v>0.54191352766800904</v>
      </c>
      <c r="T1051">
        <v>0.43277126242173802</v>
      </c>
      <c r="U1051">
        <v>0.53926370223375197</v>
      </c>
      <c r="V1051">
        <v>0.47125873114584599</v>
      </c>
      <c r="W1051">
        <v>0.508366572263665</v>
      </c>
      <c r="X1051">
        <v>0.44610280166076899</v>
      </c>
      <c r="Y1051" s="126">
        <f t="shared" si="121"/>
        <v>0.508366572263665</v>
      </c>
      <c r="Z1051" s="126">
        <f t="shared" si="122"/>
        <v>0.44610280166076899</v>
      </c>
      <c r="AB1051">
        <v>1041</v>
      </c>
      <c r="AC1051" t="str">
        <f t="shared" ref="AC1051:AC1053" si="128">IF($B$5=1,C1051,P1051)</f>
        <v>Simone Vagnozzi</v>
      </c>
      <c r="AD1051" s="124">
        <f t="shared" ref="AD1051:AD1053" si="129">IF($B$5=1,L1051,Y1051)</f>
        <v>0.59419210512996401</v>
      </c>
      <c r="AE1051" s="124">
        <f t="shared" ref="AE1051:AE1053" si="130">IF($B$5=1,M1051,Z1051)</f>
        <v>0.41233501894993901</v>
      </c>
    </row>
    <row r="1052" spans="2:31" x14ac:dyDescent="0.35">
      <c r="B1052" s="122">
        <v>1042</v>
      </c>
      <c r="C1052" t="s">
        <v>2343</v>
      </c>
      <c r="D1052">
        <v>0.66864894286891996</v>
      </c>
      <c r="E1052">
        <v>0.36722176892554997</v>
      </c>
      <c r="F1052">
        <v>0.64897324086865105</v>
      </c>
      <c r="G1052">
        <v>0.37213700793420901</v>
      </c>
      <c r="H1052">
        <v>0.63458465061740998</v>
      </c>
      <c r="I1052">
        <v>0.38412087775581299</v>
      </c>
      <c r="J1052">
        <v>0.60718758787089799</v>
      </c>
      <c r="K1052">
        <v>0.41093403796034</v>
      </c>
      <c r="L1052" s="126">
        <f t="shared" si="119"/>
        <v>0.60718758787089799</v>
      </c>
      <c r="M1052" s="126">
        <f t="shared" si="120"/>
        <v>0.41093403796034</v>
      </c>
      <c r="O1052" s="122">
        <v>1042</v>
      </c>
      <c r="P1052" t="s">
        <v>3502</v>
      </c>
      <c r="Q1052">
        <v>0.57396683862329301</v>
      </c>
      <c r="R1052">
        <v>0.41954766691436302</v>
      </c>
      <c r="S1052">
        <v>0.56174388720716495</v>
      </c>
      <c r="T1052">
        <v>0.42924061646399603</v>
      </c>
      <c r="U1052">
        <v>0.53517190161323502</v>
      </c>
      <c r="V1052">
        <v>0.44758063727401598</v>
      </c>
      <c r="W1052">
        <v>0.52392972997710197</v>
      </c>
      <c r="X1052">
        <v>0.46042770687121098</v>
      </c>
      <c r="Y1052" s="126">
        <f t="shared" si="121"/>
        <v>0.52392972997710197</v>
      </c>
      <c r="Z1052" s="126">
        <f t="shared" si="122"/>
        <v>0.46042770687121098</v>
      </c>
      <c r="AB1052">
        <v>1042</v>
      </c>
      <c r="AC1052" t="str">
        <f t="shared" si="128"/>
        <v>Sjeng Schalken</v>
      </c>
      <c r="AD1052" s="124">
        <f t="shared" si="129"/>
        <v>0.60718758787089799</v>
      </c>
      <c r="AE1052" s="124">
        <f t="shared" si="130"/>
        <v>0.41093403796034</v>
      </c>
    </row>
    <row r="1053" spans="2:31" x14ac:dyDescent="0.35">
      <c r="B1053" s="122">
        <v>1043</v>
      </c>
      <c r="C1053" t="s">
        <v>2439</v>
      </c>
      <c r="D1053">
        <v>0.65402807904525795</v>
      </c>
      <c r="E1053">
        <v>0.34804277602810302</v>
      </c>
      <c r="F1053">
        <v>0.64354211856788701</v>
      </c>
      <c r="G1053">
        <v>0.35956416404215402</v>
      </c>
      <c r="H1053">
        <v>0.62705615809051596</v>
      </c>
      <c r="I1053">
        <v>0.37708555205620498</v>
      </c>
      <c r="J1053">
        <v>0.60483197151271195</v>
      </c>
      <c r="K1053">
        <v>0.40490104733208199</v>
      </c>
      <c r="L1053" s="126">
        <f t="shared" si="119"/>
        <v>0.60483197151271195</v>
      </c>
      <c r="M1053" s="126">
        <f t="shared" si="120"/>
        <v>0.40490104733208199</v>
      </c>
      <c r="O1053" s="122">
        <v>1043</v>
      </c>
      <c r="P1053" t="s">
        <v>3647</v>
      </c>
      <c r="Q1053">
        <v>0.57939709231566106</v>
      </c>
      <c r="R1053">
        <v>0.41804011241348599</v>
      </c>
      <c r="S1053">
        <v>0.56919612308754797</v>
      </c>
      <c r="T1053">
        <v>0.427386816551315</v>
      </c>
      <c r="U1053">
        <v>0.550191276946982</v>
      </c>
      <c r="V1053">
        <v>0.44212033724045802</v>
      </c>
      <c r="W1053">
        <v>0.53519612308754805</v>
      </c>
      <c r="X1053">
        <v>0.46138681655131503</v>
      </c>
      <c r="Y1053" s="126">
        <f t="shared" si="121"/>
        <v>0.53519612308754805</v>
      </c>
      <c r="Z1053" s="126">
        <f t="shared" si="122"/>
        <v>0.46138681655131503</v>
      </c>
      <c r="AB1053">
        <v>1043</v>
      </c>
      <c r="AC1053" t="str">
        <f t="shared" si="128"/>
        <v>Slimane Saoudi</v>
      </c>
      <c r="AD1053" s="124">
        <f t="shared" si="129"/>
        <v>0.60483197151271195</v>
      </c>
      <c r="AE1053" s="124">
        <f t="shared" si="130"/>
        <v>0.40490104733208199</v>
      </c>
    </row>
    <row r="1054" spans="2:31" x14ac:dyDescent="0.35">
      <c r="B1054" s="122">
        <v>1044</v>
      </c>
      <c r="C1054" t="s">
        <v>2448</v>
      </c>
      <c r="D1054">
        <v>0.62790289111725595</v>
      </c>
      <c r="E1054">
        <v>0.34082581517905602</v>
      </c>
      <c r="F1054">
        <v>0.62393475892539896</v>
      </c>
      <c r="G1054">
        <v>0.36117607974149102</v>
      </c>
      <c r="H1054">
        <v>0.62253916115312402</v>
      </c>
      <c r="I1054">
        <v>0.386206071084925</v>
      </c>
      <c r="J1054">
        <v>0.58847314271203399</v>
      </c>
      <c r="K1054">
        <v>0.39793302508387701</v>
      </c>
      <c r="L1054" s="126">
        <f t="shared" si="119"/>
        <v>0.58847314271203399</v>
      </c>
      <c r="M1054" s="126">
        <f t="shared" si="120"/>
        <v>0.39793302508387701</v>
      </c>
      <c r="O1054" s="122">
        <v>1044</v>
      </c>
      <c r="P1054" t="s">
        <v>3552</v>
      </c>
      <c r="Q1054">
        <v>0.56108699405199203</v>
      </c>
      <c r="R1054">
        <v>0.41472248294104103</v>
      </c>
      <c r="S1054">
        <v>0.55071404029701099</v>
      </c>
      <c r="T1054">
        <v>0.42893890668363499</v>
      </c>
      <c r="U1054">
        <v>0.52853347179187504</v>
      </c>
      <c r="V1054">
        <v>0.44276418181703397</v>
      </c>
      <c r="W1054">
        <v>0.51895343336389999</v>
      </c>
      <c r="X1054">
        <v>0.46188864980392602</v>
      </c>
      <c r="Y1054" s="126">
        <f t="shared" si="121"/>
        <v>0.51895343336389999</v>
      </c>
      <c r="Z1054" s="126">
        <f t="shared" si="122"/>
        <v>0.46188864980392602</v>
      </c>
      <c r="AB1054">
        <v>1044</v>
      </c>
      <c r="AC1054" t="str">
        <f t="shared" ref="AC1054:AC1069" si="131">IF($B$5=1,C1054,P1054)</f>
        <v>Somdev Devvarman</v>
      </c>
      <c r="AD1054" s="124">
        <f t="shared" ref="AD1054:AD1069" si="132">IF($B$5=1,L1054,Y1054)</f>
        <v>0.58847314271203399</v>
      </c>
      <c r="AE1054" s="124">
        <f t="shared" ref="AE1054:AE1069" si="133">IF($B$5=1,M1054,Z1054)</f>
        <v>0.39793302508387701</v>
      </c>
    </row>
    <row r="1055" spans="2:31" x14ac:dyDescent="0.35">
      <c r="B1055" s="122">
        <v>1045</v>
      </c>
      <c r="C1055" t="s">
        <v>2907</v>
      </c>
      <c r="D1055">
        <v>0.66636215718875202</v>
      </c>
      <c r="E1055">
        <v>0.36101443818124501</v>
      </c>
      <c r="F1055">
        <v>0.67047141965187795</v>
      </c>
      <c r="G1055">
        <v>0.38454793295891099</v>
      </c>
      <c r="H1055">
        <v>0.65904838459443504</v>
      </c>
      <c r="I1055">
        <v>0.40507138281327798</v>
      </c>
      <c r="J1055">
        <v>0.62297481889430295</v>
      </c>
      <c r="K1055">
        <v>0.41385252991954602</v>
      </c>
      <c r="L1055" s="126">
        <f t="shared" si="119"/>
        <v>0.62297481889430295</v>
      </c>
      <c r="M1055" s="126">
        <f t="shared" si="120"/>
        <v>0.41385252991954602</v>
      </c>
      <c r="O1055" s="122">
        <v>1045</v>
      </c>
      <c r="P1055" t="s">
        <v>3306</v>
      </c>
      <c r="Q1055">
        <v>0.57506991234016402</v>
      </c>
      <c r="R1055">
        <v>0.42378472859898703</v>
      </c>
      <c r="S1055">
        <v>0.56275678959485698</v>
      </c>
      <c r="T1055">
        <v>0.43569552661146599</v>
      </c>
      <c r="U1055">
        <v>0.54122829817265705</v>
      </c>
      <c r="V1055">
        <v>0.45545885492006299</v>
      </c>
      <c r="W1055">
        <v>0.51670110613835996</v>
      </c>
      <c r="X1055">
        <v>0.48138151924215999</v>
      </c>
      <c r="Y1055" s="126">
        <f t="shared" si="121"/>
        <v>0.51670110613835996</v>
      </c>
      <c r="Z1055" s="126">
        <f t="shared" si="122"/>
        <v>0.48138151924215999</v>
      </c>
      <c r="AB1055">
        <v>1045</v>
      </c>
      <c r="AC1055" t="str">
        <f t="shared" si="131"/>
        <v>Soon-Woo Kwon</v>
      </c>
      <c r="AD1055" s="124">
        <f t="shared" si="132"/>
        <v>0.62297481889430295</v>
      </c>
      <c r="AE1055" s="124">
        <f t="shared" si="133"/>
        <v>0.41385252991954602</v>
      </c>
    </row>
    <row r="1056" spans="2:31" x14ac:dyDescent="0.35">
      <c r="B1056" s="122">
        <v>1046</v>
      </c>
      <c r="C1056" t="s">
        <v>2394</v>
      </c>
      <c r="D1056">
        <v>0.70384840541257898</v>
      </c>
      <c r="E1056">
        <v>0.34728014164116899</v>
      </c>
      <c r="F1056">
        <v>0.69176754099183202</v>
      </c>
      <c r="G1056">
        <v>0.35881149667212098</v>
      </c>
      <c r="H1056">
        <v>0.68630958417010002</v>
      </c>
      <c r="I1056">
        <v>0.38085237639652902</v>
      </c>
      <c r="J1056">
        <v>0.67048577205507598</v>
      </c>
      <c r="K1056">
        <v>0.39812778472509203</v>
      </c>
      <c r="L1056" s="126">
        <f t="shared" si="119"/>
        <v>0.67048577205507598</v>
      </c>
      <c r="M1056" s="126">
        <f t="shared" si="120"/>
        <v>0.39812778472509203</v>
      </c>
      <c r="O1056" s="122">
        <v>1046</v>
      </c>
      <c r="P1056" t="s">
        <v>3263</v>
      </c>
      <c r="Q1056">
        <v>0.566718193429814</v>
      </c>
      <c r="R1056">
        <v>0.40550996463198902</v>
      </c>
      <c r="S1056">
        <v>0.55722316647319703</v>
      </c>
      <c r="T1056">
        <v>0.41146835494383799</v>
      </c>
      <c r="U1056">
        <v>0.53793357567740197</v>
      </c>
      <c r="V1056">
        <v>0.42573899287024902</v>
      </c>
      <c r="W1056">
        <v>0.52336695718854997</v>
      </c>
      <c r="X1056">
        <v>0.44309880026281401</v>
      </c>
      <c r="Y1056" s="126">
        <f t="shared" si="121"/>
        <v>0.52336695718854997</v>
      </c>
      <c r="Z1056" s="126">
        <f t="shared" si="122"/>
        <v>0.44309880026281401</v>
      </c>
      <c r="AB1056">
        <v>1046</v>
      </c>
      <c r="AC1056" t="str">
        <f t="shared" si="131"/>
        <v>Stan Wawrinka</v>
      </c>
      <c r="AD1056" s="124">
        <f t="shared" si="132"/>
        <v>0.67048577205507598</v>
      </c>
      <c r="AE1056" s="124">
        <f t="shared" si="133"/>
        <v>0.39812778472509203</v>
      </c>
    </row>
    <row r="1057" spans="2:31" x14ac:dyDescent="0.35">
      <c r="B1057" s="122">
        <v>1047</v>
      </c>
      <c r="C1057" t="s">
        <v>2538</v>
      </c>
      <c r="D1057">
        <v>0.64975874272592105</v>
      </c>
      <c r="E1057">
        <v>0.34052875203820998</v>
      </c>
      <c r="F1057">
        <v>0.63520621539367705</v>
      </c>
      <c r="G1057">
        <v>0.34553587728900698</v>
      </c>
      <c r="H1057">
        <v>0.62079030744620001</v>
      </c>
      <c r="I1057">
        <v>0.36530132850972302</v>
      </c>
      <c r="J1057">
        <v>0.59374373768954303</v>
      </c>
      <c r="K1057">
        <v>0.38239824109113502</v>
      </c>
      <c r="L1057" s="126">
        <f t="shared" si="119"/>
        <v>0.59374373768954303</v>
      </c>
      <c r="M1057" s="126">
        <f t="shared" si="120"/>
        <v>0.38239824109113502</v>
      </c>
      <c r="O1057" s="122">
        <v>1047</v>
      </c>
      <c r="P1057" t="s">
        <v>2275</v>
      </c>
      <c r="Q1057">
        <v>0.57979744614303796</v>
      </c>
      <c r="R1057">
        <v>0.41319131921871999</v>
      </c>
      <c r="S1057">
        <v>0.570586754626628</v>
      </c>
      <c r="T1057">
        <v>0.41876977189129899</v>
      </c>
      <c r="U1057">
        <v>0.54952289893258099</v>
      </c>
      <c r="V1057">
        <v>0.43226920216596498</v>
      </c>
      <c r="W1057">
        <v>0.53518467500422895</v>
      </c>
      <c r="X1057">
        <v>0.45629120527365302</v>
      </c>
      <c r="Y1057" s="126">
        <f t="shared" si="121"/>
        <v>0.53518467500422895</v>
      </c>
      <c r="Z1057" s="126">
        <f t="shared" si="122"/>
        <v>0.45629120527365302</v>
      </c>
      <c r="AB1057">
        <v>1047</v>
      </c>
      <c r="AC1057" t="str">
        <f t="shared" si="131"/>
        <v>Stanislav Vovk</v>
      </c>
      <c r="AD1057" s="124">
        <f t="shared" si="132"/>
        <v>0.59374373768954303</v>
      </c>
      <c r="AE1057" s="124">
        <f t="shared" si="133"/>
        <v>0.38239824109113502</v>
      </c>
    </row>
    <row r="1058" spans="2:31" x14ac:dyDescent="0.35">
      <c r="B1058" s="122">
        <v>1048</v>
      </c>
      <c r="C1058" t="s">
        <v>1956</v>
      </c>
      <c r="D1058">
        <v>0.62698028003103401</v>
      </c>
      <c r="E1058">
        <v>0.35442367512610401</v>
      </c>
      <c r="F1058">
        <v>0.613707258548704</v>
      </c>
      <c r="G1058">
        <v>0.38290048402633697</v>
      </c>
      <c r="H1058">
        <v>0.61193824130074004</v>
      </c>
      <c r="I1058">
        <v>0.383640544742478</v>
      </c>
      <c r="J1058">
        <v>0.59221505681944697</v>
      </c>
      <c r="K1058">
        <v>0.40084818513020798</v>
      </c>
      <c r="L1058" s="126">
        <f t="shared" si="119"/>
        <v>0.59221505681944697</v>
      </c>
      <c r="M1058" s="126">
        <f t="shared" si="120"/>
        <v>0.40084818513020798</v>
      </c>
      <c r="O1058" s="122">
        <v>1048</v>
      </c>
      <c r="P1058" t="s">
        <v>3779</v>
      </c>
      <c r="Q1058">
        <v>0.58001193488196301</v>
      </c>
      <c r="R1058">
        <v>0.41851762251087699</v>
      </c>
      <c r="S1058">
        <v>0.57001790232294502</v>
      </c>
      <c r="T1058">
        <v>0.42777643376631602</v>
      </c>
      <c r="U1058">
        <v>0.55202386976392603</v>
      </c>
      <c r="V1058">
        <v>0.44503524502175501</v>
      </c>
      <c r="W1058">
        <v>0.53605370696883403</v>
      </c>
      <c r="X1058">
        <v>0.457329301298948</v>
      </c>
      <c r="Y1058" s="126">
        <f t="shared" si="121"/>
        <v>0.53605370696883403</v>
      </c>
      <c r="Z1058" s="126">
        <f t="shared" si="122"/>
        <v>0.457329301298948</v>
      </c>
      <c r="AB1058">
        <v>1048</v>
      </c>
      <c r="AC1058" t="str">
        <f t="shared" si="131"/>
        <v>Stefan Koubek</v>
      </c>
      <c r="AD1058" s="124">
        <f t="shared" si="132"/>
        <v>0.59221505681944697</v>
      </c>
      <c r="AE1058" s="124">
        <f t="shared" si="133"/>
        <v>0.40084818513020798</v>
      </c>
    </row>
    <row r="1059" spans="2:31" x14ac:dyDescent="0.35">
      <c r="B1059" s="122">
        <v>1049</v>
      </c>
      <c r="C1059" t="s">
        <v>2683</v>
      </c>
      <c r="D1059">
        <v>0.61401771886076795</v>
      </c>
      <c r="E1059">
        <v>0.36196710835057999</v>
      </c>
      <c r="F1059">
        <v>0.60502116732919797</v>
      </c>
      <c r="G1059">
        <v>0.36959045925718198</v>
      </c>
      <c r="H1059">
        <v>0.58428059106191399</v>
      </c>
      <c r="I1059">
        <v>0.39046297810970598</v>
      </c>
      <c r="J1059">
        <v>0.57738780807495005</v>
      </c>
      <c r="K1059">
        <v>0.40555118039920501</v>
      </c>
      <c r="L1059" s="126">
        <f t="shared" si="119"/>
        <v>0.57738780807495005</v>
      </c>
      <c r="M1059" s="126">
        <f t="shared" si="120"/>
        <v>0.40555118039920501</v>
      </c>
      <c r="O1059" s="122">
        <v>1049</v>
      </c>
      <c r="P1059" t="s">
        <v>3261</v>
      </c>
      <c r="Q1059">
        <v>0.57859999872341905</v>
      </c>
      <c r="R1059">
        <v>0.422206702061941</v>
      </c>
      <c r="S1059">
        <v>0.57042942408305397</v>
      </c>
      <c r="T1059">
        <v>0.43178683418788999</v>
      </c>
      <c r="U1059">
        <v>0.54272362506810001</v>
      </c>
      <c r="V1059">
        <v>0.45660010740856799</v>
      </c>
      <c r="W1059">
        <v>0.53301528679920895</v>
      </c>
      <c r="X1059">
        <v>0.47045956654559901</v>
      </c>
      <c r="Y1059" s="126">
        <f t="shared" si="121"/>
        <v>0.53301528679920895</v>
      </c>
      <c r="Z1059" s="126">
        <f t="shared" si="122"/>
        <v>0.47045956654559901</v>
      </c>
      <c r="AB1059">
        <v>1049</v>
      </c>
      <c r="AC1059" t="str">
        <f t="shared" si="131"/>
        <v>Stefan Kozlov</v>
      </c>
      <c r="AD1059" s="124">
        <f t="shared" si="132"/>
        <v>0.57738780807495005</v>
      </c>
      <c r="AE1059" s="124">
        <f t="shared" si="133"/>
        <v>0.40555118039920501</v>
      </c>
    </row>
    <row r="1060" spans="2:31" x14ac:dyDescent="0.35">
      <c r="B1060" s="122">
        <v>1050</v>
      </c>
      <c r="C1060" t="s">
        <v>1957</v>
      </c>
      <c r="D1060">
        <v>0.65183601890963205</v>
      </c>
      <c r="E1060">
        <v>0.35258620151974701</v>
      </c>
      <c r="F1060">
        <v>0.63662979262207597</v>
      </c>
      <c r="G1060">
        <v>0.35700417259576001</v>
      </c>
      <c r="H1060">
        <v>0.61248879095057396</v>
      </c>
      <c r="I1060">
        <v>0.37620039768378999</v>
      </c>
      <c r="J1060">
        <v>0.580863724707119</v>
      </c>
      <c r="K1060">
        <v>0.38873806785699599</v>
      </c>
      <c r="L1060" s="126">
        <f t="shared" si="119"/>
        <v>0.580863724707119</v>
      </c>
      <c r="M1060" s="126">
        <f t="shared" si="120"/>
        <v>0.38873806785699599</v>
      </c>
      <c r="O1060" s="122">
        <v>1050</v>
      </c>
      <c r="P1060" t="s">
        <v>3470</v>
      </c>
      <c r="Q1060">
        <v>0.57720141541562697</v>
      </c>
      <c r="R1060">
        <v>0.42097782398457601</v>
      </c>
      <c r="S1060">
        <v>0.56370318468516101</v>
      </c>
      <c r="T1060">
        <v>0.43220010396529601</v>
      </c>
      <c r="U1060">
        <v>0.54920141541562695</v>
      </c>
      <c r="V1060">
        <v>0.44897782398457597</v>
      </c>
      <c r="W1060">
        <v>0.53390106156172001</v>
      </c>
      <c r="X1060">
        <v>0.46473336798843201</v>
      </c>
      <c r="Y1060" s="126">
        <f t="shared" si="121"/>
        <v>0.53390106156172001</v>
      </c>
      <c r="Z1060" s="126">
        <f t="shared" si="122"/>
        <v>0.46473336798843201</v>
      </c>
      <c r="AB1060">
        <v>1050</v>
      </c>
      <c r="AC1060" t="str">
        <f t="shared" si="131"/>
        <v>Stefano Galvani</v>
      </c>
      <c r="AD1060" s="124">
        <f t="shared" si="132"/>
        <v>0.580863724707119</v>
      </c>
      <c r="AE1060" s="124">
        <f t="shared" si="133"/>
        <v>0.38873806785699599</v>
      </c>
    </row>
    <row r="1061" spans="2:31" x14ac:dyDescent="0.35">
      <c r="B1061" s="122">
        <v>1051</v>
      </c>
      <c r="C1061" t="s">
        <v>1958</v>
      </c>
      <c r="D1061">
        <v>0.65263873271934303</v>
      </c>
      <c r="E1061">
        <v>0.34571474855725898</v>
      </c>
      <c r="F1061">
        <v>0.64145809907901497</v>
      </c>
      <c r="G1061">
        <v>0.35607212283588802</v>
      </c>
      <c r="H1061">
        <v>0.62427746543868701</v>
      </c>
      <c r="I1061">
        <v>0.372429497114518</v>
      </c>
      <c r="J1061">
        <v>0.59830204378091301</v>
      </c>
      <c r="K1061">
        <v>0.39395931821911701</v>
      </c>
      <c r="L1061" s="126">
        <f t="shared" si="119"/>
        <v>0.59830204378091301</v>
      </c>
      <c r="M1061" s="126">
        <f t="shared" si="120"/>
        <v>0.39395931821911701</v>
      </c>
      <c r="O1061" s="122">
        <v>1051</v>
      </c>
      <c r="P1061" t="s">
        <v>3250</v>
      </c>
      <c r="Q1061">
        <v>0.57674156816998901</v>
      </c>
      <c r="R1061">
        <v>0.41981373962819901</v>
      </c>
      <c r="S1061">
        <v>0.56511235225498402</v>
      </c>
      <c r="T1061">
        <v>0.42972060944229801</v>
      </c>
      <c r="U1061">
        <v>0.54548313633997902</v>
      </c>
      <c r="V1061">
        <v>0.44762747925639701</v>
      </c>
      <c r="W1061">
        <v>0.52133705676495201</v>
      </c>
      <c r="X1061">
        <v>0.46316182832689301</v>
      </c>
      <c r="Y1061" s="126">
        <f t="shared" si="121"/>
        <v>0.52133705676495201</v>
      </c>
      <c r="Z1061" s="126">
        <f t="shared" si="122"/>
        <v>0.46316182832689301</v>
      </c>
      <c r="AB1061">
        <v>1051</v>
      </c>
      <c r="AC1061" t="str">
        <f t="shared" si="131"/>
        <v>Stefano Ianni</v>
      </c>
      <c r="AD1061" s="124">
        <f t="shared" si="132"/>
        <v>0.59830204378091301</v>
      </c>
      <c r="AE1061" s="124">
        <f t="shared" si="133"/>
        <v>0.39395931821911701</v>
      </c>
    </row>
    <row r="1062" spans="2:31" x14ac:dyDescent="0.35">
      <c r="B1062" s="122">
        <v>1052</v>
      </c>
      <c r="C1062" t="s">
        <v>2870</v>
      </c>
      <c r="D1062">
        <v>0.65429325109136904</v>
      </c>
      <c r="E1062">
        <v>0.34635060196039102</v>
      </c>
      <c r="F1062">
        <v>0.64393987663705399</v>
      </c>
      <c r="G1062">
        <v>0.357025902940586</v>
      </c>
      <c r="H1062">
        <v>0.62758650218273904</v>
      </c>
      <c r="I1062">
        <v>0.37370120392078099</v>
      </c>
      <c r="J1062">
        <v>0.60607828012943599</v>
      </c>
      <c r="K1062">
        <v>0.39694782921383598</v>
      </c>
      <c r="L1062" s="126">
        <f t="shared" si="119"/>
        <v>0.60607828012943599</v>
      </c>
      <c r="M1062" s="126">
        <f t="shared" si="120"/>
        <v>0.39694782921383598</v>
      </c>
      <c r="O1062" s="122">
        <v>1052</v>
      </c>
      <c r="P1062" t="s">
        <v>2276</v>
      </c>
      <c r="Q1062">
        <v>0.57965332900974698</v>
      </c>
      <c r="R1062">
        <v>0.41920680145745198</v>
      </c>
      <c r="S1062">
        <v>0.56947999351461998</v>
      </c>
      <c r="T1062">
        <v>0.42881020218617699</v>
      </c>
      <c r="U1062">
        <v>0.55130665801949397</v>
      </c>
      <c r="V1062">
        <v>0.44641360291490301</v>
      </c>
      <c r="W1062">
        <v>0.53443998054386099</v>
      </c>
      <c r="X1062">
        <v>0.46043060655853202</v>
      </c>
      <c r="Y1062" s="126">
        <f t="shared" si="121"/>
        <v>0.53443998054386099</v>
      </c>
      <c r="Z1062" s="126">
        <f t="shared" si="122"/>
        <v>0.46043060655853202</v>
      </c>
      <c r="AB1062">
        <v>1052</v>
      </c>
      <c r="AC1062" t="str">
        <f t="shared" si="131"/>
        <v>Stefano Napolitano</v>
      </c>
      <c r="AD1062" s="124">
        <f t="shared" si="132"/>
        <v>0.60607828012943599</v>
      </c>
      <c r="AE1062" s="124">
        <f t="shared" si="133"/>
        <v>0.39694782921383598</v>
      </c>
    </row>
    <row r="1063" spans="2:31" x14ac:dyDescent="0.35">
      <c r="B1063" s="122">
        <v>1053</v>
      </c>
      <c r="C1063" t="s">
        <v>2730</v>
      </c>
      <c r="D1063">
        <v>0.64793378719866701</v>
      </c>
      <c r="E1063">
        <v>0.34048321670051102</v>
      </c>
      <c r="F1063">
        <v>0.64769030500842195</v>
      </c>
      <c r="G1063">
        <v>0.349250489567282</v>
      </c>
      <c r="H1063">
        <v>0.62537549433881601</v>
      </c>
      <c r="I1063">
        <v>0.37248382895495602</v>
      </c>
      <c r="J1063">
        <v>0.60051557760013197</v>
      </c>
      <c r="K1063">
        <v>0.393342417058066</v>
      </c>
      <c r="L1063" s="126">
        <f t="shared" si="119"/>
        <v>0.60051557760013197</v>
      </c>
      <c r="M1063" s="126">
        <f t="shared" si="120"/>
        <v>0.393342417058066</v>
      </c>
      <c r="O1063" s="122">
        <v>1053</v>
      </c>
      <c r="P1063" t="s">
        <v>2277</v>
      </c>
      <c r="Q1063">
        <v>0.55907953207359995</v>
      </c>
      <c r="R1063">
        <v>0.40272316119479301</v>
      </c>
      <c r="S1063">
        <v>0.56516007567092397</v>
      </c>
      <c r="T1063">
        <v>0.42773187091704801</v>
      </c>
      <c r="U1063">
        <v>0.558022564532762</v>
      </c>
      <c r="V1063">
        <v>0.45651278384835298</v>
      </c>
      <c r="W1063">
        <v>0.54595527182926595</v>
      </c>
      <c r="X1063">
        <v>0.454721389317645</v>
      </c>
      <c r="Y1063" s="126">
        <f t="shared" si="121"/>
        <v>0.54595527182926595</v>
      </c>
      <c r="Z1063" s="126">
        <f t="shared" si="122"/>
        <v>0.454721389317645</v>
      </c>
      <c r="AB1063">
        <v>1053</v>
      </c>
      <c r="AC1063" t="str">
        <f t="shared" si="131"/>
        <v>Stefano Travaglia</v>
      </c>
      <c r="AD1063" s="124">
        <f t="shared" si="132"/>
        <v>0.60051557760013197</v>
      </c>
      <c r="AE1063" s="124">
        <f t="shared" si="133"/>
        <v>0.393342417058066</v>
      </c>
    </row>
    <row r="1064" spans="2:31" x14ac:dyDescent="0.35">
      <c r="B1064" s="122">
        <v>1054</v>
      </c>
      <c r="C1064" t="s">
        <v>3941</v>
      </c>
      <c r="D1064">
        <v>0.65047379612664002</v>
      </c>
      <c r="E1064">
        <v>0.34514661198681101</v>
      </c>
      <c r="F1064">
        <v>0.63863172816885305</v>
      </c>
      <c r="G1064">
        <v>0.35552881598241398</v>
      </c>
      <c r="H1064">
        <v>0.61708456119680499</v>
      </c>
      <c r="I1064">
        <v>0.369192717558674</v>
      </c>
      <c r="J1064">
        <v>0.59663172816885301</v>
      </c>
      <c r="K1064">
        <v>0.39752881598241402</v>
      </c>
      <c r="L1064" s="126">
        <f t="shared" si="119"/>
        <v>0.59663172816885301</v>
      </c>
      <c r="M1064" s="126">
        <f t="shared" si="120"/>
        <v>0.39752881598241402</v>
      </c>
      <c r="O1064" s="122">
        <v>1054</v>
      </c>
      <c r="P1064" t="s">
        <v>3193</v>
      </c>
      <c r="Q1064">
        <v>0.57873406743614597</v>
      </c>
      <c r="R1064">
        <v>0.42043281915092501</v>
      </c>
      <c r="S1064">
        <v>0.56831208991486104</v>
      </c>
      <c r="T1064">
        <v>0.43057709220123402</v>
      </c>
      <c r="U1064">
        <v>0.54820220230843797</v>
      </c>
      <c r="V1064">
        <v>0.44929845745277602</v>
      </c>
      <c r="W1064">
        <v>0.53431208991486101</v>
      </c>
      <c r="X1064">
        <v>0.464577092201234</v>
      </c>
      <c r="Y1064" s="126">
        <f t="shared" si="121"/>
        <v>0.53431208991486101</v>
      </c>
      <c r="Z1064" s="126">
        <f t="shared" si="122"/>
        <v>0.464577092201234</v>
      </c>
      <c r="AB1064">
        <v>1054</v>
      </c>
      <c r="AC1064" t="str">
        <f t="shared" si="131"/>
        <v>Stefanos Sakellaridis</v>
      </c>
      <c r="AD1064" s="124">
        <f t="shared" si="132"/>
        <v>0.59663172816885301</v>
      </c>
      <c r="AE1064" s="124">
        <f t="shared" si="133"/>
        <v>0.39752881598241402</v>
      </c>
    </row>
    <row r="1065" spans="2:31" x14ac:dyDescent="0.35">
      <c r="B1065" s="122">
        <v>1055</v>
      </c>
      <c r="C1065" t="s">
        <v>2860</v>
      </c>
      <c r="D1065">
        <v>0.71735137713083297</v>
      </c>
      <c r="E1065">
        <v>0.36762635580835601</v>
      </c>
      <c r="F1065">
        <v>0.75089433582034304</v>
      </c>
      <c r="G1065">
        <v>0.37659959384939601</v>
      </c>
      <c r="H1065">
        <v>0.73336283471586605</v>
      </c>
      <c r="I1065">
        <v>0.40145740979540401</v>
      </c>
      <c r="J1065">
        <v>0.720598207315998</v>
      </c>
      <c r="K1065">
        <v>0.44980198779267599</v>
      </c>
      <c r="L1065" s="126">
        <f t="shared" si="119"/>
        <v>0.720598207315998</v>
      </c>
      <c r="M1065" s="126">
        <f t="shared" si="120"/>
        <v>0.44980198779267599</v>
      </c>
      <c r="O1065" s="122">
        <v>1055</v>
      </c>
      <c r="P1065" t="s">
        <v>3310</v>
      </c>
      <c r="Q1065">
        <v>0.58051354427137902</v>
      </c>
      <c r="R1065">
        <v>0.41364933727761599</v>
      </c>
      <c r="S1065">
        <v>0.56722796623628402</v>
      </c>
      <c r="T1065">
        <v>0.42098312119240699</v>
      </c>
      <c r="U1065">
        <v>0.54600952832907501</v>
      </c>
      <c r="V1065">
        <v>0.430846166604065</v>
      </c>
      <c r="W1065">
        <v>0.52676429452978901</v>
      </c>
      <c r="X1065">
        <v>0.44785201235305999</v>
      </c>
      <c r="Y1065" s="126">
        <f t="shared" si="121"/>
        <v>0.52676429452978901</v>
      </c>
      <c r="Z1065" s="126">
        <f t="shared" si="122"/>
        <v>0.44785201235305999</v>
      </c>
      <c r="AB1065">
        <v>1055</v>
      </c>
      <c r="AC1065" t="str">
        <f t="shared" si="131"/>
        <v>Stefanos Tsitsipas</v>
      </c>
      <c r="AD1065" s="124">
        <f t="shared" si="132"/>
        <v>0.720598207315998</v>
      </c>
      <c r="AE1065" s="124">
        <f t="shared" si="133"/>
        <v>0.44980198779267599</v>
      </c>
    </row>
    <row r="1066" spans="2:31" x14ac:dyDescent="0.35">
      <c r="B1066" s="122">
        <v>1056</v>
      </c>
      <c r="C1066" t="s">
        <v>1959</v>
      </c>
      <c r="D1066">
        <v>0.65810837152944202</v>
      </c>
      <c r="E1066">
        <v>0.33465908201670402</v>
      </c>
      <c r="F1066">
        <v>0.64869267099303896</v>
      </c>
      <c r="G1066">
        <v>0.33900471344165201</v>
      </c>
      <c r="H1066">
        <v>0.62839420777485699</v>
      </c>
      <c r="I1066">
        <v>0.358807472312903</v>
      </c>
      <c r="J1066">
        <v>0.59511244939392804</v>
      </c>
      <c r="K1066">
        <v>0.37745387524540103</v>
      </c>
      <c r="L1066" s="126">
        <f t="shared" si="119"/>
        <v>0.59511244939392804</v>
      </c>
      <c r="M1066" s="126">
        <f t="shared" si="120"/>
        <v>0.37745387524540103</v>
      </c>
      <c r="O1066" s="122">
        <v>1056</v>
      </c>
      <c r="P1066" t="s">
        <v>3624</v>
      </c>
      <c r="Q1066">
        <v>0.58984696810720705</v>
      </c>
      <c r="R1066">
        <v>0.42683930270244602</v>
      </c>
      <c r="S1066">
        <v>0.59141952665846997</v>
      </c>
      <c r="T1066">
        <v>0.43519518778925598</v>
      </c>
      <c r="U1066">
        <v>0.59604187973443301</v>
      </c>
      <c r="V1066">
        <v>0.48628488557732702</v>
      </c>
      <c r="W1066">
        <v>0.55668939030179898</v>
      </c>
      <c r="X1066">
        <v>0.461408453197867</v>
      </c>
      <c r="Y1066" s="126">
        <f t="shared" si="121"/>
        <v>0.55668939030179898</v>
      </c>
      <c r="Z1066" s="126">
        <f t="shared" si="122"/>
        <v>0.461408453197867</v>
      </c>
      <c r="AB1066">
        <v>1056</v>
      </c>
      <c r="AC1066" t="str">
        <f t="shared" si="131"/>
        <v>Stephane Bohli</v>
      </c>
      <c r="AD1066" s="124">
        <f t="shared" si="132"/>
        <v>0.59511244939392804</v>
      </c>
      <c r="AE1066" s="124">
        <f t="shared" si="133"/>
        <v>0.37745387524540103</v>
      </c>
    </row>
    <row r="1067" spans="2:31" x14ac:dyDescent="0.35">
      <c r="B1067" s="122">
        <v>1057</v>
      </c>
      <c r="C1067" t="s">
        <v>2377</v>
      </c>
      <c r="D1067">
        <v>0.63807168050080998</v>
      </c>
      <c r="E1067">
        <v>0.35624000960720997</v>
      </c>
      <c r="F1067">
        <v>0.61419785698931195</v>
      </c>
      <c r="G1067">
        <v>0.36003176427608702</v>
      </c>
      <c r="H1067">
        <v>0.59175091808385405</v>
      </c>
      <c r="I1067">
        <v>0.384504545489189</v>
      </c>
      <c r="J1067">
        <v>0.56845723816500304</v>
      </c>
      <c r="K1067">
        <v>0.404484223665734</v>
      </c>
      <c r="L1067" s="126">
        <f t="shared" si="119"/>
        <v>0.56845723816500304</v>
      </c>
      <c r="M1067" s="126">
        <f t="shared" si="120"/>
        <v>0.404484223665734</v>
      </c>
      <c r="O1067" s="122">
        <v>1057</v>
      </c>
      <c r="P1067" t="s">
        <v>2278</v>
      </c>
      <c r="Q1067">
        <v>0.57274648445627396</v>
      </c>
      <c r="R1067">
        <v>0.38324069673031202</v>
      </c>
      <c r="S1067">
        <v>0.57214974099411497</v>
      </c>
      <c r="T1067">
        <v>0.41472470850071302</v>
      </c>
      <c r="U1067">
        <v>0.567534537355602</v>
      </c>
      <c r="V1067">
        <v>0.43222755949761898</v>
      </c>
      <c r="W1067">
        <v>0.54766124200061606</v>
      </c>
      <c r="X1067">
        <v>0.44114154095720398</v>
      </c>
      <c r="Y1067" s="126">
        <f t="shared" si="121"/>
        <v>0.54766124200061606</v>
      </c>
      <c r="Z1067" s="126">
        <f t="shared" si="122"/>
        <v>0.44114154095720398</v>
      </c>
      <c r="AB1067">
        <v>1057</v>
      </c>
      <c r="AC1067" t="str">
        <f t="shared" si="131"/>
        <v>Stephane Robert</v>
      </c>
      <c r="AD1067" s="124">
        <f t="shared" si="132"/>
        <v>0.56845723816500304</v>
      </c>
      <c r="AE1067" s="124">
        <f t="shared" si="133"/>
        <v>0.404484223665734</v>
      </c>
    </row>
    <row r="1068" spans="2:31" x14ac:dyDescent="0.35">
      <c r="B1068" s="122">
        <v>1058</v>
      </c>
      <c r="C1068" t="s">
        <v>1960</v>
      </c>
      <c r="D1068">
        <v>0.63177435353215305</v>
      </c>
      <c r="E1068">
        <v>0.36341725335660302</v>
      </c>
      <c r="F1068">
        <v>0.61521451369697899</v>
      </c>
      <c r="G1068">
        <v>0.36329052536130402</v>
      </c>
      <c r="H1068">
        <v>0.60444488395641505</v>
      </c>
      <c r="I1068">
        <v>0.39298837970983003</v>
      </c>
      <c r="J1068">
        <v>0.59664151682682898</v>
      </c>
      <c r="K1068">
        <v>0.38553967771138398</v>
      </c>
      <c r="L1068" s="126">
        <f t="shared" si="119"/>
        <v>0.59664151682682898</v>
      </c>
      <c r="M1068" s="126">
        <f t="shared" si="120"/>
        <v>0.38553967771138398</v>
      </c>
      <c r="O1068" s="122">
        <v>1058</v>
      </c>
      <c r="P1068" t="s">
        <v>2279</v>
      </c>
      <c r="Q1068">
        <v>0.54661533022804898</v>
      </c>
      <c r="R1068">
        <v>0.39364853489805202</v>
      </c>
      <c r="S1068">
        <v>0.54607550505633495</v>
      </c>
      <c r="T1068">
        <v>0.41304784983458298</v>
      </c>
      <c r="U1068">
        <v>0.52006212352148196</v>
      </c>
      <c r="V1068">
        <v>0.43437691162663</v>
      </c>
      <c r="W1068">
        <v>0.50449992015503398</v>
      </c>
      <c r="X1068">
        <v>0.43013211486926001</v>
      </c>
      <c r="Y1068" s="126">
        <f t="shared" si="121"/>
        <v>0.50449992015503398</v>
      </c>
      <c r="Z1068" s="126">
        <f t="shared" si="122"/>
        <v>0.43013211486926001</v>
      </c>
      <c r="AB1068">
        <v>1058</v>
      </c>
      <c r="AC1068" t="str">
        <f t="shared" si="131"/>
        <v>Steve Darcis</v>
      </c>
      <c r="AD1068" s="124">
        <f t="shared" si="132"/>
        <v>0.59664151682682898</v>
      </c>
      <c r="AE1068" s="124">
        <f t="shared" si="133"/>
        <v>0.38553967771138398</v>
      </c>
    </row>
    <row r="1069" spans="2:31" x14ac:dyDescent="0.35">
      <c r="B1069" s="122">
        <v>1059</v>
      </c>
      <c r="C1069" t="s">
        <v>2563</v>
      </c>
      <c r="D1069">
        <v>0.67921552133379104</v>
      </c>
      <c r="E1069">
        <v>0.35149377470722798</v>
      </c>
      <c r="F1069">
        <v>0.66332261210117205</v>
      </c>
      <c r="G1069">
        <v>0.32369164335415201</v>
      </c>
      <c r="H1069">
        <v>0.67543842346066096</v>
      </c>
      <c r="I1069">
        <v>0.336182728315366</v>
      </c>
      <c r="J1069">
        <v>0.636115888390271</v>
      </c>
      <c r="K1069">
        <v>0.34963083139971501</v>
      </c>
      <c r="L1069" s="126">
        <f t="shared" si="119"/>
        <v>0.636115888390271</v>
      </c>
      <c r="M1069" s="126">
        <f t="shared" si="120"/>
        <v>0.34963083139971501</v>
      </c>
      <c r="O1069" s="122">
        <v>1059</v>
      </c>
      <c r="P1069" t="s">
        <v>2280</v>
      </c>
      <c r="Q1069">
        <v>0.63403795800983098</v>
      </c>
      <c r="R1069">
        <v>0.43504425017090198</v>
      </c>
      <c r="S1069">
        <v>0.58995510562086295</v>
      </c>
      <c r="T1069">
        <v>0.44605142821462102</v>
      </c>
      <c r="U1069">
        <v>0.57146339953028802</v>
      </c>
      <c r="V1069">
        <v>0.45096934898650598</v>
      </c>
      <c r="W1069">
        <v>0.55070995890805696</v>
      </c>
      <c r="X1069">
        <v>0.45735768956703599</v>
      </c>
      <c r="Y1069" s="126">
        <f t="shared" si="121"/>
        <v>0.55070995890805696</v>
      </c>
      <c r="Z1069" s="126">
        <f t="shared" si="122"/>
        <v>0.45735768956703599</v>
      </c>
      <c r="AB1069">
        <v>1059</v>
      </c>
      <c r="AC1069" t="str">
        <f t="shared" si="131"/>
        <v>Steve Johnson</v>
      </c>
      <c r="AD1069" s="124">
        <f t="shared" si="132"/>
        <v>0.636115888390271</v>
      </c>
      <c r="AE1069" s="124">
        <f t="shared" si="133"/>
        <v>0.34963083139971501</v>
      </c>
    </row>
    <row r="1070" spans="2:31" x14ac:dyDescent="0.35">
      <c r="B1070" s="122">
        <v>1060</v>
      </c>
      <c r="C1070" t="s">
        <v>2742</v>
      </c>
      <c r="D1070">
        <v>0.64796141022507503</v>
      </c>
      <c r="E1070">
        <v>0.34514926427915399</v>
      </c>
      <c r="F1070">
        <v>0.63482161018317795</v>
      </c>
      <c r="G1070">
        <v>0.35534241232125402</v>
      </c>
      <c r="H1070">
        <v>0.61234225550030996</v>
      </c>
      <c r="I1070">
        <v>0.370492620421149</v>
      </c>
      <c r="J1070">
        <v>0.583984423938262</v>
      </c>
      <c r="K1070">
        <v>0.39369556334299299</v>
      </c>
      <c r="L1070" s="126">
        <f t="shared" si="119"/>
        <v>0.583984423938262</v>
      </c>
      <c r="M1070" s="126">
        <f t="shared" si="120"/>
        <v>0.39369556334299299</v>
      </c>
      <c r="O1070" s="122">
        <v>1060</v>
      </c>
      <c r="P1070" t="s">
        <v>2281</v>
      </c>
      <c r="Q1070">
        <v>0.56576407162864695</v>
      </c>
      <c r="R1070">
        <v>0.40759890350039402</v>
      </c>
      <c r="S1070">
        <v>0.55658691584596498</v>
      </c>
      <c r="T1070">
        <v>0.43730336102079198</v>
      </c>
      <c r="U1070">
        <v>0.55774925266485997</v>
      </c>
      <c r="V1070">
        <v>0.45721161784972297</v>
      </c>
      <c r="W1070">
        <v>0.54322916254701803</v>
      </c>
      <c r="X1070">
        <v>0.47473469406160201</v>
      </c>
      <c r="Y1070" s="126">
        <f t="shared" si="121"/>
        <v>0.54322916254701803</v>
      </c>
      <c r="Z1070" s="126">
        <f t="shared" si="122"/>
        <v>0.47473469406160201</v>
      </c>
      <c r="AB1070">
        <v>1060</v>
      </c>
      <c r="AC1070" t="str">
        <f t="shared" ref="AC1070:AC1071" si="134">IF($B$5=1,C1070,P1070)</f>
        <v>Steven Diez</v>
      </c>
      <c r="AD1070" s="124">
        <f t="shared" ref="AD1070:AD1071" si="135">IF($B$5=1,L1070,Y1070)</f>
        <v>0.583984423938262</v>
      </c>
      <c r="AE1070" s="124">
        <f t="shared" ref="AE1070:AE1071" si="136">IF($B$5=1,M1070,Z1070)</f>
        <v>0.39369556334299299</v>
      </c>
    </row>
    <row r="1071" spans="2:31" x14ac:dyDescent="0.35">
      <c r="B1071" s="122">
        <v>1061</v>
      </c>
      <c r="C1071" t="s">
        <v>2711</v>
      </c>
      <c r="D1071">
        <v>0.64910471071559905</v>
      </c>
      <c r="E1071">
        <v>0.347017211031106</v>
      </c>
      <c r="F1071">
        <v>0.63284607018165895</v>
      </c>
      <c r="G1071">
        <v>0.35804044592310003</v>
      </c>
      <c r="H1071">
        <v>0.62110471071559903</v>
      </c>
      <c r="I1071">
        <v>0.37501721103110602</v>
      </c>
      <c r="J1071">
        <v>0.5970785330367</v>
      </c>
      <c r="K1071">
        <v>0.40001290827333003</v>
      </c>
      <c r="L1071" s="126">
        <f t="shared" si="119"/>
        <v>0.5970785330367</v>
      </c>
      <c r="M1071" s="126">
        <f t="shared" si="120"/>
        <v>0.40001290827333003</v>
      </c>
      <c r="O1071" s="122">
        <v>1061</v>
      </c>
      <c r="P1071" t="s">
        <v>3468</v>
      </c>
      <c r="Q1071">
        <v>0.58478614286325103</v>
      </c>
      <c r="R1071">
        <v>0.41560502104087299</v>
      </c>
      <c r="S1071">
        <v>0.58925086281355898</v>
      </c>
      <c r="T1071">
        <v>0.42533811042748298</v>
      </c>
      <c r="U1071">
        <v>0.56740441197679603</v>
      </c>
      <c r="V1071">
        <v>0.45144455410854201</v>
      </c>
      <c r="W1071">
        <v>0.55124320395500803</v>
      </c>
      <c r="X1071">
        <v>0.462443419881995</v>
      </c>
      <c r="Y1071" s="126">
        <f t="shared" si="121"/>
        <v>0.55124320395500803</v>
      </c>
      <c r="Z1071" s="126">
        <f t="shared" si="122"/>
        <v>0.462443419881995</v>
      </c>
      <c r="AB1071">
        <v>1061</v>
      </c>
      <c r="AC1071" t="str">
        <f t="shared" si="134"/>
        <v>Suk-Young Jeong</v>
      </c>
      <c r="AD1071" s="124">
        <f t="shared" si="135"/>
        <v>0.5970785330367</v>
      </c>
      <c r="AE1071" s="124">
        <f t="shared" si="136"/>
        <v>0.40001290827333003</v>
      </c>
    </row>
    <row r="1072" spans="2:31" x14ac:dyDescent="0.35">
      <c r="B1072" s="122">
        <v>1062</v>
      </c>
      <c r="C1072" t="s">
        <v>2433</v>
      </c>
      <c r="D1072">
        <v>0.65105701086129097</v>
      </c>
      <c r="E1072">
        <v>0.34722100684674501</v>
      </c>
      <c r="F1072">
        <v>0.63940934781505498</v>
      </c>
      <c r="G1072">
        <v>0.35829467579565999</v>
      </c>
      <c r="H1072">
        <v>0.61891196736537901</v>
      </c>
      <c r="I1072">
        <v>0.37569248811980199</v>
      </c>
      <c r="J1072">
        <v>0.59740934781505495</v>
      </c>
      <c r="K1072">
        <v>0.40029467579566003</v>
      </c>
      <c r="L1072" s="126">
        <f t="shared" si="119"/>
        <v>0.59740934781505495</v>
      </c>
      <c r="M1072" s="126">
        <f t="shared" si="120"/>
        <v>0.40029467579566003</v>
      </c>
      <c r="O1072" s="122">
        <v>1062</v>
      </c>
      <c r="P1072" t="s">
        <v>2282</v>
      </c>
      <c r="Q1072">
        <v>0.60349177167417201</v>
      </c>
      <c r="R1072">
        <v>0.43767588545900099</v>
      </c>
      <c r="S1072">
        <v>0.59275535356518005</v>
      </c>
      <c r="T1072">
        <v>0.46054135853586398</v>
      </c>
      <c r="U1072">
        <v>0.58892891051093599</v>
      </c>
      <c r="V1072">
        <v>0.45517508420491498</v>
      </c>
      <c r="W1072">
        <v>0.56439387352473303</v>
      </c>
      <c r="X1072">
        <v>0.47014948925828598</v>
      </c>
      <c r="Y1072" s="126">
        <f t="shared" si="121"/>
        <v>0.56439387352473303</v>
      </c>
      <c r="Z1072" s="126">
        <f t="shared" si="122"/>
        <v>0.47014948925828598</v>
      </c>
      <c r="AB1072">
        <v>1062</v>
      </c>
      <c r="AC1072" t="str">
        <f t="shared" ref="AC1072:AC1083" si="137">IF($B$5=1,C1072,P1072)</f>
        <v>Sultan Khalfan Al Alawi</v>
      </c>
      <c r="AD1072" s="124">
        <f t="shared" ref="AD1072:AD1083" si="138">IF($B$5=1,L1072,Y1072)</f>
        <v>0.59740934781505495</v>
      </c>
      <c r="AE1072" s="124">
        <f t="shared" ref="AE1072:AE1083" si="139">IF($B$5=1,M1072,Z1072)</f>
        <v>0.40029467579566003</v>
      </c>
    </row>
    <row r="1073" spans="2:31" x14ac:dyDescent="0.35">
      <c r="B1073" s="122">
        <v>1063</v>
      </c>
      <c r="C1073" t="s">
        <v>2901</v>
      </c>
      <c r="D1073">
        <v>0.64572754488755302</v>
      </c>
      <c r="E1073">
        <v>0.34651791753773997</v>
      </c>
      <c r="F1073">
        <v>0.63042499646129202</v>
      </c>
      <c r="G1073">
        <v>0.35804779326601399</v>
      </c>
      <c r="H1073">
        <v>0.608831913028829</v>
      </c>
      <c r="I1073">
        <v>0.37222068893881499</v>
      </c>
      <c r="J1073">
        <v>0.579551375830342</v>
      </c>
      <c r="K1073">
        <v>0.398164449727964</v>
      </c>
      <c r="L1073" s="126">
        <f t="shared" si="119"/>
        <v>0.579551375830342</v>
      </c>
      <c r="M1073" s="126">
        <f t="shared" si="120"/>
        <v>0.398164449727964</v>
      </c>
      <c r="O1073" s="122">
        <v>1063</v>
      </c>
      <c r="P1073" t="s">
        <v>3313</v>
      </c>
      <c r="Q1073">
        <v>0.57659891209571401</v>
      </c>
      <c r="R1073">
        <v>0.41099394503729703</v>
      </c>
      <c r="S1073">
        <v>0.55854106558326899</v>
      </c>
      <c r="T1073">
        <v>0.42307330194730902</v>
      </c>
      <c r="U1073">
        <v>0.55495407631259996</v>
      </c>
      <c r="V1073">
        <v>0.45248549169298702</v>
      </c>
      <c r="W1073">
        <v>0.56246482105067197</v>
      </c>
      <c r="X1073">
        <v>0.46957867399027597</v>
      </c>
      <c r="Y1073" s="126">
        <f t="shared" si="121"/>
        <v>0.56246482105067197</v>
      </c>
      <c r="Z1073" s="126">
        <f t="shared" si="122"/>
        <v>0.46957867399027597</v>
      </c>
      <c r="AB1073">
        <v>1063</v>
      </c>
      <c r="AC1073" t="str">
        <f t="shared" si="137"/>
        <v>Sumit Nagal</v>
      </c>
      <c r="AD1073" s="124">
        <f t="shared" si="138"/>
        <v>0.579551375830342</v>
      </c>
      <c r="AE1073" s="124">
        <f t="shared" si="139"/>
        <v>0.398164449727964</v>
      </c>
    </row>
    <row r="1074" spans="2:31" x14ac:dyDescent="0.35">
      <c r="B1074" s="122">
        <v>1064</v>
      </c>
      <c r="C1074" t="s">
        <v>1961</v>
      </c>
      <c r="D1074">
        <v>0.65204965753424704</v>
      </c>
      <c r="E1074">
        <v>0.34645974576271199</v>
      </c>
      <c r="F1074">
        <v>0.64073287671232904</v>
      </c>
      <c r="G1074">
        <v>0.35727966101694902</v>
      </c>
      <c r="H1074">
        <v>0.622022260273973</v>
      </c>
      <c r="I1074">
        <v>0.37330720338983098</v>
      </c>
      <c r="J1074">
        <v>0.598732876712329</v>
      </c>
      <c r="K1074">
        <v>0.39927966101694901</v>
      </c>
      <c r="L1074" s="126">
        <f t="shared" si="119"/>
        <v>0.598732876712329</v>
      </c>
      <c r="M1074" s="126">
        <f t="shared" si="120"/>
        <v>0.39927966101694901</v>
      </c>
      <c r="O1074" s="122">
        <v>1064</v>
      </c>
      <c r="P1074" t="s">
        <v>3127</v>
      </c>
      <c r="Q1074">
        <v>0.57950308812489404</v>
      </c>
      <c r="R1074">
        <v>0.41899827675990498</v>
      </c>
      <c r="S1074">
        <v>0.56925463218733996</v>
      </c>
      <c r="T1074">
        <v>0.42849741513985801</v>
      </c>
      <c r="U1074">
        <v>0.55100617624978698</v>
      </c>
      <c r="V1074">
        <v>0.44599655351980999</v>
      </c>
      <c r="W1074">
        <v>0.53376389656202095</v>
      </c>
      <c r="X1074">
        <v>0.45949224541957301</v>
      </c>
      <c r="Y1074" s="126">
        <f t="shared" si="121"/>
        <v>0.53376389656202095</v>
      </c>
      <c r="Z1074" s="126">
        <f t="shared" si="122"/>
        <v>0.45949224541957301</v>
      </c>
      <c r="AB1074">
        <v>1064</v>
      </c>
      <c r="AC1074" t="str">
        <f t="shared" si="137"/>
        <v>Takahiro Terachi</v>
      </c>
      <c r="AD1074" s="124">
        <f t="shared" si="138"/>
        <v>0.598732876712329</v>
      </c>
      <c r="AE1074" s="124">
        <f t="shared" si="139"/>
        <v>0.39927966101694901</v>
      </c>
    </row>
    <row r="1075" spans="2:31" x14ac:dyDescent="0.35">
      <c r="B1075" s="122">
        <v>1065</v>
      </c>
      <c r="C1075" t="s">
        <v>2938</v>
      </c>
      <c r="D1075">
        <v>0.65265953997472503</v>
      </c>
      <c r="E1075">
        <v>0.34491263435040098</v>
      </c>
      <c r="F1075">
        <v>0.64154605329963399</v>
      </c>
      <c r="G1075">
        <v>0.35521684580053497</v>
      </c>
      <c r="H1075">
        <v>0.62393322525413897</v>
      </c>
      <c r="I1075">
        <v>0.36845958763125602</v>
      </c>
      <c r="J1075">
        <v>0.59954605329963395</v>
      </c>
      <c r="K1075">
        <v>0.39721684580053501</v>
      </c>
      <c r="L1075" s="126">
        <f t="shared" si="119"/>
        <v>0.59954605329963395</v>
      </c>
      <c r="M1075" s="126">
        <f t="shared" si="120"/>
        <v>0.39721684580053501</v>
      </c>
      <c r="O1075" s="122">
        <v>1065</v>
      </c>
      <c r="P1075" t="s">
        <v>3362</v>
      </c>
      <c r="Q1075">
        <v>0.57811340734869798</v>
      </c>
      <c r="R1075">
        <v>0.41875703752794902</v>
      </c>
      <c r="S1075">
        <v>0.56748454313159702</v>
      </c>
      <c r="T1075">
        <v>0.42834271670393198</v>
      </c>
      <c r="U1075">
        <v>0.546340222046093</v>
      </c>
      <c r="V1075">
        <v>0.444271112583846</v>
      </c>
      <c r="W1075">
        <v>0.53348454313159699</v>
      </c>
      <c r="X1075">
        <v>0.46234271670393201</v>
      </c>
      <c r="Y1075" s="126">
        <f t="shared" si="121"/>
        <v>0.53348454313159699</v>
      </c>
      <c r="Z1075" s="126">
        <f t="shared" si="122"/>
        <v>0.46234271670393201</v>
      </c>
      <c r="AB1075">
        <v>1065</v>
      </c>
      <c r="AC1075" t="str">
        <f t="shared" si="137"/>
        <v>Takanyi Garanganga</v>
      </c>
      <c r="AD1075" s="124">
        <f t="shared" si="138"/>
        <v>0.59954605329963395</v>
      </c>
      <c r="AE1075" s="124">
        <f t="shared" si="139"/>
        <v>0.39721684580053501</v>
      </c>
    </row>
    <row r="1076" spans="2:31" x14ac:dyDescent="0.35">
      <c r="B1076" s="122">
        <v>1066</v>
      </c>
      <c r="C1076" t="s">
        <v>1962</v>
      </c>
      <c r="D1076">
        <v>0.65826666617603302</v>
      </c>
      <c r="E1076">
        <v>0.33862754018369601</v>
      </c>
      <c r="F1076">
        <v>0.64805907589155098</v>
      </c>
      <c r="G1076">
        <v>0.35099847761220399</v>
      </c>
      <c r="H1076">
        <v>0.63851646908777404</v>
      </c>
      <c r="I1076">
        <v>0.36166774041413502</v>
      </c>
      <c r="J1076">
        <v>0.60583333862362299</v>
      </c>
      <c r="K1076">
        <v>0.39397388949515899</v>
      </c>
      <c r="L1076" s="126">
        <f t="shared" si="119"/>
        <v>0.60583333862362299</v>
      </c>
      <c r="M1076" s="126">
        <f t="shared" si="120"/>
        <v>0.39397388949515899</v>
      </c>
      <c r="O1076" s="122">
        <v>1066</v>
      </c>
      <c r="P1076" t="s">
        <v>3572</v>
      </c>
      <c r="Q1076">
        <v>0.62418497967966302</v>
      </c>
      <c r="R1076">
        <v>0.43714263849138801</v>
      </c>
      <c r="S1076">
        <v>0.62090429324524898</v>
      </c>
      <c r="T1076">
        <v>0.447567476598421</v>
      </c>
      <c r="U1076">
        <v>0.64039942250553505</v>
      </c>
      <c r="V1076">
        <v>0.47826791291790999</v>
      </c>
      <c r="W1076">
        <v>0.60783563194638301</v>
      </c>
      <c r="X1076">
        <v>0.48393890792549799</v>
      </c>
      <c r="Y1076" s="126">
        <f t="shared" si="121"/>
        <v>0.60783563194638301</v>
      </c>
      <c r="Z1076" s="126">
        <f t="shared" si="122"/>
        <v>0.48393890792549799</v>
      </c>
      <c r="AB1076">
        <v>1066</v>
      </c>
      <c r="AC1076" t="str">
        <f t="shared" si="137"/>
        <v>Takao Suzuki</v>
      </c>
      <c r="AD1076" s="124">
        <f t="shared" si="138"/>
        <v>0.60583333862362299</v>
      </c>
      <c r="AE1076" s="124">
        <f t="shared" si="139"/>
        <v>0.39397388949515899</v>
      </c>
    </row>
    <row r="1077" spans="2:31" x14ac:dyDescent="0.35">
      <c r="B1077" s="122">
        <v>1067</v>
      </c>
      <c r="C1077" t="s">
        <v>2799</v>
      </c>
      <c r="D1077">
        <v>0.651741707004586</v>
      </c>
      <c r="E1077">
        <v>0.346083202085541</v>
      </c>
      <c r="F1077">
        <v>0.64032227600611402</v>
      </c>
      <c r="G1077">
        <v>0.35677760278072201</v>
      </c>
      <c r="H1077">
        <v>0.62105734861436801</v>
      </c>
      <c r="I1077">
        <v>0.37212736653469602</v>
      </c>
      <c r="J1077">
        <v>0.59832227600611398</v>
      </c>
      <c r="K1077">
        <v>0.398777602780722</v>
      </c>
      <c r="L1077" s="126">
        <f t="shared" si="119"/>
        <v>0.59832227600611398</v>
      </c>
      <c r="M1077" s="126">
        <f t="shared" si="120"/>
        <v>0.398777602780722</v>
      </c>
      <c r="O1077" s="122">
        <v>1067</v>
      </c>
      <c r="P1077" t="s">
        <v>3116</v>
      </c>
      <c r="Q1077">
        <v>0.57148475620750006</v>
      </c>
      <c r="R1077">
        <v>0.43109015909966197</v>
      </c>
      <c r="S1077">
        <v>0.557429906758238</v>
      </c>
      <c r="T1077">
        <v>0.438797331757739</v>
      </c>
      <c r="U1077">
        <v>0.54364970027198201</v>
      </c>
      <c r="V1077">
        <v>0.45992658867123798</v>
      </c>
      <c r="W1077">
        <v>0.52927177594600505</v>
      </c>
      <c r="X1077">
        <v>0.47133405275279</v>
      </c>
      <c r="Y1077" s="126">
        <f t="shared" si="121"/>
        <v>0.52927177594600505</v>
      </c>
      <c r="Z1077" s="126">
        <f t="shared" si="122"/>
        <v>0.47133405275279</v>
      </c>
      <c r="AB1077">
        <v>1067</v>
      </c>
      <c r="AC1077" t="str">
        <f t="shared" si="137"/>
        <v>Takuto Niki</v>
      </c>
      <c r="AD1077" s="124">
        <f t="shared" si="138"/>
        <v>0.59832227600611398</v>
      </c>
      <c r="AE1077" s="124">
        <f t="shared" si="139"/>
        <v>0.398777602780722</v>
      </c>
    </row>
    <row r="1078" spans="2:31" x14ac:dyDescent="0.35">
      <c r="B1078" s="122">
        <v>1068</v>
      </c>
      <c r="C1078" t="s">
        <v>2859</v>
      </c>
      <c r="D1078">
        <v>0.69083329589647502</v>
      </c>
      <c r="E1078">
        <v>0.335402904325941</v>
      </c>
      <c r="F1078">
        <v>0.68365127519482705</v>
      </c>
      <c r="G1078">
        <v>0.34411643012579501</v>
      </c>
      <c r="H1078">
        <v>0.68620602292522803</v>
      </c>
      <c r="I1078">
        <v>0.36723603738385702</v>
      </c>
      <c r="J1078">
        <v>0.64633948642455497</v>
      </c>
      <c r="K1078">
        <v>0.38284535295065297</v>
      </c>
      <c r="L1078" s="126">
        <f t="shared" si="119"/>
        <v>0.64633948642455497</v>
      </c>
      <c r="M1078" s="126">
        <f t="shared" si="120"/>
        <v>0.38284535295065297</v>
      </c>
      <c r="O1078" s="122">
        <v>1068</v>
      </c>
      <c r="P1078" t="s">
        <v>3086</v>
      </c>
      <c r="Q1078">
        <v>0.62466840478179098</v>
      </c>
      <c r="R1078">
        <v>0.46865789819769998</v>
      </c>
      <c r="S1078">
        <v>0.61024749727377303</v>
      </c>
      <c r="T1078">
        <v>0.49886176255648002</v>
      </c>
      <c r="U1078">
        <v>0.62141805364106195</v>
      </c>
      <c r="V1078">
        <v>0.52358188997146404</v>
      </c>
      <c r="W1078">
        <v>0.59565406904880402</v>
      </c>
      <c r="X1078">
        <v>0.51381167629787206</v>
      </c>
      <c r="Y1078" s="126">
        <f t="shared" si="121"/>
        <v>0.59565406904880402</v>
      </c>
      <c r="Z1078" s="126">
        <f t="shared" si="122"/>
        <v>0.51381167629787206</v>
      </c>
      <c r="AB1078">
        <v>1068</v>
      </c>
      <c r="AC1078" t="str">
        <f t="shared" si="137"/>
        <v>Tallon Griekspoor</v>
      </c>
      <c r="AD1078" s="124">
        <f t="shared" si="138"/>
        <v>0.64633948642455497</v>
      </c>
      <c r="AE1078" s="124">
        <f t="shared" si="139"/>
        <v>0.38284535295065297</v>
      </c>
    </row>
    <row r="1079" spans="2:31" x14ac:dyDescent="0.35">
      <c r="B1079" s="122">
        <v>1069</v>
      </c>
      <c r="C1079" t="s">
        <v>2724</v>
      </c>
      <c r="D1079">
        <v>0.65083778065487896</v>
      </c>
      <c r="E1079">
        <v>0.35100628532346101</v>
      </c>
      <c r="F1079">
        <v>0.643165815283258</v>
      </c>
      <c r="G1079">
        <v>0.360035050654195</v>
      </c>
      <c r="H1079">
        <v>0.643998206139058</v>
      </c>
      <c r="I1079">
        <v>0.40916603387519401</v>
      </c>
      <c r="J1079">
        <v>0.61707255059135102</v>
      </c>
      <c r="K1079">
        <v>0.40545777659543097</v>
      </c>
      <c r="L1079" s="126">
        <f t="shared" si="119"/>
        <v>0.61707255059135102</v>
      </c>
      <c r="M1079" s="126">
        <f t="shared" si="120"/>
        <v>0.40545777659543097</v>
      </c>
      <c r="O1079" s="122">
        <v>1069</v>
      </c>
      <c r="P1079" t="s">
        <v>3316</v>
      </c>
      <c r="Q1079">
        <v>0.56626453921363296</v>
      </c>
      <c r="R1079">
        <v>0.40940299652272799</v>
      </c>
      <c r="S1079">
        <v>0.56209899357224902</v>
      </c>
      <c r="T1079">
        <v>0.42479022057002702</v>
      </c>
      <c r="U1079">
        <v>0.54372513063524697</v>
      </c>
      <c r="V1079">
        <v>0.44438969321441202</v>
      </c>
      <c r="W1079">
        <v>0.53131842713079802</v>
      </c>
      <c r="X1079">
        <v>0.46153777830252701</v>
      </c>
      <c r="Y1079" s="126">
        <f t="shared" si="121"/>
        <v>0.53131842713079802</v>
      </c>
      <c r="Z1079" s="126">
        <f t="shared" si="122"/>
        <v>0.46153777830252701</v>
      </c>
      <c r="AB1079">
        <v>1069</v>
      </c>
      <c r="AC1079" t="str">
        <f t="shared" si="137"/>
        <v>Taro Daniel</v>
      </c>
      <c r="AD1079" s="124">
        <f t="shared" si="138"/>
        <v>0.61707255059135102</v>
      </c>
      <c r="AE1079" s="124">
        <f t="shared" si="139"/>
        <v>0.40545777659543097</v>
      </c>
    </row>
    <row r="1080" spans="2:31" x14ac:dyDescent="0.35">
      <c r="B1080" s="122">
        <v>1070</v>
      </c>
      <c r="C1080" t="s">
        <v>2520</v>
      </c>
      <c r="D1080">
        <v>0.65096791668183895</v>
      </c>
      <c r="E1080">
        <v>0.34815302091810701</v>
      </c>
      <c r="F1080">
        <v>0.62887821569741598</v>
      </c>
      <c r="G1080">
        <v>0.36322919783209501</v>
      </c>
      <c r="H1080">
        <v>0.61719621552952797</v>
      </c>
      <c r="I1080">
        <v>0.376396559264283</v>
      </c>
      <c r="J1080">
        <v>0.59312624774470302</v>
      </c>
      <c r="K1080">
        <v>0.39361214918547299</v>
      </c>
      <c r="L1080" s="126">
        <f t="shared" si="119"/>
        <v>0.59312624774470302</v>
      </c>
      <c r="M1080" s="126">
        <f t="shared" si="120"/>
        <v>0.39361214918547299</v>
      </c>
      <c r="O1080" s="122">
        <v>1070</v>
      </c>
      <c r="P1080" t="s">
        <v>3740</v>
      </c>
      <c r="Q1080">
        <v>0.581419903735511</v>
      </c>
      <c r="R1080">
        <v>0.41965344583618802</v>
      </c>
      <c r="S1080">
        <v>0.57178678599689103</v>
      </c>
      <c r="T1080">
        <v>0.42943078437389798</v>
      </c>
      <c r="U1080">
        <v>0.55689822510928</v>
      </c>
      <c r="V1080">
        <v>0.44760319795467901</v>
      </c>
      <c r="W1080">
        <v>0.53587124428865096</v>
      </c>
      <c r="X1080">
        <v>0.461502203035555</v>
      </c>
      <c r="Y1080" s="126">
        <f t="shared" si="121"/>
        <v>0.53587124428865096</v>
      </c>
      <c r="Z1080" s="126">
        <f t="shared" si="122"/>
        <v>0.461502203035555</v>
      </c>
      <c r="AB1080">
        <v>1070</v>
      </c>
      <c r="AC1080" t="str">
        <f t="shared" si="137"/>
        <v>Tatsuma Ito</v>
      </c>
      <c r="AD1080" s="124">
        <f t="shared" si="138"/>
        <v>0.59312624774470302</v>
      </c>
      <c r="AE1080" s="124">
        <f t="shared" si="139"/>
        <v>0.39361214918547299</v>
      </c>
    </row>
    <row r="1081" spans="2:31" x14ac:dyDescent="0.35">
      <c r="B1081" s="122">
        <v>1071</v>
      </c>
      <c r="C1081" t="s">
        <v>2304</v>
      </c>
      <c r="D1081">
        <v>0.65773281415358098</v>
      </c>
      <c r="E1081">
        <v>0.34209782399260402</v>
      </c>
      <c r="F1081">
        <v>0.65384486164599898</v>
      </c>
      <c r="G1081">
        <v>0.360524907294552</v>
      </c>
      <c r="H1081">
        <v>0.63651303898395595</v>
      </c>
      <c r="I1081">
        <v>0.38245688725904903</v>
      </c>
      <c r="J1081">
        <v>0.590601289681144</v>
      </c>
      <c r="K1081">
        <v>0.40156182699166898</v>
      </c>
      <c r="L1081" s="126">
        <f t="shared" si="119"/>
        <v>0.590601289681144</v>
      </c>
      <c r="M1081" s="126">
        <f t="shared" si="120"/>
        <v>0.40156182699166898</v>
      </c>
      <c r="O1081" s="122">
        <v>1071</v>
      </c>
      <c r="P1081" t="s">
        <v>3272</v>
      </c>
      <c r="Q1081">
        <v>0.57753180518299996</v>
      </c>
      <c r="R1081">
        <v>0.42044307959379101</v>
      </c>
      <c r="S1081">
        <v>0.56659525883483897</v>
      </c>
      <c r="T1081">
        <v>0.43045247785644197</v>
      </c>
      <c r="U1081">
        <v>0.54527830400396704</v>
      </c>
      <c r="V1081">
        <v>0.45015900839304701</v>
      </c>
      <c r="W1081">
        <v>0.53054659346993904</v>
      </c>
      <c r="X1081">
        <v>0.46196316902141699</v>
      </c>
      <c r="Y1081" s="126">
        <f t="shared" si="121"/>
        <v>0.53054659346993904</v>
      </c>
      <c r="Z1081" s="126">
        <f t="shared" si="122"/>
        <v>0.46196316902141699</v>
      </c>
      <c r="AB1081">
        <v>1071</v>
      </c>
      <c r="AC1081" t="str">
        <f t="shared" si="137"/>
        <v>Taylor Dent</v>
      </c>
      <c r="AD1081" s="124">
        <f t="shared" si="138"/>
        <v>0.590601289681144</v>
      </c>
      <c r="AE1081" s="124">
        <f t="shared" si="139"/>
        <v>0.40156182699166898</v>
      </c>
    </row>
    <row r="1082" spans="2:31" x14ac:dyDescent="0.35">
      <c r="B1082" s="122">
        <v>1072</v>
      </c>
      <c r="C1082" t="s">
        <v>2785</v>
      </c>
      <c r="D1082">
        <v>0.72515856276498303</v>
      </c>
      <c r="E1082">
        <v>0.38156681292814998</v>
      </c>
      <c r="F1082">
        <v>0.73243240937773202</v>
      </c>
      <c r="G1082">
        <v>0.39085468573653398</v>
      </c>
      <c r="H1082">
        <v>0.73032001119454104</v>
      </c>
      <c r="I1082">
        <v>0.44231685682989103</v>
      </c>
      <c r="J1082">
        <v>0.68819400766185201</v>
      </c>
      <c r="K1082">
        <v>0.43408149052228101</v>
      </c>
      <c r="L1082" s="126">
        <f t="shared" si="119"/>
        <v>0.68819400766185201</v>
      </c>
      <c r="M1082" s="126">
        <f t="shared" si="120"/>
        <v>0.43408149052228101</v>
      </c>
      <c r="O1082" s="122">
        <v>1072</v>
      </c>
      <c r="P1082" t="s">
        <v>3918</v>
      </c>
      <c r="Q1082">
        <v>0.57925644234342</v>
      </c>
      <c r="R1082">
        <v>0.41690182120900299</v>
      </c>
      <c r="S1082">
        <v>0.56900858979122604</v>
      </c>
      <c r="T1082">
        <v>0.42586909494533798</v>
      </c>
      <c r="U1082">
        <v>0.54976932703025905</v>
      </c>
      <c r="V1082">
        <v>0.43870546362701002</v>
      </c>
      <c r="W1082">
        <v>0.53500858979122601</v>
      </c>
      <c r="X1082">
        <v>0.45986909494533801</v>
      </c>
      <c r="Y1082" s="126">
        <f t="shared" si="121"/>
        <v>0.53500858979122601</v>
      </c>
      <c r="Z1082" s="126">
        <f t="shared" si="122"/>
        <v>0.45986909494533801</v>
      </c>
      <c r="AB1082">
        <v>1072</v>
      </c>
      <c r="AC1082" t="str">
        <f t="shared" si="137"/>
        <v>Taylor Harry Fritz</v>
      </c>
      <c r="AD1082" s="124">
        <f t="shared" si="138"/>
        <v>0.68819400766185201</v>
      </c>
      <c r="AE1082" s="124">
        <f t="shared" si="139"/>
        <v>0.43408149052228101</v>
      </c>
    </row>
    <row r="1083" spans="2:31" x14ac:dyDescent="0.35">
      <c r="B1083" s="122">
        <v>1073</v>
      </c>
      <c r="C1083" t="s">
        <v>1963</v>
      </c>
      <c r="D1083">
        <v>0.63765684697559799</v>
      </c>
      <c r="E1083">
        <v>0.36323109191817299</v>
      </c>
      <c r="F1083">
        <v>0.62829631006867004</v>
      </c>
      <c r="G1083">
        <v>0.37006018100034199</v>
      </c>
      <c r="H1083">
        <v>0.62268104373356403</v>
      </c>
      <c r="I1083">
        <v>0.38347537605216703</v>
      </c>
      <c r="J1083">
        <v>0.62616452205114603</v>
      </c>
      <c r="K1083">
        <v>0.39796115746974697</v>
      </c>
      <c r="L1083" s="126">
        <f t="shared" si="119"/>
        <v>0.62616452205114603</v>
      </c>
      <c r="M1083" s="126">
        <f t="shared" si="120"/>
        <v>0.39796115746974697</v>
      </c>
      <c r="O1083" s="122">
        <v>1073</v>
      </c>
      <c r="P1083" t="s">
        <v>3465</v>
      </c>
      <c r="Q1083">
        <v>0.57270540548978099</v>
      </c>
      <c r="R1083">
        <v>0.418016676025874</v>
      </c>
      <c r="S1083">
        <v>0.56014423383168599</v>
      </c>
      <c r="T1083">
        <v>0.42734082064255902</v>
      </c>
      <c r="U1083">
        <v>0.53089405739747297</v>
      </c>
      <c r="V1083">
        <v>0.442138512429262</v>
      </c>
      <c r="W1083">
        <v>0.52381071104729304</v>
      </c>
      <c r="X1083">
        <v>0.461075367587642</v>
      </c>
      <c r="Y1083" s="126">
        <f t="shared" si="121"/>
        <v>0.52381071104729304</v>
      </c>
      <c r="Z1083" s="126">
        <f t="shared" si="122"/>
        <v>0.461075367587642</v>
      </c>
      <c r="AB1083">
        <v>1073</v>
      </c>
      <c r="AC1083" t="str">
        <f t="shared" si="137"/>
        <v>Teimuraz Gabashvili</v>
      </c>
      <c r="AD1083" s="124">
        <f t="shared" si="138"/>
        <v>0.62616452205114603</v>
      </c>
      <c r="AE1083" s="124">
        <f t="shared" si="139"/>
        <v>0.39796115746974697</v>
      </c>
    </row>
    <row r="1084" spans="2:31" x14ac:dyDescent="0.35">
      <c r="B1084" s="122">
        <v>1074</v>
      </c>
      <c r="C1084" t="s">
        <v>2862</v>
      </c>
      <c r="D1084">
        <v>0.64793432514271498</v>
      </c>
      <c r="E1084">
        <v>0.34334602746694698</v>
      </c>
      <c r="F1084">
        <v>0.646150596502585</v>
      </c>
      <c r="G1084">
        <v>0.34855953835794801</v>
      </c>
      <c r="H1084">
        <v>0.63641308061481805</v>
      </c>
      <c r="I1084">
        <v>0.369589530540887</v>
      </c>
      <c r="J1084">
        <v>0.60590228880533803</v>
      </c>
      <c r="K1084">
        <v>0.37087901257422501</v>
      </c>
      <c r="L1084" s="126">
        <f t="shared" si="119"/>
        <v>0.60590228880533803</v>
      </c>
      <c r="M1084" s="126">
        <f t="shared" si="120"/>
        <v>0.37087901257422501</v>
      </c>
      <c r="O1084" s="122">
        <v>1074</v>
      </c>
      <c r="P1084" t="s">
        <v>3964</v>
      </c>
      <c r="Q1084">
        <v>0.59587685485864705</v>
      </c>
      <c r="R1084">
        <v>0.39772160008846003</v>
      </c>
      <c r="S1084">
        <v>0.58723192537010904</v>
      </c>
      <c r="T1084">
        <v>0.40565971573979298</v>
      </c>
      <c r="U1084">
        <v>0.56592655622695898</v>
      </c>
      <c r="V1084">
        <v>0.40501399635802998</v>
      </c>
      <c r="W1084">
        <v>0.55372838049446005</v>
      </c>
      <c r="X1084">
        <v>0.43039362512184698</v>
      </c>
      <c r="Y1084" s="126">
        <f t="shared" si="121"/>
        <v>0.55372838049446005</v>
      </c>
      <c r="Z1084" s="126">
        <f t="shared" si="122"/>
        <v>0.43039362512184698</v>
      </c>
      <c r="AB1084">
        <v>1074</v>
      </c>
      <c r="AC1084" t="str">
        <f t="shared" ref="AC1084:AC1088" si="140">IF($B$5=1,C1084,P1084)</f>
        <v>Tennys Sandgren</v>
      </c>
      <c r="AD1084" s="124">
        <f t="shared" ref="AD1084:AD1088" si="141">IF($B$5=1,L1084,Y1084)</f>
        <v>0.60590228880533803</v>
      </c>
      <c r="AE1084" s="124">
        <f t="shared" ref="AE1084:AE1088" si="142">IF($B$5=1,M1084,Z1084)</f>
        <v>0.37087901257422501</v>
      </c>
    </row>
    <row r="1085" spans="2:31" x14ac:dyDescent="0.35">
      <c r="B1085" s="122">
        <v>1075</v>
      </c>
      <c r="C1085" t="s">
        <v>2879</v>
      </c>
      <c r="D1085">
        <v>0.64282845651194098</v>
      </c>
      <c r="E1085">
        <v>0.34577955753697098</v>
      </c>
      <c r="F1085">
        <v>0.63514247796136802</v>
      </c>
      <c r="G1085">
        <v>0.35653572941130501</v>
      </c>
      <c r="H1085">
        <v>0.61975072918608498</v>
      </c>
      <c r="I1085">
        <v>0.36881290772478897</v>
      </c>
      <c r="J1085">
        <v>0.59674431226472602</v>
      </c>
      <c r="K1085">
        <v>0.39757625005707498</v>
      </c>
      <c r="L1085" s="126">
        <f t="shared" si="119"/>
        <v>0.59674431226472602</v>
      </c>
      <c r="M1085" s="126">
        <f t="shared" si="120"/>
        <v>0.39757625005707498</v>
      </c>
      <c r="O1085" s="122">
        <v>1075</v>
      </c>
      <c r="P1085" t="s">
        <v>3535</v>
      </c>
      <c r="Q1085">
        <v>0.58017730366507803</v>
      </c>
      <c r="R1085">
        <v>0.42073484224128899</v>
      </c>
      <c r="S1085">
        <v>0.57026595549761805</v>
      </c>
      <c r="T1085">
        <v>0.43110226336193302</v>
      </c>
      <c r="U1085">
        <v>0.55235460733015695</v>
      </c>
      <c r="V1085">
        <v>0.44946968448257801</v>
      </c>
      <c r="W1085">
        <v>0.53679786649285299</v>
      </c>
      <c r="X1085">
        <v>0.46730679008580001</v>
      </c>
      <c r="Y1085" s="126">
        <f t="shared" si="121"/>
        <v>0.53679786649285299</v>
      </c>
      <c r="Z1085" s="126">
        <f t="shared" si="122"/>
        <v>0.46730679008580001</v>
      </c>
      <c r="AB1085">
        <v>1075</v>
      </c>
      <c r="AC1085" t="str">
        <f t="shared" si="140"/>
        <v>Thai Kwiatkowski</v>
      </c>
      <c r="AD1085" s="124">
        <f t="shared" si="141"/>
        <v>0.59674431226472602</v>
      </c>
      <c r="AE1085" s="124">
        <f t="shared" si="142"/>
        <v>0.39757625005707498</v>
      </c>
    </row>
    <row r="1086" spans="2:31" x14ac:dyDescent="0.35">
      <c r="B1086" s="122">
        <v>1076</v>
      </c>
      <c r="C1086" t="s">
        <v>2714</v>
      </c>
      <c r="D1086">
        <v>0.679301299642598</v>
      </c>
      <c r="E1086">
        <v>0.337090003867273</v>
      </c>
      <c r="F1086">
        <v>0.67999928712251201</v>
      </c>
      <c r="G1086">
        <v>0.34333625591424</v>
      </c>
      <c r="H1086">
        <v>0.71465863106772498</v>
      </c>
      <c r="I1086">
        <v>0.37142578235630602</v>
      </c>
      <c r="J1086">
        <v>0.65400677409497698</v>
      </c>
      <c r="K1086">
        <v>0.38412557048245999</v>
      </c>
      <c r="L1086" s="126">
        <f t="shared" si="119"/>
        <v>0.65400677409497698</v>
      </c>
      <c r="M1086" s="126">
        <f t="shared" si="120"/>
        <v>0.38412557048245999</v>
      </c>
      <c r="O1086" s="122">
        <v>1076</v>
      </c>
      <c r="P1086" t="s">
        <v>2283</v>
      </c>
      <c r="Q1086">
        <v>0.56783796207618298</v>
      </c>
      <c r="R1086">
        <v>0.42450059278524199</v>
      </c>
      <c r="S1086">
        <v>0.56072130195109804</v>
      </c>
      <c r="T1086">
        <v>0.43094893123739397</v>
      </c>
      <c r="U1086">
        <v>0.53428997619891305</v>
      </c>
      <c r="V1086">
        <v>0.44318257869900102</v>
      </c>
      <c r="W1086">
        <v>0.53247102058159401</v>
      </c>
      <c r="X1086">
        <v>0.469925332512316</v>
      </c>
      <c r="Y1086" s="126">
        <f t="shared" si="121"/>
        <v>0.53247102058159401</v>
      </c>
      <c r="Z1086" s="126">
        <f t="shared" si="122"/>
        <v>0.469925332512316</v>
      </c>
      <c r="AB1086">
        <v>1076</v>
      </c>
      <c r="AC1086" t="str">
        <f t="shared" si="140"/>
        <v>Thanasi Kokkinakis</v>
      </c>
      <c r="AD1086" s="124">
        <f t="shared" si="141"/>
        <v>0.65400677409497698</v>
      </c>
      <c r="AE1086" s="124">
        <f t="shared" si="142"/>
        <v>0.38412557048245999</v>
      </c>
    </row>
    <row r="1087" spans="2:31" x14ac:dyDescent="0.35">
      <c r="B1087" s="122">
        <v>1077</v>
      </c>
      <c r="C1087" t="s">
        <v>3724</v>
      </c>
      <c r="D1087">
        <v>0.65385020076501399</v>
      </c>
      <c r="E1087">
        <v>0.34591013364914602</v>
      </c>
      <c r="F1087">
        <v>0.64327530114752096</v>
      </c>
      <c r="G1087">
        <v>0.356365200473718</v>
      </c>
      <c r="H1087">
        <v>0.62670040153002804</v>
      </c>
      <c r="I1087">
        <v>0.37282026729829099</v>
      </c>
      <c r="J1087">
        <v>0.60399594359556597</v>
      </c>
      <c r="K1087">
        <v>0.39487762815098398</v>
      </c>
      <c r="L1087" s="126">
        <f t="shared" si="119"/>
        <v>0.60399594359556597</v>
      </c>
      <c r="M1087" s="126">
        <f t="shared" si="120"/>
        <v>0.39487762815098398</v>
      </c>
      <c r="O1087" s="122">
        <v>1077</v>
      </c>
      <c r="P1087" t="s">
        <v>3356</v>
      </c>
      <c r="Q1087">
        <v>0.57226386753922298</v>
      </c>
      <c r="R1087">
        <v>0.46293023589972498</v>
      </c>
      <c r="S1087">
        <v>0.55501370101011804</v>
      </c>
      <c r="T1087">
        <v>0.46352120606988201</v>
      </c>
      <c r="U1087">
        <v>0.53100575876454703</v>
      </c>
      <c r="V1087">
        <v>0.47324471978095101</v>
      </c>
      <c r="W1087">
        <v>0.51469845880788101</v>
      </c>
      <c r="X1087">
        <v>0.47385613423590101</v>
      </c>
      <c r="Y1087" s="126">
        <f t="shared" si="121"/>
        <v>0.51469845880788101</v>
      </c>
      <c r="Z1087" s="126">
        <f t="shared" si="122"/>
        <v>0.47385613423590101</v>
      </c>
      <c r="AB1087">
        <v>1077</v>
      </c>
      <c r="AC1087" t="str">
        <f t="shared" si="140"/>
        <v>Thiago Agustin Tirante</v>
      </c>
      <c r="AD1087" s="124">
        <f t="shared" si="141"/>
        <v>0.60399594359556597</v>
      </c>
      <c r="AE1087" s="124">
        <f t="shared" si="142"/>
        <v>0.39487762815098398</v>
      </c>
    </row>
    <row r="1088" spans="2:31" x14ac:dyDescent="0.35">
      <c r="B1088" s="122">
        <v>1078</v>
      </c>
      <c r="C1088" t="s">
        <v>1964</v>
      </c>
      <c r="D1088">
        <v>0.63373955967825901</v>
      </c>
      <c r="E1088">
        <v>0.33917939507934802</v>
      </c>
      <c r="F1088">
        <v>0.62526560648120599</v>
      </c>
      <c r="G1088">
        <v>0.343455185026875</v>
      </c>
      <c r="H1088">
        <v>0.59838544607459498</v>
      </c>
      <c r="I1088">
        <v>0.34597693061756701</v>
      </c>
      <c r="J1088">
        <v>0.57386493810795003</v>
      </c>
      <c r="K1088">
        <v>0.36869459117474401</v>
      </c>
      <c r="L1088" s="126">
        <f t="shared" si="119"/>
        <v>0.57386493810795003</v>
      </c>
      <c r="M1088" s="126">
        <f t="shared" si="120"/>
        <v>0.36869459117474401</v>
      </c>
      <c r="O1088" s="122">
        <v>1078</v>
      </c>
      <c r="P1088" t="s">
        <v>3545</v>
      </c>
      <c r="Q1088">
        <v>0.57329269383966697</v>
      </c>
      <c r="R1088">
        <v>0.41877548754399901</v>
      </c>
      <c r="S1088">
        <v>0.55059497125826895</v>
      </c>
      <c r="T1088">
        <v>0.438220629988126</v>
      </c>
      <c r="U1088">
        <v>0.53744408196104299</v>
      </c>
      <c r="V1088">
        <v>0.45071231239218801</v>
      </c>
      <c r="W1088">
        <v>0.51046024528983103</v>
      </c>
      <c r="X1088">
        <v>0.471497640066461</v>
      </c>
      <c r="Y1088" s="126">
        <f t="shared" si="121"/>
        <v>0.51046024528983103</v>
      </c>
      <c r="Z1088" s="126">
        <f t="shared" si="122"/>
        <v>0.471497640066461</v>
      </c>
      <c r="AB1088">
        <v>1078</v>
      </c>
      <c r="AC1088" t="str">
        <f t="shared" si="140"/>
        <v>Thiago Alves</v>
      </c>
      <c r="AD1088" s="124">
        <f t="shared" si="141"/>
        <v>0.57386493810795003</v>
      </c>
      <c r="AE1088" s="124">
        <f t="shared" si="142"/>
        <v>0.36869459117474401</v>
      </c>
    </row>
    <row r="1089" spans="2:31" x14ac:dyDescent="0.35">
      <c r="B1089" s="122">
        <v>1079</v>
      </c>
      <c r="C1089" t="s">
        <v>2811</v>
      </c>
      <c r="D1089">
        <v>0.66905954364270104</v>
      </c>
      <c r="E1089">
        <v>0.31599116073925598</v>
      </c>
      <c r="F1089">
        <v>0.668761637175735</v>
      </c>
      <c r="G1089">
        <v>0.32634146650488499</v>
      </c>
      <c r="H1089">
        <v>0.673982763773743</v>
      </c>
      <c r="I1089">
        <v>0.33928576173823999</v>
      </c>
      <c r="J1089">
        <v>0.66486236190725301</v>
      </c>
      <c r="K1089">
        <v>0.36897373306016101</v>
      </c>
      <c r="L1089" s="126">
        <f t="shared" si="119"/>
        <v>0.66486236190725301</v>
      </c>
      <c r="M1089" s="126">
        <f t="shared" si="120"/>
        <v>0.36897373306016101</v>
      </c>
      <c r="O1089" s="122">
        <v>1079</v>
      </c>
      <c r="P1089" t="s">
        <v>3158</v>
      </c>
      <c r="Q1089">
        <v>0.57931408408222596</v>
      </c>
      <c r="R1089">
        <v>0.418225010081263</v>
      </c>
      <c r="S1089">
        <v>0.568971126123339</v>
      </c>
      <c r="T1089">
        <v>0.427337515121894</v>
      </c>
      <c r="U1089">
        <v>0.55062816816445204</v>
      </c>
      <c r="V1089">
        <v>0.44445002016252499</v>
      </c>
      <c r="W1089">
        <v>0.53291337837001695</v>
      </c>
      <c r="X1089">
        <v>0.45601254536568198</v>
      </c>
      <c r="Y1089" s="126">
        <f t="shared" si="121"/>
        <v>0.53291337837001695</v>
      </c>
      <c r="Z1089" s="126">
        <f t="shared" si="122"/>
        <v>0.45601254536568198</v>
      </c>
      <c r="AB1089">
        <v>1079</v>
      </c>
      <c r="AC1089" t="str">
        <f t="shared" ref="AC1089:AC1092" si="143">IF($B$5=1,C1089,P1089)</f>
        <v>Thiago Moura Monteiro</v>
      </c>
      <c r="AD1089" s="124">
        <f t="shared" ref="AD1089:AD1092" si="144">IF($B$5=1,L1089,Y1089)</f>
        <v>0.66486236190725301</v>
      </c>
      <c r="AE1089" s="124">
        <f t="shared" ref="AE1089:AE1092" si="145">IF($B$5=1,M1089,Z1089)</f>
        <v>0.36897373306016101</v>
      </c>
    </row>
    <row r="1090" spans="2:31" x14ac:dyDescent="0.35">
      <c r="B1090" s="122">
        <v>1080</v>
      </c>
      <c r="C1090" t="s">
        <v>2915</v>
      </c>
      <c r="D1090">
        <v>0.65443256052156995</v>
      </c>
      <c r="E1090">
        <v>0.34395839962476399</v>
      </c>
      <c r="F1090">
        <v>0.64444566506221101</v>
      </c>
      <c r="G1090">
        <v>0.35372690825150399</v>
      </c>
      <c r="H1090">
        <v>0.62584671594011598</v>
      </c>
      <c r="I1090">
        <v>0.36694949931189602</v>
      </c>
      <c r="J1090">
        <v>0.61272888490447597</v>
      </c>
      <c r="K1090">
        <v>0.39154851628642101</v>
      </c>
      <c r="L1090" s="126">
        <f t="shared" si="119"/>
        <v>0.61272888490447597</v>
      </c>
      <c r="M1090" s="126">
        <f t="shared" si="120"/>
        <v>0.39154851628642101</v>
      </c>
      <c r="O1090" s="122">
        <v>1080</v>
      </c>
      <c r="P1090" t="s">
        <v>2284</v>
      </c>
      <c r="Q1090">
        <v>0.57914852700869401</v>
      </c>
      <c r="R1090">
        <v>0.41934524043647498</v>
      </c>
      <c r="S1090">
        <v>0.56872279051304098</v>
      </c>
      <c r="T1090">
        <v>0.42901786065471298</v>
      </c>
      <c r="U1090">
        <v>0.55029705401738804</v>
      </c>
      <c r="V1090">
        <v>0.44669048087294999</v>
      </c>
      <c r="W1090">
        <v>0.532168371539122</v>
      </c>
      <c r="X1090">
        <v>0.46105358196413798</v>
      </c>
      <c r="Y1090" s="126">
        <f t="shared" si="121"/>
        <v>0.532168371539122</v>
      </c>
      <c r="Z1090" s="126">
        <f t="shared" si="122"/>
        <v>0.46105358196413798</v>
      </c>
      <c r="AB1090">
        <v>1080</v>
      </c>
      <c r="AC1090" t="str">
        <f t="shared" si="143"/>
        <v>Thiago Seyboth Wild</v>
      </c>
      <c r="AD1090" s="124">
        <f t="shared" si="144"/>
        <v>0.61272888490447597</v>
      </c>
      <c r="AE1090" s="124">
        <f t="shared" si="145"/>
        <v>0.39154851628642101</v>
      </c>
    </row>
    <row r="1091" spans="2:31" x14ac:dyDescent="0.35">
      <c r="B1091" s="122">
        <v>1081</v>
      </c>
      <c r="C1091" t="s">
        <v>1965</v>
      </c>
      <c r="D1091">
        <v>0.64923942761925102</v>
      </c>
      <c r="E1091">
        <v>0.32399419266109297</v>
      </c>
      <c r="F1091">
        <v>0.64553561181913499</v>
      </c>
      <c r="G1091">
        <v>0.34078119793753597</v>
      </c>
      <c r="H1091">
        <v>0.64094468025623397</v>
      </c>
      <c r="I1091">
        <v>0.36837934927939803</v>
      </c>
      <c r="J1091">
        <v>0.627681880154352</v>
      </c>
      <c r="K1091">
        <v>0.38251735567826001</v>
      </c>
      <c r="L1091" s="126">
        <f t="shared" si="119"/>
        <v>0.627681880154352</v>
      </c>
      <c r="M1091" s="126">
        <f t="shared" si="120"/>
        <v>0.38251735567826001</v>
      </c>
      <c r="O1091" s="122">
        <v>1081</v>
      </c>
      <c r="P1091" t="s">
        <v>2285</v>
      </c>
      <c r="Q1091">
        <v>0.57398791030724905</v>
      </c>
      <c r="R1091">
        <v>0.43059759534714398</v>
      </c>
      <c r="S1091">
        <v>0.55529197682147902</v>
      </c>
      <c r="T1091">
        <v>0.42410729238882899</v>
      </c>
      <c r="U1091">
        <v>0.52801842663222098</v>
      </c>
      <c r="V1091">
        <v>0.44352660902144703</v>
      </c>
      <c r="W1091">
        <v>0.514222984264187</v>
      </c>
      <c r="X1091">
        <v>0.438770995704439</v>
      </c>
      <c r="Y1091" s="126">
        <f t="shared" si="121"/>
        <v>0.514222984264187</v>
      </c>
      <c r="Z1091" s="126">
        <f t="shared" si="122"/>
        <v>0.438770995704439</v>
      </c>
      <c r="AB1091">
        <v>1081</v>
      </c>
      <c r="AC1091" t="str">
        <f t="shared" si="143"/>
        <v>Thiemo de Bakker</v>
      </c>
      <c r="AD1091" s="124">
        <f t="shared" si="144"/>
        <v>0.627681880154352</v>
      </c>
      <c r="AE1091" s="124">
        <f t="shared" si="145"/>
        <v>0.38251735567826001</v>
      </c>
    </row>
    <row r="1092" spans="2:31" x14ac:dyDescent="0.35">
      <c r="B1092" s="122">
        <v>1082</v>
      </c>
      <c r="C1092" t="s">
        <v>1966</v>
      </c>
      <c r="D1092">
        <v>0.63963064199710995</v>
      </c>
      <c r="E1092">
        <v>0.324050084672385</v>
      </c>
      <c r="F1092">
        <v>0.63248015321561502</v>
      </c>
      <c r="G1092">
        <v>0.32846230346829097</v>
      </c>
      <c r="H1092">
        <v>0.59600647340039503</v>
      </c>
      <c r="I1092">
        <v>0.353241798347189</v>
      </c>
      <c r="J1092">
        <v>0.57873376143184396</v>
      </c>
      <c r="K1092">
        <v>0.37856628202692999</v>
      </c>
      <c r="L1092" s="126">
        <f t="shared" si="119"/>
        <v>0.57873376143184396</v>
      </c>
      <c r="M1092" s="126">
        <f t="shared" si="120"/>
        <v>0.37856628202692999</v>
      </c>
      <c r="O1092" s="122">
        <v>1082</v>
      </c>
      <c r="P1092" t="s">
        <v>2286</v>
      </c>
      <c r="Q1092">
        <v>0.57719119149731102</v>
      </c>
      <c r="R1092">
        <v>0.41707376669274399</v>
      </c>
      <c r="S1092">
        <v>0.56578678724596698</v>
      </c>
      <c r="T1092">
        <v>0.42561065003911602</v>
      </c>
      <c r="U1092">
        <v>0.54638238299462305</v>
      </c>
      <c r="V1092">
        <v>0.44214753338548801</v>
      </c>
      <c r="W1092">
        <v>0.52336036173790101</v>
      </c>
      <c r="X1092">
        <v>0.450831950117347</v>
      </c>
      <c r="Y1092" s="126">
        <f t="shared" si="121"/>
        <v>0.52336036173790101</v>
      </c>
      <c r="Z1092" s="126">
        <f t="shared" si="122"/>
        <v>0.450831950117347</v>
      </c>
      <c r="AB1092">
        <v>1082</v>
      </c>
      <c r="AC1092" t="str">
        <f t="shared" si="143"/>
        <v>Thierry Ascione</v>
      </c>
      <c r="AD1092" s="124">
        <f t="shared" si="144"/>
        <v>0.57873376143184396</v>
      </c>
      <c r="AE1092" s="124">
        <f t="shared" si="145"/>
        <v>0.37856628202692999</v>
      </c>
    </row>
    <row r="1093" spans="2:31" x14ac:dyDescent="0.35">
      <c r="B1093" s="122">
        <v>1083</v>
      </c>
      <c r="C1093" t="s">
        <v>2346</v>
      </c>
      <c r="D1093">
        <v>0.64647746584871901</v>
      </c>
      <c r="E1093">
        <v>0.33746493854930798</v>
      </c>
      <c r="F1093">
        <v>0.63113775238415504</v>
      </c>
      <c r="G1093">
        <v>0.35280423963096302</v>
      </c>
      <c r="H1093">
        <v>0.60827735340572997</v>
      </c>
      <c r="I1093">
        <v>0.37421251369859798</v>
      </c>
      <c r="J1093">
        <v>0.59033448565504898</v>
      </c>
      <c r="K1093">
        <v>0.39472484851029399</v>
      </c>
      <c r="L1093" s="126">
        <f t="shared" si="119"/>
        <v>0.59033448565504898</v>
      </c>
      <c r="M1093" s="126">
        <f t="shared" si="120"/>
        <v>0.39472484851029399</v>
      </c>
      <c r="O1093" s="122">
        <v>1083</v>
      </c>
      <c r="P1093" t="s">
        <v>2287</v>
      </c>
      <c r="Q1093">
        <v>0.58392012609626098</v>
      </c>
      <c r="R1093">
        <v>0.42677203477793202</v>
      </c>
      <c r="S1093">
        <v>0.57149737628238695</v>
      </c>
      <c r="T1093">
        <v>0.43277041914491499</v>
      </c>
      <c r="U1093">
        <v>0.58654415665620097</v>
      </c>
      <c r="V1093">
        <v>0.47614817766220702</v>
      </c>
      <c r="W1093">
        <v>0.55258363011082801</v>
      </c>
      <c r="X1093">
        <v>0.48210576772984198</v>
      </c>
      <c r="Y1093" s="126">
        <f t="shared" si="121"/>
        <v>0.55258363011082801</v>
      </c>
      <c r="Z1093" s="126">
        <f t="shared" si="122"/>
        <v>0.48210576772984198</v>
      </c>
      <c r="AB1093">
        <v>1083</v>
      </c>
      <c r="AC1093" t="str">
        <f t="shared" ref="AC1093:AC1094" si="146">IF($B$5=1,C1093,P1093)</f>
        <v>Thomas Enqvist</v>
      </c>
      <c r="AD1093" s="124">
        <f t="shared" ref="AD1093:AD1094" si="147">IF($B$5=1,L1093,Y1093)</f>
        <v>0.59033448565504898</v>
      </c>
      <c r="AE1093" s="124">
        <f t="shared" ref="AE1093:AE1094" si="148">IF($B$5=1,M1093,Z1093)</f>
        <v>0.39472484851029399</v>
      </c>
    </row>
    <row r="1094" spans="2:31" x14ac:dyDescent="0.35">
      <c r="B1094" s="122">
        <v>1084</v>
      </c>
      <c r="C1094" t="s">
        <v>2478</v>
      </c>
      <c r="D1094">
        <v>0.643062687208663</v>
      </c>
      <c r="E1094">
        <v>0.37342311769375502</v>
      </c>
      <c r="F1094">
        <v>0.62315692996929894</v>
      </c>
      <c r="G1094">
        <v>0.37196815787041299</v>
      </c>
      <c r="H1094">
        <v>0.60898475955071896</v>
      </c>
      <c r="I1094">
        <v>0.38228516673502999</v>
      </c>
      <c r="J1094">
        <v>0.58897103253759997</v>
      </c>
      <c r="K1094">
        <v>0.39953304688550101</v>
      </c>
      <c r="L1094" s="126">
        <f t="shared" si="119"/>
        <v>0.58897103253759997</v>
      </c>
      <c r="M1094" s="126">
        <f t="shared" si="120"/>
        <v>0.39953304688550101</v>
      </c>
      <c r="O1094" s="122">
        <v>1084</v>
      </c>
      <c r="P1094" t="s">
        <v>3156</v>
      </c>
      <c r="Q1094">
        <v>0.55187355503073698</v>
      </c>
      <c r="R1094">
        <v>0.40837335465961999</v>
      </c>
      <c r="S1094">
        <v>0.52752110768275495</v>
      </c>
      <c r="T1094">
        <v>0.40799138103078397</v>
      </c>
      <c r="U1094">
        <v>0.50068112502809103</v>
      </c>
      <c r="V1094">
        <v>0.40990866933938902</v>
      </c>
      <c r="W1094">
        <v>0.49947791507987799</v>
      </c>
      <c r="X1094">
        <v>0.44281809637522701</v>
      </c>
      <c r="Y1094" s="126">
        <f t="shared" si="121"/>
        <v>0.49947791507987799</v>
      </c>
      <c r="Z1094" s="126">
        <f t="shared" si="122"/>
        <v>0.44281809637522701</v>
      </c>
      <c r="AB1094">
        <v>1084</v>
      </c>
      <c r="AC1094" t="str">
        <f t="shared" si="146"/>
        <v>Thomas Fabbiano</v>
      </c>
      <c r="AD1094" s="124">
        <f t="shared" si="147"/>
        <v>0.58897103253759997</v>
      </c>
      <c r="AE1094" s="124">
        <f t="shared" si="148"/>
        <v>0.39953304688550101</v>
      </c>
    </row>
    <row r="1095" spans="2:31" x14ac:dyDescent="0.35">
      <c r="B1095" s="122">
        <v>1085</v>
      </c>
      <c r="C1095" t="s">
        <v>3713</v>
      </c>
      <c r="D1095">
        <v>0.65309952516359504</v>
      </c>
      <c r="E1095">
        <v>0.34544239356207701</v>
      </c>
      <c r="F1095">
        <v>0.64213270021812696</v>
      </c>
      <c r="G1095">
        <v>0.35592319141610301</v>
      </c>
      <c r="H1095">
        <v>0.625311845512597</v>
      </c>
      <c r="I1095">
        <v>0.37011949982784298</v>
      </c>
      <c r="J1095">
        <v>0.60013270021812604</v>
      </c>
      <c r="K1095">
        <v>0.39792319141610299</v>
      </c>
      <c r="L1095" s="126">
        <f t="shared" si="119"/>
        <v>0.60013270021812604</v>
      </c>
      <c r="M1095" s="126">
        <f t="shared" si="120"/>
        <v>0.39792319141610299</v>
      </c>
      <c r="O1095" s="122">
        <v>1085</v>
      </c>
      <c r="P1095" t="s">
        <v>3318</v>
      </c>
      <c r="Q1095">
        <v>0.57859670790004702</v>
      </c>
      <c r="R1095">
        <v>0.42028375729233097</v>
      </c>
      <c r="S1095">
        <v>0.56812894386672896</v>
      </c>
      <c r="T1095">
        <v>0.43037834305644201</v>
      </c>
      <c r="U1095">
        <v>0.54779012370014102</v>
      </c>
      <c r="V1095">
        <v>0.44885127187699397</v>
      </c>
      <c r="W1095">
        <v>0.53412894386672904</v>
      </c>
      <c r="X1095">
        <v>0.46437834305644199</v>
      </c>
      <c r="Y1095" s="126">
        <f t="shared" si="121"/>
        <v>0.53412894386672904</v>
      </c>
      <c r="Z1095" s="126">
        <f t="shared" si="122"/>
        <v>0.46437834305644199</v>
      </c>
      <c r="AB1095">
        <v>1085</v>
      </c>
      <c r="AC1095" t="str">
        <f t="shared" ref="AC1095:AC1105" si="149">IF($B$5=1,C1095,P1095)</f>
        <v>Thomas Fancutt</v>
      </c>
      <c r="AD1095" s="124">
        <f t="shared" ref="AD1095:AD1105" si="150">IF($B$5=1,L1095,Y1095)</f>
        <v>0.60013270021812604</v>
      </c>
      <c r="AE1095" s="124">
        <f t="shared" ref="AE1095:AE1105" si="151">IF($B$5=1,M1095,Z1095)</f>
        <v>0.39792319141610299</v>
      </c>
    </row>
    <row r="1096" spans="2:31" x14ac:dyDescent="0.35">
      <c r="B1096" s="122">
        <v>1086</v>
      </c>
      <c r="C1096" t="s">
        <v>1967</v>
      </c>
      <c r="D1096">
        <v>0.65357437320115597</v>
      </c>
      <c r="E1096">
        <v>0.33360196024977201</v>
      </c>
      <c r="F1096">
        <v>0.64658977070701995</v>
      </c>
      <c r="G1096">
        <v>0.34343502780820001</v>
      </c>
      <c r="H1096">
        <v>0.65228752788817401</v>
      </c>
      <c r="I1096">
        <v>0.36783935295348202</v>
      </c>
      <c r="J1096">
        <v>0.61572761368927997</v>
      </c>
      <c r="K1096">
        <v>0.36498572100535398</v>
      </c>
      <c r="L1096" s="126">
        <f t="shared" si="119"/>
        <v>0.61572761368927997</v>
      </c>
      <c r="M1096" s="126">
        <f t="shared" si="120"/>
        <v>0.36498572100535398</v>
      </c>
      <c r="O1096" s="122">
        <v>1086</v>
      </c>
      <c r="P1096" t="s">
        <v>3784</v>
      </c>
      <c r="Q1096">
        <v>0.58030818912951498</v>
      </c>
      <c r="R1096">
        <v>0.41904298117154498</v>
      </c>
      <c r="S1096">
        <v>0.57046228369427299</v>
      </c>
      <c r="T1096">
        <v>0.42856447175731699</v>
      </c>
      <c r="U1096">
        <v>0.55261637825902998</v>
      </c>
      <c r="V1096">
        <v>0.44608596234309</v>
      </c>
      <c r="W1096">
        <v>0.53738685108281803</v>
      </c>
      <c r="X1096">
        <v>0.45969341527195201</v>
      </c>
      <c r="Y1096" s="126">
        <f t="shared" si="121"/>
        <v>0.53738685108281803</v>
      </c>
      <c r="Z1096" s="126">
        <f t="shared" si="122"/>
        <v>0.45969341527195201</v>
      </c>
      <c r="AB1096">
        <v>1086</v>
      </c>
      <c r="AC1096" t="str">
        <f t="shared" si="149"/>
        <v>Thomas Johansson</v>
      </c>
      <c r="AD1096" s="124">
        <f t="shared" si="150"/>
        <v>0.61572761368927997</v>
      </c>
      <c r="AE1096" s="124">
        <f t="shared" si="151"/>
        <v>0.36498572100535398</v>
      </c>
    </row>
    <row r="1097" spans="2:31" x14ac:dyDescent="0.35">
      <c r="B1097" s="122">
        <v>1087</v>
      </c>
      <c r="C1097" t="s">
        <v>2575</v>
      </c>
      <c r="D1097">
        <v>0.64807454773695705</v>
      </c>
      <c r="E1097">
        <v>0.34451525610636802</v>
      </c>
      <c r="F1097">
        <v>0.63195459788618602</v>
      </c>
      <c r="G1097">
        <v>0.35212643244668101</v>
      </c>
      <c r="H1097">
        <v>0.61827524102597198</v>
      </c>
      <c r="I1097">
        <v>0.37255574952199699</v>
      </c>
      <c r="J1097">
        <v>0.58919864929432697</v>
      </c>
      <c r="K1097">
        <v>0.39829639107151099</v>
      </c>
      <c r="L1097" s="126">
        <f t="shared" si="119"/>
        <v>0.58919864929432697</v>
      </c>
      <c r="M1097" s="126">
        <f t="shared" si="120"/>
        <v>0.39829639107151099</v>
      </c>
      <c r="O1097" s="122">
        <v>1087</v>
      </c>
      <c r="P1097" t="s">
        <v>3780</v>
      </c>
      <c r="Q1097">
        <v>0.58045569454576496</v>
      </c>
      <c r="R1097">
        <v>0.42208574874749</v>
      </c>
      <c r="S1097">
        <v>0.570683541818647</v>
      </c>
      <c r="T1097">
        <v>0.43312862312123401</v>
      </c>
      <c r="U1097">
        <v>0.55291138909153004</v>
      </c>
      <c r="V1097">
        <v>0.45217149749497898</v>
      </c>
      <c r="W1097">
        <v>0.53805062545594196</v>
      </c>
      <c r="X1097">
        <v>0.47338586936370303</v>
      </c>
      <c r="Y1097" s="126">
        <f t="shared" si="121"/>
        <v>0.53805062545594196</v>
      </c>
      <c r="Z1097" s="126">
        <f t="shared" si="122"/>
        <v>0.47338586936370303</v>
      </c>
      <c r="AB1097">
        <v>1087</v>
      </c>
      <c r="AC1097" t="str">
        <f t="shared" si="149"/>
        <v>Thomas Muster</v>
      </c>
      <c r="AD1097" s="124">
        <f t="shared" si="150"/>
        <v>0.58919864929432697</v>
      </c>
      <c r="AE1097" s="124">
        <f t="shared" si="151"/>
        <v>0.39829639107151099</v>
      </c>
    </row>
    <row r="1098" spans="2:31" x14ac:dyDescent="0.35">
      <c r="B1098" s="122">
        <v>1088</v>
      </c>
      <c r="C1098" t="s">
        <v>2573</v>
      </c>
      <c r="D1098">
        <v>0.65067745241939501</v>
      </c>
      <c r="E1098">
        <v>0.341613185727007</v>
      </c>
      <c r="F1098">
        <v>0.633516150693886</v>
      </c>
      <c r="G1098">
        <v>0.34596406341485603</v>
      </c>
      <c r="H1098">
        <v>0.62776907958573402</v>
      </c>
      <c r="I1098">
        <v>0.36886268100071701</v>
      </c>
      <c r="J1098">
        <v>0.60555137866724296</v>
      </c>
      <c r="K1098">
        <v>0.39314161696294397</v>
      </c>
      <c r="L1098" s="126">
        <f t="shared" si="119"/>
        <v>0.60555137866724296</v>
      </c>
      <c r="M1098" s="126">
        <f t="shared" si="120"/>
        <v>0.39314161696294397</v>
      </c>
      <c r="O1098" s="122">
        <v>1088</v>
      </c>
      <c r="P1098" t="s">
        <v>3568</v>
      </c>
      <c r="Q1098">
        <v>0.56980336951527299</v>
      </c>
      <c r="R1098">
        <v>0.41482594147518997</v>
      </c>
      <c r="S1098">
        <v>0.55635853145200898</v>
      </c>
      <c r="T1098">
        <v>0.42294734883267399</v>
      </c>
      <c r="U1098">
        <v>0.52168587595594695</v>
      </c>
      <c r="V1098">
        <v>0.433401263231039</v>
      </c>
      <c r="W1098">
        <v>0.52153122922162498</v>
      </c>
      <c r="X1098">
        <v>0.45417703241626201</v>
      </c>
      <c r="Y1098" s="126">
        <f t="shared" si="121"/>
        <v>0.52153122922162498</v>
      </c>
      <c r="Z1098" s="126">
        <f t="shared" si="122"/>
        <v>0.45417703241626201</v>
      </c>
      <c r="AB1098">
        <v>1088</v>
      </c>
      <c r="AC1098" t="str">
        <f t="shared" si="149"/>
        <v>Thomas Schoorel</v>
      </c>
      <c r="AD1098" s="124">
        <f t="shared" si="150"/>
        <v>0.60555137866724296</v>
      </c>
      <c r="AE1098" s="124">
        <f t="shared" si="151"/>
        <v>0.39314161696294397</v>
      </c>
    </row>
    <row r="1099" spans="2:31" x14ac:dyDescent="0.35">
      <c r="B1099" s="122">
        <v>1089</v>
      </c>
      <c r="C1099" t="s">
        <v>2468</v>
      </c>
      <c r="D1099">
        <v>0.634769945061465</v>
      </c>
      <c r="E1099">
        <v>0.35213533801228403</v>
      </c>
      <c r="F1099">
        <v>0.64146828802488198</v>
      </c>
      <c r="G1099">
        <v>0.37796320701721398</v>
      </c>
      <c r="H1099">
        <v>0.62168241985314499</v>
      </c>
      <c r="I1099">
        <v>0.38172971752401103</v>
      </c>
      <c r="J1099">
        <v>0.61776522219992502</v>
      </c>
      <c r="K1099">
        <v>0.42388775084066899</v>
      </c>
      <c r="L1099" s="126">
        <f t="shared" ref="L1099:L1162" si="152">IF($E$7=1,D1099,IF($E$7=2,F1099,IF($E$7=3,H1099,IF($E$7=4,J1099))))</f>
        <v>0.61776522219992502</v>
      </c>
      <c r="M1099" s="126">
        <f t="shared" ref="M1099:M1162" si="153">IF($E$7=1,E1099,IF($E$7=2,G1099,IF($E$7=3,I1099,IF($E$7=4,K1099))))</f>
        <v>0.42388775084066899</v>
      </c>
      <c r="O1099" s="122">
        <v>1089</v>
      </c>
      <c r="P1099" t="s">
        <v>3325</v>
      </c>
      <c r="Q1099">
        <v>0.57791053240744195</v>
      </c>
      <c r="R1099">
        <v>0.41993908647141498</v>
      </c>
      <c r="S1099">
        <v>0.56721404320992297</v>
      </c>
      <c r="T1099">
        <v>0.42991878196188699</v>
      </c>
      <c r="U1099">
        <v>0.545731597222327</v>
      </c>
      <c r="V1099">
        <v>0.44781725941424599</v>
      </c>
      <c r="W1099">
        <v>0.53321404320992305</v>
      </c>
      <c r="X1099">
        <v>0.46391878196188702</v>
      </c>
      <c r="Y1099" s="126">
        <f t="shared" ref="Y1099:Y1143" si="154">IF($E$7=1,Q1099,IF($E$7=2,S1099,IF($E$7=3,U1099,IF($E$7=4,W1099))))</f>
        <v>0.53321404320992305</v>
      </c>
      <c r="Z1099" s="126">
        <f t="shared" ref="Z1099:Z1143" si="155">IF($E$7=1,R1099,IF($E$7=2,T1099,IF($E$7=3,V1099,IF($E$7=4,X1099))))</f>
        <v>0.46391878196188702</v>
      </c>
      <c r="AB1099">
        <v>1089</v>
      </c>
      <c r="AC1099" t="str">
        <f t="shared" si="149"/>
        <v>Thomaz Bellucci</v>
      </c>
      <c r="AD1099" s="124">
        <f t="shared" si="150"/>
        <v>0.61776522219992502</v>
      </c>
      <c r="AE1099" s="124">
        <f t="shared" si="151"/>
        <v>0.42388775084066899</v>
      </c>
    </row>
    <row r="1100" spans="2:31" x14ac:dyDescent="0.35">
      <c r="B1100" s="122">
        <v>1090</v>
      </c>
      <c r="C1100" t="s">
        <v>1968</v>
      </c>
      <c r="D1100">
        <v>0.65322043349530401</v>
      </c>
      <c r="E1100">
        <v>0.34642410033995502</v>
      </c>
      <c r="F1100">
        <v>0.64229391132707103</v>
      </c>
      <c r="G1100">
        <v>0.35723213378660701</v>
      </c>
      <c r="H1100">
        <v>0.62569069161861801</v>
      </c>
      <c r="I1100">
        <v>0.373195514398526</v>
      </c>
      <c r="J1100">
        <v>0.60029391132707099</v>
      </c>
      <c r="K1100">
        <v>0.39923213378660699</v>
      </c>
      <c r="L1100" s="126">
        <f t="shared" si="152"/>
        <v>0.60029391132707099</v>
      </c>
      <c r="M1100" s="126">
        <f t="shared" si="153"/>
        <v>0.39923213378660699</v>
      </c>
      <c r="O1100" s="122">
        <v>1090</v>
      </c>
      <c r="P1100" t="s">
        <v>3507</v>
      </c>
      <c r="Q1100">
        <v>0.57868465239661004</v>
      </c>
      <c r="R1100">
        <v>0.416309517217054</v>
      </c>
      <c r="S1100">
        <v>0.56824620319548003</v>
      </c>
      <c r="T1100">
        <v>0.42507935628940502</v>
      </c>
      <c r="U1100">
        <v>0.54805395718982997</v>
      </c>
      <c r="V1100">
        <v>0.43692855165116101</v>
      </c>
      <c r="W1100">
        <v>0.53424620319548</v>
      </c>
      <c r="X1100">
        <v>0.45907935628940499</v>
      </c>
      <c r="Y1100" s="126">
        <f t="shared" si="154"/>
        <v>0.53424620319548</v>
      </c>
      <c r="Z1100" s="126">
        <f t="shared" si="155"/>
        <v>0.45907935628940499</v>
      </c>
      <c r="AB1100">
        <v>1090</v>
      </c>
      <c r="AC1100" t="str">
        <f t="shared" si="149"/>
        <v>Ti Chen</v>
      </c>
      <c r="AD1100" s="124">
        <f t="shared" si="150"/>
        <v>0.60029391132707099</v>
      </c>
      <c r="AE1100" s="124">
        <f t="shared" si="151"/>
        <v>0.39923213378660699</v>
      </c>
    </row>
    <row r="1101" spans="2:31" x14ac:dyDescent="0.35">
      <c r="B1101" s="122">
        <v>1091</v>
      </c>
      <c r="C1101" t="s">
        <v>2726</v>
      </c>
      <c r="D1101">
        <v>0.64943784661981896</v>
      </c>
      <c r="E1101">
        <v>0.34376984350482798</v>
      </c>
      <c r="F1101">
        <v>0.637250462159759</v>
      </c>
      <c r="G1101">
        <v>0.35369312467310399</v>
      </c>
      <c r="H1101">
        <v>0.61383858607543396</v>
      </c>
      <c r="I1101">
        <v>0.36487884298179402</v>
      </c>
      <c r="J1101">
        <v>0.59525046215975896</v>
      </c>
      <c r="K1101">
        <v>0.39569312467310402</v>
      </c>
      <c r="L1101" s="126">
        <f t="shared" si="152"/>
        <v>0.59525046215975896</v>
      </c>
      <c r="M1101" s="126">
        <f t="shared" si="153"/>
        <v>0.39569312467310402</v>
      </c>
      <c r="O1101" s="122">
        <v>1091</v>
      </c>
      <c r="P1101" t="s">
        <v>3012</v>
      </c>
      <c r="Q1101">
        <v>0.57848615384615398</v>
      </c>
      <c r="R1101">
        <v>0.41772842105263203</v>
      </c>
      <c r="S1101">
        <v>0.56772923076923099</v>
      </c>
      <c r="T1101">
        <v>0.426592631578947</v>
      </c>
      <c r="U1101">
        <v>0.54897230769230798</v>
      </c>
      <c r="V1101">
        <v>0.44345684210526298</v>
      </c>
      <c r="W1101">
        <v>0.52918769230769203</v>
      </c>
      <c r="X1101">
        <v>0.45377789473684199</v>
      </c>
      <c r="Y1101" s="126">
        <f t="shared" si="154"/>
        <v>0.52918769230769203</v>
      </c>
      <c r="Z1101" s="126">
        <f t="shared" si="155"/>
        <v>0.45377789473684199</v>
      </c>
      <c r="AB1101">
        <v>1091</v>
      </c>
      <c r="AC1101" t="str">
        <f t="shared" si="149"/>
        <v>Tigre Hank</v>
      </c>
      <c r="AD1101" s="124">
        <f t="shared" si="150"/>
        <v>0.59525046215975896</v>
      </c>
      <c r="AE1101" s="124">
        <f t="shared" si="151"/>
        <v>0.39569312467310402</v>
      </c>
    </row>
    <row r="1102" spans="2:31" x14ac:dyDescent="0.35">
      <c r="B1102" s="122">
        <v>1092</v>
      </c>
      <c r="C1102" t="s">
        <v>2445</v>
      </c>
      <c r="D1102">
        <v>0.65000869291198005</v>
      </c>
      <c r="E1102">
        <v>0.34482887002114798</v>
      </c>
      <c r="F1102">
        <v>0.63751303936796999</v>
      </c>
      <c r="G1102">
        <v>0.35474330503172202</v>
      </c>
      <c r="H1102">
        <v>0.61901738582395904</v>
      </c>
      <c r="I1102">
        <v>0.37065774004229601</v>
      </c>
      <c r="J1102">
        <v>0.58594085668630502</v>
      </c>
      <c r="K1102">
        <v>0.38979568909939499</v>
      </c>
      <c r="L1102" s="126">
        <f t="shared" si="152"/>
        <v>0.58594085668630502</v>
      </c>
      <c r="M1102" s="126">
        <f t="shared" si="153"/>
        <v>0.38979568909939499</v>
      </c>
      <c r="O1102" s="122">
        <v>1092</v>
      </c>
      <c r="P1102" t="s">
        <v>3349</v>
      </c>
      <c r="Q1102">
        <v>0.57958747287981305</v>
      </c>
      <c r="R1102">
        <v>0.418911977764652</v>
      </c>
      <c r="S1102">
        <v>0.56938120931971903</v>
      </c>
      <c r="T1102">
        <v>0.42836796664697901</v>
      </c>
      <c r="U1102">
        <v>0.551174945759626</v>
      </c>
      <c r="V1102">
        <v>0.44582395552930498</v>
      </c>
      <c r="W1102">
        <v>0.53414362795915804</v>
      </c>
      <c r="X1102">
        <v>0.45910389994093598</v>
      </c>
      <c r="Y1102" s="126">
        <f t="shared" si="154"/>
        <v>0.53414362795915804</v>
      </c>
      <c r="Z1102" s="126">
        <f t="shared" si="155"/>
        <v>0.45910389994093598</v>
      </c>
      <c r="AB1102">
        <v>1092</v>
      </c>
      <c r="AC1102" t="str">
        <f t="shared" si="149"/>
        <v>Tim Goransson</v>
      </c>
      <c r="AD1102" s="124">
        <f t="shared" si="150"/>
        <v>0.58594085668630502</v>
      </c>
      <c r="AE1102" s="124">
        <f t="shared" si="151"/>
        <v>0.38979568909939499</v>
      </c>
    </row>
    <row r="1103" spans="2:31" x14ac:dyDescent="0.35">
      <c r="B1103" s="122">
        <v>1093</v>
      </c>
      <c r="C1103" t="s">
        <v>1969</v>
      </c>
      <c r="D1103">
        <v>0.66013429963273795</v>
      </c>
      <c r="E1103">
        <v>0.38071006283308501</v>
      </c>
      <c r="F1103">
        <v>0.65449315371580696</v>
      </c>
      <c r="G1103">
        <v>0.37499177399803002</v>
      </c>
      <c r="H1103">
        <v>0.64068237829944696</v>
      </c>
      <c r="I1103">
        <v>0.37992933667413298</v>
      </c>
      <c r="J1103">
        <v>0.61352608310315404</v>
      </c>
      <c r="K1103">
        <v>0.394936296446602</v>
      </c>
      <c r="L1103" s="126">
        <f t="shared" si="152"/>
        <v>0.61352608310315404</v>
      </c>
      <c r="M1103" s="126">
        <f t="shared" si="153"/>
        <v>0.394936296446602</v>
      </c>
      <c r="O1103" s="122">
        <v>1093</v>
      </c>
      <c r="P1103" t="s">
        <v>3518</v>
      </c>
      <c r="Q1103">
        <v>0.57062097674555801</v>
      </c>
      <c r="R1103">
        <v>0.416954810183012</v>
      </c>
      <c r="S1103">
        <v>0.55743754857379701</v>
      </c>
      <c r="T1103">
        <v>0.425644633540193</v>
      </c>
      <c r="U1103">
        <v>0.52420545275835995</v>
      </c>
      <c r="V1103">
        <v>0.44063511077197198</v>
      </c>
      <c r="W1103">
        <v>0.52240998100874103</v>
      </c>
      <c r="X1103">
        <v>0.454332592871382</v>
      </c>
      <c r="Y1103" s="126">
        <f t="shared" si="154"/>
        <v>0.52240998100874103</v>
      </c>
      <c r="Z1103" s="126">
        <f t="shared" si="155"/>
        <v>0.454332592871382</v>
      </c>
      <c r="AB1103">
        <v>1093</v>
      </c>
      <c r="AC1103" t="str">
        <f t="shared" si="149"/>
        <v>Tim Henman</v>
      </c>
      <c r="AD1103" s="124">
        <f t="shared" si="150"/>
        <v>0.61352608310315404</v>
      </c>
      <c r="AE1103" s="124">
        <f t="shared" si="151"/>
        <v>0.394936296446602</v>
      </c>
    </row>
    <row r="1104" spans="2:31" x14ac:dyDescent="0.35">
      <c r="B1104" s="122">
        <v>1094</v>
      </c>
      <c r="C1104" t="s">
        <v>2737</v>
      </c>
      <c r="D1104">
        <v>0.65618454215608302</v>
      </c>
      <c r="E1104">
        <v>0.348689604059156</v>
      </c>
      <c r="F1104">
        <v>0.64335512432173803</v>
      </c>
      <c r="G1104">
        <v>0.35871898045070499</v>
      </c>
      <c r="H1104">
        <v>0.62601634324130295</v>
      </c>
      <c r="I1104">
        <v>0.37553923533802902</v>
      </c>
      <c r="J1104">
        <v>0.60067756216086898</v>
      </c>
      <c r="K1104">
        <v>0.400359490225352</v>
      </c>
      <c r="L1104" s="126">
        <f t="shared" si="152"/>
        <v>0.60067756216086898</v>
      </c>
      <c r="M1104" s="126">
        <f t="shared" si="153"/>
        <v>0.400359490225352</v>
      </c>
      <c r="O1104" s="122">
        <v>1094</v>
      </c>
      <c r="P1104" t="s">
        <v>3234</v>
      </c>
      <c r="Q1104">
        <v>0.57479412611355696</v>
      </c>
      <c r="R1104">
        <v>0.411252368140755</v>
      </c>
      <c r="S1104">
        <v>0.56292675328637398</v>
      </c>
      <c r="T1104">
        <v>0.418117800911322</v>
      </c>
      <c r="U1104">
        <v>0.53717486753088495</v>
      </c>
      <c r="V1104">
        <v>0.423069244080374</v>
      </c>
      <c r="W1104">
        <v>0.52654928571573301</v>
      </c>
      <c r="X1104">
        <v>0.44818138193699802</v>
      </c>
      <c r="Y1104" s="126">
        <f t="shared" si="154"/>
        <v>0.52654928571573301</v>
      </c>
      <c r="Z1104" s="126">
        <f t="shared" si="155"/>
        <v>0.44818138193699802</v>
      </c>
      <c r="AB1104">
        <v>1094</v>
      </c>
      <c r="AC1104" t="str">
        <f t="shared" si="149"/>
        <v>Tim Puetz</v>
      </c>
      <c r="AD1104" s="124">
        <f t="shared" si="150"/>
        <v>0.60067756216086898</v>
      </c>
      <c r="AE1104" s="124">
        <f t="shared" si="151"/>
        <v>0.400359490225352</v>
      </c>
    </row>
    <row r="1105" spans="2:31" x14ac:dyDescent="0.35">
      <c r="B1105" s="122">
        <v>1095</v>
      </c>
      <c r="C1105" t="s">
        <v>2470</v>
      </c>
      <c r="D1105">
        <v>0.62734633900444503</v>
      </c>
      <c r="E1105">
        <v>0.350616422378277</v>
      </c>
      <c r="F1105">
        <v>0.622396644366357</v>
      </c>
      <c r="G1105">
        <v>0.36869707048754802</v>
      </c>
      <c r="H1105">
        <v>0.61687101182599502</v>
      </c>
      <c r="I1105">
        <v>0.37331689319872502</v>
      </c>
      <c r="J1105">
        <v>0.58851668271557001</v>
      </c>
      <c r="K1105">
        <v>0.38468716400862502</v>
      </c>
      <c r="L1105" s="126">
        <f t="shared" si="152"/>
        <v>0.58851668271557001</v>
      </c>
      <c r="M1105" s="126">
        <f t="shared" si="153"/>
        <v>0.38468716400862502</v>
      </c>
      <c r="O1105" s="122">
        <v>1095</v>
      </c>
      <c r="P1105" t="s">
        <v>3548</v>
      </c>
      <c r="Q1105">
        <v>0.57729806413836204</v>
      </c>
      <c r="R1105">
        <v>0.41867477669242398</v>
      </c>
      <c r="S1105">
        <v>0.56639741885115003</v>
      </c>
      <c r="T1105">
        <v>0.428233035589898</v>
      </c>
      <c r="U1105">
        <v>0.54389419241508796</v>
      </c>
      <c r="V1105">
        <v>0.44402433007727099</v>
      </c>
      <c r="W1105">
        <v>0.53239741885114999</v>
      </c>
      <c r="X1105">
        <v>0.46223303558989798</v>
      </c>
      <c r="Y1105" s="126">
        <f t="shared" si="154"/>
        <v>0.53239741885114999</v>
      </c>
      <c r="Z1105" s="126">
        <f t="shared" si="155"/>
        <v>0.46223303558989798</v>
      </c>
      <c r="AB1105">
        <v>1095</v>
      </c>
      <c r="AC1105" t="str">
        <f t="shared" si="149"/>
        <v>Tim Smyczek</v>
      </c>
      <c r="AD1105" s="124">
        <f t="shared" si="150"/>
        <v>0.58851668271557001</v>
      </c>
      <c r="AE1105" s="124">
        <f t="shared" si="151"/>
        <v>0.38468716400862502</v>
      </c>
    </row>
    <row r="1106" spans="2:31" x14ac:dyDescent="0.35">
      <c r="B1106" s="122">
        <v>1096</v>
      </c>
      <c r="C1106" t="s">
        <v>2845</v>
      </c>
      <c r="D1106">
        <v>0.69415081328244099</v>
      </c>
      <c r="E1106">
        <v>0.34448348314342098</v>
      </c>
      <c r="F1106">
        <v>0.66407857208780696</v>
      </c>
      <c r="G1106">
        <v>0.336756444772143</v>
      </c>
      <c r="H1106">
        <v>0.65237897630370301</v>
      </c>
      <c r="I1106">
        <v>0.36198917723601698</v>
      </c>
      <c r="J1106">
        <v>0.614423596816143</v>
      </c>
      <c r="K1106">
        <v>0.39206937266246</v>
      </c>
      <c r="L1106" s="126">
        <f t="shared" si="152"/>
        <v>0.614423596816143</v>
      </c>
      <c r="M1106" s="126">
        <f t="shared" si="153"/>
        <v>0.39206937266246</v>
      </c>
      <c r="O1106" s="122">
        <v>1096</v>
      </c>
      <c r="P1106" t="s">
        <v>3878</v>
      </c>
      <c r="Q1106">
        <v>0.59188534763260903</v>
      </c>
      <c r="R1106">
        <v>0.40971677664257</v>
      </c>
      <c r="S1106">
        <v>0.59410378528749697</v>
      </c>
      <c r="T1106">
        <v>0.43224193060018201</v>
      </c>
      <c r="U1106">
        <v>0.58067037575012304</v>
      </c>
      <c r="V1106">
        <v>0.452802839056267</v>
      </c>
      <c r="W1106">
        <v>0.54152325251318001</v>
      </c>
      <c r="X1106">
        <v>0.46035214076026298</v>
      </c>
      <c r="Y1106" s="126">
        <f t="shared" si="154"/>
        <v>0.54152325251318001</v>
      </c>
      <c r="Z1106" s="126">
        <f t="shared" si="155"/>
        <v>0.46035214076026298</v>
      </c>
      <c r="AB1106">
        <v>1096</v>
      </c>
      <c r="AC1106" t="str">
        <f t="shared" ref="AC1106:AC1110" si="156">IF($B$5=1,C1106,P1106)</f>
        <v>Tim Van Rijthoven</v>
      </c>
      <c r="AD1106" s="124">
        <f t="shared" ref="AD1106:AD1110" si="157">IF($B$5=1,L1106,Y1106)</f>
        <v>0.614423596816143</v>
      </c>
      <c r="AE1106" s="124">
        <f t="shared" ref="AE1106:AE1110" si="158">IF($B$5=1,M1106,Z1106)</f>
        <v>0.39206937266246</v>
      </c>
    </row>
    <row r="1107" spans="2:31" x14ac:dyDescent="0.35">
      <c r="B1107" s="122">
        <v>1097</v>
      </c>
      <c r="C1107" t="s">
        <v>3693</v>
      </c>
      <c r="D1107">
        <v>0.64485594652254097</v>
      </c>
      <c r="E1107">
        <v>0.34742597769876199</v>
      </c>
      <c r="F1107">
        <v>0.62237898311223905</v>
      </c>
      <c r="G1107">
        <v>0.35871846071805902</v>
      </c>
      <c r="H1107">
        <v>0.61786838710637304</v>
      </c>
      <c r="I1107">
        <v>0.376018946877056</v>
      </c>
      <c r="J1107">
        <v>0.59416879911404696</v>
      </c>
      <c r="K1107">
        <v>0.40048162328376102</v>
      </c>
      <c r="L1107" s="126">
        <f t="shared" si="152"/>
        <v>0.59416879911404696</v>
      </c>
      <c r="M1107" s="126">
        <f t="shared" si="153"/>
        <v>0.40048162328376102</v>
      </c>
      <c r="O1107" s="122">
        <v>1097</v>
      </c>
      <c r="P1107" t="s">
        <v>3144</v>
      </c>
      <c r="Q1107">
        <v>0.559404812903324</v>
      </c>
      <c r="R1107">
        <v>0.41613651158714299</v>
      </c>
      <c r="S1107">
        <v>0.54436593920082899</v>
      </c>
      <c r="T1107">
        <v>0.42147533360553802</v>
      </c>
      <c r="U1107">
        <v>0.51494913440821799</v>
      </c>
      <c r="V1107">
        <v>0.441701785647788</v>
      </c>
      <c r="W1107">
        <v>0.52551065734313795</v>
      </c>
      <c r="X1107">
        <v>0.45116908196483901</v>
      </c>
      <c r="Y1107" s="126">
        <f t="shared" si="154"/>
        <v>0.52551065734313795</v>
      </c>
      <c r="Z1107" s="126">
        <f t="shared" si="155"/>
        <v>0.45116908196483901</v>
      </c>
      <c r="AB1107">
        <v>1097</v>
      </c>
      <c r="AC1107" t="str">
        <f t="shared" si="156"/>
        <v>Timofey Skatov</v>
      </c>
      <c r="AD1107" s="124">
        <f t="shared" si="157"/>
        <v>0.59416879911404696</v>
      </c>
      <c r="AE1107" s="124">
        <f t="shared" si="158"/>
        <v>0.40048162328376102</v>
      </c>
    </row>
    <row r="1108" spans="2:31" x14ac:dyDescent="0.35">
      <c r="B1108" s="122">
        <v>1098</v>
      </c>
      <c r="C1108" t="s">
        <v>2430</v>
      </c>
      <c r="D1108">
        <v>0.65115912914309304</v>
      </c>
      <c r="E1108">
        <v>0.34507864690114698</v>
      </c>
      <c r="F1108">
        <v>0.63767395348626899</v>
      </c>
      <c r="G1108">
        <v>0.35348482021769601</v>
      </c>
      <c r="H1108">
        <v>0.62315912914309302</v>
      </c>
      <c r="I1108">
        <v>0.373078646901147</v>
      </c>
      <c r="J1108">
        <v>0.59861934685731999</v>
      </c>
      <c r="K1108">
        <v>0.39855898517586102</v>
      </c>
      <c r="L1108" s="126">
        <f t="shared" si="152"/>
        <v>0.59861934685731999</v>
      </c>
      <c r="M1108" s="126">
        <f t="shared" si="153"/>
        <v>0.39855898517586102</v>
      </c>
      <c r="O1108" s="122">
        <v>1098</v>
      </c>
      <c r="P1108" t="s">
        <v>3560</v>
      </c>
      <c r="Q1108">
        <v>0.59604507311864796</v>
      </c>
      <c r="R1108">
        <v>0.411211200849259</v>
      </c>
      <c r="S1108">
        <v>0.59162564825397201</v>
      </c>
      <c r="T1108">
        <v>0.430779656505208</v>
      </c>
      <c r="U1108">
        <v>0.58999899934674804</v>
      </c>
      <c r="V1108">
        <v>0.43821103071425399</v>
      </c>
      <c r="W1108">
        <v>0.55971691812598601</v>
      </c>
      <c r="X1108">
        <v>0.45059354484900399</v>
      </c>
      <c r="Y1108" s="126">
        <f t="shared" si="154"/>
        <v>0.55971691812598601</v>
      </c>
      <c r="Z1108" s="126">
        <f t="shared" si="155"/>
        <v>0.45059354484900399</v>
      </c>
      <c r="AB1108">
        <v>1098</v>
      </c>
      <c r="AC1108" t="str">
        <f t="shared" si="156"/>
        <v>Tobias Clemens</v>
      </c>
      <c r="AD1108" s="124">
        <f t="shared" si="157"/>
        <v>0.59861934685731999</v>
      </c>
      <c r="AE1108" s="124">
        <f t="shared" si="158"/>
        <v>0.39855898517586102</v>
      </c>
    </row>
    <row r="1109" spans="2:31" x14ac:dyDescent="0.35">
      <c r="B1109" s="122">
        <v>1099</v>
      </c>
      <c r="C1109" t="s">
        <v>1970</v>
      </c>
      <c r="D1109">
        <v>0.639187612796</v>
      </c>
      <c r="E1109">
        <v>0.37675723404917399</v>
      </c>
      <c r="F1109">
        <v>0.61174635065944405</v>
      </c>
      <c r="G1109">
        <v>0.39875396784731698</v>
      </c>
      <c r="H1109">
        <v>0.60501093313509602</v>
      </c>
      <c r="I1109">
        <v>0.40053594468148601</v>
      </c>
      <c r="J1109">
        <v>0.59911644114305995</v>
      </c>
      <c r="K1109">
        <v>0.414597810547085</v>
      </c>
      <c r="L1109" s="126">
        <f t="shared" si="152"/>
        <v>0.59911644114305995</v>
      </c>
      <c r="M1109" s="126">
        <f t="shared" si="153"/>
        <v>0.414597810547085</v>
      </c>
      <c r="O1109" s="122">
        <v>1099</v>
      </c>
      <c r="P1109" t="s">
        <v>3415</v>
      </c>
      <c r="Q1109">
        <v>0.56137798890124602</v>
      </c>
      <c r="R1109">
        <v>0.41833357258018899</v>
      </c>
      <c r="S1109">
        <v>0.581602000835163</v>
      </c>
      <c r="T1109">
        <v>0.437696812313002</v>
      </c>
      <c r="U1109">
        <v>0.57488601517545801</v>
      </c>
      <c r="V1109">
        <v>0.46476535732663898</v>
      </c>
      <c r="W1109">
        <v>0.54080018498429305</v>
      </c>
      <c r="X1109">
        <v>0.45502636911303301</v>
      </c>
      <c r="Y1109" s="126">
        <f t="shared" si="154"/>
        <v>0.54080018498429305</v>
      </c>
      <c r="Z1109" s="126">
        <f t="shared" si="155"/>
        <v>0.45502636911303301</v>
      </c>
      <c r="AB1109">
        <v>1099</v>
      </c>
      <c r="AC1109" t="str">
        <f t="shared" si="156"/>
        <v>Tobias Kamke</v>
      </c>
      <c r="AD1109" s="124">
        <f t="shared" si="157"/>
        <v>0.59911644114305995</v>
      </c>
      <c r="AE1109" s="124">
        <f t="shared" si="158"/>
        <v>0.414597810547085</v>
      </c>
    </row>
    <row r="1110" spans="2:31" x14ac:dyDescent="0.35">
      <c r="B1110" s="122">
        <v>1100</v>
      </c>
      <c r="C1110" t="s">
        <v>1971</v>
      </c>
      <c r="D1110">
        <v>0.64954577346267295</v>
      </c>
      <c r="E1110">
        <v>0.34125841166007198</v>
      </c>
      <c r="F1110">
        <v>0.63982208367903504</v>
      </c>
      <c r="G1110">
        <v>0.35452223710535402</v>
      </c>
      <c r="H1110">
        <v>0.62278997178310802</v>
      </c>
      <c r="I1110">
        <v>0.37154919855983498</v>
      </c>
      <c r="J1110">
        <v>0.59630814543281696</v>
      </c>
      <c r="K1110">
        <v>0.39445792642323502</v>
      </c>
      <c r="L1110" s="126">
        <f t="shared" si="152"/>
        <v>0.59630814543281696</v>
      </c>
      <c r="M1110" s="126">
        <f t="shared" si="153"/>
        <v>0.39445792642323502</v>
      </c>
      <c r="O1110" s="122">
        <v>1100</v>
      </c>
      <c r="P1110" t="s">
        <v>3453</v>
      </c>
      <c r="Q1110">
        <v>0.57521600892201197</v>
      </c>
      <c r="R1110">
        <v>0.417300412772725</v>
      </c>
      <c r="S1110">
        <v>0.56011869104922596</v>
      </c>
      <c r="T1110">
        <v>0.42345984342676402</v>
      </c>
      <c r="U1110">
        <v>0.54529018134084895</v>
      </c>
      <c r="V1110">
        <v>0.44631732618043302</v>
      </c>
      <c r="W1110">
        <v>0.53185030698033597</v>
      </c>
      <c r="X1110">
        <v>0.46227190932345802</v>
      </c>
      <c r="Y1110" s="126">
        <f t="shared" si="154"/>
        <v>0.53185030698033597</v>
      </c>
      <c r="Z1110" s="126">
        <f t="shared" si="155"/>
        <v>0.46227190932345802</v>
      </c>
      <c r="AB1110">
        <v>1100</v>
      </c>
      <c r="AC1110" t="str">
        <f t="shared" si="156"/>
        <v>Tobias Summerer</v>
      </c>
      <c r="AD1110" s="124">
        <f t="shared" si="157"/>
        <v>0.59630814543281696</v>
      </c>
      <c r="AE1110" s="124">
        <f t="shared" si="158"/>
        <v>0.39445792642323502</v>
      </c>
    </row>
    <row r="1111" spans="2:31" x14ac:dyDescent="0.35">
      <c r="B1111" s="122">
        <v>1101</v>
      </c>
      <c r="C1111" t="s">
        <v>2335</v>
      </c>
      <c r="D1111">
        <v>0.64373116746007397</v>
      </c>
      <c r="E1111">
        <v>0.34381685096547898</v>
      </c>
      <c r="F1111">
        <v>0.63641666416973597</v>
      </c>
      <c r="G1111">
        <v>0.356487440269739</v>
      </c>
      <c r="H1111">
        <v>0.61793107970140004</v>
      </c>
      <c r="I1111">
        <v>0.373006965548563</v>
      </c>
      <c r="J1111">
        <v>0.59414520500324397</v>
      </c>
      <c r="K1111">
        <v>0.40006109936430001</v>
      </c>
      <c r="L1111" s="126">
        <f t="shared" si="152"/>
        <v>0.59414520500324397</v>
      </c>
      <c r="M1111" s="126">
        <f t="shared" si="153"/>
        <v>0.40006109936430001</v>
      </c>
      <c r="O1111" s="122">
        <v>1101</v>
      </c>
      <c r="P1111" t="s">
        <v>3262</v>
      </c>
      <c r="Q1111">
        <v>0.57988977042423195</v>
      </c>
      <c r="R1111">
        <v>0.420467406848196</v>
      </c>
      <c r="S1111">
        <v>0.56985302723230902</v>
      </c>
      <c r="T1111">
        <v>0.430623209130928</v>
      </c>
      <c r="U1111">
        <v>0.55166931127269603</v>
      </c>
      <c r="V1111">
        <v>0.449402220544588</v>
      </c>
      <c r="W1111">
        <v>0.53585302723230899</v>
      </c>
      <c r="X1111">
        <v>0.46462320913092803</v>
      </c>
      <c r="Y1111" s="126">
        <f t="shared" si="154"/>
        <v>0.53585302723230899</v>
      </c>
      <c r="Z1111" s="126">
        <f t="shared" si="155"/>
        <v>0.46462320913092803</v>
      </c>
      <c r="AB1111">
        <v>1101</v>
      </c>
      <c r="AC1111" t="str">
        <f t="shared" ref="AC1111:AC1125" si="159">IF($B$5=1,C1111,P1111)</f>
        <v>Todd Larkham</v>
      </c>
      <c r="AD1111" s="124">
        <f t="shared" ref="AD1111:AD1125" si="160">IF($B$5=1,L1111,Y1111)</f>
        <v>0.59414520500324397</v>
      </c>
      <c r="AE1111" s="124">
        <f t="shared" ref="AE1111:AE1125" si="161">IF($B$5=1,M1111,Z1111)</f>
        <v>0.40006109936430001</v>
      </c>
    </row>
    <row r="1112" spans="2:31" x14ac:dyDescent="0.35">
      <c r="B1112" s="122">
        <v>1102</v>
      </c>
      <c r="C1112" t="s">
        <v>2353</v>
      </c>
      <c r="D1112">
        <v>0.66301932806175701</v>
      </c>
      <c r="E1112">
        <v>0.341433876218107</v>
      </c>
      <c r="F1112">
        <v>0.65232524160065697</v>
      </c>
      <c r="G1112">
        <v>0.35277272942940702</v>
      </c>
      <c r="H1112">
        <v>0.64497644081432903</v>
      </c>
      <c r="I1112">
        <v>0.36464724092205802</v>
      </c>
      <c r="J1112">
        <v>0.61346952782192898</v>
      </c>
      <c r="K1112">
        <v>0.39473976491982898</v>
      </c>
      <c r="L1112" s="126">
        <f t="shared" si="152"/>
        <v>0.61346952782192898</v>
      </c>
      <c r="M1112" s="126">
        <f t="shared" si="153"/>
        <v>0.39473976491982898</v>
      </c>
      <c r="O1112" s="122">
        <v>1102</v>
      </c>
      <c r="P1112" t="s">
        <v>3896</v>
      </c>
      <c r="Q1112">
        <v>0.57684159273724001</v>
      </c>
      <c r="R1112">
        <v>0.41995249545235103</v>
      </c>
      <c r="S1112">
        <v>0.56526238910586002</v>
      </c>
      <c r="T1112">
        <v>0.42992874317852697</v>
      </c>
      <c r="U1112">
        <v>0.54568318547448003</v>
      </c>
      <c r="V1112">
        <v>0.44790499090470298</v>
      </c>
      <c r="W1112">
        <v>0.52178716731758101</v>
      </c>
      <c r="X1112">
        <v>0.46378622953558102</v>
      </c>
      <c r="Y1112" s="126">
        <f t="shared" si="154"/>
        <v>0.52178716731758101</v>
      </c>
      <c r="Z1112" s="126">
        <f t="shared" si="155"/>
        <v>0.46378622953558102</v>
      </c>
      <c r="AB1112">
        <v>1102</v>
      </c>
      <c r="AC1112" t="str">
        <f t="shared" si="159"/>
        <v>Todd Martin</v>
      </c>
      <c r="AD1112" s="124">
        <f t="shared" si="160"/>
        <v>0.61346952782192898</v>
      </c>
      <c r="AE1112" s="124">
        <f t="shared" si="161"/>
        <v>0.39473976491982898</v>
      </c>
    </row>
    <row r="1113" spans="2:31" x14ac:dyDescent="0.35">
      <c r="B1113" s="122">
        <v>1103</v>
      </c>
      <c r="C1113" t="s">
        <v>2373</v>
      </c>
      <c r="D1113">
        <v>0.64925946658686495</v>
      </c>
      <c r="E1113">
        <v>0.34706033495036998</v>
      </c>
      <c r="F1113">
        <v>0.63692339875619197</v>
      </c>
      <c r="G1113">
        <v>0.35793406514968901</v>
      </c>
      <c r="H1113">
        <v>0.61388638081765301</v>
      </c>
      <c r="I1113">
        <v>0.37618444337662199</v>
      </c>
      <c r="J1113">
        <v>0.59321031025132198</v>
      </c>
      <c r="K1113">
        <v>0.39712354129426403</v>
      </c>
      <c r="L1113" s="126">
        <f t="shared" si="152"/>
        <v>0.59321031025132198</v>
      </c>
      <c r="M1113" s="126">
        <f t="shared" si="153"/>
        <v>0.39712354129426403</v>
      </c>
      <c r="O1113" s="122">
        <v>1103</v>
      </c>
      <c r="P1113" t="s">
        <v>2288</v>
      </c>
      <c r="Q1113">
        <v>0.577671711345354</v>
      </c>
      <c r="R1113">
        <v>0.41689980249558001</v>
      </c>
      <c r="S1113">
        <v>0.56689561512713804</v>
      </c>
      <c r="T1113">
        <v>0.42586640332744002</v>
      </c>
      <c r="U1113">
        <v>0.54501513403606205</v>
      </c>
      <c r="V1113">
        <v>0.43869940748673902</v>
      </c>
      <c r="W1113">
        <v>0.53289561512713901</v>
      </c>
      <c r="X1113">
        <v>0.45986640332744</v>
      </c>
      <c r="Y1113" s="126">
        <f t="shared" si="154"/>
        <v>0.53289561512713901</v>
      </c>
      <c r="Z1113" s="126">
        <f t="shared" si="155"/>
        <v>0.45986640332744</v>
      </c>
      <c r="AB1113">
        <v>1103</v>
      </c>
      <c r="AC1113" t="str">
        <f t="shared" si="159"/>
        <v>Todd Reid</v>
      </c>
      <c r="AD1113" s="124">
        <f t="shared" si="160"/>
        <v>0.59321031025132198</v>
      </c>
      <c r="AE1113" s="124">
        <f t="shared" si="161"/>
        <v>0.39712354129426403</v>
      </c>
    </row>
    <row r="1114" spans="2:31" x14ac:dyDescent="0.35">
      <c r="B1114" s="122">
        <v>1104</v>
      </c>
      <c r="C1114" t="s">
        <v>1972</v>
      </c>
      <c r="D1114">
        <v>0.65032198082302595</v>
      </c>
      <c r="E1114">
        <v>0.34628477363910698</v>
      </c>
      <c r="F1114">
        <v>0.63760869670056797</v>
      </c>
      <c r="G1114">
        <v>0.353905066918277</v>
      </c>
      <c r="H1114">
        <v>0.618330811214721</v>
      </c>
      <c r="I1114">
        <v>0.37935053339490898</v>
      </c>
      <c r="J1114">
        <v>0.59690015017749898</v>
      </c>
      <c r="K1114">
        <v>0.40084874891255701</v>
      </c>
      <c r="L1114" s="126">
        <f t="shared" si="152"/>
        <v>0.59690015017749898</v>
      </c>
      <c r="M1114" s="126">
        <f t="shared" si="153"/>
        <v>0.40084874891255701</v>
      </c>
      <c r="O1114" s="122">
        <v>1104</v>
      </c>
      <c r="P1114" t="s">
        <v>2289</v>
      </c>
      <c r="Q1114">
        <v>0.59445005635216897</v>
      </c>
      <c r="R1114">
        <v>0.42230013577325898</v>
      </c>
      <c r="S1114">
        <v>0.57602593143660497</v>
      </c>
      <c r="T1114">
        <v>0.43015874008239502</v>
      </c>
      <c r="U1114">
        <v>0.59546147976641906</v>
      </c>
      <c r="V1114">
        <v>0.45606546194015501</v>
      </c>
      <c r="W1114">
        <v>0.556979264423903</v>
      </c>
      <c r="X1114">
        <v>0.44650020881189401</v>
      </c>
      <c r="Y1114" s="126">
        <f t="shared" si="154"/>
        <v>0.556979264423903</v>
      </c>
      <c r="Z1114" s="126">
        <f t="shared" si="155"/>
        <v>0.44650020881189401</v>
      </c>
      <c r="AB1114">
        <v>1104</v>
      </c>
      <c r="AC1114" t="str">
        <f t="shared" si="159"/>
        <v>Todd Widom</v>
      </c>
      <c r="AD1114" s="124">
        <f t="shared" si="160"/>
        <v>0.59690015017749898</v>
      </c>
      <c r="AE1114" s="124">
        <f t="shared" si="161"/>
        <v>0.40084874891255701</v>
      </c>
    </row>
    <row r="1115" spans="2:31" x14ac:dyDescent="0.35">
      <c r="B1115" s="122">
        <v>1105</v>
      </c>
      <c r="C1115" t="s">
        <v>3754</v>
      </c>
      <c r="D1115">
        <v>0.65460952858313204</v>
      </c>
      <c r="E1115">
        <v>0.34212475512399798</v>
      </c>
      <c r="F1115">
        <v>0.64054256910304497</v>
      </c>
      <c r="G1115">
        <v>0.35138272488241601</v>
      </c>
      <c r="H1115">
        <v>0.62009904272526895</v>
      </c>
      <c r="I1115">
        <v>0.361095684656141</v>
      </c>
      <c r="J1115">
        <v>0.59534817069357704</v>
      </c>
      <c r="K1115">
        <v>0.39003347118672899</v>
      </c>
      <c r="L1115" s="126">
        <f t="shared" si="152"/>
        <v>0.59534817069357704</v>
      </c>
      <c r="M1115" s="126">
        <f t="shared" si="153"/>
        <v>0.39003347118672899</v>
      </c>
      <c r="O1115" s="122">
        <v>1105</v>
      </c>
      <c r="P1115" t="s">
        <v>2290</v>
      </c>
      <c r="Q1115">
        <v>0.60572690764416504</v>
      </c>
      <c r="R1115">
        <v>0.43608743184985499</v>
      </c>
      <c r="S1115">
        <v>0.58440065204534197</v>
      </c>
      <c r="T1115">
        <v>0.427263237386029</v>
      </c>
      <c r="U1115">
        <v>0.56172224977143603</v>
      </c>
      <c r="V1115">
        <v>0.42989358180505599</v>
      </c>
      <c r="W1115">
        <v>0.56100842540102303</v>
      </c>
      <c r="X1115">
        <v>0.45226772770887402</v>
      </c>
      <c r="Y1115" s="126">
        <f t="shared" si="154"/>
        <v>0.56100842540102303</v>
      </c>
      <c r="Z1115" s="126">
        <f t="shared" si="155"/>
        <v>0.45226772770887402</v>
      </c>
      <c r="AB1115">
        <v>1105</v>
      </c>
      <c r="AC1115" t="str">
        <f t="shared" si="159"/>
        <v>Tomas Barrios Vera</v>
      </c>
      <c r="AD1115" s="124">
        <f t="shared" si="160"/>
        <v>0.59534817069357704</v>
      </c>
      <c r="AE1115" s="124">
        <f t="shared" si="161"/>
        <v>0.39003347118672899</v>
      </c>
    </row>
    <row r="1116" spans="2:31" x14ac:dyDescent="0.35">
      <c r="B1116" s="122">
        <v>1106</v>
      </c>
      <c r="C1116" t="s">
        <v>2314</v>
      </c>
      <c r="D1116">
        <v>0.62850055096605295</v>
      </c>
      <c r="E1116">
        <v>0.33118236040568699</v>
      </c>
      <c r="F1116">
        <v>0.62529186682522298</v>
      </c>
      <c r="G1116">
        <v>0.34056189196869302</v>
      </c>
      <c r="H1116">
        <v>0.59625887104567599</v>
      </c>
      <c r="I1116">
        <v>0.33979074120183</v>
      </c>
      <c r="J1116">
        <v>0.58980089041588002</v>
      </c>
      <c r="K1116">
        <v>0.37761084829410002</v>
      </c>
      <c r="L1116" s="126">
        <f t="shared" si="152"/>
        <v>0.58980089041588002</v>
      </c>
      <c r="M1116" s="126">
        <f t="shared" si="153"/>
        <v>0.37761084829410002</v>
      </c>
      <c r="O1116" s="122">
        <v>1106</v>
      </c>
      <c r="P1116" t="s">
        <v>3938</v>
      </c>
      <c r="Q1116">
        <v>0.57920462717723398</v>
      </c>
      <c r="R1116">
        <v>0.41627656597847801</v>
      </c>
      <c r="S1116">
        <v>0.56893950290297901</v>
      </c>
      <c r="T1116">
        <v>0.42503542130463801</v>
      </c>
      <c r="U1116">
        <v>0.54961388153170299</v>
      </c>
      <c r="V1116">
        <v>0.43682969793543402</v>
      </c>
      <c r="W1116">
        <v>0.53493950290297898</v>
      </c>
      <c r="X1116">
        <v>0.45903542130463798</v>
      </c>
      <c r="Y1116" s="126">
        <f t="shared" si="154"/>
        <v>0.53493950290297898</v>
      </c>
      <c r="Z1116" s="126">
        <f t="shared" si="155"/>
        <v>0.45903542130463798</v>
      </c>
      <c r="AB1116">
        <v>1106</v>
      </c>
      <c r="AC1116" t="str">
        <f t="shared" si="159"/>
        <v>Tomas Behrend</v>
      </c>
      <c r="AD1116" s="124">
        <f t="shared" si="160"/>
        <v>0.58980089041588002</v>
      </c>
      <c r="AE1116" s="124">
        <f t="shared" si="161"/>
        <v>0.37761084829410002</v>
      </c>
    </row>
    <row r="1117" spans="2:31" x14ac:dyDescent="0.35">
      <c r="B1117" s="122">
        <v>1107</v>
      </c>
      <c r="C1117" t="s">
        <v>1973</v>
      </c>
      <c r="D1117">
        <v>0.72109602634005499</v>
      </c>
      <c r="E1117">
        <v>0.37052047759554602</v>
      </c>
      <c r="F1117">
        <v>0.69747288716060696</v>
      </c>
      <c r="G1117">
        <v>0.38429301346838901</v>
      </c>
      <c r="H1117">
        <v>0.68662954354816097</v>
      </c>
      <c r="I1117">
        <v>0.413349349820753</v>
      </c>
      <c r="J1117">
        <v>0.66837368441890699</v>
      </c>
      <c r="K1117">
        <v>0.39960027455757102</v>
      </c>
      <c r="L1117" s="126">
        <f t="shared" si="152"/>
        <v>0.66837368441890699</v>
      </c>
      <c r="M1117" s="126">
        <f t="shared" si="153"/>
        <v>0.39960027455757102</v>
      </c>
      <c r="O1117" s="122">
        <v>1107</v>
      </c>
      <c r="P1117" t="s">
        <v>2291</v>
      </c>
      <c r="Q1117">
        <v>0.57808404865805096</v>
      </c>
      <c r="R1117">
        <v>0.41801905591444899</v>
      </c>
      <c r="S1117">
        <v>0.56744539821073403</v>
      </c>
      <c r="T1117">
        <v>0.42735874121926498</v>
      </c>
      <c r="U1117">
        <v>0.54625214597415195</v>
      </c>
      <c r="V1117">
        <v>0.44205716774334602</v>
      </c>
      <c r="W1117">
        <v>0.533445398210734</v>
      </c>
      <c r="X1117">
        <v>0.46135874121926501</v>
      </c>
      <c r="Y1117" s="126">
        <f t="shared" si="154"/>
        <v>0.533445398210734</v>
      </c>
      <c r="Z1117" s="126">
        <f t="shared" si="155"/>
        <v>0.46135874121926501</v>
      </c>
      <c r="AB1117">
        <v>1107</v>
      </c>
      <c r="AC1117" t="str">
        <f t="shared" si="159"/>
        <v>Tomas Berdych</v>
      </c>
      <c r="AD1117" s="124">
        <f t="shared" si="160"/>
        <v>0.66837368441890699</v>
      </c>
      <c r="AE1117" s="124">
        <f t="shared" si="161"/>
        <v>0.39960027455757102</v>
      </c>
    </row>
    <row r="1118" spans="2:31" x14ac:dyDescent="0.35">
      <c r="B1118" s="122">
        <v>1108</v>
      </c>
      <c r="C1118" t="s">
        <v>1974</v>
      </c>
      <c r="D1118">
        <v>0.64415071151815895</v>
      </c>
      <c r="E1118">
        <v>0.34454002628892999</v>
      </c>
      <c r="F1118">
        <v>0.62857762121026495</v>
      </c>
      <c r="G1118">
        <v>0.353973875528522</v>
      </c>
      <c r="H1118">
        <v>0.60225657823365997</v>
      </c>
      <c r="I1118">
        <v>0.368835093498454</v>
      </c>
      <c r="J1118">
        <v>0.58216001655038996</v>
      </c>
      <c r="K1118">
        <v>0.39724846019404397</v>
      </c>
      <c r="L1118" s="126">
        <f t="shared" si="152"/>
        <v>0.58216001655038996</v>
      </c>
      <c r="M1118" s="126">
        <f t="shared" si="153"/>
        <v>0.39724846019404397</v>
      </c>
      <c r="O1118" s="122">
        <v>1108</v>
      </c>
      <c r="P1118" t="s">
        <v>3164</v>
      </c>
      <c r="Q1118">
        <v>0.57947360740143605</v>
      </c>
      <c r="R1118">
        <v>0.41825622922648498</v>
      </c>
      <c r="S1118">
        <v>0.56921041110215398</v>
      </c>
      <c r="T1118">
        <v>0.42738434383972801</v>
      </c>
      <c r="U1118">
        <v>0.55094721480287201</v>
      </c>
      <c r="V1118">
        <v>0.44451245845296999</v>
      </c>
      <c r="W1118">
        <v>0.53363123330646101</v>
      </c>
      <c r="X1118">
        <v>0.45615303151918402</v>
      </c>
      <c r="Y1118" s="126">
        <f t="shared" si="154"/>
        <v>0.53363123330646101</v>
      </c>
      <c r="Z1118" s="126">
        <f t="shared" si="155"/>
        <v>0.45615303151918402</v>
      </c>
      <c r="AB1118">
        <v>1108</v>
      </c>
      <c r="AC1118" t="str">
        <f t="shared" si="159"/>
        <v>Tomas Cakl</v>
      </c>
      <c r="AD1118" s="124">
        <f t="shared" si="160"/>
        <v>0.58216001655038996</v>
      </c>
      <c r="AE1118" s="124">
        <f t="shared" si="161"/>
        <v>0.39724846019404397</v>
      </c>
    </row>
    <row r="1119" spans="2:31" x14ac:dyDescent="0.35">
      <c r="B1119" s="122">
        <v>1109</v>
      </c>
      <c r="C1119" t="s">
        <v>3684</v>
      </c>
      <c r="D1119">
        <v>0.65486515960589897</v>
      </c>
      <c r="E1119">
        <v>0.35169909347877698</v>
      </c>
      <c r="F1119">
        <v>0.64581385977803896</v>
      </c>
      <c r="G1119">
        <v>0.36343965533327499</v>
      </c>
      <c r="H1119">
        <v>0.62807518624051994</v>
      </c>
      <c r="I1119">
        <v>0.39158841013673801</v>
      </c>
      <c r="J1119">
        <v>0.601656999892345</v>
      </c>
      <c r="K1119">
        <v>0.40615714419094601</v>
      </c>
      <c r="L1119" s="126">
        <f t="shared" si="152"/>
        <v>0.601656999892345</v>
      </c>
      <c r="M1119" s="126">
        <f t="shared" si="153"/>
        <v>0.40615714419094601</v>
      </c>
      <c r="O1119" s="122">
        <v>1109</v>
      </c>
      <c r="P1119" t="s">
        <v>3112</v>
      </c>
      <c r="Q1119">
        <v>0.56462828176959601</v>
      </c>
      <c r="R1119">
        <v>0.41295428707938497</v>
      </c>
      <c r="S1119">
        <v>0.55472689541356102</v>
      </c>
      <c r="T1119">
        <v>0.42020414422614499</v>
      </c>
      <c r="U1119">
        <v>0.52315050521233997</v>
      </c>
      <c r="V1119">
        <v>0.42808046775849001</v>
      </c>
      <c r="W1119">
        <v>0.51888071554850201</v>
      </c>
      <c r="X1119">
        <v>0.44932639366399002</v>
      </c>
      <c r="Y1119" s="126">
        <f t="shared" si="154"/>
        <v>0.51888071554850201</v>
      </c>
      <c r="Z1119" s="126">
        <f t="shared" si="155"/>
        <v>0.44932639366399002</v>
      </c>
      <c r="AB1119">
        <v>1109</v>
      </c>
      <c r="AC1119" t="str">
        <f t="shared" si="159"/>
        <v>Tomas Machac</v>
      </c>
      <c r="AD1119" s="124">
        <f t="shared" si="160"/>
        <v>0.601656999892345</v>
      </c>
      <c r="AE1119" s="124">
        <f t="shared" si="161"/>
        <v>0.40615714419094601</v>
      </c>
    </row>
    <row r="1120" spans="2:31" x14ac:dyDescent="0.35">
      <c r="B1120" s="122">
        <v>1110</v>
      </c>
      <c r="C1120" t="s">
        <v>3705</v>
      </c>
      <c r="D1120">
        <v>0.66172680037675502</v>
      </c>
      <c r="E1120">
        <v>0.34797504716815197</v>
      </c>
      <c r="F1120">
        <v>0.65660048675209703</v>
      </c>
      <c r="G1120">
        <v>0.35992876539766999</v>
      </c>
      <c r="H1120">
        <v>0.64390029827926099</v>
      </c>
      <c r="I1120">
        <v>0.37218558745042202</v>
      </c>
      <c r="J1120">
        <v>0.63919783986136103</v>
      </c>
      <c r="K1120">
        <v>0.41048070615642801</v>
      </c>
      <c r="L1120" s="126">
        <f t="shared" si="152"/>
        <v>0.63919783986136103</v>
      </c>
      <c r="M1120" s="126">
        <f t="shared" si="153"/>
        <v>0.41048070615642801</v>
      </c>
      <c r="O1120" s="122">
        <v>1110</v>
      </c>
      <c r="P1120" t="s">
        <v>3275</v>
      </c>
      <c r="Q1120">
        <v>0.57866352238562602</v>
      </c>
      <c r="R1120">
        <v>0.42324863981550298</v>
      </c>
      <c r="S1120">
        <v>0.56821802984750203</v>
      </c>
      <c r="T1120">
        <v>0.43433151975400403</v>
      </c>
      <c r="U1120">
        <v>0.54799056715687999</v>
      </c>
      <c r="V1120">
        <v>0.457745919446508</v>
      </c>
      <c r="W1120">
        <v>0.534218029847502</v>
      </c>
      <c r="X1120">
        <v>0.468331519754004</v>
      </c>
      <c r="Y1120" s="126">
        <f t="shared" si="154"/>
        <v>0.534218029847502</v>
      </c>
      <c r="Z1120" s="126">
        <f t="shared" si="155"/>
        <v>0.468331519754004</v>
      </c>
      <c r="AB1120">
        <v>1110</v>
      </c>
      <c r="AC1120" t="str">
        <f t="shared" si="159"/>
        <v>Tomas Martin Etcheverry</v>
      </c>
      <c r="AD1120" s="124">
        <f t="shared" si="160"/>
        <v>0.63919783986136103</v>
      </c>
      <c r="AE1120" s="124">
        <f t="shared" si="161"/>
        <v>0.41048070615642801</v>
      </c>
    </row>
    <row r="1121" spans="2:31" x14ac:dyDescent="0.35">
      <c r="B1121" s="122">
        <v>1111</v>
      </c>
      <c r="C1121" t="s">
        <v>2395</v>
      </c>
      <c r="D1121">
        <v>0.65226671273535497</v>
      </c>
      <c r="E1121">
        <v>0.347213899857437</v>
      </c>
      <c r="F1121">
        <v>0.64090006910303299</v>
      </c>
      <c r="G1121">
        <v>0.35832084978615503</v>
      </c>
      <c r="H1121">
        <v>0.623533425470711</v>
      </c>
      <c r="I1121">
        <v>0.375427799714873</v>
      </c>
      <c r="J1121">
        <v>0.59655354985617004</v>
      </c>
      <c r="K1121">
        <v>0.40100532932995198</v>
      </c>
      <c r="L1121" s="126">
        <f t="shared" si="152"/>
        <v>0.59655354985617004</v>
      </c>
      <c r="M1121" s="126">
        <f t="shared" si="153"/>
        <v>0.40100532932995198</v>
      </c>
      <c r="O1121" s="122">
        <v>1111</v>
      </c>
      <c r="P1121" t="s">
        <v>2292</v>
      </c>
      <c r="Q1121">
        <v>0.57620997900592397</v>
      </c>
      <c r="R1121">
        <v>0.41443210057375901</v>
      </c>
      <c r="S1121">
        <v>0.56494663867456596</v>
      </c>
      <c r="T1121">
        <v>0.42257613409834599</v>
      </c>
      <c r="U1121">
        <v>0.54062993701777295</v>
      </c>
      <c r="V1121">
        <v>0.43129630172127797</v>
      </c>
      <c r="W1121">
        <v>0.53094663867456604</v>
      </c>
      <c r="X1121">
        <v>0.45657613409834602</v>
      </c>
      <c r="Y1121" s="126">
        <f t="shared" si="154"/>
        <v>0.53094663867456604</v>
      </c>
      <c r="Z1121" s="126">
        <f t="shared" si="155"/>
        <v>0.45657613409834602</v>
      </c>
      <c r="AB1121">
        <v>1111</v>
      </c>
      <c r="AC1121" t="str">
        <f t="shared" si="159"/>
        <v>Tomas Tenconi</v>
      </c>
      <c r="AD1121" s="124">
        <f t="shared" si="160"/>
        <v>0.59655354985617004</v>
      </c>
      <c r="AE1121" s="124">
        <f t="shared" si="161"/>
        <v>0.40100532932995198</v>
      </c>
    </row>
    <row r="1122" spans="2:31" x14ac:dyDescent="0.35">
      <c r="B1122" s="122">
        <v>1112</v>
      </c>
      <c r="C1122" t="s">
        <v>1975</v>
      </c>
      <c r="D1122">
        <v>0.64801900233724496</v>
      </c>
      <c r="E1122">
        <v>0.33719183538028003</v>
      </c>
      <c r="F1122">
        <v>0.63579431477858905</v>
      </c>
      <c r="G1122">
        <v>0.34263155837102499</v>
      </c>
      <c r="H1122">
        <v>0.60572337271898802</v>
      </c>
      <c r="I1122">
        <v>0.344916072123996</v>
      </c>
      <c r="J1122">
        <v>0.59169172716483598</v>
      </c>
      <c r="K1122">
        <v>0.377989949115908</v>
      </c>
      <c r="L1122" s="126">
        <f t="shared" si="152"/>
        <v>0.59169172716483598</v>
      </c>
      <c r="M1122" s="126">
        <f t="shared" si="153"/>
        <v>0.377989949115908</v>
      </c>
      <c r="O1122" s="122">
        <v>1112</v>
      </c>
      <c r="P1122" t="s">
        <v>3509</v>
      </c>
      <c r="Q1122">
        <v>0.582420895055062</v>
      </c>
      <c r="R1122">
        <v>0.41843205153199797</v>
      </c>
      <c r="S1122">
        <v>0.57322786007341697</v>
      </c>
      <c r="T1122">
        <v>0.42790940204266398</v>
      </c>
      <c r="U1122">
        <v>0.55926268516518696</v>
      </c>
      <c r="V1122">
        <v>0.44329615459599497</v>
      </c>
      <c r="W1122">
        <v>0.53922786007341705</v>
      </c>
      <c r="X1122">
        <v>0.46190940204266401</v>
      </c>
      <c r="Y1122" s="126">
        <f t="shared" si="154"/>
        <v>0.53922786007341705</v>
      </c>
      <c r="Z1122" s="126">
        <f t="shared" si="155"/>
        <v>0.46190940204266401</v>
      </c>
      <c r="AB1122">
        <v>1112</v>
      </c>
      <c r="AC1122" t="str">
        <f t="shared" si="159"/>
        <v>Tomas Zib</v>
      </c>
      <c r="AD1122" s="124">
        <f t="shared" si="160"/>
        <v>0.59169172716483598</v>
      </c>
      <c r="AE1122" s="124">
        <f t="shared" si="161"/>
        <v>0.377989949115908</v>
      </c>
    </row>
    <row r="1123" spans="2:31" x14ac:dyDescent="0.35">
      <c r="B1123" s="122">
        <v>1113</v>
      </c>
      <c r="C1123" t="s">
        <v>1976</v>
      </c>
      <c r="D1123">
        <v>0.68808009057542696</v>
      </c>
      <c r="E1123">
        <v>0.34986672965034998</v>
      </c>
      <c r="F1123">
        <v>0.66787015275598705</v>
      </c>
      <c r="G1123">
        <v>0.35365348396557</v>
      </c>
      <c r="H1123">
        <v>0.65173728162629396</v>
      </c>
      <c r="I1123">
        <v>0.38758135901000901</v>
      </c>
      <c r="J1123">
        <v>0.645236339642558</v>
      </c>
      <c r="K1123">
        <v>0.39119158120853897</v>
      </c>
      <c r="L1123" s="126">
        <f t="shared" si="152"/>
        <v>0.645236339642558</v>
      </c>
      <c r="M1123" s="126">
        <f t="shared" si="153"/>
        <v>0.39119158120853897</v>
      </c>
      <c r="O1123" s="122">
        <v>1113</v>
      </c>
      <c r="P1123" t="s">
        <v>3875</v>
      </c>
      <c r="Q1123">
        <v>0.59482583899381303</v>
      </c>
      <c r="R1123">
        <v>0.39689922126375199</v>
      </c>
      <c r="S1123">
        <v>0.58136713251753003</v>
      </c>
      <c r="T1123">
        <v>0.40991014919096203</v>
      </c>
      <c r="U1123">
        <v>0.57995944753031303</v>
      </c>
      <c r="V1123">
        <v>0.414560672833239</v>
      </c>
      <c r="W1123">
        <v>0.52158841277172396</v>
      </c>
      <c r="X1123">
        <v>0.44005355110681499</v>
      </c>
      <c r="Y1123" s="126">
        <f t="shared" si="154"/>
        <v>0.52158841277172396</v>
      </c>
      <c r="Z1123" s="126">
        <f t="shared" si="155"/>
        <v>0.44005355110681499</v>
      </c>
      <c r="AB1123">
        <v>1113</v>
      </c>
      <c r="AC1123" t="str">
        <f t="shared" si="159"/>
        <v>Tommy Haas</v>
      </c>
      <c r="AD1123" s="124">
        <f t="shared" si="160"/>
        <v>0.645236339642558</v>
      </c>
      <c r="AE1123" s="124">
        <f t="shared" si="161"/>
        <v>0.39119158120853897</v>
      </c>
    </row>
    <row r="1124" spans="2:31" x14ac:dyDescent="0.35">
      <c r="B1124" s="122">
        <v>1114</v>
      </c>
      <c r="C1124" t="s">
        <v>2796</v>
      </c>
      <c r="D1124">
        <v>0.68033281261022505</v>
      </c>
      <c r="E1124">
        <v>0.39049972256241799</v>
      </c>
      <c r="F1124">
        <v>0.68380991809962099</v>
      </c>
      <c r="G1124">
        <v>0.421289404795405</v>
      </c>
      <c r="H1124">
        <v>0.69412112238954204</v>
      </c>
      <c r="I1124">
        <v>0.42970577934910997</v>
      </c>
      <c r="J1124">
        <v>0.64330098519965995</v>
      </c>
      <c r="K1124">
        <v>0.41066143078202</v>
      </c>
      <c r="L1124" s="126">
        <f t="shared" si="152"/>
        <v>0.64330098519965995</v>
      </c>
      <c r="M1124" s="126">
        <f t="shared" si="153"/>
        <v>0.41066143078202</v>
      </c>
      <c r="O1124" s="122">
        <v>1114</v>
      </c>
      <c r="P1124" t="s">
        <v>3610</v>
      </c>
      <c r="Q1124">
        <v>0.57657548768536304</v>
      </c>
      <c r="R1124">
        <v>0.41210851210940003</v>
      </c>
      <c r="S1124">
        <v>0.56875200647850299</v>
      </c>
      <c r="T1124">
        <v>0.42179142728540697</v>
      </c>
      <c r="U1124">
        <v>0.54906000700882995</v>
      </c>
      <c r="V1124">
        <v>0.43705446099746098</v>
      </c>
      <c r="W1124">
        <v>0.54074976933171504</v>
      </c>
      <c r="X1124">
        <v>0.44495319454819698</v>
      </c>
      <c r="Y1124" s="126">
        <f t="shared" si="154"/>
        <v>0.54074976933171504</v>
      </c>
      <c r="Z1124" s="126">
        <f t="shared" si="155"/>
        <v>0.44495319454819698</v>
      </c>
      <c r="AB1124">
        <v>1114</v>
      </c>
      <c r="AC1124" t="str">
        <f t="shared" si="159"/>
        <v>Tommy Paul</v>
      </c>
      <c r="AD1124" s="124">
        <f t="shared" si="160"/>
        <v>0.64330098519965995</v>
      </c>
      <c r="AE1124" s="124">
        <f t="shared" si="161"/>
        <v>0.41066143078202</v>
      </c>
    </row>
    <row r="1125" spans="2:31" x14ac:dyDescent="0.35">
      <c r="B1125" s="122">
        <v>1115</v>
      </c>
      <c r="C1125" t="s">
        <v>1977</v>
      </c>
      <c r="D1125">
        <v>0.65082610777804495</v>
      </c>
      <c r="E1125">
        <v>0.33304787243136902</v>
      </c>
      <c r="F1125">
        <v>0.637417902322717</v>
      </c>
      <c r="G1125">
        <v>0.35026970680738601</v>
      </c>
      <c r="H1125">
        <v>0.62231097400378299</v>
      </c>
      <c r="I1125">
        <v>0.37377388991459498</v>
      </c>
      <c r="J1125">
        <v>0.61421242544533505</v>
      </c>
      <c r="K1125">
        <v>0.394925841381913</v>
      </c>
      <c r="L1125" s="126">
        <f t="shared" si="152"/>
        <v>0.61421242544533505</v>
      </c>
      <c r="M1125" s="126">
        <f t="shared" si="153"/>
        <v>0.394925841381913</v>
      </c>
      <c r="O1125" s="122">
        <v>1115</v>
      </c>
      <c r="P1125" t="s">
        <v>2974</v>
      </c>
      <c r="Q1125">
        <v>0.561837172285654</v>
      </c>
      <c r="R1125">
        <v>0.41378541412685799</v>
      </c>
      <c r="S1125">
        <v>0.54230269044013502</v>
      </c>
      <c r="T1125">
        <v>0.42105672086597401</v>
      </c>
      <c r="U1125">
        <v>0.53230230540883605</v>
      </c>
      <c r="V1125">
        <v>0.44649842570515003</v>
      </c>
      <c r="W1125">
        <v>0.51996880878556695</v>
      </c>
      <c r="X1125">
        <v>0.46103354217208198</v>
      </c>
      <c r="Y1125" s="126">
        <f t="shared" si="154"/>
        <v>0.51996880878556695</v>
      </c>
      <c r="Z1125" s="126">
        <f t="shared" si="155"/>
        <v>0.46103354217208198</v>
      </c>
      <c r="AB1125">
        <v>1115</v>
      </c>
      <c r="AC1125" t="str">
        <f t="shared" si="159"/>
        <v>Tommy Robredo</v>
      </c>
      <c r="AD1125" s="124">
        <f t="shared" si="160"/>
        <v>0.61421242544533505</v>
      </c>
      <c r="AE1125" s="124">
        <f t="shared" si="161"/>
        <v>0.394925841381913</v>
      </c>
    </row>
    <row r="1126" spans="2:31" x14ac:dyDescent="0.35">
      <c r="B1126" s="122">
        <v>1116</v>
      </c>
      <c r="C1126" t="s">
        <v>2767</v>
      </c>
      <c r="D1126">
        <v>0.65052565767345705</v>
      </c>
      <c r="E1126">
        <v>0.34580264416498402</v>
      </c>
      <c r="F1126">
        <v>0.63794495577314403</v>
      </c>
      <c r="G1126">
        <v>0.355463681114429</v>
      </c>
      <c r="H1126">
        <v>0.6204554691552</v>
      </c>
      <c r="I1126">
        <v>0.37347621201590397</v>
      </c>
      <c r="J1126">
        <v>0.58996699860797497</v>
      </c>
      <c r="K1126">
        <v>0.39781257613487297</v>
      </c>
      <c r="L1126" s="126">
        <f t="shared" si="152"/>
        <v>0.58996699860797497</v>
      </c>
      <c r="M1126" s="126">
        <f t="shared" si="153"/>
        <v>0.39781257613487297</v>
      </c>
      <c r="O1126" s="122">
        <v>1116</v>
      </c>
      <c r="P1126" t="s">
        <v>3437</v>
      </c>
      <c r="Q1126">
        <v>0.58279132201186301</v>
      </c>
      <c r="R1126">
        <v>0.41765045083163699</v>
      </c>
      <c r="S1126">
        <v>0.58346659291735203</v>
      </c>
      <c r="T1126">
        <v>0.422947048996762</v>
      </c>
      <c r="U1126">
        <v>0.55772711140748099</v>
      </c>
      <c r="V1126">
        <v>0.43245364752066601</v>
      </c>
      <c r="W1126">
        <v>0.52666269058224202</v>
      </c>
      <c r="X1126">
        <v>0.44867846218199597</v>
      </c>
      <c r="Y1126" s="126">
        <f t="shared" si="154"/>
        <v>0.52666269058224202</v>
      </c>
      <c r="Z1126" s="126">
        <f t="shared" si="155"/>
        <v>0.44867846218199597</v>
      </c>
      <c r="AB1126">
        <v>1116</v>
      </c>
      <c r="AC1126" t="str">
        <f t="shared" ref="AC1126:AC1170" si="162">IF($B$5=1,C1126,P1126)</f>
        <v>Toni Androic</v>
      </c>
      <c r="AD1126" s="124">
        <f t="shared" ref="AD1126:AD1170" si="163">IF($B$5=1,L1126,Y1126)</f>
        <v>0.58996699860797497</v>
      </c>
      <c r="AE1126" s="124">
        <f t="shared" ref="AE1126:AE1170" si="164">IF($B$5=1,M1126,Z1126)</f>
        <v>0.39781257613487297</v>
      </c>
    </row>
    <row r="1127" spans="2:31" x14ac:dyDescent="0.35">
      <c r="B1127" s="122">
        <v>1117</v>
      </c>
      <c r="C1127" t="s">
        <v>2420</v>
      </c>
      <c r="D1127">
        <v>0.651588123429932</v>
      </c>
      <c r="E1127">
        <v>0.344962333479998</v>
      </c>
      <c r="F1127">
        <v>0.63988218514489803</v>
      </c>
      <c r="G1127">
        <v>0.35494350021999699</v>
      </c>
      <c r="H1127">
        <v>0.62217624685986395</v>
      </c>
      <c r="I1127">
        <v>0.37092466695999499</v>
      </c>
      <c r="J1127">
        <v>0.59336418012068104</v>
      </c>
      <c r="K1127">
        <v>0.39042296735598903</v>
      </c>
      <c r="L1127" s="126">
        <f t="shared" si="152"/>
        <v>0.59336418012068104</v>
      </c>
      <c r="M1127" s="126">
        <f t="shared" si="153"/>
        <v>0.39042296735598903</v>
      </c>
      <c r="O1127" s="122">
        <v>1117</v>
      </c>
      <c r="P1127" t="s">
        <v>3595</v>
      </c>
      <c r="Q1127">
        <v>0.58420728813113798</v>
      </c>
      <c r="R1127">
        <v>0.40966221716406098</v>
      </c>
      <c r="S1127">
        <v>0.57081064947777904</v>
      </c>
      <c r="T1127">
        <v>0.41929091811061697</v>
      </c>
      <c r="U1127">
        <v>0.55070134566798501</v>
      </c>
      <c r="V1127">
        <v>0.42883061122664301</v>
      </c>
      <c r="W1127">
        <v>0.53467075299876798</v>
      </c>
      <c r="X1127">
        <v>0.44889220696751297</v>
      </c>
      <c r="Y1127" s="126">
        <f t="shared" si="154"/>
        <v>0.53467075299876798</v>
      </c>
      <c r="Z1127" s="126">
        <f t="shared" si="155"/>
        <v>0.44889220696751297</v>
      </c>
      <c r="AB1127">
        <v>1117</v>
      </c>
      <c r="AC1127" t="str">
        <f t="shared" si="162"/>
        <v>Torsten Popp</v>
      </c>
      <c r="AD1127" s="124">
        <f t="shared" si="163"/>
        <v>0.59336418012068104</v>
      </c>
      <c r="AE1127" s="124">
        <f t="shared" si="164"/>
        <v>0.39042296735598903</v>
      </c>
    </row>
    <row r="1128" spans="2:31" x14ac:dyDescent="0.35">
      <c r="B1128" s="122">
        <v>1118</v>
      </c>
      <c r="C1128" t="s">
        <v>1978</v>
      </c>
      <c r="D1128">
        <v>0.65276188223577303</v>
      </c>
      <c r="E1128">
        <v>0.34481295358171499</v>
      </c>
      <c r="F1128">
        <v>0.64168250964769702</v>
      </c>
      <c r="G1128">
        <v>0.355083938108953</v>
      </c>
      <c r="H1128">
        <v>0.62425389767208805</v>
      </c>
      <c r="I1128">
        <v>0.36814725455604003</v>
      </c>
      <c r="J1128">
        <v>0.59968250964769698</v>
      </c>
      <c r="K1128">
        <v>0.39708393810895298</v>
      </c>
      <c r="L1128" s="126">
        <f t="shared" si="152"/>
        <v>0.59968250964769698</v>
      </c>
      <c r="M1128" s="126">
        <f t="shared" si="153"/>
        <v>0.39708393810895298</v>
      </c>
      <c r="O1128" s="122">
        <v>1118</v>
      </c>
      <c r="P1128" t="s">
        <v>3277</v>
      </c>
      <c r="Q1128">
        <v>0.57689914275349996</v>
      </c>
      <c r="R1128">
        <v>0.41933049018568502</v>
      </c>
      <c r="S1128">
        <v>0.56586552367133303</v>
      </c>
      <c r="T1128">
        <v>0.42910732024758003</v>
      </c>
      <c r="U1128">
        <v>0.54269742826050005</v>
      </c>
      <c r="V1128">
        <v>0.44599147055705501</v>
      </c>
      <c r="W1128">
        <v>0.531865523671333</v>
      </c>
      <c r="X1128">
        <v>0.46310732024758</v>
      </c>
      <c r="Y1128" s="126">
        <f t="shared" si="154"/>
        <v>0.531865523671333</v>
      </c>
      <c r="Z1128" s="126">
        <f t="shared" si="155"/>
        <v>0.46310732024758</v>
      </c>
      <c r="AB1128">
        <v>1118</v>
      </c>
      <c r="AC1128" t="str">
        <f t="shared" si="162"/>
        <v>Toshihide Matsui</v>
      </c>
      <c r="AD1128" s="124">
        <f t="shared" si="163"/>
        <v>0.59968250964769698</v>
      </c>
      <c r="AE1128" s="124">
        <f t="shared" si="164"/>
        <v>0.39708393810895298</v>
      </c>
    </row>
    <row r="1129" spans="2:31" x14ac:dyDescent="0.35">
      <c r="B1129" s="122">
        <v>1119</v>
      </c>
      <c r="C1129" t="s">
        <v>3762</v>
      </c>
      <c r="D1129">
        <v>0.65313253612867805</v>
      </c>
      <c r="E1129">
        <v>0.34614279377123802</v>
      </c>
      <c r="F1129">
        <v>0.64217671483823702</v>
      </c>
      <c r="G1129">
        <v>0.35685705836165099</v>
      </c>
      <c r="H1129">
        <v>0.62541527986985601</v>
      </c>
      <c r="I1129">
        <v>0.37231408714988001</v>
      </c>
      <c r="J1129">
        <v>0.60017671483823698</v>
      </c>
      <c r="K1129">
        <v>0.39885705836165097</v>
      </c>
      <c r="L1129" s="126">
        <f t="shared" si="152"/>
        <v>0.60017671483823698</v>
      </c>
      <c r="M1129" s="126">
        <f t="shared" si="153"/>
        <v>0.39885705836165097</v>
      </c>
      <c r="O1129" s="122">
        <v>1119</v>
      </c>
      <c r="P1129" t="s">
        <v>3079</v>
      </c>
      <c r="Q1129">
        <v>0.57853887287752503</v>
      </c>
      <c r="R1129">
        <v>0.41989707376405699</v>
      </c>
      <c r="S1129">
        <v>0.56671246397442998</v>
      </c>
      <c r="T1129">
        <v>0.42976841596912801</v>
      </c>
      <c r="U1129">
        <v>0.55053887287752501</v>
      </c>
      <c r="V1129">
        <v>0.44789707376405702</v>
      </c>
      <c r="W1129">
        <v>0.53490415465814301</v>
      </c>
      <c r="X1129">
        <v>0.46392280532304198</v>
      </c>
      <c r="Y1129" s="126">
        <f t="shared" si="154"/>
        <v>0.53490415465814301</v>
      </c>
      <c r="Z1129" s="126">
        <f t="shared" si="155"/>
        <v>0.46392280532304198</v>
      </c>
      <c r="AB1129">
        <v>1119</v>
      </c>
      <c r="AC1129" t="str">
        <f t="shared" si="162"/>
        <v>Trent Bryde</v>
      </c>
      <c r="AD1129" s="124">
        <f t="shared" si="163"/>
        <v>0.60017671483823698</v>
      </c>
      <c r="AE1129" s="124">
        <f t="shared" si="164"/>
        <v>0.39885705836165097</v>
      </c>
    </row>
    <row r="1130" spans="2:31" x14ac:dyDescent="0.35">
      <c r="B1130" s="122">
        <v>1120</v>
      </c>
      <c r="C1130" t="s">
        <v>2830</v>
      </c>
      <c r="D1130">
        <v>0.64795324186194503</v>
      </c>
      <c r="E1130">
        <v>0.34513692020388298</v>
      </c>
      <c r="F1130">
        <v>0.63922586475264198</v>
      </c>
      <c r="G1130">
        <v>0.35867696384397901</v>
      </c>
      <c r="H1130">
        <v>0.61933161995239605</v>
      </c>
      <c r="I1130">
        <v>0.38050753913604801</v>
      </c>
      <c r="J1130">
        <v>0.59913725540946905</v>
      </c>
      <c r="K1130">
        <v>0.40113867156249899</v>
      </c>
      <c r="L1130" s="126">
        <f t="shared" si="152"/>
        <v>0.59913725540946905</v>
      </c>
      <c r="M1130" s="126">
        <f t="shared" si="153"/>
        <v>0.40113867156249899</v>
      </c>
      <c r="O1130" s="122">
        <v>1120</v>
      </c>
      <c r="P1130" t="s">
        <v>3790</v>
      </c>
      <c r="Q1130">
        <v>0.57907335617381295</v>
      </c>
      <c r="R1130">
        <v>0.41799729948084302</v>
      </c>
      <c r="S1130">
        <v>0.56849880068366898</v>
      </c>
      <c r="T1130">
        <v>0.42724935891017501</v>
      </c>
      <c r="U1130">
        <v>0.55081411380992895</v>
      </c>
      <c r="V1130">
        <v>0.44247414082821901</v>
      </c>
      <c r="W1130">
        <v>0.52971666481819901</v>
      </c>
      <c r="X1130">
        <v>0.45980263175310299</v>
      </c>
      <c r="Y1130" s="126">
        <f t="shared" si="154"/>
        <v>0.52971666481819901</v>
      </c>
      <c r="Z1130" s="126">
        <f t="shared" si="155"/>
        <v>0.45980263175310299</v>
      </c>
      <c r="AB1130">
        <v>1120</v>
      </c>
      <c r="AC1130" t="str">
        <f t="shared" si="162"/>
        <v>Tristan Lamasine</v>
      </c>
      <c r="AD1130" s="124">
        <f t="shared" si="163"/>
        <v>0.59913725540946905</v>
      </c>
      <c r="AE1130" s="124">
        <f t="shared" si="164"/>
        <v>0.40113867156249899</v>
      </c>
    </row>
    <row r="1131" spans="2:31" x14ac:dyDescent="0.35">
      <c r="B1131" s="122">
        <v>1121</v>
      </c>
      <c r="C1131" t="s">
        <v>3712</v>
      </c>
      <c r="D1131">
        <v>0.65235634328358205</v>
      </c>
      <c r="E1131">
        <v>0.34699999999999998</v>
      </c>
      <c r="F1131">
        <v>0.64114179104477598</v>
      </c>
      <c r="G1131">
        <v>0.35799999999999998</v>
      </c>
      <c r="H1131">
        <v>0.62298320895522397</v>
      </c>
      <c r="I1131">
        <v>0.375</v>
      </c>
      <c r="J1131">
        <v>0.59914179104477605</v>
      </c>
      <c r="K1131">
        <v>0.4</v>
      </c>
      <c r="L1131" s="126">
        <f t="shared" si="152"/>
        <v>0.59914179104477605</v>
      </c>
      <c r="M1131" s="126">
        <f t="shared" si="153"/>
        <v>0.4</v>
      </c>
      <c r="O1131" s="122">
        <v>1121</v>
      </c>
      <c r="P1131" t="s">
        <v>2293</v>
      </c>
      <c r="Q1131">
        <v>0.57195951152566604</v>
      </c>
      <c r="R1131">
        <v>0.40808125984638999</v>
      </c>
      <c r="S1131">
        <v>0.56203572773397203</v>
      </c>
      <c r="T1131">
        <v>0.41738361485714698</v>
      </c>
      <c r="U1131">
        <v>0.54125688551795903</v>
      </c>
      <c r="V1131">
        <v>0.42838654808007898</v>
      </c>
      <c r="W1131">
        <v>0.52483907094158999</v>
      </c>
      <c r="X1131">
        <v>0.442327817653487</v>
      </c>
      <c r="Y1131" s="126">
        <f t="shared" si="154"/>
        <v>0.52483907094158999</v>
      </c>
      <c r="Z1131" s="126">
        <f t="shared" si="155"/>
        <v>0.442327817653487</v>
      </c>
      <c r="AB1131">
        <v>1121</v>
      </c>
      <c r="AC1131" t="str">
        <f t="shared" si="162"/>
        <v>Tristan Schoolkate</v>
      </c>
      <c r="AD1131" s="124">
        <f t="shared" si="163"/>
        <v>0.59914179104477605</v>
      </c>
      <c r="AE1131" s="124">
        <f t="shared" si="164"/>
        <v>0.4</v>
      </c>
    </row>
    <row r="1132" spans="2:31" x14ac:dyDescent="0.35">
      <c r="B1132" s="122">
        <v>1122</v>
      </c>
      <c r="C1132" t="s">
        <v>2541</v>
      </c>
      <c r="D1132">
        <v>0.65333921319552302</v>
      </c>
      <c r="E1132">
        <v>0.342939598624252</v>
      </c>
      <c r="F1132">
        <v>0.643849101959448</v>
      </c>
      <c r="G1132">
        <v>0.351158069029191</v>
      </c>
      <c r="H1132">
        <v>0.623131840710342</v>
      </c>
      <c r="I1132">
        <v>0.36527399912324499</v>
      </c>
      <c r="J1132">
        <v>0.59965083148272602</v>
      </c>
      <c r="K1132">
        <v>0.395405511604632</v>
      </c>
      <c r="L1132" s="126">
        <f t="shared" si="152"/>
        <v>0.59965083148272602</v>
      </c>
      <c r="M1132" s="126">
        <f t="shared" si="153"/>
        <v>0.395405511604632</v>
      </c>
      <c r="O1132" s="122">
        <v>1122</v>
      </c>
      <c r="P1132" t="s">
        <v>3227</v>
      </c>
      <c r="Q1132">
        <v>0.60005733595013</v>
      </c>
      <c r="R1132">
        <v>0.44312225684886603</v>
      </c>
      <c r="S1132">
        <v>0.60192895749305397</v>
      </c>
      <c r="T1132">
        <v>0.46648351321669601</v>
      </c>
      <c r="U1132">
        <v>0.597680510156403</v>
      </c>
      <c r="V1132">
        <v>0.463680611900391</v>
      </c>
      <c r="W1132">
        <v>0.58087376613827302</v>
      </c>
      <c r="X1132">
        <v>0.49427749982362301</v>
      </c>
      <c r="Y1132" s="126">
        <f t="shared" si="154"/>
        <v>0.58087376613827302</v>
      </c>
      <c r="Z1132" s="126">
        <f t="shared" si="155"/>
        <v>0.49427749982362301</v>
      </c>
      <c r="AB1132">
        <v>1122</v>
      </c>
      <c r="AC1132" t="str">
        <f t="shared" si="162"/>
        <v>Tsung-Hua Yang</v>
      </c>
      <c r="AD1132" s="124">
        <f t="shared" si="163"/>
        <v>0.59965083148272602</v>
      </c>
      <c r="AE1132" s="124">
        <f t="shared" si="164"/>
        <v>0.395405511604632</v>
      </c>
    </row>
    <row r="1133" spans="2:31" x14ac:dyDescent="0.35">
      <c r="B1133" s="122">
        <v>1123</v>
      </c>
      <c r="C1133" t="s">
        <v>3763</v>
      </c>
      <c r="D1133">
        <v>0.65347313964820797</v>
      </c>
      <c r="E1133">
        <v>0.34761821516020203</v>
      </c>
      <c r="F1133">
        <v>0.64263085286427801</v>
      </c>
      <c r="G1133">
        <v>0.35882428688027002</v>
      </c>
      <c r="H1133">
        <v>0.62648250423105301</v>
      </c>
      <c r="I1133">
        <v>0.37693707416863398</v>
      </c>
      <c r="J1133">
        <v>0.60063085286427798</v>
      </c>
      <c r="K1133">
        <v>0.40082428688027</v>
      </c>
      <c r="L1133" s="126">
        <f t="shared" si="152"/>
        <v>0.60063085286427798</v>
      </c>
      <c r="M1133" s="126">
        <f t="shared" si="153"/>
        <v>0.40082428688027</v>
      </c>
      <c r="O1133" s="122">
        <v>1123</v>
      </c>
      <c r="P1133" t="s">
        <v>3055</v>
      </c>
      <c r="Q1133">
        <v>0.55187656412249797</v>
      </c>
      <c r="R1133">
        <v>0.40229350544493298</v>
      </c>
      <c r="S1133">
        <v>0.53854690164461005</v>
      </c>
      <c r="T1133">
        <v>0.411451749047617</v>
      </c>
      <c r="U1133">
        <v>0.51620965673156505</v>
      </c>
      <c r="V1133">
        <v>0.42144239664807498</v>
      </c>
      <c r="W1133">
        <v>0.50801198733723196</v>
      </c>
      <c r="X1133">
        <v>0.44205800309938797</v>
      </c>
      <c r="Y1133" s="126">
        <f t="shared" si="154"/>
        <v>0.50801198733723196</v>
      </c>
      <c r="Z1133" s="126">
        <f t="shared" si="155"/>
        <v>0.44205800309938797</v>
      </c>
      <c r="AB1133">
        <v>1123</v>
      </c>
      <c r="AC1133" t="str">
        <f t="shared" si="162"/>
        <v>Tung-Lin Wu</v>
      </c>
      <c r="AD1133" s="124">
        <f t="shared" si="163"/>
        <v>0.60063085286427798</v>
      </c>
      <c r="AE1133" s="124">
        <f t="shared" si="164"/>
        <v>0.40082428688027</v>
      </c>
    </row>
    <row r="1134" spans="2:31" x14ac:dyDescent="0.35">
      <c r="B1134" s="122">
        <v>1124</v>
      </c>
      <c r="C1134" t="s">
        <v>2384</v>
      </c>
      <c r="D1134">
        <v>0.65262084695379696</v>
      </c>
      <c r="E1134">
        <v>0.34658690068189602</v>
      </c>
      <c r="F1134">
        <v>0.64149446260506204</v>
      </c>
      <c r="G1134">
        <v>0.35744920090919502</v>
      </c>
      <c r="H1134">
        <v>0.62381198712189601</v>
      </c>
      <c r="I1134">
        <v>0.37370562213660702</v>
      </c>
      <c r="J1134">
        <v>0.59949446260506201</v>
      </c>
      <c r="K1134">
        <v>0.399449200909195</v>
      </c>
      <c r="L1134" s="126">
        <f t="shared" si="152"/>
        <v>0.59949446260506201</v>
      </c>
      <c r="M1134" s="126">
        <f t="shared" si="153"/>
        <v>0.399449200909195</v>
      </c>
      <c r="O1134" s="122">
        <v>1124</v>
      </c>
      <c r="P1134" t="s">
        <v>3285</v>
      </c>
      <c r="Q1134">
        <v>0.57768199441164203</v>
      </c>
      <c r="R1134">
        <v>0.41654315000401299</v>
      </c>
      <c r="S1134">
        <v>0.566522991617463</v>
      </c>
      <c r="T1134">
        <v>0.42481472500601902</v>
      </c>
      <c r="U1134">
        <v>0.54736398882328496</v>
      </c>
      <c r="V1134">
        <v>0.44108630000802601</v>
      </c>
      <c r="W1134">
        <v>0.52556897485239096</v>
      </c>
      <c r="X1134">
        <v>0.448444175018058</v>
      </c>
      <c r="Y1134" s="126">
        <f t="shared" si="154"/>
        <v>0.52556897485239096</v>
      </c>
      <c r="Z1134" s="126">
        <f t="shared" si="155"/>
        <v>0.448444175018058</v>
      </c>
      <c r="AB1134">
        <v>1124</v>
      </c>
      <c r="AC1134" t="str">
        <f t="shared" si="162"/>
        <v>Tuomas Ketola</v>
      </c>
      <c r="AD1134" s="124">
        <f t="shared" si="163"/>
        <v>0.59949446260506201</v>
      </c>
      <c r="AE1134" s="124">
        <f t="shared" si="164"/>
        <v>0.399449200909195</v>
      </c>
    </row>
    <row r="1135" spans="2:31" x14ac:dyDescent="0.35">
      <c r="B1135" s="122">
        <v>1125</v>
      </c>
      <c r="C1135" t="s">
        <v>2941</v>
      </c>
      <c r="D1135">
        <v>0.67642068916265996</v>
      </c>
      <c r="E1135">
        <v>0.36740141801112203</v>
      </c>
      <c r="F1135">
        <v>0.67170425818313895</v>
      </c>
      <c r="G1135">
        <v>0.36542496308817901</v>
      </c>
      <c r="H1135">
        <v>0.66278153695399999</v>
      </c>
      <c r="I1135">
        <v>0.38582812205997802</v>
      </c>
      <c r="J1135">
        <v>0.61758972160398595</v>
      </c>
      <c r="K1135">
        <v>0.39974489017856302</v>
      </c>
      <c r="L1135" s="126">
        <f t="shared" si="152"/>
        <v>0.61758972160398595</v>
      </c>
      <c r="M1135" s="126">
        <f t="shared" si="153"/>
        <v>0.39974489017856302</v>
      </c>
      <c r="O1135" s="122">
        <v>1125</v>
      </c>
      <c r="P1135" t="s">
        <v>3886</v>
      </c>
      <c r="Q1135">
        <v>0.57801609664256304</v>
      </c>
      <c r="R1135">
        <v>0.41921871267036198</v>
      </c>
      <c r="S1135">
        <v>0.56702414496384401</v>
      </c>
      <c r="T1135">
        <v>0.42882806900554199</v>
      </c>
      <c r="U1135">
        <v>0.54803219328512598</v>
      </c>
      <c r="V1135">
        <v>0.446437425340723</v>
      </c>
      <c r="W1135">
        <v>0.52707243489153199</v>
      </c>
      <c r="X1135">
        <v>0.46048420701662701</v>
      </c>
      <c r="Y1135" s="126">
        <f t="shared" si="154"/>
        <v>0.52707243489153199</v>
      </c>
      <c r="Z1135" s="126">
        <f t="shared" si="155"/>
        <v>0.46048420701662701</v>
      </c>
      <c r="AB1135">
        <v>1125</v>
      </c>
      <c r="AC1135" t="str">
        <f t="shared" si="162"/>
        <v>Ugo Humbert</v>
      </c>
      <c r="AD1135" s="124">
        <f t="shared" si="163"/>
        <v>0.61758972160398595</v>
      </c>
      <c r="AE1135" s="124">
        <f t="shared" si="164"/>
        <v>0.39974489017856302</v>
      </c>
    </row>
    <row r="1136" spans="2:31" x14ac:dyDescent="0.35">
      <c r="B1136" s="122">
        <v>1126</v>
      </c>
      <c r="C1136" t="s">
        <v>2492</v>
      </c>
      <c r="D1136">
        <v>0.65244628160629803</v>
      </c>
      <c r="E1136">
        <v>0.34536229928881901</v>
      </c>
      <c r="F1136">
        <v>0.64126170880839795</v>
      </c>
      <c r="G1136">
        <v>0.35581639905175799</v>
      </c>
      <c r="H1136">
        <v>0.62326501569973403</v>
      </c>
      <c r="I1136">
        <v>0.36986853777163198</v>
      </c>
      <c r="J1136">
        <v>0.59926170880839702</v>
      </c>
      <c r="K1136">
        <v>0.39781639905175797</v>
      </c>
      <c r="L1136" s="126">
        <f t="shared" si="152"/>
        <v>0.59926170880839702</v>
      </c>
      <c r="M1136" s="126">
        <f t="shared" si="153"/>
        <v>0.39781639905175797</v>
      </c>
      <c r="O1136" s="122">
        <v>1126</v>
      </c>
      <c r="P1136" t="s">
        <v>3047</v>
      </c>
      <c r="Q1136">
        <v>0.56618960825936104</v>
      </c>
      <c r="R1136">
        <v>0.41290580915403102</v>
      </c>
      <c r="S1136">
        <v>0.55600547681816204</v>
      </c>
      <c r="T1136">
        <v>0.42813340450151199</v>
      </c>
      <c r="U1136">
        <v>0.52401497044541701</v>
      </c>
      <c r="V1136">
        <v>0.45223546146390903</v>
      </c>
      <c r="W1136">
        <v>0.52273923977595105</v>
      </c>
      <c r="X1136">
        <v>0.45862551215744202</v>
      </c>
      <c r="Y1136" s="126">
        <f t="shared" si="154"/>
        <v>0.52273923977595105</v>
      </c>
      <c r="Z1136" s="126">
        <f t="shared" si="155"/>
        <v>0.45862551215744202</v>
      </c>
      <c r="AB1136">
        <v>1126</v>
      </c>
      <c r="AC1136" t="str">
        <f t="shared" si="162"/>
        <v>Uladzimir Ignatik</v>
      </c>
      <c r="AD1136" s="124">
        <f t="shared" si="163"/>
        <v>0.59926170880839702</v>
      </c>
      <c r="AE1136" s="124">
        <f t="shared" si="164"/>
        <v>0.39781639905175797</v>
      </c>
    </row>
    <row r="1137" spans="2:31" x14ac:dyDescent="0.35">
      <c r="B1137" s="122">
        <v>1127</v>
      </c>
      <c r="C1137" t="s">
        <v>3683</v>
      </c>
      <c r="D1137">
        <v>0.65328411121653995</v>
      </c>
      <c r="E1137">
        <v>0.34619636498601503</v>
      </c>
      <c r="F1137">
        <v>0.64237881495538696</v>
      </c>
      <c r="G1137">
        <v>0.35692848664802101</v>
      </c>
      <c r="H1137">
        <v>0.62589021514515797</v>
      </c>
      <c r="I1137">
        <v>0.37248194362284798</v>
      </c>
      <c r="J1137">
        <v>0.60037881495538703</v>
      </c>
      <c r="K1137">
        <v>0.398928486648021</v>
      </c>
      <c r="L1137" s="126">
        <f t="shared" si="152"/>
        <v>0.60037881495538703</v>
      </c>
      <c r="M1137" s="126">
        <f t="shared" si="153"/>
        <v>0.398928486648021</v>
      </c>
      <c r="O1137" s="122">
        <v>1127</v>
      </c>
      <c r="P1137" t="s">
        <v>3748</v>
      </c>
      <c r="Q1137">
        <v>0.56236085617396803</v>
      </c>
      <c r="R1137">
        <v>0.41978042575741598</v>
      </c>
      <c r="S1137">
        <v>0.55266653611580696</v>
      </c>
      <c r="T1137">
        <v>0.42486305277125702</v>
      </c>
      <c r="U1137">
        <v>0.54007029451334998</v>
      </c>
      <c r="V1137">
        <v>0.44338882616292802</v>
      </c>
      <c r="W1137">
        <v>0.52139543491517004</v>
      </c>
      <c r="X1137">
        <v>0.45415596477119402</v>
      </c>
      <c r="Y1137" s="126">
        <f t="shared" si="154"/>
        <v>0.52139543491517004</v>
      </c>
      <c r="Z1137" s="126">
        <f t="shared" si="155"/>
        <v>0.45415596477119402</v>
      </c>
      <c r="AB1137">
        <v>1127</v>
      </c>
      <c r="AC1137" t="str">
        <f t="shared" si="162"/>
        <v>Ulises Blanch</v>
      </c>
      <c r="AD1137" s="124">
        <f t="shared" si="163"/>
        <v>0.60037881495538703</v>
      </c>
      <c r="AE1137" s="124">
        <f t="shared" si="164"/>
        <v>0.398928486648021</v>
      </c>
    </row>
    <row r="1138" spans="2:31" x14ac:dyDescent="0.35">
      <c r="B1138" s="122">
        <v>1128</v>
      </c>
      <c r="C1138" t="s">
        <v>2894</v>
      </c>
      <c r="D1138">
        <v>0.65246550536566095</v>
      </c>
      <c r="E1138">
        <v>0.345220176155005</v>
      </c>
      <c r="F1138">
        <v>0.64128734048754799</v>
      </c>
      <c r="G1138">
        <v>0.35562690154000698</v>
      </c>
      <c r="H1138">
        <v>0.62332525014573903</v>
      </c>
      <c r="I1138">
        <v>0.369423218619016</v>
      </c>
      <c r="J1138">
        <v>0.59928734048754795</v>
      </c>
      <c r="K1138">
        <v>0.39762690154000702</v>
      </c>
      <c r="L1138" s="126">
        <f t="shared" si="152"/>
        <v>0.59928734048754795</v>
      </c>
      <c r="M1138" s="126">
        <f t="shared" si="153"/>
        <v>0.39762690154000702</v>
      </c>
      <c r="O1138" s="122">
        <v>1128</v>
      </c>
      <c r="P1138" t="s">
        <v>2294</v>
      </c>
      <c r="Q1138">
        <v>0.57585156238059199</v>
      </c>
      <c r="R1138">
        <v>0.41478070504346098</v>
      </c>
      <c r="S1138">
        <v>0.56446874984078899</v>
      </c>
      <c r="T1138">
        <v>0.42304094005794801</v>
      </c>
      <c r="U1138">
        <v>0.53955468714177501</v>
      </c>
      <c r="V1138">
        <v>0.43234211513038301</v>
      </c>
      <c r="W1138">
        <v>0.53046874984078896</v>
      </c>
      <c r="X1138">
        <v>0.45704094005794799</v>
      </c>
      <c r="Y1138" s="126">
        <f t="shared" si="154"/>
        <v>0.53046874984078896</v>
      </c>
      <c r="Z1138" s="126">
        <f t="shared" si="155"/>
        <v>0.45704094005794799</v>
      </c>
      <c r="AB1138">
        <v>1128</v>
      </c>
      <c r="AC1138" t="str">
        <f t="shared" si="162"/>
        <v>Vaclav Safranek</v>
      </c>
      <c r="AD1138" s="124">
        <f t="shared" si="163"/>
        <v>0.59928734048754795</v>
      </c>
      <c r="AE1138" s="124">
        <f t="shared" si="164"/>
        <v>0.39762690154000702</v>
      </c>
    </row>
    <row r="1139" spans="2:31" x14ac:dyDescent="0.35">
      <c r="B1139" s="122">
        <v>1129</v>
      </c>
      <c r="C1139" t="s">
        <v>2374</v>
      </c>
      <c r="D1139">
        <v>0.65140981012658195</v>
      </c>
      <c r="E1139">
        <v>0.34442187499999999</v>
      </c>
      <c r="F1139">
        <v>0.63987974683544302</v>
      </c>
      <c r="G1139">
        <v>0.3545625</v>
      </c>
      <c r="H1139">
        <v>0.62001740506329095</v>
      </c>
      <c r="I1139">
        <v>0.36692187500000001</v>
      </c>
      <c r="J1139">
        <v>0.59787974683544298</v>
      </c>
      <c r="K1139">
        <v>0.39656249999999998</v>
      </c>
      <c r="L1139" s="126">
        <f t="shared" si="152"/>
        <v>0.59787974683544298</v>
      </c>
      <c r="M1139" s="126">
        <f t="shared" si="153"/>
        <v>0.39656249999999998</v>
      </c>
      <c r="O1139" s="122">
        <v>1129</v>
      </c>
      <c r="P1139" t="s">
        <v>3881</v>
      </c>
      <c r="Q1139">
        <v>0.57569279631241799</v>
      </c>
      <c r="R1139">
        <v>0.41743384320028898</v>
      </c>
      <c r="S1139">
        <v>0.56698443842701296</v>
      </c>
      <c r="T1139">
        <v>0.426430048042444</v>
      </c>
      <c r="U1139">
        <v>0.55015765048746001</v>
      </c>
      <c r="V1139">
        <v>0.44624759120341301</v>
      </c>
      <c r="W1139">
        <v>0.53472094012288895</v>
      </c>
      <c r="X1139">
        <v>0.46271959956935599</v>
      </c>
      <c r="Y1139" s="126">
        <f t="shared" si="154"/>
        <v>0.53472094012288895</v>
      </c>
      <c r="Z1139" s="126">
        <f t="shared" si="155"/>
        <v>0.46271959956935599</v>
      </c>
      <c r="AB1139">
        <v>1129</v>
      </c>
      <c r="AC1139" t="str">
        <f t="shared" si="162"/>
        <v>Vadim Kutsenko</v>
      </c>
      <c r="AD1139" s="124">
        <f t="shared" si="163"/>
        <v>0.59787974683544298</v>
      </c>
      <c r="AE1139" s="124">
        <f t="shared" si="164"/>
        <v>0.39656249999999998</v>
      </c>
    </row>
    <row r="1140" spans="2:31" x14ac:dyDescent="0.35">
      <c r="B1140" s="122">
        <v>1130</v>
      </c>
      <c r="C1140" t="s">
        <v>3961</v>
      </c>
      <c r="D1140">
        <v>0.65253391578697195</v>
      </c>
      <c r="E1140">
        <v>0.34654818052627501</v>
      </c>
      <c r="F1140">
        <v>0.64130087368045796</v>
      </c>
      <c r="G1140">
        <v>0.35732227078941198</v>
      </c>
      <c r="H1140">
        <v>0.62406783157394397</v>
      </c>
      <c r="I1140">
        <v>0.37409636105254901</v>
      </c>
      <c r="J1140">
        <v>0.59780940419876905</v>
      </c>
      <c r="K1140">
        <v>0.39787644847349102</v>
      </c>
      <c r="L1140" s="126">
        <f t="shared" si="152"/>
        <v>0.59780940419876905</v>
      </c>
      <c r="M1140" s="126">
        <f t="shared" si="153"/>
        <v>0.39787644847349102</v>
      </c>
      <c r="O1140" s="122">
        <v>1130</v>
      </c>
      <c r="P1140" t="s">
        <v>3326</v>
      </c>
      <c r="Q1140">
        <v>0.57712477559378295</v>
      </c>
      <c r="R1140">
        <v>0.41987376001352</v>
      </c>
      <c r="S1140">
        <v>0.56586463351975802</v>
      </c>
      <c r="T1140">
        <v>0.43034381377404302</v>
      </c>
      <c r="U1140">
        <v>0.54403265537470002</v>
      </c>
      <c r="V1140">
        <v>0.44650389730016199</v>
      </c>
      <c r="W1140">
        <v>0.53235837996477098</v>
      </c>
      <c r="X1140">
        <v>0.46350577671874399</v>
      </c>
      <c r="Y1140" s="126">
        <f t="shared" si="154"/>
        <v>0.53235837996477098</v>
      </c>
      <c r="Z1140" s="126">
        <f t="shared" si="155"/>
        <v>0.46350577671874399</v>
      </c>
      <c r="AB1140">
        <v>1130</v>
      </c>
      <c r="AC1140" t="str">
        <f t="shared" si="162"/>
        <v>Valentin Vacherot</v>
      </c>
      <c r="AD1140" s="124">
        <f t="shared" si="163"/>
        <v>0.59780940419876905</v>
      </c>
      <c r="AE1140" s="124">
        <f t="shared" si="164"/>
        <v>0.39787644847349102</v>
      </c>
    </row>
    <row r="1141" spans="2:31" x14ac:dyDescent="0.35">
      <c r="B1141" s="122">
        <v>1131</v>
      </c>
      <c r="C1141" t="s">
        <v>2610</v>
      </c>
      <c r="D1141">
        <v>0.68236592748463198</v>
      </c>
      <c r="E1141">
        <v>0.34944288902366499</v>
      </c>
      <c r="F1141">
        <v>0.70161960583433802</v>
      </c>
      <c r="G1141">
        <v>0.37675554554503699</v>
      </c>
      <c r="H1141">
        <v>0.66458854931693301</v>
      </c>
      <c r="I1141">
        <v>0.36178725485612601</v>
      </c>
      <c r="J1141">
        <v>0.60993379028591899</v>
      </c>
      <c r="K1141">
        <v>0.372777202987226</v>
      </c>
      <c r="L1141" s="126">
        <f t="shared" si="152"/>
        <v>0.60993379028591899</v>
      </c>
      <c r="M1141" s="126">
        <f t="shared" si="153"/>
        <v>0.372777202987226</v>
      </c>
      <c r="O1141" s="122">
        <v>1131</v>
      </c>
      <c r="P1141" t="s">
        <v>2295</v>
      </c>
      <c r="Q1141">
        <v>0.54419451877931202</v>
      </c>
      <c r="R1141">
        <v>0.44161216555596</v>
      </c>
      <c r="S1141">
        <v>0.54156314800877703</v>
      </c>
      <c r="T1141">
        <v>0.46355088714312198</v>
      </c>
      <c r="U1141">
        <v>0.51970101711414196</v>
      </c>
      <c r="V1141">
        <v>0.47577065597860102</v>
      </c>
      <c r="W1141">
        <v>0.53679587149539099</v>
      </c>
      <c r="X1141">
        <v>0.51220327345152195</v>
      </c>
      <c r="Y1141" s="126">
        <f t="shared" si="154"/>
        <v>0.53679587149539099</v>
      </c>
      <c r="Z1141" s="126">
        <f t="shared" si="155"/>
        <v>0.51220327345152195</v>
      </c>
      <c r="AB1141">
        <v>1131</v>
      </c>
      <c r="AC1141" t="str">
        <f t="shared" si="162"/>
        <v>Vasek Pospisil</v>
      </c>
      <c r="AD1141" s="124">
        <f t="shared" si="163"/>
        <v>0.60993379028591899</v>
      </c>
      <c r="AE1141" s="124">
        <f t="shared" si="164"/>
        <v>0.372777202987226</v>
      </c>
    </row>
    <row r="1142" spans="2:31" x14ac:dyDescent="0.35">
      <c r="B1142" s="122">
        <v>1132</v>
      </c>
      <c r="C1142" t="s">
        <v>1979</v>
      </c>
      <c r="D1142">
        <v>0.64964936520160999</v>
      </c>
      <c r="E1142">
        <v>0.346207223879963</v>
      </c>
      <c r="F1142">
        <v>0.63753248693547904</v>
      </c>
      <c r="G1142">
        <v>0.356942965173284</v>
      </c>
      <c r="H1142">
        <v>0.61450134429837699</v>
      </c>
      <c r="I1142">
        <v>0.37251596815721699</v>
      </c>
      <c r="J1142">
        <v>0.595532486935479</v>
      </c>
      <c r="K1142">
        <v>0.39894296517328398</v>
      </c>
      <c r="L1142" s="126">
        <f t="shared" si="152"/>
        <v>0.595532486935479</v>
      </c>
      <c r="M1142" s="126">
        <f t="shared" si="153"/>
        <v>0.39894296517328398</v>
      </c>
      <c r="O1142" s="122">
        <v>1132</v>
      </c>
      <c r="P1142" t="s">
        <v>3396</v>
      </c>
      <c r="Q1142">
        <v>0.58019089437175397</v>
      </c>
      <c r="R1142">
        <v>0.418594768489778</v>
      </c>
      <c r="S1142">
        <v>0.57028634155763003</v>
      </c>
      <c r="T1142">
        <v>0.42789215273466802</v>
      </c>
      <c r="U1142">
        <v>0.55238178874350696</v>
      </c>
      <c r="V1142">
        <v>0.44518953697955699</v>
      </c>
      <c r="W1142">
        <v>0.53685902467289104</v>
      </c>
      <c r="X1142">
        <v>0.45767645820400299</v>
      </c>
      <c r="Y1142" s="126">
        <f t="shared" si="154"/>
        <v>0.53685902467289104</v>
      </c>
      <c r="Z1142" s="126">
        <f t="shared" si="155"/>
        <v>0.45767645820400299</v>
      </c>
      <c r="AB1142">
        <v>1132</v>
      </c>
      <c r="AC1142" t="str">
        <f t="shared" si="162"/>
        <v>Vasilis Mazarakis</v>
      </c>
      <c r="AD1142" s="124">
        <f t="shared" si="163"/>
        <v>0.595532486935479</v>
      </c>
      <c r="AE1142" s="124">
        <f t="shared" si="164"/>
        <v>0.39894296517328398</v>
      </c>
    </row>
    <row r="1143" spans="2:31" x14ac:dyDescent="0.35">
      <c r="B1143" s="122">
        <v>1133</v>
      </c>
      <c r="C1143" t="s">
        <v>2761</v>
      </c>
      <c r="D1143">
        <v>0.65283574739388495</v>
      </c>
      <c r="E1143">
        <v>0.34584544628115199</v>
      </c>
      <c r="F1143">
        <v>0.64161400637563104</v>
      </c>
      <c r="G1143">
        <v>0.35528679876070801</v>
      </c>
      <c r="H1143">
        <v>0.62483574739388503</v>
      </c>
      <c r="I1143">
        <v>0.37384544628115202</v>
      </c>
      <c r="J1143">
        <v>0.59987681054541397</v>
      </c>
      <c r="K1143">
        <v>0.39913408471086398</v>
      </c>
      <c r="L1143" s="126">
        <f t="shared" si="152"/>
        <v>0.59987681054541397</v>
      </c>
      <c r="M1143" s="126">
        <f t="shared" si="153"/>
        <v>0.39913408471086398</v>
      </c>
      <c r="O1143" s="122">
        <v>1133</v>
      </c>
      <c r="P1143" t="s">
        <v>3180</v>
      </c>
      <c r="Q1143">
        <v>0.56914956979351905</v>
      </c>
      <c r="R1143">
        <v>0.412166526256873</v>
      </c>
      <c r="S1143">
        <v>0.56892635696357297</v>
      </c>
      <c r="T1143">
        <v>0.43135033698944603</v>
      </c>
      <c r="U1143">
        <v>0.56968525782819501</v>
      </c>
      <c r="V1143">
        <v>0.46903431391975697</v>
      </c>
      <c r="W1143">
        <v>0.55805453768819402</v>
      </c>
      <c r="X1143">
        <v>0.46277623085597602</v>
      </c>
      <c r="Y1143" s="126">
        <f t="shared" si="154"/>
        <v>0.55805453768819402</v>
      </c>
      <c r="Z1143" s="126">
        <f t="shared" si="155"/>
        <v>0.46277623085597602</v>
      </c>
      <c r="AB1143">
        <v>1133</v>
      </c>
      <c r="AC1143" t="str">
        <f t="shared" si="162"/>
        <v>Victor Baluda</v>
      </c>
      <c r="AD1143" s="124">
        <f t="shared" si="163"/>
        <v>0.59987681054541397</v>
      </c>
      <c r="AE1143" s="124">
        <f t="shared" si="164"/>
        <v>0.39913408471086398</v>
      </c>
    </row>
    <row r="1144" spans="2:31" x14ac:dyDescent="0.35">
      <c r="B1144" s="122">
        <v>1134</v>
      </c>
      <c r="C1144" t="s">
        <v>2480</v>
      </c>
      <c r="D1144">
        <v>0.63262111420279099</v>
      </c>
      <c r="E1144">
        <v>0.33803474413302698</v>
      </c>
      <c r="F1144">
        <v>0.62159843729178199</v>
      </c>
      <c r="G1144">
        <v>0.34718078430501598</v>
      </c>
      <c r="H1144">
        <v>0.60516922874516998</v>
      </c>
      <c r="I1144">
        <v>0.357246687936848</v>
      </c>
      <c r="J1144">
        <v>0.58686009158057095</v>
      </c>
      <c r="K1144">
        <v>0.38590056311180099</v>
      </c>
      <c r="L1144" s="126">
        <f t="shared" si="152"/>
        <v>0.58686009158057095</v>
      </c>
      <c r="M1144" s="126">
        <f t="shared" si="153"/>
        <v>0.38590056311180099</v>
      </c>
      <c r="O1144" s="122">
        <v>1134</v>
      </c>
      <c r="P1144" t="s">
        <v>3441</v>
      </c>
      <c r="Q1144">
        <v>0.573184907567313</v>
      </c>
      <c r="R1144">
        <v>0.42324955531234298</v>
      </c>
      <c r="S1144">
        <v>0.56091321008975004</v>
      </c>
      <c r="T1144">
        <v>0.43433274041645697</v>
      </c>
      <c r="U1144">
        <v>0.53155472270193804</v>
      </c>
      <c r="V1144">
        <v>0.45774866593702901</v>
      </c>
      <c r="W1144">
        <v>0.52691321008975001</v>
      </c>
      <c r="X1144">
        <v>0.46833274041645701</v>
      </c>
      <c r="Y1144" s="126">
        <f t="shared" ref="Y1144:Y1153" si="165">IF($E$7=1,Q1144,IF($E$7=2,S1144,IF($E$7=3,U1144,IF($E$7=4,W1144))))</f>
        <v>0.52691321008975001</v>
      </c>
      <c r="Z1144" s="126">
        <f t="shared" ref="Z1144:Z1153" si="166">IF($E$7=1,R1144,IF($E$7=2,T1144,IF($E$7=3,V1144,IF($E$7=4,X1144))))</f>
        <v>0.46833274041645701</v>
      </c>
      <c r="AB1144">
        <v>1134</v>
      </c>
      <c r="AC1144" t="str">
        <f t="shared" si="162"/>
        <v>Victor Crivoi</v>
      </c>
      <c r="AD1144" s="124">
        <f t="shared" si="163"/>
        <v>0.58686009158057095</v>
      </c>
      <c r="AE1144" s="124">
        <f t="shared" si="164"/>
        <v>0.38590056311180099</v>
      </c>
    </row>
    <row r="1145" spans="2:31" x14ac:dyDescent="0.35">
      <c r="B1145" s="122">
        <v>1135</v>
      </c>
      <c r="C1145" t="s">
        <v>2491</v>
      </c>
      <c r="D1145">
        <v>0.61735565476251297</v>
      </c>
      <c r="E1145">
        <v>0.31509296650308199</v>
      </c>
      <c r="F1145">
        <v>0.61147218548225102</v>
      </c>
      <c r="G1145">
        <v>0.324053627462984</v>
      </c>
      <c r="H1145">
        <v>0.57085432221302401</v>
      </c>
      <c r="I1145">
        <v>0.33871521546802802</v>
      </c>
      <c r="J1145">
        <v>0.60636476621726998</v>
      </c>
      <c r="K1145">
        <v>0.37046252381532901</v>
      </c>
      <c r="L1145" s="126">
        <f t="shared" si="152"/>
        <v>0.60636476621726998</v>
      </c>
      <c r="M1145" s="126">
        <f t="shared" si="153"/>
        <v>0.37046252381532901</v>
      </c>
      <c r="O1145" s="122">
        <v>1135</v>
      </c>
      <c r="P1145" t="s">
        <v>3805</v>
      </c>
      <c r="Q1145">
        <v>0.57621661929784596</v>
      </c>
      <c r="R1145">
        <v>0.418089614720976</v>
      </c>
      <c r="S1145">
        <v>0.56446339716821603</v>
      </c>
      <c r="T1145">
        <v>0.42739444796485299</v>
      </c>
      <c r="U1145">
        <v>0.54172352021116099</v>
      </c>
      <c r="V1145">
        <v>0.44239620051881801</v>
      </c>
      <c r="W1145">
        <v>0.53126864390643502</v>
      </c>
      <c r="X1145">
        <v>0.46148996523176899</v>
      </c>
      <c r="Y1145" s="126">
        <f t="shared" si="165"/>
        <v>0.53126864390643502</v>
      </c>
      <c r="Z1145" s="126">
        <f t="shared" si="166"/>
        <v>0.46148996523176899</v>
      </c>
      <c r="AB1145">
        <v>1135</v>
      </c>
      <c r="AC1145" t="str">
        <f t="shared" si="162"/>
        <v>Victor Estrella</v>
      </c>
      <c r="AD1145" s="124">
        <f t="shared" si="163"/>
        <v>0.60636476621726998</v>
      </c>
      <c r="AE1145" s="124">
        <f t="shared" si="164"/>
        <v>0.37046252381532901</v>
      </c>
    </row>
    <row r="1146" spans="2:31" x14ac:dyDescent="0.35">
      <c r="B1146" s="122">
        <v>1136</v>
      </c>
      <c r="C1146" t="s">
        <v>1980</v>
      </c>
      <c r="D1146">
        <v>0.65727835606424601</v>
      </c>
      <c r="E1146">
        <v>0.32669705884863398</v>
      </c>
      <c r="F1146">
        <v>0.66560550131890905</v>
      </c>
      <c r="G1146">
        <v>0.35192754934793702</v>
      </c>
      <c r="H1146">
        <v>0.65354286577114096</v>
      </c>
      <c r="I1146">
        <v>0.369821797717163</v>
      </c>
      <c r="J1146">
        <v>0.64445219122874398</v>
      </c>
      <c r="K1146">
        <v>0.40628778355892498</v>
      </c>
      <c r="L1146" s="126">
        <f t="shared" si="152"/>
        <v>0.64445219122874398</v>
      </c>
      <c r="M1146" s="126">
        <f t="shared" si="153"/>
        <v>0.40628778355892498</v>
      </c>
      <c r="O1146" s="122">
        <v>1136</v>
      </c>
      <c r="P1146" t="s">
        <v>2296</v>
      </c>
      <c r="Q1146">
        <v>0.55684192467190097</v>
      </c>
      <c r="R1146">
        <v>0.41040604765748301</v>
      </c>
      <c r="S1146">
        <v>0.55436847363746899</v>
      </c>
      <c r="T1146">
        <v>0.428008284224761</v>
      </c>
      <c r="U1146">
        <v>0.53190472686992496</v>
      </c>
      <c r="V1146">
        <v>0.45962747184420499</v>
      </c>
      <c r="W1146">
        <v>0.51699863452596195</v>
      </c>
      <c r="X1146">
        <v>0.44891346870774301</v>
      </c>
      <c r="Y1146" s="126">
        <f t="shared" si="165"/>
        <v>0.51699863452596195</v>
      </c>
      <c r="Z1146" s="126">
        <f t="shared" si="166"/>
        <v>0.44891346870774301</v>
      </c>
      <c r="AB1146">
        <v>1136</v>
      </c>
      <c r="AC1146" t="str">
        <f t="shared" si="162"/>
        <v>Victor Hanescu</v>
      </c>
      <c r="AD1146" s="124">
        <f t="shared" si="163"/>
        <v>0.64445219122874398</v>
      </c>
      <c r="AE1146" s="124">
        <f t="shared" si="164"/>
        <v>0.40628778355892498</v>
      </c>
    </row>
    <row r="1147" spans="2:31" x14ac:dyDescent="0.35">
      <c r="B1147" s="122">
        <v>1137</v>
      </c>
      <c r="C1147" t="s">
        <v>3639</v>
      </c>
      <c r="D1147">
        <v>0.64492671403962598</v>
      </c>
      <c r="E1147">
        <v>0.33399844082442298</v>
      </c>
      <c r="F1147">
        <v>0.63205442073965801</v>
      </c>
      <c r="G1147">
        <v>0.33897283448000698</v>
      </c>
      <c r="H1147">
        <v>0.59798556204689302</v>
      </c>
      <c r="I1147">
        <v>0.33781168978418702</v>
      </c>
      <c r="J1147">
        <v>0.58876581428170705</v>
      </c>
      <c r="K1147">
        <v>0.38363526588075297</v>
      </c>
      <c r="L1147" s="126">
        <f t="shared" si="152"/>
        <v>0.58876581428170705</v>
      </c>
      <c r="M1147" s="126">
        <f t="shared" si="153"/>
        <v>0.38363526588075297</v>
      </c>
      <c r="O1147" s="122">
        <v>1137</v>
      </c>
      <c r="P1147" t="s">
        <v>3800</v>
      </c>
      <c r="Q1147">
        <v>0.57858159630226202</v>
      </c>
      <c r="R1147">
        <v>0.41819550927860999</v>
      </c>
      <c r="S1147">
        <v>0.56810879506968304</v>
      </c>
      <c r="T1147">
        <v>0.42759401237147998</v>
      </c>
      <c r="U1147">
        <v>0.54774478890678702</v>
      </c>
      <c r="V1147">
        <v>0.44258652783582902</v>
      </c>
      <c r="W1147">
        <v>0.53410879506968301</v>
      </c>
      <c r="X1147">
        <v>0.46159401237148001</v>
      </c>
      <c r="Y1147" s="126">
        <f t="shared" si="165"/>
        <v>0.53410879506968301</v>
      </c>
      <c r="Z1147" s="126">
        <f t="shared" si="166"/>
        <v>0.46159401237148001</v>
      </c>
      <c r="AB1147">
        <v>1137</v>
      </c>
      <c r="AC1147" t="str">
        <f t="shared" si="162"/>
        <v>Viktor Durasovic</v>
      </c>
      <c r="AD1147" s="124">
        <f t="shared" si="163"/>
        <v>0.58876581428170705</v>
      </c>
      <c r="AE1147" s="124">
        <f t="shared" si="164"/>
        <v>0.38363526588075297</v>
      </c>
    </row>
    <row r="1148" spans="2:31" x14ac:dyDescent="0.35">
      <c r="B1148" s="122">
        <v>1138</v>
      </c>
      <c r="C1148" t="s">
        <v>2745</v>
      </c>
      <c r="D1148">
        <v>0.64580656761301602</v>
      </c>
      <c r="E1148">
        <v>0.339790923008288</v>
      </c>
      <c r="F1148">
        <v>0.64013087070265395</v>
      </c>
      <c r="G1148">
        <v>0.35388530107191202</v>
      </c>
      <c r="H1148">
        <v>0.62456878915409697</v>
      </c>
      <c r="I1148">
        <v>0.37106133924823798</v>
      </c>
      <c r="J1148">
        <v>0.60344716415369404</v>
      </c>
      <c r="K1148">
        <v>0.39409360551310002</v>
      </c>
      <c r="L1148" s="126">
        <f t="shared" si="152"/>
        <v>0.60344716415369404</v>
      </c>
      <c r="M1148" s="126">
        <f t="shared" si="153"/>
        <v>0.39409360551310002</v>
      </c>
      <c r="O1148" s="122">
        <v>1138</v>
      </c>
      <c r="P1148" t="s">
        <v>3270</v>
      </c>
      <c r="Q1148">
        <v>0.57595045585143001</v>
      </c>
      <c r="R1148">
        <v>0.41676836475575002</v>
      </c>
      <c r="S1148">
        <v>0.56460060780190602</v>
      </c>
      <c r="T1148">
        <v>0.42569115300766602</v>
      </c>
      <c r="U1148">
        <v>0.53985136755428897</v>
      </c>
      <c r="V1148">
        <v>0.43830509426724901</v>
      </c>
      <c r="W1148">
        <v>0.53060060780190599</v>
      </c>
      <c r="X1148">
        <v>0.459691153007666</v>
      </c>
      <c r="Y1148" s="126">
        <f t="shared" si="165"/>
        <v>0.53060060780190599</v>
      </c>
      <c r="Z1148" s="126">
        <f t="shared" si="166"/>
        <v>0.459691153007666</v>
      </c>
      <c r="AB1148">
        <v>1138</v>
      </c>
      <c r="AC1148" t="str">
        <f t="shared" si="162"/>
        <v>Viktor Galovic</v>
      </c>
      <c r="AD1148" s="124">
        <f t="shared" si="163"/>
        <v>0.60344716415369404</v>
      </c>
      <c r="AE1148" s="124">
        <f t="shared" si="164"/>
        <v>0.39409360551310002</v>
      </c>
    </row>
    <row r="1149" spans="2:31" x14ac:dyDescent="0.35">
      <c r="B1149" s="122">
        <v>1139</v>
      </c>
      <c r="C1149" t="s">
        <v>1981</v>
      </c>
      <c r="D1149">
        <v>0.65872583488811298</v>
      </c>
      <c r="E1149">
        <v>0.338782564423454</v>
      </c>
      <c r="F1149">
        <v>0.64079022389830897</v>
      </c>
      <c r="G1149">
        <v>0.36275487727394301</v>
      </c>
      <c r="H1149">
        <v>0.63737729727297898</v>
      </c>
      <c r="I1149">
        <v>0.36316211473073101</v>
      </c>
      <c r="J1149">
        <v>0.61938778421917695</v>
      </c>
      <c r="K1149">
        <v>0.39526924154877102</v>
      </c>
      <c r="L1149" s="126">
        <f t="shared" si="152"/>
        <v>0.61938778421917695</v>
      </c>
      <c r="M1149" s="126">
        <f t="shared" si="153"/>
        <v>0.39526924154877102</v>
      </c>
      <c r="O1149" s="122">
        <v>1139</v>
      </c>
      <c r="P1149" t="s">
        <v>3597</v>
      </c>
      <c r="Q1149">
        <v>0.57597116504718204</v>
      </c>
      <c r="R1149">
        <v>0.41891741440609398</v>
      </c>
      <c r="S1149">
        <v>0.56963437289095598</v>
      </c>
      <c r="T1149">
        <v>0.4275458476008</v>
      </c>
      <c r="U1149">
        <v>0.55493195362568604</v>
      </c>
      <c r="V1149">
        <v>0.44172012839630398</v>
      </c>
      <c r="W1149">
        <v>0.53688591109796802</v>
      </c>
      <c r="X1149">
        <v>0.46129317136563502</v>
      </c>
      <c r="Y1149" s="126">
        <f t="shared" si="165"/>
        <v>0.53688591109796802</v>
      </c>
      <c r="Z1149" s="126">
        <f t="shared" si="166"/>
        <v>0.46129317136563502</v>
      </c>
      <c r="AB1149">
        <v>1139</v>
      </c>
      <c r="AC1149" t="str">
        <f t="shared" si="162"/>
        <v>Viktor Troicki</v>
      </c>
      <c r="AD1149" s="124">
        <f t="shared" si="163"/>
        <v>0.61938778421917695</v>
      </c>
      <c r="AE1149" s="124">
        <f t="shared" si="164"/>
        <v>0.39526924154877102</v>
      </c>
    </row>
    <row r="1150" spans="2:31" x14ac:dyDescent="0.35">
      <c r="B1150" s="122">
        <v>1140</v>
      </c>
      <c r="C1150" t="s">
        <v>1982</v>
      </c>
      <c r="D1150">
        <v>0.62745127075501494</v>
      </c>
      <c r="E1150">
        <v>0.33941654738092603</v>
      </c>
      <c r="F1150">
        <v>0.61405498325808405</v>
      </c>
      <c r="G1150">
        <v>0.33688066758017998</v>
      </c>
      <c r="H1150">
        <v>0.58347619658820005</v>
      </c>
      <c r="I1150">
        <v>0.35539424010114801</v>
      </c>
      <c r="J1150">
        <v>0.57069727473526999</v>
      </c>
      <c r="K1150">
        <v>0.38818640943251398</v>
      </c>
      <c r="L1150" s="126">
        <f t="shared" si="152"/>
        <v>0.57069727473526999</v>
      </c>
      <c r="M1150" s="126">
        <f t="shared" si="153"/>
        <v>0.38818640943251398</v>
      </c>
      <c r="O1150" s="122">
        <v>1140</v>
      </c>
      <c r="P1150" t="s">
        <v>2297</v>
      </c>
      <c r="Q1150">
        <v>0.57742920433002698</v>
      </c>
      <c r="R1150">
        <v>0.418785969974102</v>
      </c>
      <c r="S1150">
        <v>0.56634344807777903</v>
      </c>
      <c r="T1150">
        <v>0.428245152353253</v>
      </c>
      <c r="U1150">
        <v>0.54566055916362499</v>
      </c>
      <c r="V1150">
        <v>0.44517475559560699</v>
      </c>
      <c r="W1150">
        <v>0.528224609557153</v>
      </c>
      <c r="X1150">
        <v>0.45979461533335297</v>
      </c>
      <c r="Y1150" s="126">
        <f t="shared" si="165"/>
        <v>0.528224609557153</v>
      </c>
      <c r="Z1150" s="126">
        <f t="shared" si="166"/>
        <v>0.45979461533335297</v>
      </c>
      <c r="AB1150">
        <v>1140</v>
      </c>
      <c r="AC1150" t="str">
        <f t="shared" si="162"/>
        <v>Vince Spadea</v>
      </c>
      <c r="AD1150" s="124">
        <f t="shared" si="163"/>
        <v>0.57069727473526999</v>
      </c>
      <c r="AE1150" s="124">
        <f t="shared" si="164"/>
        <v>0.38818640943251398</v>
      </c>
    </row>
    <row r="1151" spans="2:31" x14ac:dyDescent="0.35">
      <c r="B1151" s="122">
        <v>1141</v>
      </c>
      <c r="C1151" t="s">
        <v>1983</v>
      </c>
      <c r="D1151">
        <v>0.64781727146559498</v>
      </c>
      <c r="E1151">
        <v>0.35074089524310897</v>
      </c>
      <c r="F1151">
        <v>0.625688845698818</v>
      </c>
      <c r="G1151">
        <v>0.36478545968001203</v>
      </c>
      <c r="H1151">
        <v>0.60654552022344799</v>
      </c>
      <c r="I1151">
        <v>0.39059649849468597</v>
      </c>
      <c r="J1151">
        <v>0.58049435443128705</v>
      </c>
      <c r="K1151">
        <v>0.40829645993206298</v>
      </c>
      <c r="L1151" s="126">
        <f t="shared" si="152"/>
        <v>0.58049435443128705</v>
      </c>
      <c r="M1151" s="126">
        <f t="shared" si="153"/>
        <v>0.40829645993206298</v>
      </c>
      <c r="O1151" s="122">
        <v>1141</v>
      </c>
      <c r="P1151" t="s">
        <v>3439</v>
      </c>
      <c r="Q1151">
        <v>0.57683363636363605</v>
      </c>
      <c r="R1151">
        <v>0.41733405405405399</v>
      </c>
      <c r="S1151">
        <v>0.56577818181818196</v>
      </c>
      <c r="T1151">
        <v>0.42644540540540499</v>
      </c>
      <c r="U1151">
        <v>0.54250090909090898</v>
      </c>
      <c r="V1151">
        <v>0.44000216216216198</v>
      </c>
      <c r="W1151">
        <v>0.53177818181818204</v>
      </c>
      <c r="X1151">
        <v>0.46044540540540502</v>
      </c>
      <c r="Y1151" s="126">
        <f t="shared" si="165"/>
        <v>0.53177818181818204</v>
      </c>
      <c r="Z1151" s="126">
        <f t="shared" si="166"/>
        <v>0.46044540540540502</v>
      </c>
      <c r="AB1151">
        <v>1141</v>
      </c>
      <c r="AC1151" t="str">
        <f t="shared" si="162"/>
        <v>Vincent Millot</v>
      </c>
      <c r="AD1151" s="124">
        <f t="shared" si="163"/>
        <v>0.58049435443128705</v>
      </c>
      <c r="AE1151" s="124">
        <f t="shared" si="164"/>
        <v>0.40829645993206298</v>
      </c>
    </row>
    <row r="1152" spans="2:31" x14ac:dyDescent="0.35">
      <c r="B1152" s="122">
        <v>1142</v>
      </c>
      <c r="C1152" t="s">
        <v>2460</v>
      </c>
      <c r="D1152">
        <v>0.64595387210524202</v>
      </c>
      <c r="E1152">
        <v>0.337960471699988</v>
      </c>
      <c r="F1152">
        <v>0.63769649419557195</v>
      </c>
      <c r="G1152">
        <v>0.35234477927543201</v>
      </c>
      <c r="H1152">
        <v>0.61870525990103198</v>
      </c>
      <c r="I1152">
        <v>0.36650834405385102</v>
      </c>
      <c r="J1152">
        <v>0.59688977498977103</v>
      </c>
      <c r="K1152">
        <v>0.39584418951186501</v>
      </c>
      <c r="L1152" s="126">
        <f t="shared" si="152"/>
        <v>0.59688977498977103</v>
      </c>
      <c r="M1152" s="126">
        <f t="shared" si="153"/>
        <v>0.39584418951186501</v>
      </c>
      <c r="O1152" s="122">
        <v>1142</v>
      </c>
      <c r="P1152" t="s">
        <v>2298</v>
      </c>
      <c r="Q1152">
        <v>0.567997001436084</v>
      </c>
      <c r="R1152">
        <v>0.40920557254365297</v>
      </c>
      <c r="S1152">
        <v>0.55835315665193797</v>
      </c>
      <c r="T1152">
        <v>0.42248969348147603</v>
      </c>
      <c r="U1152">
        <v>0.52339235616380897</v>
      </c>
      <c r="V1152">
        <v>0.42396259778369599</v>
      </c>
      <c r="W1152">
        <v>0.51132085225667201</v>
      </c>
      <c r="X1152">
        <v>0.44848317781185998</v>
      </c>
      <c r="Y1152" s="126">
        <f t="shared" si="165"/>
        <v>0.51132085225667201</v>
      </c>
      <c r="Z1152" s="126">
        <f t="shared" si="166"/>
        <v>0.44848317781185998</v>
      </c>
      <c r="AB1152">
        <v>1142</v>
      </c>
      <c r="AC1152" t="str">
        <f t="shared" si="162"/>
        <v>Vishnu Vardhan</v>
      </c>
      <c r="AD1152" s="124">
        <f t="shared" si="163"/>
        <v>0.59688977498977103</v>
      </c>
      <c r="AE1152" s="124">
        <f t="shared" si="164"/>
        <v>0.39584418951186501</v>
      </c>
    </row>
    <row r="1153" spans="2:31" x14ac:dyDescent="0.35">
      <c r="B1153" s="122">
        <v>1143</v>
      </c>
      <c r="C1153" t="s">
        <v>3758</v>
      </c>
      <c r="D1153">
        <v>0.65382987653985603</v>
      </c>
      <c r="E1153">
        <v>0.35240557387730997</v>
      </c>
      <c r="F1153">
        <v>0.64325728626790601</v>
      </c>
      <c r="G1153">
        <v>0.36589012264896797</v>
      </c>
      <c r="H1153">
        <v>0.62657494716448403</v>
      </c>
      <c r="I1153">
        <v>0.38729516729020003</v>
      </c>
      <c r="J1153">
        <v>0.604152343191381</v>
      </c>
      <c r="K1153">
        <v>0.42099778625001799</v>
      </c>
      <c r="L1153" s="126">
        <f t="shared" si="152"/>
        <v>0.604152343191381</v>
      </c>
      <c r="M1153" s="126">
        <f t="shared" si="153"/>
        <v>0.42099778625001799</v>
      </c>
      <c r="O1153" s="122">
        <v>1143</v>
      </c>
      <c r="P1153" t="s">
        <v>2299</v>
      </c>
      <c r="Q1153">
        <v>0.545159071615965</v>
      </c>
      <c r="R1153">
        <v>0.40017248574946401</v>
      </c>
      <c r="S1153">
        <v>0.53211463756920196</v>
      </c>
      <c r="T1153">
        <v>0.418969282122996</v>
      </c>
      <c r="U1153">
        <v>0.48684628995181001</v>
      </c>
      <c r="V1153">
        <v>0.42395831500256997</v>
      </c>
      <c r="W1153">
        <v>0.49637077328853701</v>
      </c>
      <c r="X1153">
        <v>0.46419556545511997</v>
      </c>
      <c r="Y1153" s="126">
        <f t="shared" si="165"/>
        <v>0.49637077328853701</v>
      </c>
      <c r="Z1153" s="126">
        <f t="shared" si="166"/>
        <v>0.46419556545511997</v>
      </c>
      <c r="AB1153">
        <v>1143</v>
      </c>
      <c r="AC1153" t="str">
        <f t="shared" si="162"/>
        <v>Vit Kopriva</v>
      </c>
      <c r="AD1153" s="124">
        <f t="shared" si="163"/>
        <v>0.604152343191381</v>
      </c>
      <c r="AE1153" s="124">
        <f t="shared" si="164"/>
        <v>0.42099778625001799</v>
      </c>
    </row>
    <row r="1154" spans="2:31" x14ac:dyDescent="0.35">
      <c r="B1154" s="122">
        <v>1144</v>
      </c>
      <c r="C1154" t="s">
        <v>3691</v>
      </c>
      <c r="D1154">
        <v>0.65138371810978402</v>
      </c>
      <c r="E1154">
        <v>0.34864296878180301</v>
      </c>
      <c r="F1154">
        <v>0.63803993120746905</v>
      </c>
      <c r="G1154">
        <v>0.36237113024296003</v>
      </c>
      <c r="H1154">
        <v>0.62357407852216296</v>
      </c>
      <c r="I1154">
        <v>0.376042788069189</v>
      </c>
      <c r="J1154">
        <v>0.59953971221123603</v>
      </c>
      <c r="K1154">
        <v>0.39886151277152498</v>
      </c>
      <c r="L1154" s="126">
        <f t="shared" si="152"/>
        <v>0.59953971221123603</v>
      </c>
      <c r="M1154" s="126">
        <f t="shared" si="153"/>
        <v>0.39886151277152498</v>
      </c>
      <c r="AB1154">
        <v>1144</v>
      </c>
      <c r="AC1154" t="str">
        <f t="shared" si="162"/>
        <v>Vitaliy Sachko</v>
      </c>
      <c r="AD1154" s="124">
        <f t="shared" si="163"/>
        <v>0.59953971221123603</v>
      </c>
      <c r="AE1154" s="124">
        <f t="shared" si="164"/>
        <v>0.39886151277152498</v>
      </c>
    </row>
    <row r="1155" spans="2:31" x14ac:dyDescent="0.35">
      <c r="B1155" s="122">
        <v>1145</v>
      </c>
      <c r="C1155" t="s">
        <v>1984</v>
      </c>
      <c r="D1155">
        <v>0.64155431696697496</v>
      </c>
      <c r="E1155">
        <v>0.344425719843098</v>
      </c>
      <c r="F1155">
        <v>0.63356241657510803</v>
      </c>
      <c r="G1155">
        <v>0.351719121707533</v>
      </c>
      <c r="H1155">
        <v>0.614632631268759</v>
      </c>
      <c r="I1155">
        <v>0.36304307694850801</v>
      </c>
      <c r="J1155">
        <v>0.58484078806168205</v>
      </c>
      <c r="K1155">
        <v>0.38358876861039698</v>
      </c>
      <c r="L1155" s="126">
        <f t="shared" si="152"/>
        <v>0.58484078806168205</v>
      </c>
      <c r="M1155" s="126">
        <f t="shared" si="153"/>
        <v>0.38358876861039698</v>
      </c>
      <c r="AB1155">
        <v>1145</v>
      </c>
      <c r="AC1155" t="str">
        <f t="shared" si="162"/>
        <v>Vladimir Voltchkov</v>
      </c>
      <c r="AD1155" s="124">
        <f t="shared" si="163"/>
        <v>0.58484078806168205</v>
      </c>
      <c r="AE1155" s="124">
        <f t="shared" si="164"/>
        <v>0.38358876861039698</v>
      </c>
    </row>
    <row r="1156" spans="2:31" x14ac:dyDescent="0.35">
      <c r="B1156" s="122">
        <v>1146</v>
      </c>
      <c r="C1156" t="s">
        <v>2641</v>
      </c>
      <c r="D1156">
        <v>0.65140909171475303</v>
      </c>
      <c r="E1156">
        <v>0.34729341449869899</v>
      </c>
      <c r="F1156">
        <v>0.63961363757212897</v>
      </c>
      <c r="G1156">
        <v>0.35844012174804801</v>
      </c>
      <c r="H1156">
        <v>0.62181818342950501</v>
      </c>
      <c r="I1156">
        <v>0.37558682899739798</v>
      </c>
      <c r="J1156">
        <v>0.59252273105933695</v>
      </c>
      <c r="K1156">
        <v>0.40137904814388398</v>
      </c>
      <c r="L1156" s="126">
        <f t="shared" si="152"/>
        <v>0.59252273105933695</v>
      </c>
      <c r="M1156" s="126">
        <f t="shared" si="153"/>
        <v>0.40137904814388398</v>
      </c>
      <c r="AB1156">
        <v>1146</v>
      </c>
      <c r="AC1156" t="str">
        <f t="shared" si="162"/>
        <v>Walter Trusendi</v>
      </c>
      <c r="AD1156" s="124">
        <f t="shared" si="163"/>
        <v>0.59252273105933695</v>
      </c>
      <c r="AE1156" s="124">
        <f t="shared" si="164"/>
        <v>0.40137904814388398</v>
      </c>
    </row>
    <row r="1157" spans="2:31" x14ac:dyDescent="0.35">
      <c r="B1157" s="122">
        <v>1147</v>
      </c>
      <c r="C1157" t="s">
        <v>1985</v>
      </c>
      <c r="D1157">
        <v>0.67696873631925003</v>
      </c>
      <c r="E1157">
        <v>0.31455246155884697</v>
      </c>
      <c r="F1157">
        <v>0.66243852035700601</v>
      </c>
      <c r="G1157">
        <v>0.318900133732618</v>
      </c>
      <c r="H1157">
        <v>0.63577169905420405</v>
      </c>
      <c r="I1157">
        <v>0.31357005924832199</v>
      </c>
      <c r="J1157">
        <v>0.60310990054869895</v>
      </c>
      <c r="K1157">
        <v>0.35204518396329498</v>
      </c>
      <c r="L1157" s="126">
        <f t="shared" si="152"/>
        <v>0.60310990054869895</v>
      </c>
      <c r="M1157" s="126">
        <f t="shared" si="153"/>
        <v>0.35204518396329498</v>
      </c>
      <c r="AB1157">
        <v>1147</v>
      </c>
      <c r="AC1157" t="str">
        <f t="shared" si="162"/>
        <v>Wayne Arthurs</v>
      </c>
      <c r="AD1157" s="124">
        <f t="shared" si="163"/>
        <v>0.60310990054869895</v>
      </c>
      <c r="AE1157" s="124">
        <f t="shared" si="164"/>
        <v>0.35204518396329498</v>
      </c>
    </row>
    <row r="1158" spans="2:31" x14ac:dyDescent="0.35">
      <c r="B1158" s="122">
        <v>1148</v>
      </c>
      <c r="C1158" t="s">
        <v>2313</v>
      </c>
      <c r="D1158">
        <v>0.64966098799918703</v>
      </c>
      <c r="E1158">
        <v>0.34277170728447198</v>
      </c>
      <c r="F1158">
        <v>0.64296750815188197</v>
      </c>
      <c r="G1158">
        <v>0.35525678378757802</v>
      </c>
      <c r="H1158">
        <v>0.62958834589632195</v>
      </c>
      <c r="I1158">
        <v>0.37019031937721297</v>
      </c>
      <c r="J1158">
        <v>0.60559010628648402</v>
      </c>
      <c r="K1158">
        <v>0.39895818417961898</v>
      </c>
      <c r="L1158" s="126">
        <f t="shared" si="152"/>
        <v>0.60559010628648402</v>
      </c>
      <c r="M1158" s="126">
        <f t="shared" si="153"/>
        <v>0.39895818417961898</v>
      </c>
      <c r="AB1158">
        <v>1148</v>
      </c>
      <c r="AC1158" t="str">
        <f t="shared" si="162"/>
        <v>Wayne Ferreira</v>
      </c>
      <c r="AD1158" s="124">
        <f t="shared" si="163"/>
        <v>0.60559010628648402</v>
      </c>
      <c r="AE1158" s="124">
        <f t="shared" si="164"/>
        <v>0.39895818417961898</v>
      </c>
    </row>
    <row r="1159" spans="2:31" x14ac:dyDescent="0.35">
      <c r="B1159" s="122">
        <v>1149</v>
      </c>
      <c r="C1159" t="s">
        <v>1986</v>
      </c>
      <c r="D1159">
        <v>0.63858331296297299</v>
      </c>
      <c r="E1159">
        <v>0.34583539020842002</v>
      </c>
      <c r="F1159">
        <v>0.63221321538670705</v>
      </c>
      <c r="G1159">
        <v>0.35420635740745599</v>
      </c>
      <c r="H1159">
        <v>0.60668391806564703</v>
      </c>
      <c r="I1159">
        <v>0.37096854164102699</v>
      </c>
      <c r="J1159">
        <v>0.59940131652175399</v>
      </c>
      <c r="K1159">
        <v>0.41529350387852298</v>
      </c>
      <c r="L1159" s="126">
        <f t="shared" si="152"/>
        <v>0.59940131652175399</v>
      </c>
      <c r="M1159" s="126">
        <f t="shared" si="153"/>
        <v>0.41529350387852298</v>
      </c>
      <c r="AB1159">
        <v>1149</v>
      </c>
      <c r="AC1159" t="str">
        <f t="shared" si="162"/>
        <v>Wayne Odesnik</v>
      </c>
      <c r="AD1159" s="124">
        <f t="shared" si="163"/>
        <v>0.59940131652175399</v>
      </c>
      <c r="AE1159" s="124">
        <f t="shared" si="164"/>
        <v>0.41529350387852298</v>
      </c>
    </row>
    <row r="1160" spans="2:31" x14ac:dyDescent="0.35">
      <c r="B1160" s="122">
        <v>1150</v>
      </c>
      <c r="C1160" t="s">
        <v>1987</v>
      </c>
      <c r="D1160">
        <v>0.64154880846846496</v>
      </c>
      <c r="E1160">
        <v>0.33304311654748803</v>
      </c>
      <c r="F1160">
        <v>0.62591170283650199</v>
      </c>
      <c r="G1160">
        <v>0.32941276779568301</v>
      </c>
      <c r="H1160">
        <v>0.62170954242850696</v>
      </c>
      <c r="I1160">
        <v>0.34611776975708902</v>
      </c>
      <c r="J1160">
        <v>0.59977059892148199</v>
      </c>
      <c r="K1160">
        <v>0.37023227173016598</v>
      </c>
      <c r="L1160" s="126">
        <f t="shared" si="152"/>
        <v>0.59977059892148199</v>
      </c>
      <c r="M1160" s="126">
        <f t="shared" si="153"/>
        <v>0.37023227173016598</v>
      </c>
      <c r="AB1160">
        <v>1150</v>
      </c>
      <c r="AC1160" t="str">
        <f t="shared" si="162"/>
        <v>Werner Eschauer</v>
      </c>
      <c r="AD1160" s="124">
        <f t="shared" si="163"/>
        <v>0.59977059892148199</v>
      </c>
      <c r="AE1160" s="124">
        <f t="shared" si="164"/>
        <v>0.37023227173016598</v>
      </c>
    </row>
    <row r="1161" spans="2:31" x14ac:dyDescent="0.35">
      <c r="B1161" s="122">
        <v>1151</v>
      </c>
      <c r="C1161" t="s">
        <v>1988</v>
      </c>
      <c r="D1161">
        <v>0.67099664414260196</v>
      </c>
      <c r="E1161">
        <v>0.321417110563539</v>
      </c>
      <c r="F1161">
        <v>0.66619326046892402</v>
      </c>
      <c r="G1161">
        <v>0.32665643115398701</v>
      </c>
      <c r="H1161">
        <v>0.65594624583920802</v>
      </c>
      <c r="I1161">
        <v>0.33648426319814401</v>
      </c>
      <c r="J1161">
        <v>0.61709357237191098</v>
      </c>
      <c r="K1161">
        <v>0.37596568454587698</v>
      </c>
      <c r="L1161" s="126">
        <f t="shared" si="152"/>
        <v>0.61709357237191098</v>
      </c>
      <c r="M1161" s="126">
        <f t="shared" si="153"/>
        <v>0.37596568454587698</v>
      </c>
      <c r="AB1161">
        <v>1151</v>
      </c>
      <c r="AC1161" t="str">
        <f t="shared" si="162"/>
        <v>Wesley Moodie</v>
      </c>
      <c r="AD1161" s="124">
        <f t="shared" si="163"/>
        <v>0.61709357237191098</v>
      </c>
      <c r="AE1161" s="124">
        <f t="shared" si="164"/>
        <v>0.37596568454587698</v>
      </c>
    </row>
    <row r="1162" spans="2:31" x14ac:dyDescent="0.35">
      <c r="B1162" s="122">
        <v>1152</v>
      </c>
      <c r="C1162" t="s">
        <v>1989</v>
      </c>
      <c r="D1162">
        <v>0.64845162867673301</v>
      </c>
      <c r="E1162">
        <v>0.34387764053835901</v>
      </c>
      <c r="F1162">
        <v>0.63781737598414601</v>
      </c>
      <c r="G1162">
        <v>0.35412250887562702</v>
      </c>
      <c r="H1162">
        <v>0.61658223687412095</v>
      </c>
      <c r="I1162">
        <v>0.36610213697608601</v>
      </c>
      <c r="J1162">
        <v>0.59625843951895197</v>
      </c>
      <c r="K1162">
        <v>0.396189459225116</v>
      </c>
      <c r="L1162" s="126">
        <f t="shared" si="152"/>
        <v>0.59625843951895197</v>
      </c>
      <c r="M1162" s="126">
        <f t="shared" si="153"/>
        <v>0.396189459225116</v>
      </c>
      <c r="AB1162">
        <v>1152</v>
      </c>
      <c r="AC1162" t="str">
        <f t="shared" si="162"/>
        <v>Wesley Whitehouse</v>
      </c>
      <c r="AD1162" s="124">
        <f t="shared" si="163"/>
        <v>0.59625843951895197</v>
      </c>
      <c r="AE1162" s="124">
        <f t="shared" si="164"/>
        <v>0.396189459225116</v>
      </c>
    </row>
    <row r="1163" spans="2:31" x14ac:dyDescent="0.35">
      <c r="B1163" s="122">
        <v>1153</v>
      </c>
      <c r="C1163" t="s">
        <v>3842</v>
      </c>
      <c r="D1163">
        <v>0.65612740293405802</v>
      </c>
      <c r="E1163">
        <v>0.35031150109693099</v>
      </c>
      <c r="F1163">
        <v>0.64333080975917301</v>
      </c>
      <c r="G1163">
        <v>0.35940914940294899</v>
      </c>
      <c r="H1163">
        <v>0.62599810731937999</v>
      </c>
      <c r="I1163">
        <v>0.376056862052212</v>
      </c>
      <c r="J1163">
        <v>0.60066540487958697</v>
      </c>
      <c r="K1163">
        <v>0.40070457470147502</v>
      </c>
      <c r="L1163" s="126">
        <f t="shared" ref="L1163:L1180" si="167">IF($E$7=1,D1163,IF($E$7=2,F1163,IF($E$7=3,H1163,IF($E$7=4,J1163))))</f>
        <v>0.60066540487958697</v>
      </c>
      <c r="M1163" s="126">
        <f t="shared" ref="M1163:M1180" si="168">IF($E$7=1,E1163,IF($E$7=2,G1163,IF($E$7=3,I1163,IF($E$7=4,K1163))))</f>
        <v>0.40070457470147502</v>
      </c>
      <c r="AB1163">
        <v>1153</v>
      </c>
      <c r="AC1163" t="str">
        <f t="shared" si="162"/>
        <v>William Blumberg</v>
      </c>
      <c r="AD1163" s="124">
        <f t="shared" si="163"/>
        <v>0.60066540487958697</v>
      </c>
      <c r="AE1163" s="124">
        <f t="shared" si="164"/>
        <v>0.40070457470147502</v>
      </c>
    </row>
    <row r="1164" spans="2:31" x14ac:dyDescent="0.35">
      <c r="B1164" s="122">
        <v>1154</v>
      </c>
      <c r="C1164" t="s">
        <v>1990</v>
      </c>
      <c r="D1164">
        <v>0.65100514172874402</v>
      </c>
      <c r="E1164">
        <v>0.34372099189843103</v>
      </c>
      <c r="F1164">
        <v>0.63823520173973403</v>
      </c>
      <c r="G1164">
        <v>0.35330505293342901</v>
      </c>
      <c r="H1164">
        <v>0.61511581901148005</v>
      </c>
      <c r="I1164">
        <v>0.36552644438043203</v>
      </c>
      <c r="J1164">
        <v>0.59637500548312605</v>
      </c>
      <c r="K1164">
        <v>0.39177767428174298</v>
      </c>
      <c r="L1164" s="126">
        <f t="shared" si="167"/>
        <v>0.59637500548312605</v>
      </c>
      <c r="M1164" s="126">
        <f t="shared" si="168"/>
        <v>0.39177767428174298</v>
      </c>
      <c r="AB1164">
        <v>1154</v>
      </c>
      <c r="AC1164" t="str">
        <f t="shared" si="162"/>
        <v>Woong-Sun Jun</v>
      </c>
      <c r="AD1164" s="124">
        <f t="shared" si="163"/>
        <v>0.59637500548312605</v>
      </c>
      <c r="AE1164" s="124">
        <f t="shared" si="164"/>
        <v>0.39177767428174298</v>
      </c>
    </row>
    <row r="1165" spans="2:31" x14ac:dyDescent="0.35">
      <c r="B1165" s="122">
        <v>1155</v>
      </c>
      <c r="C1165" t="s">
        <v>1991</v>
      </c>
      <c r="D1165">
        <v>0.67005722455498695</v>
      </c>
      <c r="E1165">
        <v>0.39180797069111101</v>
      </c>
      <c r="F1165">
        <v>0.631383479392159</v>
      </c>
      <c r="G1165">
        <v>0.37130222144692199</v>
      </c>
      <c r="H1165">
        <v>0.63687570635140101</v>
      </c>
      <c r="I1165">
        <v>0.38865771460439302</v>
      </c>
      <c r="J1165">
        <v>0.59505299704408898</v>
      </c>
      <c r="K1165">
        <v>0.388164514261857</v>
      </c>
      <c r="L1165" s="126">
        <f t="shared" si="167"/>
        <v>0.59505299704408898</v>
      </c>
      <c r="M1165" s="126">
        <f t="shared" si="168"/>
        <v>0.388164514261857</v>
      </c>
      <c r="AB1165">
        <v>1155</v>
      </c>
      <c r="AC1165" t="str">
        <f t="shared" si="162"/>
        <v>Xavier Malisse</v>
      </c>
      <c r="AD1165" s="124">
        <f t="shared" si="163"/>
        <v>0.59505299704408898</v>
      </c>
      <c r="AE1165" s="124">
        <f t="shared" si="164"/>
        <v>0.388164514261857</v>
      </c>
    </row>
    <row r="1166" spans="2:31" x14ac:dyDescent="0.35">
      <c r="B1166" s="122">
        <v>1156</v>
      </c>
      <c r="C1166" t="s">
        <v>2756</v>
      </c>
      <c r="D1166">
        <v>0.65310189385706596</v>
      </c>
      <c r="E1166">
        <v>0.34710630649889501</v>
      </c>
      <c r="F1166">
        <v>0.64213585847608801</v>
      </c>
      <c r="G1166">
        <v>0.358141741998527</v>
      </c>
      <c r="H1166">
        <v>0.62531926741880794</v>
      </c>
      <c r="I1166">
        <v>0.375333093696538</v>
      </c>
      <c r="J1166">
        <v>0.60013585847608797</v>
      </c>
      <c r="K1166">
        <v>0.40014174199852698</v>
      </c>
      <c r="L1166" s="126">
        <f t="shared" si="167"/>
        <v>0.60013585847608797</v>
      </c>
      <c r="M1166" s="126">
        <f t="shared" si="168"/>
        <v>0.40014174199852698</v>
      </c>
      <c r="AB1166">
        <v>1156</v>
      </c>
      <c r="AC1166" t="str">
        <f t="shared" si="162"/>
        <v>Xin Gao</v>
      </c>
      <c r="AD1166" s="124">
        <f t="shared" si="163"/>
        <v>0.60013585847608797</v>
      </c>
      <c r="AE1166" s="124">
        <f t="shared" si="164"/>
        <v>0.40014174199852698</v>
      </c>
    </row>
    <row r="1167" spans="2:31" x14ac:dyDescent="0.35">
      <c r="B1167" s="122">
        <v>1157</v>
      </c>
      <c r="C1167" t="s">
        <v>2449</v>
      </c>
      <c r="D1167">
        <v>0.65169935748545604</v>
      </c>
      <c r="E1167">
        <v>0.34604326322200601</v>
      </c>
      <c r="F1167">
        <v>0.640265809980608</v>
      </c>
      <c r="G1167">
        <v>0.35672435096267502</v>
      </c>
      <c r="H1167">
        <v>0.62092465345442904</v>
      </c>
      <c r="I1167">
        <v>0.372002224762286</v>
      </c>
      <c r="J1167">
        <v>0.59826580998060797</v>
      </c>
      <c r="K1167">
        <v>0.398724350962675</v>
      </c>
      <c r="L1167" s="126">
        <f t="shared" si="167"/>
        <v>0.59826580998060797</v>
      </c>
      <c r="M1167" s="126">
        <f t="shared" si="168"/>
        <v>0.398724350962675</v>
      </c>
      <c r="AB1167">
        <v>1157</v>
      </c>
      <c r="AC1167" t="str">
        <f t="shared" si="162"/>
        <v>Xin-Yuan Yu</v>
      </c>
      <c r="AD1167" s="124">
        <f t="shared" si="163"/>
        <v>0.59826580998060797</v>
      </c>
      <c r="AE1167" s="124">
        <f t="shared" si="164"/>
        <v>0.398724350962675</v>
      </c>
    </row>
    <row r="1168" spans="2:31" x14ac:dyDescent="0.35">
      <c r="B1168" s="122">
        <v>1158</v>
      </c>
      <c r="C1168" t="s">
        <v>2497</v>
      </c>
      <c r="D1168">
        <v>0.65099874790825696</v>
      </c>
      <c r="E1168">
        <v>0.345966041640827</v>
      </c>
      <c r="F1168">
        <v>0.63933166387767504</v>
      </c>
      <c r="G1168">
        <v>0.35662138885443501</v>
      </c>
      <c r="H1168">
        <v>0.61872941011253701</v>
      </c>
      <c r="I1168">
        <v>0.37176026380792299</v>
      </c>
      <c r="J1168">
        <v>0.597331663877675</v>
      </c>
      <c r="K1168">
        <v>0.39862138885443499</v>
      </c>
      <c r="L1168" s="126">
        <f t="shared" si="167"/>
        <v>0.597331663877675</v>
      </c>
      <c r="M1168" s="126">
        <f t="shared" si="168"/>
        <v>0.39862138885443499</v>
      </c>
      <c r="AB1168">
        <v>1158</v>
      </c>
      <c r="AC1168" t="str">
        <f t="shared" si="162"/>
        <v>Yan Bai</v>
      </c>
      <c r="AD1168" s="124">
        <f t="shared" si="163"/>
        <v>0.597331663877675</v>
      </c>
      <c r="AE1168" s="124">
        <f t="shared" si="164"/>
        <v>0.39862138885443499</v>
      </c>
    </row>
    <row r="1169" spans="2:31" x14ac:dyDescent="0.35">
      <c r="B1169" s="122">
        <v>1159</v>
      </c>
      <c r="C1169" t="s">
        <v>2565</v>
      </c>
      <c r="D1169">
        <v>0.650424842408584</v>
      </c>
      <c r="E1169">
        <v>0.34640345435876901</v>
      </c>
      <c r="F1169">
        <v>0.63813726361287504</v>
      </c>
      <c r="G1169">
        <v>0.35710518153815402</v>
      </c>
      <c r="H1169">
        <v>0.61984968481716696</v>
      </c>
      <c r="I1169">
        <v>0.37380690871753802</v>
      </c>
      <c r="J1169">
        <v>0.58789675932034302</v>
      </c>
      <c r="K1169">
        <v>0.39719623548621502</v>
      </c>
      <c r="L1169" s="126">
        <f t="shared" si="167"/>
        <v>0.58789675932034302</v>
      </c>
      <c r="M1169" s="126">
        <f t="shared" si="168"/>
        <v>0.39719623548621502</v>
      </c>
      <c r="AB1169">
        <v>1159</v>
      </c>
      <c r="AC1169" t="str">
        <f t="shared" si="162"/>
        <v>Yann Marti</v>
      </c>
      <c r="AD1169" s="124">
        <f t="shared" si="163"/>
        <v>0.58789675932034302</v>
      </c>
      <c r="AE1169" s="124">
        <f t="shared" si="164"/>
        <v>0.39719623548621502</v>
      </c>
    </row>
    <row r="1170" spans="2:31" x14ac:dyDescent="0.35">
      <c r="B1170" s="122">
        <v>1160</v>
      </c>
      <c r="C1170" t="s">
        <v>2866</v>
      </c>
      <c r="D1170">
        <v>0.65664264346393897</v>
      </c>
      <c r="E1170">
        <v>0.34769515166286802</v>
      </c>
      <c r="F1170">
        <v>0.64555927070716401</v>
      </c>
      <c r="G1170">
        <v>0.36277439141944101</v>
      </c>
      <c r="H1170">
        <v>0.63280740017850301</v>
      </c>
      <c r="I1170">
        <v>0.388504765258468</v>
      </c>
      <c r="J1170">
        <v>0.64793186981817097</v>
      </c>
      <c r="K1170">
        <v>0.42140844946698702</v>
      </c>
      <c r="L1170" s="126">
        <f t="shared" si="167"/>
        <v>0.64793186981817097</v>
      </c>
      <c r="M1170" s="126">
        <f t="shared" si="168"/>
        <v>0.42140844946698702</v>
      </c>
      <c r="AB1170">
        <v>1160</v>
      </c>
      <c r="AC1170" t="str">
        <f t="shared" si="162"/>
        <v>Yannick Hanfmann</v>
      </c>
      <c r="AD1170" s="124">
        <f t="shared" si="163"/>
        <v>0.64793186981817097</v>
      </c>
      <c r="AE1170" s="124">
        <f t="shared" si="164"/>
        <v>0.42140844946698702</v>
      </c>
    </row>
    <row r="1171" spans="2:31" x14ac:dyDescent="0.35">
      <c r="B1171" s="122">
        <v>1161</v>
      </c>
      <c r="C1171" t="s">
        <v>2851</v>
      </c>
      <c r="D1171">
        <v>0.64467241002537901</v>
      </c>
      <c r="E1171">
        <v>0.34934929653720498</v>
      </c>
      <c r="F1171">
        <v>0.63504743922118601</v>
      </c>
      <c r="G1171">
        <v>0.36840536416667402</v>
      </c>
      <c r="H1171">
        <v>0.61805090415483599</v>
      </c>
      <c r="I1171">
        <v>0.37940678938476402</v>
      </c>
      <c r="J1171">
        <v>0.59781667199013</v>
      </c>
      <c r="K1171">
        <v>0.41443322033845398</v>
      </c>
      <c r="L1171" s="126">
        <f t="shared" si="167"/>
        <v>0.59781667199013</v>
      </c>
      <c r="M1171" s="126">
        <f t="shared" si="168"/>
        <v>0.41443322033845398</v>
      </c>
      <c r="AB1171">
        <v>1161</v>
      </c>
      <c r="AC1171" t="str">
        <f t="shared" ref="AC1171:AC1180" si="169">IF($B$5=1,C1171,P1171)</f>
        <v>Yannick Maden</v>
      </c>
      <c r="AD1171" s="124">
        <f t="shared" ref="AD1171:AD1180" si="170">IF($B$5=1,L1171,Y1171)</f>
        <v>0.59781667199013</v>
      </c>
      <c r="AE1171" s="124">
        <f t="shared" ref="AE1171:AE1180" si="171">IF($B$5=1,M1171,Z1171)</f>
        <v>0.41443322033845398</v>
      </c>
    </row>
    <row r="1172" spans="2:31" x14ac:dyDescent="0.35">
      <c r="B1172" s="122">
        <v>1162</v>
      </c>
      <c r="C1172" t="s">
        <v>2551</v>
      </c>
      <c r="D1172">
        <v>0.65353301267809205</v>
      </c>
      <c r="E1172">
        <v>0.34842503604573299</v>
      </c>
      <c r="F1172">
        <v>0.64325257979351702</v>
      </c>
      <c r="G1172">
        <v>0.36134883470747298</v>
      </c>
      <c r="H1172">
        <v>0.62553301267809203</v>
      </c>
      <c r="I1172">
        <v>0.37642503604573302</v>
      </c>
      <c r="J1172">
        <v>0.60039975950856905</v>
      </c>
      <c r="K1172">
        <v>0.40106877703429999</v>
      </c>
      <c r="L1172" s="126">
        <f t="shared" si="167"/>
        <v>0.60039975950856905</v>
      </c>
      <c r="M1172" s="126">
        <f t="shared" si="168"/>
        <v>0.40106877703429999</v>
      </c>
      <c r="AB1172">
        <v>1162</v>
      </c>
      <c r="AC1172" t="str">
        <f t="shared" si="169"/>
        <v>Yannick Mertens</v>
      </c>
      <c r="AD1172" s="124">
        <f t="shared" si="170"/>
        <v>0.60039975950856905</v>
      </c>
      <c r="AE1172" s="124">
        <f t="shared" si="171"/>
        <v>0.40106877703429999</v>
      </c>
    </row>
    <row r="1173" spans="2:31" x14ac:dyDescent="0.35">
      <c r="B1173" s="122">
        <v>1163</v>
      </c>
      <c r="C1173" t="s">
        <v>2797</v>
      </c>
      <c r="D1173">
        <v>0.65036180422977097</v>
      </c>
      <c r="E1173">
        <v>0.34498550302743602</v>
      </c>
      <c r="F1173">
        <v>0.63580023993996304</v>
      </c>
      <c r="G1173">
        <v>0.35326593211447399</v>
      </c>
      <c r="H1173">
        <v>0.62236180422977105</v>
      </c>
      <c r="I1173">
        <v>0.37298550302743599</v>
      </c>
      <c r="J1173">
        <v>0.59802135317232896</v>
      </c>
      <c r="K1173">
        <v>0.398489127270577</v>
      </c>
      <c r="L1173" s="126">
        <f t="shared" si="167"/>
        <v>0.59802135317232896</v>
      </c>
      <c r="M1173" s="126">
        <f t="shared" si="168"/>
        <v>0.398489127270577</v>
      </c>
      <c r="AB1173">
        <v>1163</v>
      </c>
      <c r="AC1173" t="str">
        <f t="shared" si="169"/>
        <v>Yaraslav Shyla</v>
      </c>
      <c r="AD1173" s="124">
        <f t="shared" si="170"/>
        <v>0.59802135317232896</v>
      </c>
      <c r="AE1173" s="124">
        <f t="shared" si="171"/>
        <v>0.398489127270577</v>
      </c>
    </row>
    <row r="1174" spans="2:31" x14ac:dyDescent="0.35">
      <c r="B1174" s="122">
        <v>1164</v>
      </c>
      <c r="C1174" t="s">
        <v>2634</v>
      </c>
      <c r="D1174">
        <v>0.65074846849295898</v>
      </c>
      <c r="E1174">
        <v>0.34586602620840001</v>
      </c>
      <c r="F1174">
        <v>0.638622702739439</v>
      </c>
      <c r="G1174">
        <v>0.35629903931260098</v>
      </c>
      <c r="H1174">
        <v>0.62049693698591801</v>
      </c>
      <c r="I1174">
        <v>0.37273205241680102</v>
      </c>
      <c r="J1174">
        <v>0.58941780191690696</v>
      </c>
      <c r="K1174">
        <v>0.39467032317948197</v>
      </c>
      <c r="L1174" s="126">
        <f t="shared" si="167"/>
        <v>0.58941780191690696</v>
      </c>
      <c r="M1174" s="126">
        <f t="shared" si="168"/>
        <v>0.39467032317948197</v>
      </c>
      <c r="AB1174">
        <v>1164</v>
      </c>
      <c r="AC1174" t="str">
        <f t="shared" si="169"/>
        <v>Yassine Idmbarek</v>
      </c>
      <c r="AD1174" s="124">
        <f t="shared" si="170"/>
        <v>0.58941780191690696</v>
      </c>
      <c r="AE1174" s="124">
        <f t="shared" si="171"/>
        <v>0.39467032317948197</v>
      </c>
    </row>
    <row r="1175" spans="2:31" x14ac:dyDescent="0.35">
      <c r="B1175" s="122">
        <v>1165</v>
      </c>
      <c r="C1175" t="s">
        <v>2798</v>
      </c>
      <c r="D1175">
        <v>0.65300362497105402</v>
      </c>
      <c r="E1175">
        <v>0.33245467163081899</v>
      </c>
      <c r="F1175">
        <v>0.64681092271063201</v>
      </c>
      <c r="G1175">
        <v>0.342952493521758</v>
      </c>
      <c r="H1175">
        <v>0.65009002366885704</v>
      </c>
      <c r="I1175">
        <v>0.35792054595468098</v>
      </c>
      <c r="J1175">
        <v>0.60503088570240504</v>
      </c>
      <c r="K1175">
        <v>0.38480512015527402</v>
      </c>
      <c r="L1175" s="126">
        <f t="shared" si="167"/>
        <v>0.60503088570240504</v>
      </c>
      <c r="M1175" s="126">
        <f t="shared" si="168"/>
        <v>0.38480512015527402</v>
      </c>
      <c r="AB1175">
        <v>1165</v>
      </c>
      <c r="AC1175" t="str">
        <f t="shared" si="169"/>
        <v>Yasutaka Uchiyama</v>
      </c>
      <c r="AD1175" s="124">
        <f t="shared" si="170"/>
        <v>0.60503088570240504</v>
      </c>
      <c r="AE1175" s="124">
        <f t="shared" si="171"/>
        <v>0.38480512015527402</v>
      </c>
    </row>
    <row r="1176" spans="2:31" x14ac:dyDescent="0.35">
      <c r="B1176" s="122">
        <v>1166</v>
      </c>
      <c r="C1176" t="s">
        <v>1992</v>
      </c>
      <c r="D1176">
        <v>0.65093441041573197</v>
      </c>
      <c r="E1176">
        <v>0.36087214908171</v>
      </c>
      <c r="F1176">
        <v>0.63899877555976503</v>
      </c>
      <c r="G1176">
        <v>0.36700448796227603</v>
      </c>
      <c r="H1176">
        <v>0.635694766106492</v>
      </c>
      <c r="I1176">
        <v>0.387058216362486</v>
      </c>
      <c r="J1176">
        <v>0.58991570567518403</v>
      </c>
      <c r="K1176">
        <v>0.380959384653421</v>
      </c>
      <c r="L1176" s="126">
        <f t="shared" si="167"/>
        <v>0.58991570567518403</v>
      </c>
      <c r="M1176" s="126">
        <f t="shared" si="168"/>
        <v>0.380959384653421</v>
      </c>
      <c r="AB1176">
        <v>1166</v>
      </c>
      <c r="AC1176" t="str">
        <f t="shared" si="169"/>
        <v>Yen-Hsun Lu</v>
      </c>
      <c r="AD1176" s="124">
        <f t="shared" si="170"/>
        <v>0.58991570567518403</v>
      </c>
      <c r="AE1176" s="124">
        <f t="shared" si="171"/>
        <v>0.380959384653421</v>
      </c>
    </row>
    <row r="1177" spans="2:31" x14ac:dyDescent="0.35">
      <c r="B1177" s="122">
        <v>1167</v>
      </c>
      <c r="C1177" t="s">
        <v>2328</v>
      </c>
      <c r="D1177">
        <v>0.65477107342979501</v>
      </c>
      <c r="E1177">
        <v>0.34953911461423798</v>
      </c>
      <c r="F1177">
        <v>0.64418626909770704</v>
      </c>
      <c r="G1177">
        <v>0.36170405860813098</v>
      </c>
      <c r="H1177">
        <v>0.62868219988451102</v>
      </c>
      <c r="I1177">
        <v>0.38245996418567701</v>
      </c>
      <c r="J1177">
        <v>0.60468193656689495</v>
      </c>
      <c r="K1177">
        <v>0.40662069972532799</v>
      </c>
      <c r="L1177" s="126">
        <f t="shared" si="167"/>
        <v>0.60468193656689495</v>
      </c>
      <c r="M1177" s="126">
        <f t="shared" si="168"/>
        <v>0.40662069972532799</v>
      </c>
      <c r="AB1177">
        <v>1167</v>
      </c>
      <c r="AC1177" t="str">
        <f t="shared" si="169"/>
        <v>Yevgeny Kafelnikov</v>
      </c>
      <c r="AD1177" s="124">
        <f t="shared" si="170"/>
        <v>0.60468193656689495</v>
      </c>
      <c r="AE1177" s="124">
        <f t="shared" si="171"/>
        <v>0.40662069972532799</v>
      </c>
    </row>
    <row r="1178" spans="2:31" x14ac:dyDescent="0.35">
      <c r="B1178" s="122">
        <v>1168</v>
      </c>
      <c r="C1178" t="s">
        <v>2570</v>
      </c>
      <c r="D1178">
        <v>0.64585201902880696</v>
      </c>
      <c r="E1178">
        <v>0.34629347678933697</v>
      </c>
      <c r="F1178">
        <v>0.62520224471769603</v>
      </c>
      <c r="G1178">
        <v>0.35633967045494203</v>
      </c>
      <c r="H1178">
        <v>0.61785201902880704</v>
      </c>
      <c r="I1178">
        <v>0.374293476789337</v>
      </c>
      <c r="J1178">
        <v>0.59463901427160504</v>
      </c>
      <c r="K1178">
        <v>0.39947010759200302</v>
      </c>
      <c r="L1178" s="126">
        <f t="shared" si="167"/>
        <v>0.59463901427160504</v>
      </c>
      <c r="M1178" s="126">
        <f t="shared" si="168"/>
        <v>0.39947010759200302</v>
      </c>
      <c r="AB1178">
        <v>1168</v>
      </c>
      <c r="AC1178" t="str">
        <f t="shared" si="169"/>
        <v>Yew-Ming Si</v>
      </c>
      <c r="AD1178" s="124">
        <f t="shared" si="170"/>
        <v>0.59463901427160504</v>
      </c>
      <c r="AE1178" s="124">
        <f t="shared" si="171"/>
        <v>0.39947010759200302</v>
      </c>
    </row>
    <row r="1179" spans="2:31" x14ac:dyDescent="0.35">
      <c r="B1179" s="122">
        <v>1169</v>
      </c>
      <c r="C1179" t="s">
        <v>2897</v>
      </c>
      <c r="D1179">
        <v>0.65962595273197699</v>
      </c>
      <c r="E1179">
        <v>0.34828100718362098</v>
      </c>
      <c r="F1179">
        <v>0.65585134358195296</v>
      </c>
      <c r="G1179">
        <v>0.36213292840114297</v>
      </c>
      <c r="H1179">
        <v>0.63606645637330805</v>
      </c>
      <c r="I1179">
        <v>0.375372398956207</v>
      </c>
      <c r="J1179">
        <v>0.60227973080640695</v>
      </c>
      <c r="K1179">
        <v>0.39392352958207999</v>
      </c>
      <c r="L1179" s="126">
        <f t="shared" si="167"/>
        <v>0.60227973080640695</v>
      </c>
      <c r="M1179" s="126">
        <f t="shared" si="168"/>
        <v>0.39392352958207999</v>
      </c>
      <c r="AB1179">
        <v>1169</v>
      </c>
      <c r="AC1179" t="str">
        <f t="shared" si="169"/>
        <v>Yibing Wu</v>
      </c>
      <c r="AD1179" s="124">
        <f t="shared" si="170"/>
        <v>0.60227973080640695</v>
      </c>
      <c r="AE1179" s="124">
        <f t="shared" si="171"/>
        <v>0.39392352958207999</v>
      </c>
    </row>
    <row r="1180" spans="2:31" x14ac:dyDescent="0.35">
      <c r="B1180" s="122">
        <v>1170</v>
      </c>
      <c r="C1180" t="s">
        <v>2752</v>
      </c>
      <c r="D1180">
        <v>0.631933767047552</v>
      </c>
      <c r="E1180">
        <v>0.35333396149157398</v>
      </c>
      <c r="F1180">
        <v>0.63733861526904001</v>
      </c>
      <c r="G1180">
        <v>0.37405161006708398</v>
      </c>
      <c r="H1180">
        <v>0.64304231532349798</v>
      </c>
      <c r="I1180">
        <v>0.40822791372129102</v>
      </c>
      <c r="J1180">
        <v>0.61180730909932002</v>
      </c>
      <c r="K1180">
        <v>0.41658930622197698</v>
      </c>
      <c r="L1180" s="126">
        <f t="shared" si="167"/>
        <v>0.61180730909932002</v>
      </c>
      <c r="M1180" s="126">
        <f t="shared" si="168"/>
        <v>0.41658930622197698</v>
      </c>
      <c r="AB1180">
        <v>1170</v>
      </c>
      <c r="AC1180" t="str">
        <f t="shared" si="169"/>
        <v>Yoshihito Nishioka</v>
      </c>
      <c r="AD1180" s="124">
        <f t="shared" si="170"/>
        <v>0.61180730909932002</v>
      </c>
      <c r="AE1180" s="124">
        <f t="shared" si="171"/>
        <v>0.41658930622197698</v>
      </c>
    </row>
    <row r="1181" spans="2:31" x14ac:dyDescent="0.35">
      <c r="B1181" s="122">
        <v>1171</v>
      </c>
      <c r="C1181" t="s">
        <v>2936</v>
      </c>
      <c r="D1181">
        <v>0.65925700077926896</v>
      </c>
      <c r="E1181">
        <v>0.35015372714680099</v>
      </c>
      <c r="F1181">
        <v>0.65330136788748905</v>
      </c>
      <c r="G1181">
        <v>0.36250006506997701</v>
      </c>
      <c r="H1181">
        <v>0.63694047233518603</v>
      </c>
      <c r="I1181">
        <v>0.38534241342175601</v>
      </c>
      <c r="J1181">
        <v>0.61307992236978803</v>
      </c>
      <c r="K1181">
        <v>0.399263982090587</v>
      </c>
      <c r="L1181" s="126">
        <f t="shared" ref="L1181:L1204" si="172">IF($E$7=1,D1181,IF($E$7=2,F1181,IF($E$7=3,H1181,IF($E$7=4,J1181))))</f>
        <v>0.61307992236978803</v>
      </c>
      <c r="M1181" s="126">
        <f t="shared" ref="M1181:M1204" si="173">IF($E$7=1,E1181,IF($E$7=2,G1181,IF($E$7=3,I1181,IF($E$7=4,K1181))))</f>
        <v>0.399263982090587</v>
      </c>
      <c r="AB1181">
        <v>1171</v>
      </c>
      <c r="AC1181" t="str">
        <f t="shared" ref="AC1181:AC1206" si="174">IF($B$5=1,C1181,P1181)</f>
        <v>Yosuke Watanuki</v>
      </c>
      <c r="AD1181" s="124">
        <f t="shared" ref="AD1181:AD1206" si="175">IF($B$5=1,L1181,Y1181)</f>
        <v>0.61307992236978803</v>
      </c>
      <c r="AE1181" s="124">
        <f t="shared" ref="AE1181:AE1206" si="176">IF($B$5=1,M1181,Z1181)</f>
        <v>0.399263982090587</v>
      </c>
    </row>
    <row r="1182" spans="2:31" x14ac:dyDescent="0.35">
      <c r="B1182" s="122">
        <v>1172</v>
      </c>
      <c r="C1182" t="s">
        <v>1993</v>
      </c>
      <c r="D1182">
        <v>0.66453354541563903</v>
      </c>
      <c r="E1182">
        <v>0.33744807109360098</v>
      </c>
      <c r="F1182">
        <v>0.651722390449469</v>
      </c>
      <c r="G1182">
        <v>0.34414883297113202</v>
      </c>
      <c r="H1182">
        <v>0.63723028031779405</v>
      </c>
      <c r="I1182">
        <v>0.34514224652697501</v>
      </c>
      <c r="J1182">
        <v>0.62061067588138397</v>
      </c>
      <c r="K1182">
        <v>0.37912699240759101</v>
      </c>
      <c r="L1182" s="126">
        <f t="shared" si="172"/>
        <v>0.62061067588138397</v>
      </c>
      <c r="M1182" s="126">
        <f t="shared" si="173"/>
        <v>0.37912699240759101</v>
      </c>
      <c r="AB1182">
        <v>1172</v>
      </c>
      <c r="AC1182" t="str">
        <f t="shared" si="174"/>
        <v>Younes El Aynaoui</v>
      </c>
      <c r="AD1182" s="124">
        <f t="shared" si="175"/>
        <v>0.62061067588138397</v>
      </c>
      <c r="AE1182" s="124">
        <f t="shared" si="176"/>
        <v>0.37912699240759101</v>
      </c>
    </row>
    <row r="1183" spans="2:31" x14ac:dyDescent="0.35">
      <c r="B1183" s="122">
        <v>1173</v>
      </c>
      <c r="C1183" t="s">
        <v>3958</v>
      </c>
      <c r="D1183">
        <v>0.65188790777923999</v>
      </c>
      <c r="E1183">
        <v>0.34655959780351397</v>
      </c>
      <c r="F1183">
        <v>0.64033186166885903</v>
      </c>
      <c r="G1183">
        <v>0.35733939670527098</v>
      </c>
      <c r="H1183">
        <v>0.62277581555847905</v>
      </c>
      <c r="I1183">
        <v>0.374119195607028</v>
      </c>
      <c r="J1183">
        <v>0.59477316656242596</v>
      </c>
      <c r="K1183">
        <v>0.39793010967651699</v>
      </c>
      <c r="L1183" s="126">
        <f t="shared" si="172"/>
        <v>0.59477316656242596</v>
      </c>
      <c r="M1183" s="126">
        <f t="shared" si="173"/>
        <v>0.39793010967651699</v>
      </c>
      <c r="AB1183">
        <v>1173</v>
      </c>
      <c r="AC1183" t="str">
        <f t="shared" si="174"/>
        <v>Younes Lalami Laaroussi</v>
      </c>
      <c r="AD1183" s="124">
        <f t="shared" si="175"/>
        <v>0.59477316656242596</v>
      </c>
      <c r="AE1183" s="124">
        <f t="shared" si="176"/>
        <v>0.39793010967651699</v>
      </c>
    </row>
    <row r="1184" spans="2:31" x14ac:dyDescent="0.35">
      <c r="B1184" s="122">
        <v>1174</v>
      </c>
      <c r="C1184" t="s">
        <v>2672</v>
      </c>
      <c r="D1184">
        <v>0.65262280925155003</v>
      </c>
      <c r="E1184">
        <v>0.346160030647369</v>
      </c>
      <c r="F1184">
        <v>0.64143421387732502</v>
      </c>
      <c r="G1184">
        <v>0.35674004597105402</v>
      </c>
      <c r="H1184">
        <v>0.62424561850310001</v>
      </c>
      <c r="I1184">
        <v>0.37332006129473799</v>
      </c>
      <c r="J1184">
        <v>0.59822720348228597</v>
      </c>
      <c r="K1184">
        <v>0.396052144042635</v>
      </c>
      <c r="L1184" s="126">
        <f t="shared" si="172"/>
        <v>0.59822720348228597</v>
      </c>
      <c r="M1184" s="126">
        <f t="shared" si="173"/>
        <v>0.396052144042635</v>
      </c>
      <c r="AB1184">
        <v>1174</v>
      </c>
      <c r="AC1184" t="str">
        <f t="shared" si="174"/>
        <v>Younes Rachidi</v>
      </c>
      <c r="AD1184" s="124">
        <f t="shared" si="175"/>
        <v>0.59822720348228597</v>
      </c>
      <c r="AE1184" s="124">
        <f t="shared" si="176"/>
        <v>0.396052144042635</v>
      </c>
    </row>
    <row r="1185" spans="2:31" x14ac:dyDescent="0.35">
      <c r="B1185" s="122">
        <v>1175</v>
      </c>
      <c r="C1185" t="s">
        <v>3767</v>
      </c>
      <c r="D1185">
        <v>0.64705726472971303</v>
      </c>
      <c r="E1185">
        <v>0.34235762054693097</v>
      </c>
      <c r="F1185">
        <v>0.62803457211482605</v>
      </c>
      <c r="G1185">
        <v>0.34709040828528898</v>
      </c>
      <c r="H1185">
        <v>0.61905726472971301</v>
      </c>
      <c r="I1185">
        <v>0.370357620546931</v>
      </c>
      <c r="J1185">
        <v>0.59554294854728496</v>
      </c>
      <c r="K1185">
        <v>0.39651821541019799</v>
      </c>
      <c r="L1185" s="126">
        <f t="shared" si="172"/>
        <v>0.59554294854728496</v>
      </c>
      <c r="M1185" s="126">
        <f t="shared" si="173"/>
        <v>0.39651821541019799</v>
      </c>
      <c r="AB1185">
        <v>1175</v>
      </c>
      <c r="AC1185" t="str">
        <f t="shared" si="174"/>
        <v>Yshai Oliel</v>
      </c>
      <c r="AD1185" s="124">
        <f t="shared" si="175"/>
        <v>0.59554294854728496</v>
      </c>
      <c r="AE1185" s="124">
        <f t="shared" si="176"/>
        <v>0.39651821541019799</v>
      </c>
    </row>
    <row r="1186" spans="2:31" x14ac:dyDescent="0.35">
      <c r="B1186" s="122">
        <v>1176</v>
      </c>
      <c r="C1186" t="s">
        <v>3944</v>
      </c>
      <c r="D1186">
        <v>0.65242530313380898</v>
      </c>
      <c r="E1186">
        <v>0.34508542433813999</v>
      </c>
      <c r="F1186">
        <v>0.64123373751174495</v>
      </c>
      <c r="G1186">
        <v>0.35544723245085302</v>
      </c>
      <c r="H1186">
        <v>0.62319928315259998</v>
      </c>
      <c r="I1186">
        <v>0.369000996259504</v>
      </c>
      <c r="J1186">
        <v>0.59923373751174502</v>
      </c>
      <c r="K1186">
        <v>0.39744723245085301</v>
      </c>
      <c r="L1186" s="126">
        <f t="shared" si="172"/>
        <v>0.59923373751174502</v>
      </c>
      <c r="M1186" s="126">
        <f t="shared" si="173"/>
        <v>0.39744723245085301</v>
      </c>
      <c r="AB1186">
        <v>1176</v>
      </c>
      <c r="AC1186" t="str">
        <f t="shared" si="174"/>
        <v>Yu Hsiou Hsu</v>
      </c>
      <c r="AD1186" s="124">
        <f t="shared" si="175"/>
        <v>0.59923373751174502</v>
      </c>
      <c r="AE1186" s="124">
        <f t="shared" si="176"/>
        <v>0.39744723245085301</v>
      </c>
    </row>
    <row r="1187" spans="2:31" x14ac:dyDescent="0.35">
      <c r="B1187" s="122">
        <v>1177</v>
      </c>
      <c r="C1187" t="s">
        <v>2499</v>
      </c>
      <c r="D1187">
        <v>0.65107906463991405</v>
      </c>
      <c r="E1187">
        <v>0.34619000923271498</v>
      </c>
      <c r="F1187">
        <v>0.63943875285321805</v>
      </c>
      <c r="G1187">
        <v>0.35692001231028703</v>
      </c>
      <c r="H1187">
        <v>0.61898106920506302</v>
      </c>
      <c r="I1187">
        <v>0.37246202892917402</v>
      </c>
      <c r="J1187">
        <v>0.59743875285321801</v>
      </c>
      <c r="K1187">
        <v>0.39892001231028701</v>
      </c>
      <c r="L1187" s="126">
        <f t="shared" si="172"/>
        <v>0.59743875285321801</v>
      </c>
      <c r="M1187" s="126">
        <f t="shared" si="173"/>
        <v>0.39892001231028701</v>
      </c>
      <c r="AB1187">
        <v>1177</v>
      </c>
      <c r="AC1187" t="str">
        <f t="shared" si="174"/>
        <v>Yuichi Ito</v>
      </c>
      <c r="AD1187" s="124">
        <f t="shared" si="175"/>
        <v>0.59743875285321801</v>
      </c>
      <c r="AE1187" s="124">
        <f t="shared" si="176"/>
        <v>0.39892001231028701</v>
      </c>
    </row>
    <row r="1188" spans="2:31" x14ac:dyDescent="0.35">
      <c r="B1188" s="122">
        <v>1178</v>
      </c>
      <c r="C1188" t="s">
        <v>2526</v>
      </c>
      <c r="D1188">
        <v>0.63959829392815704</v>
      </c>
      <c r="E1188">
        <v>0.36822726877984202</v>
      </c>
      <c r="F1188">
        <v>0.61707357303291899</v>
      </c>
      <c r="G1188">
        <v>0.35715161970852499</v>
      </c>
      <c r="H1188">
        <v>0.61522616019155596</v>
      </c>
      <c r="I1188">
        <v>0.36992914377201402</v>
      </c>
      <c r="J1188">
        <v>0.57415024426322103</v>
      </c>
      <c r="K1188">
        <v>0.38957123825038897</v>
      </c>
      <c r="L1188" s="126">
        <f t="shared" si="172"/>
        <v>0.57415024426322103</v>
      </c>
      <c r="M1188" s="126">
        <f t="shared" si="173"/>
        <v>0.38957123825038897</v>
      </c>
      <c r="AB1188">
        <v>1178</v>
      </c>
      <c r="AC1188" t="str">
        <f t="shared" si="174"/>
        <v>Yuichi Sugita</v>
      </c>
      <c r="AD1188" s="124">
        <f t="shared" si="175"/>
        <v>0.57415024426322103</v>
      </c>
      <c r="AE1188" s="124">
        <f t="shared" si="176"/>
        <v>0.38957123825038897</v>
      </c>
    </row>
    <row r="1189" spans="2:31" x14ac:dyDescent="0.35">
      <c r="B1189" s="122">
        <v>1179</v>
      </c>
      <c r="C1189" t="s">
        <v>2513</v>
      </c>
      <c r="D1189">
        <v>0.63181234502406203</v>
      </c>
      <c r="E1189">
        <v>0.35254904154432598</v>
      </c>
      <c r="F1189">
        <v>0.62488514757862001</v>
      </c>
      <c r="G1189">
        <v>0.37452984274900403</v>
      </c>
      <c r="H1189">
        <v>0.61396967164774596</v>
      </c>
      <c r="I1189">
        <v>0.39919372079676102</v>
      </c>
      <c r="J1189">
        <v>0.58660631890806203</v>
      </c>
      <c r="K1189">
        <v>0.41160729415665998</v>
      </c>
      <c r="L1189" s="126">
        <f t="shared" si="172"/>
        <v>0.58660631890806203</v>
      </c>
      <c r="M1189" s="126">
        <f t="shared" si="173"/>
        <v>0.41160729415665998</v>
      </c>
      <c r="AB1189">
        <v>1179</v>
      </c>
      <c r="AC1189" t="str">
        <f t="shared" si="174"/>
        <v>Yuki Bhambri</v>
      </c>
      <c r="AD1189" s="124">
        <f t="shared" si="175"/>
        <v>0.58660631890806203</v>
      </c>
      <c r="AE1189" s="124">
        <f t="shared" si="176"/>
        <v>0.41160729415665998</v>
      </c>
    </row>
    <row r="1190" spans="2:31" x14ac:dyDescent="0.35">
      <c r="B1190" s="122">
        <v>1180</v>
      </c>
      <c r="C1190" t="s">
        <v>3863</v>
      </c>
      <c r="D1190">
        <v>0.65298897267072897</v>
      </c>
      <c r="E1190">
        <v>0.345547652698386</v>
      </c>
      <c r="F1190">
        <v>0.64198529689430495</v>
      </c>
      <c r="G1190">
        <v>0.35606353693118098</v>
      </c>
      <c r="H1190">
        <v>0.62496544770161599</v>
      </c>
      <c r="I1190">
        <v>0.370449311788275</v>
      </c>
      <c r="J1190">
        <v>0.59998529689430502</v>
      </c>
      <c r="K1190">
        <v>0.39806353693118102</v>
      </c>
      <c r="L1190" s="126">
        <f t="shared" si="172"/>
        <v>0.59998529689430502</v>
      </c>
      <c r="M1190" s="126">
        <f t="shared" si="173"/>
        <v>0.39806353693118102</v>
      </c>
      <c r="AB1190">
        <v>1180</v>
      </c>
      <c r="AC1190" t="str">
        <f t="shared" si="174"/>
        <v>Yunseong Chung</v>
      </c>
      <c r="AD1190" s="124">
        <f t="shared" si="175"/>
        <v>0.59998529689430502</v>
      </c>
      <c r="AE1190" s="124">
        <f t="shared" si="176"/>
        <v>0.39806353693118102</v>
      </c>
    </row>
    <row r="1191" spans="2:31" x14ac:dyDescent="0.35">
      <c r="B1191" s="122">
        <v>1181</v>
      </c>
      <c r="C1191" t="s">
        <v>2418</v>
      </c>
      <c r="D1191">
        <v>0.65354843843946098</v>
      </c>
      <c r="E1191">
        <v>0.340763708052438</v>
      </c>
      <c r="F1191">
        <v>0.64332888514682995</v>
      </c>
      <c r="G1191">
        <v>0.34735694103221498</v>
      </c>
      <c r="H1191">
        <v>0.62458314678683802</v>
      </c>
      <c r="I1191">
        <v>0.36020764964499602</v>
      </c>
      <c r="J1191">
        <v>0.60428203597436803</v>
      </c>
      <c r="K1191">
        <v>0.39362582409711699</v>
      </c>
      <c r="L1191" s="126">
        <f t="shared" si="172"/>
        <v>0.60428203597436803</v>
      </c>
      <c r="M1191" s="126">
        <f t="shared" si="173"/>
        <v>0.39362582409711699</v>
      </c>
      <c r="AB1191">
        <v>1181</v>
      </c>
      <c r="AC1191" t="str">
        <f t="shared" si="174"/>
        <v>Yuriy Schukin</v>
      </c>
      <c r="AD1191" s="124">
        <f t="shared" si="175"/>
        <v>0.60428203597436803</v>
      </c>
      <c r="AE1191" s="124">
        <f t="shared" si="176"/>
        <v>0.39362582409711699</v>
      </c>
    </row>
    <row r="1192" spans="2:31" x14ac:dyDescent="0.35">
      <c r="B1192" s="122">
        <v>1182</v>
      </c>
      <c r="C1192" t="s">
        <v>2898</v>
      </c>
      <c r="D1192">
        <v>0.65252263555978796</v>
      </c>
      <c r="E1192">
        <v>0.348070847746204</v>
      </c>
      <c r="F1192">
        <v>0.64136351407971703</v>
      </c>
      <c r="G1192">
        <v>0.35942779699493799</v>
      </c>
      <c r="H1192">
        <v>0.62350425808733401</v>
      </c>
      <c r="I1192">
        <v>0.37835532293810498</v>
      </c>
      <c r="J1192">
        <v>0.599363514079717</v>
      </c>
      <c r="K1192">
        <v>0.40142779699493902</v>
      </c>
      <c r="L1192" s="126">
        <f t="shared" si="172"/>
        <v>0.599363514079717</v>
      </c>
      <c r="M1192" s="126">
        <f t="shared" si="173"/>
        <v>0.40142779699493902</v>
      </c>
      <c r="AB1192">
        <v>1182</v>
      </c>
      <c r="AC1192" t="str">
        <f t="shared" si="174"/>
        <v>Yusuke Takahashi</v>
      </c>
      <c r="AD1192" s="124">
        <f t="shared" si="175"/>
        <v>0.599363514079717</v>
      </c>
      <c r="AE1192" s="124">
        <f t="shared" si="176"/>
        <v>0.40142779699493902</v>
      </c>
    </row>
    <row r="1193" spans="2:31" x14ac:dyDescent="0.35">
      <c r="B1193" s="122">
        <v>1183</v>
      </c>
      <c r="C1193" t="s">
        <v>3867</v>
      </c>
      <c r="D1193">
        <v>0.65055883412759896</v>
      </c>
      <c r="E1193">
        <v>0.34620000554451902</v>
      </c>
      <c r="F1193">
        <v>0.63874511217013197</v>
      </c>
      <c r="G1193">
        <v>0.35693334072602501</v>
      </c>
      <c r="H1193">
        <v>0.61735101359981004</v>
      </c>
      <c r="I1193">
        <v>0.37249335070616002</v>
      </c>
      <c r="J1193">
        <v>0.59674511217013204</v>
      </c>
      <c r="K1193">
        <v>0.39893334072602499</v>
      </c>
      <c r="L1193" s="126">
        <f t="shared" si="172"/>
        <v>0.59674511217013204</v>
      </c>
      <c r="M1193" s="126">
        <f t="shared" si="173"/>
        <v>0.39893334072602499</v>
      </c>
      <c r="AB1193">
        <v>1183</v>
      </c>
      <c r="AC1193" t="str">
        <f t="shared" si="174"/>
        <v>Yuta Shimizu</v>
      </c>
      <c r="AD1193" s="124">
        <f t="shared" si="175"/>
        <v>0.59674511217013204</v>
      </c>
      <c r="AE1193" s="124">
        <f t="shared" si="176"/>
        <v>0.39893334072602499</v>
      </c>
    </row>
    <row r="1194" spans="2:31" x14ac:dyDescent="0.35">
      <c r="B1194" s="122">
        <v>1184</v>
      </c>
      <c r="C1194" t="s">
        <v>2443</v>
      </c>
      <c r="D1194">
        <v>0.65263023930784803</v>
      </c>
      <c r="E1194">
        <v>0.33877659224335099</v>
      </c>
      <c r="F1194">
        <v>0.64184265502461602</v>
      </c>
      <c r="G1194">
        <v>0.35450067755036202</v>
      </c>
      <c r="H1194">
        <v>0.624881991268462</v>
      </c>
      <c r="I1194">
        <v>0.37237550816277099</v>
      </c>
      <c r="J1194">
        <v>0.59992132751230798</v>
      </c>
      <c r="K1194">
        <v>0.39825033877518101</v>
      </c>
      <c r="L1194" s="126">
        <f t="shared" si="172"/>
        <v>0.59992132751230798</v>
      </c>
      <c r="M1194" s="126">
        <f t="shared" si="173"/>
        <v>0.39825033877518101</v>
      </c>
      <c r="AB1194">
        <v>1184</v>
      </c>
      <c r="AC1194" t="str">
        <f t="shared" si="174"/>
        <v>Yves Allegro</v>
      </c>
      <c r="AD1194" s="124">
        <f t="shared" si="175"/>
        <v>0.59992132751230798</v>
      </c>
      <c r="AE1194" s="124">
        <f t="shared" si="176"/>
        <v>0.39825033877518101</v>
      </c>
    </row>
    <row r="1195" spans="2:31" x14ac:dyDescent="0.35">
      <c r="B1195" s="122">
        <v>1185</v>
      </c>
      <c r="C1195" t="s">
        <v>2387</v>
      </c>
      <c r="D1195">
        <v>0.64923350668734503</v>
      </c>
      <c r="E1195">
        <v>0.34287945476827603</v>
      </c>
      <c r="F1195">
        <v>0.63314874071525995</v>
      </c>
      <c r="G1195">
        <v>0.348316718705448</v>
      </c>
      <c r="H1195">
        <v>0.62123350668734501</v>
      </c>
      <c r="I1195">
        <v>0.370879454768276</v>
      </c>
      <c r="J1195">
        <v>0.59717513001550904</v>
      </c>
      <c r="K1195">
        <v>0.39690959107620699</v>
      </c>
      <c r="L1195" s="126">
        <f t="shared" si="172"/>
        <v>0.59717513001550904</v>
      </c>
      <c r="M1195" s="126">
        <f t="shared" si="173"/>
        <v>0.39690959107620699</v>
      </c>
      <c r="AB1195">
        <v>1185</v>
      </c>
      <c r="AC1195" t="str">
        <f t="shared" si="174"/>
        <v>Zach Dailey</v>
      </c>
      <c r="AD1195" s="124">
        <f t="shared" si="175"/>
        <v>0.59717513001550904</v>
      </c>
      <c r="AE1195" s="124">
        <f t="shared" si="176"/>
        <v>0.39690959107620699</v>
      </c>
    </row>
    <row r="1196" spans="2:31" x14ac:dyDescent="0.35">
      <c r="B1196" s="122">
        <v>1186</v>
      </c>
      <c r="C1196" t="s">
        <v>2967</v>
      </c>
      <c r="D1196">
        <v>0.649667369311412</v>
      </c>
      <c r="E1196">
        <v>0.344915420068656</v>
      </c>
      <c r="F1196">
        <v>0.63614109470507596</v>
      </c>
      <c r="G1196">
        <v>0.35404139058296002</v>
      </c>
      <c r="H1196">
        <v>0.61752777204293896</v>
      </c>
      <c r="I1196">
        <v>0.37094263911837799</v>
      </c>
      <c r="J1196">
        <v>0.59636860585546103</v>
      </c>
      <c r="K1196">
        <v>0.39789713276040001</v>
      </c>
      <c r="L1196" s="126">
        <f t="shared" si="172"/>
        <v>0.59636860585546103</v>
      </c>
      <c r="M1196" s="126">
        <f t="shared" si="173"/>
        <v>0.39789713276040001</v>
      </c>
      <c r="AB1196">
        <v>1186</v>
      </c>
      <c r="AC1196" t="str">
        <f t="shared" si="174"/>
        <v>Zachary Svajda</v>
      </c>
      <c r="AD1196" s="124">
        <f t="shared" si="175"/>
        <v>0.59636860585546103</v>
      </c>
      <c r="AE1196" s="124">
        <f t="shared" si="176"/>
        <v>0.39789713276040001</v>
      </c>
    </row>
    <row r="1197" spans="2:31" x14ac:dyDescent="0.35">
      <c r="B1197" s="122">
        <v>1187</v>
      </c>
      <c r="C1197" t="s">
        <v>1994</v>
      </c>
      <c r="D1197">
        <v>0.64512029488115297</v>
      </c>
      <c r="E1197">
        <v>0.33156224339651602</v>
      </c>
      <c r="F1197">
        <v>0.63110337681324702</v>
      </c>
      <c r="G1197">
        <v>0.34113349196568299</v>
      </c>
      <c r="H1197">
        <v>0.61296418452078405</v>
      </c>
      <c r="I1197">
        <v>0.346052391250043</v>
      </c>
      <c r="J1197">
        <v>0.59383420686033395</v>
      </c>
      <c r="K1197">
        <v>0.38675284122204401</v>
      </c>
      <c r="L1197" s="126">
        <f t="shared" si="172"/>
        <v>0.59383420686033395</v>
      </c>
      <c r="M1197" s="126">
        <f t="shared" si="173"/>
        <v>0.38675284122204401</v>
      </c>
      <c r="AB1197">
        <v>1187</v>
      </c>
      <c r="AC1197" t="str">
        <f t="shared" si="174"/>
        <v>Zack Fleishman</v>
      </c>
      <c r="AD1197" s="124">
        <f t="shared" si="175"/>
        <v>0.59383420686033395</v>
      </c>
      <c r="AE1197" s="124">
        <f t="shared" si="176"/>
        <v>0.38675284122204401</v>
      </c>
    </row>
    <row r="1198" spans="2:31" x14ac:dyDescent="0.35">
      <c r="B1198" s="122">
        <v>1188</v>
      </c>
      <c r="C1198" t="s">
        <v>2932</v>
      </c>
      <c r="D1198">
        <v>0.65079518810916703</v>
      </c>
      <c r="E1198">
        <v>0.34245984718669298</v>
      </c>
      <c r="F1198">
        <v>0.64232141534553699</v>
      </c>
      <c r="G1198">
        <v>0.35606486128207998</v>
      </c>
      <c r="H1198">
        <v>0.62626685188885101</v>
      </c>
      <c r="I1198">
        <v>0.37354607357459801</v>
      </c>
      <c r="J1198">
        <v>0.60479141852969298</v>
      </c>
      <c r="K1198">
        <v>0.39902081815132601</v>
      </c>
      <c r="L1198" s="126">
        <f t="shared" si="172"/>
        <v>0.60479141852969298</v>
      </c>
      <c r="M1198" s="126">
        <f t="shared" si="173"/>
        <v>0.39902081815132601</v>
      </c>
      <c r="AB1198">
        <v>1188</v>
      </c>
      <c r="AC1198" t="str">
        <f t="shared" si="174"/>
        <v>Zdenek Kolar</v>
      </c>
      <c r="AD1198" s="124">
        <f t="shared" si="175"/>
        <v>0.60479141852969298</v>
      </c>
      <c r="AE1198" s="124">
        <f t="shared" si="176"/>
        <v>0.39902081815132601</v>
      </c>
    </row>
    <row r="1199" spans="2:31" x14ac:dyDescent="0.35">
      <c r="B1199" s="122">
        <v>1189</v>
      </c>
      <c r="C1199" t="s">
        <v>2571</v>
      </c>
      <c r="D1199">
        <v>0.63676135248333499</v>
      </c>
      <c r="E1199">
        <v>0.34537673341616298</v>
      </c>
      <c r="F1199">
        <v>0.63138032751309703</v>
      </c>
      <c r="G1199">
        <v>0.353529097906913</v>
      </c>
      <c r="H1199">
        <v>0.60831766280726796</v>
      </c>
      <c r="I1199">
        <v>0.36276347009526699</v>
      </c>
      <c r="J1199">
        <v>0.59196591912293794</v>
      </c>
      <c r="K1199">
        <v>0.39498850103629501</v>
      </c>
      <c r="L1199" s="126">
        <f t="shared" si="172"/>
        <v>0.59196591912293794</v>
      </c>
      <c r="M1199" s="126">
        <f t="shared" si="173"/>
        <v>0.39498850103629501</v>
      </c>
      <c r="AB1199">
        <v>1189</v>
      </c>
      <c r="AC1199" t="str">
        <f t="shared" si="174"/>
        <v>Ze Zhang</v>
      </c>
      <c r="AD1199" s="124">
        <f t="shared" si="175"/>
        <v>0.59196591912293794</v>
      </c>
      <c r="AE1199" s="124">
        <f t="shared" si="176"/>
        <v>0.39498850103629501</v>
      </c>
    </row>
    <row r="1200" spans="2:31" x14ac:dyDescent="0.35">
      <c r="B1200" s="122">
        <v>1190</v>
      </c>
      <c r="C1200" t="s">
        <v>2319</v>
      </c>
      <c r="D1200">
        <v>0.64194924251143803</v>
      </c>
      <c r="E1200">
        <v>0.33984413337777802</v>
      </c>
      <c r="F1200">
        <v>0.63732698748665095</v>
      </c>
      <c r="G1200">
        <v>0.35353979728582102</v>
      </c>
      <c r="H1200">
        <v>0.62151921321772796</v>
      </c>
      <c r="I1200">
        <v>0.37050240893997599</v>
      </c>
      <c r="J1200">
        <v>0.59777171292140796</v>
      </c>
      <c r="K1200">
        <v>0.39256745961852102</v>
      </c>
      <c r="L1200" s="126">
        <f t="shared" si="172"/>
        <v>0.59777171292140796</v>
      </c>
      <c r="M1200" s="126">
        <f t="shared" si="173"/>
        <v>0.39256745961852102</v>
      </c>
      <c r="AB1200">
        <v>1190</v>
      </c>
      <c r="AC1200" t="str">
        <f t="shared" si="174"/>
        <v>Zeljko Krajan</v>
      </c>
      <c r="AD1200" s="124">
        <f t="shared" si="175"/>
        <v>0.59777171292140796</v>
      </c>
      <c r="AE1200" s="124">
        <f t="shared" si="176"/>
        <v>0.39256745961852102</v>
      </c>
    </row>
    <row r="1201" spans="2:31" x14ac:dyDescent="0.35">
      <c r="B1201" s="122">
        <v>1191</v>
      </c>
      <c r="C1201" t="s">
        <v>2616</v>
      </c>
      <c r="D1201">
        <v>0.645919446484997</v>
      </c>
      <c r="E1201">
        <v>0.34090108503354399</v>
      </c>
      <c r="F1201">
        <v>0.63255926197999601</v>
      </c>
      <c r="G1201">
        <v>0.34986811337805901</v>
      </c>
      <c r="H1201">
        <v>0.60281426565299001</v>
      </c>
      <c r="I1201">
        <v>0.35589006643843801</v>
      </c>
      <c r="J1201">
        <v>0.59055926197999598</v>
      </c>
      <c r="K1201">
        <v>0.39186811337805899</v>
      </c>
      <c r="L1201" s="126">
        <f t="shared" si="172"/>
        <v>0.59055926197999598</v>
      </c>
      <c r="M1201" s="126">
        <f t="shared" si="173"/>
        <v>0.39186811337805899</v>
      </c>
      <c r="AB1201">
        <v>1191</v>
      </c>
      <c r="AC1201" t="str">
        <f t="shared" si="174"/>
        <v>Zhe Li</v>
      </c>
      <c r="AD1201" s="124">
        <f t="shared" si="175"/>
        <v>0.59055926197999598</v>
      </c>
      <c r="AE1201" s="124">
        <f t="shared" si="176"/>
        <v>0.39186811337805899</v>
      </c>
    </row>
    <row r="1202" spans="2:31" x14ac:dyDescent="0.35">
      <c r="B1202" s="122">
        <v>1192</v>
      </c>
      <c r="C1202" t="s">
        <v>2800</v>
      </c>
      <c r="D1202">
        <v>0.66588647340854001</v>
      </c>
      <c r="E1202">
        <v>0.33663892209090601</v>
      </c>
      <c r="F1202">
        <v>0.66125935325931895</v>
      </c>
      <c r="G1202">
        <v>0.34493403981121201</v>
      </c>
      <c r="H1202">
        <v>0.65673387302994801</v>
      </c>
      <c r="I1202">
        <v>0.35659157064328401</v>
      </c>
      <c r="J1202">
        <v>0.63757799283838401</v>
      </c>
      <c r="K1202">
        <v>0.37653341320939998</v>
      </c>
      <c r="L1202" s="126">
        <f t="shared" si="172"/>
        <v>0.63757799283838401</v>
      </c>
      <c r="M1202" s="126">
        <f t="shared" si="173"/>
        <v>0.37653341320939998</v>
      </c>
      <c r="AB1202">
        <v>1192</v>
      </c>
      <c r="AC1202" t="str">
        <f t="shared" si="174"/>
        <v>Zhizhen Zhang</v>
      </c>
      <c r="AD1202" s="124">
        <f t="shared" si="175"/>
        <v>0.63757799283838401</v>
      </c>
      <c r="AE1202" s="124">
        <f t="shared" si="176"/>
        <v>0.37653341320939998</v>
      </c>
    </row>
    <row r="1203" spans="2:31" x14ac:dyDescent="0.35">
      <c r="B1203" s="122">
        <v>1193</v>
      </c>
      <c r="C1203" t="s">
        <v>3689</v>
      </c>
      <c r="D1203">
        <v>0.653737026455535</v>
      </c>
      <c r="E1203">
        <v>0.345491356839841</v>
      </c>
      <c r="F1203">
        <v>0.64568759246886298</v>
      </c>
      <c r="G1203">
        <v>0.35573838203338598</v>
      </c>
      <c r="H1203">
        <v>0.61931866289309701</v>
      </c>
      <c r="I1203">
        <v>0.37438781381231001</v>
      </c>
      <c r="J1203">
        <v>0.60022363456301098</v>
      </c>
      <c r="K1203">
        <v>0.40247296913916902</v>
      </c>
      <c r="L1203" s="126">
        <f t="shared" si="172"/>
        <v>0.60022363456301098</v>
      </c>
      <c r="M1203" s="126">
        <f t="shared" si="173"/>
        <v>0.40247296913916902</v>
      </c>
      <c r="AB1203">
        <v>1193</v>
      </c>
      <c r="AC1203" t="str">
        <f t="shared" si="174"/>
        <v>Zizou Bergs</v>
      </c>
      <c r="AD1203" s="124">
        <f t="shared" si="175"/>
        <v>0.60022363456301098</v>
      </c>
      <c r="AE1203" s="124">
        <f t="shared" si="176"/>
        <v>0.40247296913916902</v>
      </c>
    </row>
    <row r="1204" spans="2:31" x14ac:dyDescent="0.35">
      <c r="B1204" s="122">
        <v>1194</v>
      </c>
      <c r="C1204" t="s">
        <v>2921</v>
      </c>
      <c r="D1204">
        <v>0.65229708101886796</v>
      </c>
      <c r="E1204">
        <v>0.34688536626677202</v>
      </c>
      <c r="F1204">
        <v>0.64094562152830203</v>
      </c>
      <c r="G1204">
        <v>0.357828049400158</v>
      </c>
      <c r="H1204">
        <v>0.62359416203773599</v>
      </c>
      <c r="I1204">
        <v>0.37477073253354498</v>
      </c>
      <c r="J1204">
        <v>0.59669628078867898</v>
      </c>
      <c r="K1204">
        <v>0.39946122145383001</v>
      </c>
      <c r="L1204" s="126">
        <f t="shared" si="172"/>
        <v>0.59669628078867898</v>
      </c>
      <c r="M1204" s="126">
        <f t="shared" si="173"/>
        <v>0.39946122145383001</v>
      </c>
      <c r="AB1204">
        <v>1194</v>
      </c>
      <c r="AC1204" t="str">
        <f t="shared" si="174"/>
        <v>Zsombor Piros</v>
      </c>
      <c r="AD1204" s="124">
        <f t="shared" si="175"/>
        <v>0.59669628078867898</v>
      </c>
      <c r="AE1204" s="124">
        <f t="shared" si="176"/>
        <v>0.39946122145383001</v>
      </c>
    </row>
    <row r="1205" spans="2:31" x14ac:dyDescent="0.35">
      <c r="AD1205" s="124"/>
      <c r="AE1205" s="124"/>
    </row>
    <row r="1206" spans="2:31" x14ac:dyDescent="0.35">
      <c r="AD1206" s="124"/>
      <c r="AE1206" s="124"/>
    </row>
    <row r="1207" spans="2:31" x14ac:dyDescent="0.35">
      <c r="AD1207" s="124"/>
      <c r="AE1207" s="124"/>
    </row>
    <row r="1208" spans="2:31" x14ac:dyDescent="0.35">
      <c r="AD1208" s="124"/>
      <c r="AE1208" s="124"/>
    </row>
    <row r="1209" spans="2:31" x14ac:dyDescent="0.35">
      <c r="AD1209" s="124"/>
      <c r="AE1209" s="124"/>
    </row>
    <row r="1210" spans="2:31" x14ac:dyDescent="0.35">
      <c r="AD1210" s="124"/>
      <c r="AE1210" s="124"/>
    </row>
    <row r="1211" spans="2:31" x14ac:dyDescent="0.35">
      <c r="AD1211" s="124"/>
      <c r="AE1211" s="124"/>
    </row>
    <row r="1212" spans="2:31" x14ac:dyDescent="0.35">
      <c r="AD1212" s="124"/>
      <c r="AE1212" s="124"/>
    </row>
  </sheetData>
  <sortState xmlns:xlrd2="http://schemas.microsoft.com/office/spreadsheetml/2017/richdata2" ref="P11:X1153">
    <sortCondition ref="P11:P115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M104"/>
  <sheetViews>
    <sheetView topLeftCell="A87" workbookViewId="0">
      <selection activeCell="C104" sqref="C104"/>
    </sheetView>
  </sheetViews>
  <sheetFormatPr defaultRowHeight="14.5" x14ac:dyDescent="0.35"/>
  <sheetData>
    <row r="1" spans="3:13" x14ac:dyDescent="0.35">
      <c r="D1" t="s">
        <v>626</v>
      </c>
      <c r="K1" t="s">
        <v>627</v>
      </c>
      <c r="L1" t="s">
        <v>628</v>
      </c>
      <c r="M1" t="s">
        <v>862</v>
      </c>
    </row>
    <row r="2" spans="3:13" x14ac:dyDescent="0.35">
      <c r="C2" s="4" t="s">
        <v>8</v>
      </c>
      <c r="D2" s="124">
        <f>IF($C$35=1,E2/100,'ch8'!AL11)</f>
        <v>0.59305680064017896</v>
      </c>
      <c r="E2">
        <v>70</v>
      </c>
      <c r="G2" t="s">
        <v>863</v>
      </c>
      <c r="H2">
        <v>8</v>
      </c>
      <c r="J2" t="s">
        <v>4</v>
      </c>
      <c r="K2">
        <v>0</v>
      </c>
      <c r="L2">
        <v>0</v>
      </c>
      <c r="M2" s="124">
        <f>IF($L$2=0,D2,D2*EXP(-$L$4/200)+(K2/L2)*(1-EXP(-$L$4/200)))</f>
        <v>0.59305680064017896</v>
      </c>
    </row>
    <row r="3" spans="3:13" x14ac:dyDescent="0.35">
      <c r="C3" s="4" t="s">
        <v>10</v>
      </c>
      <c r="D3" s="124">
        <f>IF($C$35=1,E3/100,'ch8'!AL12)</f>
        <v>0.59646615722790308</v>
      </c>
      <c r="E3">
        <v>66</v>
      </c>
      <c r="G3" t="s">
        <v>864</v>
      </c>
      <c r="H3">
        <v>35</v>
      </c>
      <c r="J3" t="s">
        <v>3</v>
      </c>
      <c r="K3">
        <v>0</v>
      </c>
      <c r="L3">
        <v>0</v>
      </c>
      <c r="M3" s="124">
        <f>IF($L$3=0,D3,D3*EXP(-$L$4/200)+(K3/L3)*(1-EXP(-$L$4/200)))</f>
        <v>0.59646615722790308</v>
      </c>
    </row>
    <row r="4" spans="3:13" x14ac:dyDescent="0.35">
      <c r="H4" s="1">
        <f>(H2+H3)/3600</f>
        <v>1.1944444444444445E-2</v>
      </c>
      <c r="L4" s="4">
        <f>SUM(L2:L3)</f>
        <v>0</v>
      </c>
    </row>
    <row r="5" spans="3:13" x14ac:dyDescent="0.35">
      <c r="D5" t="s">
        <v>5</v>
      </c>
      <c r="E5" t="s">
        <v>6</v>
      </c>
      <c r="F5" t="s">
        <v>7</v>
      </c>
    </row>
    <row r="6" spans="3:13" x14ac:dyDescent="0.35">
      <c r="C6" t="s">
        <v>2</v>
      </c>
      <c r="D6">
        <v>0</v>
      </c>
      <c r="E6">
        <v>0</v>
      </c>
      <c r="F6">
        <v>0</v>
      </c>
    </row>
    <row r="7" spans="3:13" x14ac:dyDescent="0.35">
      <c r="C7" t="s">
        <v>3</v>
      </c>
      <c r="D7">
        <v>0</v>
      </c>
      <c r="E7">
        <v>0</v>
      </c>
      <c r="F7">
        <v>0</v>
      </c>
    </row>
    <row r="9" spans="3:13" x14ac:dyDescent="0.35">
      <c r="D9" t="s">
        <v>315</v>
      </c>
      <c r="E9" t="s">
        <v>316</v>
      </c>
      <c r="F9" t="s">
        <v>317</v>
      </c>
    </row>
    <row r="10" spans="3:13" x14ac:dyDescent="0.35">
      <c r="C10" t="s">
        <v>2</v>
      </c>
      <c r="D10">
        <v>0</v>
      </c>
      <c r="E10">
        <v>0</v>
      </c>
      <c r="F10">
        <v>0</v>
      </c>
    </row>
    <row r="11" spans="3:13" x14ac:dyDescent="0.35">
      <c r="C11" t="s">
        <v>3</v>
      </c>
      <c r="D11">
        <v>0</v>
      </c>
      <c r="E11">
        <v>0</v>
      </c>
      <c r="F11">
        <v>0</v>
      </c>
    </row>
    <row r="13" spans="3:13" x14ac:dyDescent="0.35">
      <c r="C13" t="s">
        <v>609</v>
      </c>
      <c r="D13">
        <v>1</v>
      </c>
    </row>
    <row r="15" spans="3:13" x14ac:dyDescent="0.35">
      <c r="D15" t="s">
        <v>620</v>
      </c>
    </row>
    <row r="16" spans="3:13" x14ac:dyDescent="0.35">
      <c r="C16">
        <v>1</v>
      </c>
      <c r="D16" t="s">
        <v>611</v>
      </c>
    </row>
    <row r="17" spans="3:4" x14ac:dyDescent="0.35">
      <c r="C17">
        <v>2</v>
      </c>
      <c r="D17" t="s">
        <v>612</v>
      </c>
    </row>
    <row r="18" spans="3:4" x14ac:dyDescent="0.35">
      <c r="C18">
        <v>3</v>
      </c>
      <c r="D18" t="s">
        <v>613</v>
      </c>
    </row>
    <row r="19" spans="3:4" x14ac:dyDescent="0.35">
      <c r="C19">
        <v>4</v>
      </c>
      <c r="D19" t="s">
        <v>614</v>
      </c>
    </row>
    <row r="20" spans="3:4" x14ac:dyDescent="0.35">
      <c r="C20">
        <v>3</v>
      </c>
    </row>
    <row r="22" spans="3:4" x14ac:dyDescent="0.35">
      <c r="D22" t="s">
        <v>618</v>
      </c>
    </row>
    <row r="23" spans="3:4" x14ac:dyDescent="0.35">
      <c r="C23">
        <v>1</v>
      </c>
      <c r="D23" t="s">
        <v>617</v>
      </c>
    </row>
    <row r="24" spans="3:4" x14ac:dyDescent="0.35">
      <c r="C24">
        <v>2</v>
      </c>
      <c r="D24" t="s">
        <v>619</v>
      </c>
    </row>
    <row r="25" spans="3:4" x14ac:dyDescent="0.35">
      <c r="C25">
        <f>IF(AND(C20=2,F6=1,F7=1),C24,IF(AND(C20=4,F6=2,F7=2),C24,C23))</f>
        <v>1</v>
      </c>
    </row>
    <row r="27" spans="3:4" x14ac:dyDescent="0.35">
      <c r="D27" t="s">
        <v>615</v>
      </c>
    </row>
    <row r="28" spans="3:4" x14ac:dyDescent="0.35">
      <c r="C28">
        <v>1</v>
      </c>
      <c r="D28" t="s">
        <v>616</v>
      </c>
    </row>
    <row r="29" spans="3:4" x14ac:dyDescent="0.35">
      <c r="C29">
        <v>2</v>
      </c>
      <c r="D29" t="s">
        <v>617</v>
      </c>
    </row>
    <row r="30" spans="3:4" x14ac:dyDescent="0.35">
      <c r="C30">
        <f>IF(AND(C25=1,E6=6,E7=6),C29,C28)</f>
        <v>1</v>
      </c>
    </row>
    <row r="32" spans="3:4" x14ac:dyDescent="0.35">
      <c r="D32" t="s">
        <v>621</v>
      </c>
    </row>
    <row r="33" spans="3:13" x14ac:dyDescent="0.35">
      <c r="C33">
        <v>1</v>
      </c>
      <c r="D33" t="s">
        <v>643</v>
      </c>
    </row>
    <row r="34" spans="3:13" x14ac:dyDescent="0.35">
      <c r="C34">
        <v>2</v>
      </c>
      <c r="D34" t="s">
        <v>644</v>
      </c>
    </row>
    <row r="35" spans="3:13" x14ac:dyDescent="0.35">
      <c r="C35">
        <v>2</v>
      </c>
    </row>
    <row r="37" spans="3:13" x14ac:dyDescent="0.35">
      <c r="D37" t="s">
        <v>645</v>
      </c>
      <c r="H37" t="s">
        <v>666</v>
      </c>
      <c r="I37" t="s">
        <v>667</v>
      </c>
      <c r="J37" t="s">
        <v>668</v>
      </c>
      <c r="K37" t="s">
        <v>669</v>
      </c>
      <c r="L37" t="s">
        <v>670</v>
      </c>
      <c r="M37" t="s">
        <v>642</v>
      </c>
    </row>
    <row r="38" spans="3:13" x14ac:dyDescent="0.35">
      <c r="C38">
        <v>1</v>
      </c>
      <c r="D38" t="s">
        <v>646</v>
      </c>
      <c r="H38" s="25">
        <f>IF(AND(D13=1,C30=1),'ch4'!F68,IF(AND(D13=2,C30=1),'ch4'!P68,IF(AND(D13=1,C30=2),'ch5'!F72,IF(AND(D13=2,C30=2),'ch5'!Q72))))</f>
        <v>6.518228653823873</v>
      </c>
      <c r="I38" s="25">
        <f>SQRT(J38)</f>
        <v>2.6139433851844251</v>
      </c>
      <c r="J38" s="25">
        <f>IF(AND(D13=1,C30=1),'ch4'!F79,IF(AND(D13=2,C30=1),'ch4'!P79,IF(AND(D13=1,C30=2),'ch5'!F84,IF(AND(D13=2,C30=2),'ch5'!Q84))))</f>
        <v>6.8327000209494129</v>
      </c>
      <c r="K38" s="25">
        <f>I38/H38</f>
        <v>0.4010205109406485</v>
      </c>
      <c r="L38" s="25">
        <f>IF(AND(D13=1,C30=1),'ch6'!F58,IF(AND(D13=2,C30=1),'ch6'!Q58,IF(AND(D13=1,C30=2),'ch6'!F147,IF(AND(D13=2,C30=2),'ch6'!Q147))))</f>
        <v>2.1925068688108569</v>
      </c>
      <c r="M38" s="25">
        <f>IF(AND(D13=1,C30=1),'ch6'!F78,IF(AND(D13=2,C30=1),'ch6'!Q78,IF(AND(D13=1,C30=2),'ch6'!F170,IF(AND(D13=2,C30=2),'ch6'!Q170))))</f>
        <v>7.1686423704537816</v>
      </c>
    </row>
    <row r="39" spans="3:13" x14ac:dyDescent="0.35">
      <c r="C39">
        <v>2</v>
      </c>
      <c r="D39" t="s">
        <v>647</v>
      </c>
      <c r="H39" s="25">
        <f>IF(AND(D13=1,C25=1),'ch5'!F154,IF(AND(D13=1,C25=2),'ch5'!F239,IF(AND(D13=2,C25=1),'ch5'!Q154,'ch5'!Q239)))</f>
        <v>9.9430017877181918</v>
      </c>
      <c r="I39" s="25">
        <f>SQRT(J39)</f>
        <v>1.9065951362504103</v>
      </c>
      <c r="J39" s="25">
        <f>IF(AND(D13=1,C25=1),'ch5'!F169,IF(AND(D13=1,C25=2),'ch5'!F254,IF(AND(D13=2,C25=1),'ch5'!Q169,'ch5'!Q254)))</f>
        <v>3.6351050135737206</v>
      </c>
      <c r="K39" s="25">
        <f>I39/H39</f>
        <v>0.19175246841506932</v>
      </c>
      <c r="L39" s="25">
        <f>IF(AND(D13=1,C25=1),'ch6'!F251,IF(AND(D13=1,C25=2),'ch6'!F361,IF(AND(D13=2,C25=1),'ch6'!Q361,'ch6'!Q361)))</f>
        <v>0.25648677386690949</v>
      </c>
      <c r="M39" s="25">
        <f>IF(AND(D13=1,C25=1),'ch6'!F278,IF(AND(D13=1,C25=2),'ch6'!F389,IF(AND(D13=2,C25=1),'ch6'!Q278,'ch6'!Q389)))</f>
        <v>-0.88123936075360843</v>
      </c>
    </row>
    <row r="40" spans="3:13" x14ac:dyDescent="0.35">
      <c r="C40">
        <v>3</v>
      </c>
      <c r="D40" t="s">
        <v>648</v>
      </c>
      <c r="H40" s="25">
        <f>IF(AND(D13=1,C20=1),'ch5'!F487,IF(AND(D13=2,C20=1),'ch5'!F488,IF(AND(D13=1,C20=2),'ch5'!F487,IF(AND(D13=2,C20=2),'ch5'!F488,IF(AND(D13=1,C20=3),'ch5'!F500,IF(AND(D13=2,C20=3),'ch5'!F501,IF(AND(D13=1,C20=4),'ch5'!F500,'ch5'!F501)))))))</f>
        <v>4.1241686796380108</v>
      </c>
      <c r="I40" s="25">
        <f>SQRT(J40)</f>
        <v>0.78075748745121842</v>
      </c>
      <c r="J40" s="25">
        <f>IF(AND(D13=1,C20=1),'ch5'!F512,IF(AND(D13=2,C20=1),'ch5'!F513,IF(AND(D13=1,C20=2),'ch5'!F512,IF(AND(D13=2,C20=2),'ch5'!F513,IF(AND(D13=1,C20=3),'ch5'!F523,IF(AND(D13=2,C20=3),'ch5'!F524,IF(AND(D13=1,C20=4),'ch5'!F523,'ch5'!F524)))))))</f>
        <v>0.60958225421113954</v>
      </c>
      <c r="K40" s="25">
        <f>I40/H40</f>
        <v>0.18931269501802908</v>
      </c>
      <c r="L40" s="25">
        <f>IF(AND(D13=1,C20=1),'ch6'!F494,IF(AND(D13=2,C20=1),'ch6'!F495,IF(AND(D13=1,C20=2),'ch6'!F494,IF(AND(D13=2,C20=2),'ch6'!F495,IF(AND(D13=1,C20=3),'ch6'!F514,IF(AND(D13=2,C20=3),'ch6'!F515,IF(AND(D13=1,C20=4),'ch6'!F514,'ch6'!F515)))))))</f>
        <v>-0.2202372308739067</v>
      </c>
      <c r="M40" s="25">
        <f>IF(AND(D13=1,C20=1),'ch6'!F534,IF(AND(D13=2,C20=1),'ch6'!F535,IF(AND(D13=1,C20=2),'ch6'!F534,IF(AND(D13=2,C20=2),'ch6'!F535,IF(AND(D13=1,C20=3),'ch6'!F554,IF(AND(D13=2,C20=3),'ch6'!F555,IF(AND(D13=1,C20=4),'ch6'!F554,'ch6'!F555)))))))</f>
        <v>-1.3303327502933835</v>
      </c>
    </row>
    <row r="41" spans="3:13" x14ac:dyDescent="0.35">
      <c r="C41">
        <v>2</v>
      </c>
    </row>
    <row r="43" spans="3:13" x14ac:dyDescent="0.35">
      <c r="D43" t="s">
        <v>645</v>
      </c>
      <c r="H43" t="s">
        <v>666</v>
      </c>
      <c r="I43" t="s">
        <v>667</v>
      </c>
      <c r="J43" t="s">
        <v>668</v>
      </c>
      <c r="K43" t="s">
        <v>669</v>
      </c>
      <c r="L43" t="s">
        <v>670</v>
      </c>
      <c r="M43" t="s">
        <v>642</v>
      </c>
    </row>
    <row r="44" spans="3:13" x14ac:dyDescent="0.35">
      <c r="C44">
        <v>1</v>
      </c>
      <c r="D44" t="s">
        <v>649</v>
      </c>
      <c r="H44" s="25">
        <f>H38-D6-D7</f>
        <v>6.518228653823873</v>
      </c>
      <c r="I44" s="25">
        <f t="shared" ref="I44:I48" si="0">SQRT(J44)</f>
        <v>2.6139433851844251</v>
      </c>
      <c r="J44" s="25">
        <f>J38</f>
        <v>6.8327000209494129</v>
      </c>
      <c r="K44" s="25">
        <f t="shared" ref="K44:K49" si="1">I44/H44</f>
        <v>0.4010205109406485</v>
      </c>
      <c r="L44" s="25">
        <f t="shared" ref="L44:M46" si="2">L38</f>
        <v>2.1925068688108569</v>
      </c>
      <c r="M44" s="25">
        <f t="shared" si="2"/>
        <v>7.1686423704537816</v>
      </c>
    </row>
    <row r="45" spans="3:13" x14ac:dyDescent="0.35">
      <c r="C45">
        <v>2</v>
      </c>
      <c r="D45" t="s">
        <v>650</v>
      </c>
      <c r="H45" s="25">
        <f>H39-E6-E7</f>
        <v>9.9430017877181918</v>
      </c>
      <c r="I45" s="25">
        <f t="shared" si="0"/>
        <v>1.9065951362504103</v>
      </c>
      <c r="J45" s="25">
        <f>J39</f>
        <v>3.6351050135737206</v>
      </c>
      <c r="K45" s="25">
        <f t="shared" si="1"/>
        <v>0.19175246841506932</v>
      </c>
      <c r="L45" s="25">
        <f t="shared" si="2"/>
        <v>0.25648677386690949</v>
      </c>
      <c r="M45" s="25">
        <f t="shared" si="2"/>
        <v>-0.88123936075360843</v>
      </c>
    </row>
    <row r="46" spans="3:13" x14ac:dyDescent="0.35">
      <c r="C46">
        <v>3</v>
      </c>
      <c r="D46" t="s">
        <v>651</v>
      </c>
      <c r="H46" s="25">
        <f>H40-F6-F7</f>
        <v>4.1241686796380108</v>
      </c>
      <c r="I46" s="25">
        <f t="shared" si="0"/>
        <v>0.78075748745121842</v>
      </c>
      <c r="J46" s="25">
        <f>J40</f>
        <v>0.60958225421113954</v>
      </c>
      <c r="K46" s="25">
        <f t="shared" si="1"/>
        <v>0.18931269501802908</v>
      </c>
      <c r="L46" s="25">
        <f t="shared" si="2"/>
        <v>-0.2202372308739067</v>
      </c>
      <c r="M46" s="25">
        <f t="shared" si="2"/>
        <v>-1.3303327502933835</v>
      </c>
    </row>
    <row r="47" spans="3:13" x14ac:dyDescent="0.35">
      <c r="C47">
        <v>4</v>
      </c>
      <c r="D47" t="s">
        <v>652</v>
      </c>
      <c r="H47" s="25">
        <f>IF(AND(D13=1,C25=1),'ch7.4'!CQ44,IF(AND(D13=1,C25=2),'ch7.4'!CQ194,IF(AND(D13=2,C25=1),'ch7.4'!CQ119,'ch7.4'!CQ269)))</f>
        <v>65.625305443298458</v>
      </c>
      <c r="I47" s="25">
        <f t="shared" si="0"/>
        <v>16.064675152705377</v>
      </c>
      <c r="J47" s="25">
        <f>IF(AND(D13=1,C25=1),'ch7.4'!CQ59,IF(AND(D13=1,C25=2),'ch7.4'!CQ209,IF(AND(D13=2,C25=1),'ch7.4'!CQ134,'ch7.4'!CQ284)))</f>
        <v>258.07378776194946</v>
      </c>
      <c r="K47" s="25">
        <f t="shared" si="1"/>
        <v>0.24479391058355635</v>
      </c>
      <c r="L47" s="1">
        <f>IF(AND(D13=1,C25=1),'ch7.4'!CQ74,IF(AND(D13=1,C25=2),'ch7.4'!CQ224,IF(AND(D13=2,C25=1),'ch7.4'!CQ149,'ch7.4'!CQ299)))</f>
        <v>0.54848415247554738</v>
      </c>
      <c r="M47" s="1">
        <f>IF(AND(D13=1,C25=1),'ch7.4'!CQ89,IF(AND(D13=1,C25=2),'ch7.4'!CQ239,IF(AND(D13=2,C25=1),'ch7.4'!CQ164,'ch7.4'!CQ314)))</f>
        <v>-0.16207192413868735</v>
      </c>
    </row>
    <row r="48" spans="3:13" x14ac:dyDescent="0.35">
      <c r="C48">
        <v>5</v>
      </c>
      <c r="D48" t="s">
        <v>653</v>
      </c>
      <c r="H48" s="5">
        <f>IF(AND(D13=1,C20=1),'ch7.5'!BK116,IF(AND(D13=2,C20=1),'ch7.5'!BR116,IF(AND(D13=1,C20=2),'ch7.5'!BK46,IF(AND(D13=2,C20=2),'ch7.5'!BR46,IF(AND(D13=1,C20=3),'ch7.5'!BK115,IF(AND(D13=2,C20=3),'ch7.5'!BR115,IF(AND(D13=1,C20=4),'ch7.5'!BK45,'ch7.5'!BR45)))))))</f>
        <v>270.58173192645472</v>
      </c>
      <c r="I48" s="25">
        <f t="shared" si="0"/>
        <v>60.491411671120986</v>
      </c>
      <c r="J48" s="5">
        <f>IF(AND(D13=1,C20=1),'ch7.5'!BK130,IF(AND(D13=2,C20=1),'ch7.5'!BR130,IF(AND(D13=1,C20=2),'ch7.5'!BK60,IF(AND(D13=2,C20=2),'ch7.5'!BR60,IF(AND(D13=1,C20=3),'ch7.5'!BK129,IF(AND(D13=2,C20=3),'ch7.5'!BR129,IF(AND(D13=1,C20=4),'ch7.5'!BK59,'ch7.5'!BR59)))))))</f>
        <v>3659.2108859650325</v>
      </c>
      <c r="K48" s="5">
        <f t="shared" si="1"/>
        <v>0.22356059014199381</v>
      </c>
      <c r="L48" s="1">
        <f>IF(AND(D13=1,C20=1),'ch7.5'!BK144,IF(AND(D13=2,C20=1),'ch7.5'!BR144,IF(AND(D13=1,C20=2),'ch7.5'!BK74,IF(AND(D13=2,C20=2),'ch7.5'!BR74,IF(AND(D13=1,C20=3),'ch7.5'!BK143,IF(AND(D13=2,C20=3),'ch7.5'!BR143,IF(AND(D13=1,C20=4),'ch7.5'!BK73,'ch7.5'!BR73)))))))</f>
        <v>5.9516666401559483E-2</v>
      </c>
      <c r="M48" s="1">
        <f>IF(AND(D13=1,C20=1),'ch7.5'!BK158,IF(AND(D13=2,C20=1),'ch7.5'!BR158,IF(AND(D13=1,C20=2),'ch7.5'!BK88,IF(AND(D13=2,C20=2),'ch7.5'!BR88,IF(AND(D13=1,C20=3),'ch7.5'!BK157,IF(AND(D13=2,C20=3),'ch7.5'!BR157,IF(AND(D13=1,C20=4),'ch7.5'!BK87,'ch7.5'!BR87)))))))</f>
        <v>-0.69041163256868132</v>
      </c>
    </row>
    <row r="49" spans="3:13" x14ac:dyDescent="0.35">
      <c r="C49">
        <v>6</v>
      </c>
      <c r="D49" t="s">
        <v>654</v>
      </c>
      <c r="H49" s="25">
        <f>H48*H4</f>
        <v>3.2319484646770982</v>
      </c>
      <c r="I49" s="25">
        <f>SQRT(J49)</f>
        <v>0.72253630607172303</v>
      </c>
      <c r="J49" s="5">
        <f>H4^2*J48</f>
        <v>0.52205871359177058</v>
      </c>
      <c r="K49" s="5">
        <f t="shared" si="1"/>
        <v>0.22356059014199384</v>
      </c>
      <c r="L49" s="1">
        <f>L48</f>
        <v>5.9516666401559483E-2</v>
      </c>
      <c r="M49" s="1">
        <f>M48</f>
        <v>-0.69041163256868132</v>
      </c>
    </row>
    <row r="50" spans="3:13" x14ac:dyDescent="0.35">
      <c r="C50">
        <v>2</v>
      </c>
    </row>
    <row r="51" spans="3:13" x14ac:dyDescent="0.35">
      <c r="I51" s="25"/>
    </row>
    <row r="52" spans="3:13" x14ac:dyDescent="0.35">
      <c r="C52" s="14" t="s">
        <v>68</v>
      </c>
    </row>
    <row r="53" spans="3:13" x14ac:dyDescent="0.35">
      <c r="C53" s="14">
        <f>IF(AND($D$13=1,$C$41=1,$C$30=1),'ch4'!C12,IF(AND($D$13=2,$C$41=1,$C$30=1),'ch4'!M12,IF(AND($D$13=1,$C$41=1,$C$30=2),'ch5'!C18,IF(AND($D$13=2,$C$41=1,$C$30=2),'ch5'!N18,IF(AND($D$13=1,$C$41=2,$C$25=1),'ch5'!C97,IF(AND($D$13=2,$C$41=2,$C$25=1),'ch5'!N97,IF(AND($D$13=1,$C$41=2,$C$25=2),'ch5'!C182,IF(AND($D$13=2,$C$41=2,$C$25=2),'ch5'!N182,IF(AND($D$13=1,$C$20=1,$C$41=3),'ch5'!C267,IF(AND($D$13=2,$C$20=1,$C$41=3),'ch5'!N267,IF(AND($D$13=1,$C$20=3,$C$41=3),'ch5'!C375,IF(AND($D$13=2,$C$20=3,$C$41=3),'ch5'!N375,IF(AND($D$13=1,$C$20=2,$C$41=3),'ch5'!C321,IF(AND($D$13=2,$C$20=2,$C$41=3),'ch5'!N321,IF(AND($D$13=1,$C$20=4,$C$41=3),'ch5'!C429,IF(AND($D$13=2,$C$20=4,$C$41=3),'ch5'!N429))))))))))))))))</f>
        <v>6</v>
      </c>
      <c r="D53" s="90">
        <f>IF(AND($D$13=1,$C$41=1,$C$30=1),'ch4'!D12,IF(AND($D$13=2,$C$41=1,$C$30=1),'ch4'!N12,IF(AND($D$13=1,$C$41=1,$C$30=2),'ch5'!D18,IF(AND($D$13=2,$C$41=1,$C$30=2),'ch5'!O18,IF(AND($D$13=1,$C$41=2,$C$25=1),'ch5'!D97,IF(AND($D$13=2,$C$41=2,$C$25=1),'ch5'!O97,IF(AND($D$13=1,$C$41=2,$C$25=2),'ch5'!D182,IF(AND($D$13=2,$C$41=2,$C$25=2),'ch5'!O182,IF(AND($D$13=1,$C$20=1,$C$41=3),'ch5'!D267,IF(AND($D$13=2,$C$20=1,$C$41=3),'ch5'!O267,IF(AND($D$13=1,$C$20=3,$C$41=3),'ch5'!D375,IF(AND($D$13=2,$C$20=3,$C$41=3),'ch5'!O375,IF(AND($D$13=1,$C$20=2,$C$41=3),'ch5'!D321,IF(AND($D$13=2,$C$20=2,$C$41=3),'ch5'!O321,IF(AND($D$13=1,$C$20=4,$C$41=3),'ch5'!D429,IF(AND($D$13=2,$C$20=4,$C$41=3),'ch5'!O429))))))))))))))))</f>
        <v>7.5186805277231124E-3</v>
      </c>
      <c r="E53" s="90">
        <f>IF(AND($D$13=1,$C$41=1,$C$30=1),'ch4'!E12,IF(AND($D$13=2,$C$41=1,$C$30=1),'ch4'!O12,IF(AND($D$13=1,$C$41=1,$C$30=2),'ch5'!E18,IF(AND($D$13=2,$C$41=1,$C$30=2),'ch5'!P18,IF(AND($D$13=1,$C$41=2,$C$25=1),'ch5'!E97,IF(AND($D$13=2,$C$41=2,$C$25=1),'ch5'!P97,IF(AND($D$13=1,$C$41=2,$C$25=2),'ch5'!E182,IF(AND($D$13=2,$C$41=2,$C$25=2),'ch5'!P182,IF(AND($D$13=1,$C$20=1,$C$41=3),'ch5'!E267,IF(AND($D$13=2,$C$20=1,$C$41=3),'ch5'!P267,IF(AND($D$13=1,$C$20=3,$C$41=3),'ch5'!E375,IF(AND($D$13=2,$C$20=3,$C$41=3),'ch5'!P375,IF(AND($D$13=1,$C$20=2,$C$41=3),'ch5'!E321,IF(AND($D$13=2,$C$20=2,$C$41=3),'ch5'!P321,IF(AND($D$13=1,$C$20=4,$C$41=3),'ch5'!E429,IF(AND($D$13=2,$C$20=4,$C$41=3),'ch5'!P429))))))))))))))))</f>
        <v>8.3840549175261403E-3</v>
      </c>
    </row>
    <row r="54" spans="3:13" x14ac:dyDescent="0.35">
      <c r="C54" s="14">
        <f>IF(AND($D$13=1,$C$41=1,$C$30=1),'ch4'!C13,IF(AND($D$13=2,$C$41=1,$C$30=1),'ch4'!M13,IF(AND($D$13=1,$C$41=1,$C$30=2),'ch5'!C19,IF(AND($D$13=2,$C$41=1,$C$30=2),'ch5'!N19,IF(AND($D$13=1,$C$41=2,$C$25=1),'ch5'!C98,IF(AND($D$13=2,$C$41=2,$C$25=1),'ch5'!N98,IF(AND($D$13=1,$C$41=2,$C$25=2),'ch5'!C183,IF(AND($D$13=2,$C$41=2,$C$25=2),'ch5'!N183,IF(AND($D$13=1,$C$20=1,$C$41=3),'ch5'!C268,IF(AND($D$13=2,$C$20=1,$C$41=3),'ch5'!N268,IF(AND($D$13=1,$C$20=3,$C$41=3),'ch5'!C376,IF(AND($D$13=2,$C$20=3,$C$41=3),'ch5'!N376,IF(AND($D$13=1,$C$20=2,$C$41=3),'ch5'!C322,IF(AND($D$13=2,$C$20=2,$C$41=3),'ch5'!N322,IF(AND($D$13=1,$C$20=4,$C$41=3),'ch5'!C430,IF(AND($D$13=2,$C$20=4,$C$41=3),'ch5'!N430))))))))))))))))</f>
        <v>7</v>
      </c>
      <c r="D54" s="90">
        <f>IF(AND($D$13=1,$C$41=1,$C$30=1),'ch4'!D13,IF(AND($D$13=2,$C$41=1,$C$30=1),'ch4'!N13,IF(AND($D$13=1,$C$41=1,$C$30=2),'ch5'!D19,IF(AND($D$13=2,$C$41=1,$C$30=2),'ch5'!O19,IF(AND($D$13=1,$C$41=2,$C$25=1),'ch5'!D98,IF(AND($D$13=2,$C$41=2,$C$25=1),'ch5'!O98,IF(AND($D$13=1,$C$41=2,$C$25=2),'ch5'!D183,IF(AND($D$13=2,$C$41=2,$C$25=2),'ch5'!O183,IF(AND($D$13=1,$C$20=1,$C$41=3),'ch5'!D268,IF(AND($D$13=2,$C$20=1,$C$41=3),'ch5'!O268,IF(AND($D$13=1,$C$20=3,$C$41=3),'ch5'!D376,IF(AND($D$13=2,$C$20=3,$C$41=3),'ch5'!O376,IF(AND($D$13=1,$C$20=2,$C$41=3),'ch5'!D322,IF(AND($D$13=2,$C$20=2,$C$41=3),'ch5'!O322,IF(AND($D$13=1,$C$20=4,$C$41=3),'ch5'!D430,IF(AND($D$13=2,$C$20=4,$C$41=3),'ch5'!O430))))))))))))))))</f>
        <v>4.989127074336764E-2</v>
      </c>
      <c r="E54" s="90">
        <f>IF(AND($D$13=1,$C$41=1,$C$30=1),'ch4'!E13,IF(AND($D$13=2,$C$41=1,$C$30=1),'ch4'!O13,IF(AND($D$13=1,$C$41=1,$C$30=2),'ch5'!E19,IF(AND($D$13=2,$C$41=1,$C$30=2),'ch5'!P19,IF(AND($D$13=1,$C$41=2,$C$25=1),'ch5'!E98,IF(AND($D$13=2,$C$41=2,$C$25=1),'ch5'!P98,IF(AND($D$13=1,$C$41=2,$C$25=2),'ch5'!E183,IF(AND($D$13=2,$C$41=2,$C$25=2),'ch5'!P183,IF(AND($D$13=1,$C$20=1,$C$41=3),'ch5'!E268,IF(AND($D$13=2,$C$20=1,$C$41=3),'ch5'!P268,IF(AND($D$13=1,$C$20=3,$C$41=3),'ch5'!E376,IF(AND($D$13=2,$C$20=3,$C$41=3),'ch5'!P376,IF(AND($D$13=1,$C$20=2,$C$41=3),'ch5'!E322,IF(AND($D$13=2,$C$20=2,$C$41=3),'ch5'!P322,IF(AND($D$13=1,$C$20=4,$C$41=3),'ch5'!E430,IF(AND($D$13=2,$C$20=4,$C$41=3),'ch5'!P430))))))))))))))))</f>
        <v>2.0753544326765593E-2</v>
      </c>
    </row>
    <row r="55" spans="3:13" x14ac:dyDescent="0.35">
      <c r="C55" s="14">
        <f>IF(AND($D$13=1,$C$41=1,$C$30=1),'ch4'!C14,IF(AND($D$13=2,$C$41=1,$C$30=1),'ch4'!M14,IF(AND($D$13=1,$C$41=1,$C$30=2),'ch5'!C20,IF(AND($D$13=2,$C$41=1,$C$30=2),'ch5'!N20,IF(AND($D$13=1,$C$41=2,$C$25=1),'ch5'!C99,IF(AND($D$13=2,$C$41=2,$C$25=1),'ch5'!N99,IF(AND($D$13=1,$C$41=2,$C$25=2),'ch5'!C184,IF(AND($D$13=2,$C$41=2,$C$25=2),'ch5'!N184,IF(AND($D$13=1,$C$20=1,$C$41=3),'ch5'!C269,IF(AND($D$13=2,$C$20=1,$C$41=3),'ch5'!N269,IF(AND($D$13=1,$C$20=3,$C$41=3),'ch5'!C377,IF(AND($D$13=2,$C$20=3,$C$41=3),'ch5'!N377,IF(AND($D$13=1,$C$20=2,$C$41=3),'ch5'!C323,IF(AND($D$13=2,$C$20=2,$C$41=3),'ch5'!N323,IF(AND($D$13=1,$C$20=4,$C$41=3),'ch5'!C431,IF(AND($D$13=2,$C$20=4,$C$41=3),'ch5'!N431))))))))))))))))</f>
        <v>8</v>
      </c>
      <c r="D55" s="90">
        <f>IF(AND($D$13=1,$C$41=1,$C$30=1),'ch4'!D14,IF(AND($D$13=2,$C$41=1,$C$30=1),'ch4'!N14,IF(AND($D$13=1,$C$41=1,$C$30=2),'ch5'!D20,IF(AND($D$13=2,$C$41=1,$C$30=2),'ch5'!O20,IF(AND($D$13=1,$C$41=2,$C$25=1),'ch5'!D99,IF(AND($D$13=2,$C$41=2,$C$25=1),'ch5'!O99,IF(AND($D$13=1,$C$41=2,$C$25=2),'ch5'!D184,IF(AND($D$13=2,$C$41=2,$C$25=2),'ch5'!O184,IF(AND($D$13=1,$C$20=1,$C$41=3),'ch5'!D269,IF(AND($D$13=2,$C$20=1,$C$41=3),'ch5'!O269,IF(AND($D$13=1,$C$20=3,$C$41=3),'ch5'!D377,IF(AND($D$13=2,$C$20=3,$C$41=3),'ch5'!O377,IF(AND($D$13=1,$C$20=2,$C$41=3),'ch5'!D323,IF(AND($D$13=2,$C$20=2,$C$41=3),'ch5'!O323,IF(AND($D$13=1,$C$20=4,$C$41=3),'ch5'!D431,IF(AND($D$13=2,$C$20=4,$C$41=3),'ch5'!O431))))))))))))))))</f>
        <v>5.1405667620003925E-2</v>
      </c>
      <c r="E55" s="90">
        <f>IF(AND($D$13=1,$C$41=1,$C$30=1),'ch4'!E14,IF(AND($D$13=2,$C$41=1,$C$30=1),'ch4'!O14,IF(AND($D$13=1,$C$41=1,$C$30=2),'ch5'!E20,IF(AND($D$13=2,$C$41=1,$C$30=2),'ch5'!P20,IF(AND($D$13=1,$C$41=2,$C$25=1),'ch5'!E99,IF(AND($D$13=2,$C$41=2,$C$25=1),'ch5'!P99,IF(AND($D$13=1,$C$41=2,$C$25=2),'ch5'!E184,IF(AND($D$13=2,$C$41=2,$C$25=2),'ch5'!P184,IF(AND($D$13=1,$C$20=1,$C$41=3),'ch5'!E269,IF(AND($D$13=2,$C$20=1,$C$41=3),'ch5'!P269,IF(AND($D$13=1,$C$20=3,$C$41=3),'ch5'!E377,IF(AND($D$13=2,$C$20=3,$C$41=3),'ch5'!P377,IF(AND($D$13=1,$C$20=2,$C$41=3),'ch5'!E323,IF(AND($D$13=2,$C$20=2,$C$41=3),'ch5'!P323,IF(AND($D$13=1,$C$20=4,$C$41=3),'ch5'!E431,IF(AND($D$13=2,$C$20=4,$C$41=3),'ch5'!P431))))))))))))))))</f>
        <v>8.8713101526469232E-2</v>
      </c>
    </row>
    <row r="56" spans="3:13" x14ac:dyDescent="0.35">
      <c r="C56" s="14">
        <f>IF(AND($D$13=1,$C$41=1,$C$30=1),'ch4'!C15,IF(AND($D$13=2,$C$41=1,$C$30=1),'ch4'!M15,IF(AND($D$13=1,$C$41=1,$C$30=2),'ch5'!C21,IF(AND($D$13=2,$C$41=1,$C$30=2),'ch5'!N21,IF(AND($D$13=1,$C$41=2,$C$25=1),'ch5'!C100,IF(AND($D$13=2,$C$41=2,$C$25=1),'ch5'!N100,IF(AND($D$13=1,$C$41=2,$C$25=2),'ch5'!C185,IF(AND($D$13=2,$C$41=2,$C$25=2),'ch5'!N185,IF(AND($D$13=1,$C$20=1,$C$41=3),'ch5'!C270,IF(AND($D$13=2,$C$20=1,$C$41=3),'ch5'!N270,IF(AND($D$13=1,$C$20=3,$C$41=3),'ch5'!C378,IF(AND($D$13=2,$C$20=3,$C$41=3),'ch5'!N378,IF(AND($D$13=1,$C$20=2,$C$41=3),'ch5'!C324,IF(AND($D$13=2,$C$20=2,$C$41=3),'ch5'!N324,IF(AND($D$13=1,$C$20=4,$C$41=3),'ch5'!C432,IF(AND($D$13=2,$C$20=4,$C$41=3),'ch5'!N432))))))))))))))))</f>
        <v>9</v>
      </c>
      <c r="D56" s="90">
        <f>IF(AND($D$13=1,$C$41=1,$C$30=1),'ch4'!D15,IF(AND($D$13=2,$C$41=1,$C$30=1),'ch4'!N15,IF(AND($D$13=1,$C$41=1,$C$30=2),'ch5'!D21,IF(AND($D$13=2,$C$41=1,$C$30=2),'ch5'!O21,IF(AND($D$13=1,$C$41=2,$C$25=1),'ch5'!D100,IF(AND($D$13=2,$C$41=2,$C$25=1),'ch5'!O100,IF(AND($D$13=1,$C$41=2,$C$25=2),'ch5'!D185,IF(AND($D$13=2,$C$41=2,$C$25=2),'ch5'!O185,IF(AND($D$13=1,$C$20=1,$C$41=3),'ch5'!D270,IF(AND($D$13=2,$C$20=1,$C$41=3),'ch5'!O270,IF(AND($D$13=1,$C$20=3,$C$41=3),'ch5'!D378,IF(AND($D$13=2,$C$20=3,$C$41=3),'ch5'!O378,IF(AND($D$13=1,$C$20=2,$C$41=3),'ch5'!D324,IF(AND($D$13=2,$C$20=2,$C$41=3),'ch5'!O324,IF(AND($D$13=1,$C$20=4,$C$41=3),'ch5'!D432,IF(AND($D$13=2,$C$20=4,$C$41=3),'ch5'!O432))))))))))))))))</f>
        <v>0.16316805921885405</v>
      </c>
      <c r="E56" s="90">
        <f>IF(AND($D$13=1,$C$41=1,$C$30=1),'ch4'!E15,IF(AND($D$13=2,$C$41=1,$C$30=1),'ch4'!O15,IF(AND($D$13=1,$C$41=1,$C$30=2),'ch5'!E21,IF(AND($D$13=2,$C$41=1,$C$30=2),'ch5'!P21,IF(AND($D$13=1,$C$41=2,$C$25=1),'ch5'!E100,IF(AND($D$13=2,$C$41=2,$C$25=1),'ch5'!P100,IF(AND($D$13=1,$C$41=2,$C$25=2),'ch5'!E185,IF(AND($D$13=2,$C$41=2,$C$25=2),'ch5'!P185,IF(AND($D$13=1,$C$20=1,$C$41=3),'ch5'!E270,IF(AND($D$13=2,$C$20=1,$C$41=3),'ch5'!P270,IF(AND($D$13=1,$C$20=3,$C$41=3),'ch5'!E378,IF(AND($D$13=2,$C$20=3,$C$41=3),'ch5'!P378,IF(AND($D$13=1,$C$20=2,$C$41=3),'ch5'!E324,IF(AND($D$13=2,$C$20=2,$C$41=3),'ch5'!P324,IF(AND($D$13=1,$C$20=4,$C$41=3),'ch5'!E432,IF(AND($D$13=2,$C$20=4,$C$41=3),'ch5'!P432))))))))))))))))</f>
        <v>6.5453372966239542E-2</v>
      </c>
    </row>
    <row r="57" spans="3:13" x14ac:dyDescent="0.35">
      <c r="C57" s="14">
        <f>IF(AND($D$13=1,$C$41=1,$C$30=1),'ch4'!C16,IF(AND($D$13=2,$C$41=1,$C$30=1),'ch4'!M16,IF(AND($D$13=1,$C$41=1,$C$30=2),'ch5'!C22,IF(AND($D$13=2,$C$41=1,$C$30=2),'ch5'!N22,IF(AND($D$13=1,$C$41=2,$C$25=1),'ch5'!C101,IF(AND($D$13=2,$C$41=2,$C$25=1),'ch5'!N101,IF(AND($D$13=1,$C$41=2,$C$25=2),'ch5'!C186,IF(AND($D$13=2,$C$41=2,$C$25=2),'ch5'!N186,IF(AND($D$13=1,$C$20=1,$C$41=3),'ch5'!C271,IF(AND($D$13=2,$C$20=1,$C$41=3),'ch5'!N271,IF(AND($D$13=1,$C$20=3,$C$41=3),'ch5'!C379,IF(AND($D$13=2,$C$20=3,$C$41=3),'ch5'!N379,IF(AND($D$13=1,$C$20=2,$C$41=3),'ch5'!C325,IF(AND($D$13=2,$C$20=2,$C$41=3),'ch5'!N325,IF(AND($D$13=1,$C$20=4,$C$41=3),'ch5'!C433,IF(AND($D$13=2,$C$20=4,$C$41=3),'ch5'!N433))))))))))))))))</f>
        <v>10</v>
      </c>
      <c r="D57" s="90">
        <f>IF(AND($D$13=1,$C$41=1,$C$30=1),'ch4'!D16,IF(AND($D$13=2,$C$41=1,$C$30=1),'ch4'!N16,IF(AND($D$13=1,$C$41=1,$C$30=2),'ch5'!D22,IF(AND($D$13=2,$C$41=1,$C$30=2),'ch5'!O22,IF(AND($D$13=1,$C$41=2,$C$25=1),'ch5'!D101,IF(AND($D$13=2,$C$41=2,$C$25=1),'ch5'!O101,IF(AND($D$13=1,$C$41=2,$C$25=2),'ch5'!D186,IF(AND($D$13=2,$C$41=2,$C$25=2),'ch5'!O186,IF(AND($D$13=1,$C$20=1,$C$41=3),'ch5'!D271,IF(AND($D$13=2,$C$20=1,$C$41=3),'ch5'!O271,IF(AND($D$13=1,$C$20=3,$C$41=3),'ch5'!D379,IF(AND($D$13=2,$C$20=3,$C$41=3),'ch5'!O379,IF(AND($D$13=1,$C$20=2,$C$41=3),'ch5'!D325,IF(AND($D$13=2,$C$20=2,$C$41=3),'ch5'!O325,IF(AND($D$13=1,$C$20=4,$C$41=3),'ch5'!D433,IF(AND($D$13=2,$C$20=4,$C$41=3),'ch5'!O433))))))))))))))))</f>
        <v>7.8347960033848085E-2</v>
      </c>
      <c r="E57" s="90">
        <f>IF(AND($D$13=1,$C$41=1,$C$30=1),'ch4'!E16,IF(AND($D$13=2,$C$41=1,$C$30=1),'ch4'!O16,IF(AND($D$13=1,$C$41=1,$C$30=2),'ch5'!E22,IF(AND($D$13=2,$C$41=1,$C$30=2),'ch5'!P22,IF(AND($D$13=1,$C$41=2,$C$25=1),'ch5'!E101,IF(AND($D$13=2,$C$41=2,$C$25=1),'ch5'!P101,IF(AND($D$13=1,$C$41=2,$C$25=2),'ch5'!E186,IF(AND($D$13=2,$C$41=2,$C$25=2),'ch5'!P186,IF(AND($D$13=1,$C$20=1,$C$41=3),'ch5'!E271,IF(AND($D$13=2,$C$20=1,$C$41=3),'ch5'!P271,IF(AND($D$13=1,$C$20=3,$C$41=3),'ch5'!E379,IF(AND($D$13=2,$C$20=3,$C$41=3),'ch5'!P379,IF(AND($D$13=1,$C$20=2,$C$41=3),'ch5'!E325,IF(AND($D$13=2,$C$20=2,$C$41=3),'ch5'!P325,IF(AND($D$13=1,$C$20=4,$C$41=3),'ch5'!E433,IF(AND($D$13=2,$C$20=4,$C$41=3),'ch5'!P433))))))))))))))))</f>
        <v>0.18669420017132432</v>
      </c>
    </row>
    <row r="58" spans="3:13" x14ac:dyDescent="0.35">
      <c r="C58" s="14">
        <f>IF(AND($D$13=1,$C$41=1,$C$30=1),'ch4'!C17,IF(AND($D$13=2,$C$41=1,$C$30=1),'ch4'!M17,IF(AND($D$13=1,$C$41=1,$C$30=2),'ch5'!C23,IF(AND($D$13=2,$C$41=1,$C$30=2),'ch5'!N23,IF(AND($D$13=1,$C$41=2,$C$25=1),'ch5'!C102,IF(AND($D$13=2,$C$41=2,$C$25=1),'ch5'!N102,IF(AND($D$13=1,$C$41=2,$C$25=2),'ch5'!C187,IF(AND($D$13=2,$C$41=2,$C$25=2),'ch5'!N187,IF(AND($D$13=1,$C$20=1,$C$41=3),'ch5'!C272,IF(AND($D$13=2,$C$20=1,$C$41=3),'ch5'!N272,IF(AND($D$13=1,$C$20=3,$C$41=3),'ch5'!C380,IF(AND($D$13=2,$C$20=3,$C$41=3),'ch5'!N380,IF(AND($D$13=1,$C$20=2,$C$41=3),'ch5'!C326,IF(AND($D$13=2,$C$20=2,$C$41=3),'ch5'!N326,IF(AND($D$13=1,$C$20=4,$C$41=3),'ch5'!C434,IF(AND($D$13=2,$C$20=4,$C$41=3),'ch5'!N434))))))))))))))))</f>
        <v>11</v>
      </c>
      <c r="D58" s="90">
        <f>IF(AND($D$13=1,$C$41=1,$C$30=1),'ch4'!D17,IF(AND($D$13=2,$C$41=1,$C$30=1),'ch4'!N17,IF(AND($D$13=1,$C$41=1,$C$30=2),'ch5'!D23,IF(AND($D$13=2,$C$41=1,$C$30=2),'ch5'!O23,IF(AND($D$13=1,$C$41=2,$C$25=1),'ch5'!D102,IF(AND($D$13=2,$C$41=2,$C$25=1),'ch5'!O102,IF(AND($D$13=1,$C$41=2,$C$25=2),'ch5'!D187,IF(AND($D$13=2,$C$41=2,$C$25=2),'ch5'!O187,IF(AND($D$13=1,$C$20=1,$C$41=3),'ch5'!D272,IF(AND($D$13=2,$C$20=1,$C$41=3),'ch5'!O272,IF(AND($D$13=1,$C$20=3,$C$41=3),'ch5'!D380,IF(AND($D$13=2,$C$20=3,$C$41=3),'ch5'!O380,IF(AND($D$13=1,$C$20=2,$C$41=3),'ch5'!D326,IF(AND($D$13=2,$C$20=2,$C$41=3),'ch5'!O326,IF(AND($D$13=1,$C$20=4,$C$41=3),'ch5'!D434,IF(AND($D$13=2,$C$20=4,$C$41=3),'ch5'!O434))))))))))))))))</f>
        <v>0</v>
      </c>
      <c r="E58" s="90">
        <f>IF(AND($D$13=1,$C$41=1,$C$30=1),'ch4'!E17,IF(AND($D$13=2,$C$41=1,$C$30=1),'ch4'!O17,IF(AND($D$13=1,$C$41=1,$C$30=2),'ch5'!E23,IF(AND($D$13=2,$C$41=1,$C$30=2),'ch5'!P23,IF(AND($D$13=1,$C$41=2,$C$25=1),'ch5'!E102,IF(AND($D$13=2,$C$41=2,$C$25=1),'ch5'!P102,IF(AND($D$13=1,$C$41=2,$C$25=2),'ch5'!E187,IF(AND($D$13=2,$C$41=2,$C$25=2),'ch5'!P187,IF(AND($D$13=1,$C$20=1,$C$41=3),'ch5'!E272,IF(AND($D$13=2,$C$20=1,$C$41=3),'ch5'!P272,IF(AND($D$13=1,$C$20=3,$C$41=3),'ch5'!E380,IF(AND($D$13=2,$C$20=3,$C$41=3),'ch5'!P380,IF(AND($D$13=1,$C$20=2,$C$41=3),'ch5'!E326,IF(AND($D$13=2,$C$20=2,$C$41=3),'ch5'!P326,IF(AND($D$13=1,$C$20=4,$C$41=3),'ch5'!E434,IF(AND($D$13=2,$C$20=4,$C$41=3),'ch5'!P434))))))))))))))))</f>
        <v>0</v>
      </c>
    </row>
    <row r="59" spans="3:13" x14ac:dyDescent="0.35">
      <c r="C59" s="14">
        <f>IF(AND($D$13=1,$C$41=1,$C$30=1),'ch4'!C18,IF(AND($D$13=2,$C$41=1,$C$30=1),'ch4'!M18,IF(AND($D$13=1,$C$41=1,$C$30=2),'ch5'!C24,IF(AND($D$13=2,$C$41=1,$C$30=2),'ch5'!N24,IF(AND($D$13=1,$C$41=2,$C$25=1),'ch5'!C103,IF(AND($D$13=2,$C$41=2,$C$25=1),'ch5'!N103,IF(AND($D$13=1,$C$41=2,$C$25=2),'ch5'!C188,IF(AND($D$13=2,$C$41=2,$C$25=2),'ch5'!N188,IF(AND($D$13=1,$C$20=1,$C$41=3),'ch5'!C273,IF(AND($D$13=2,$C$20=1,$C$41=3),'ch5'!N273,IF(AND($D$13=1,$C$20=3,$C$41=3),'ch5'!C381,IF(AND($D$13=2,$C$20=3,$C$41=3),'ch5'!N381,IF(AND($D$13=1,$C$20=2,$C$41=3),'ch5'!C327,IF(AND($D$13=2,$C$20=2,$C$41=3),'ch5'!N327,IF(AND($D$13=1,$C$20=4,$C$41=3),'ch5'!C435,IF(AND($D$13=2,$C$20=4,$C$41=3),'ch5'!N435))))))))))))))))</f>
        <v>12</v>
      </c>
      <c r="D59" s="90">
        <f>IF(AND($D$13=1,$C$41=1,$C$30=1),'ch4'!D18,IF(AND($D$13=2,$C$41=1,$C$30=1),'ch4'!N18,IF(AND($D$13=1,$C$41=1,$C$30=2),'ch5'!D24,IF(AND($D$13=2,$C$41=1,$C$30=2),'ch5'!O24,IF(AND($D$13=1,$C$41=2,$C$25=1),'ch5'!D103,IF(AND($D$13=2,$C$41=2,$C$25=1),'ch5'!O103,IF(AND($D$13=1,$C$41=2,$C$25=2),'ch5'!D188,IF(AND($D$13=2,$C$41=2,$C$25=2),'ch5'!O188,IF(AND($D$13=1,$C$20=1,$C$41=3),'ch5'!D273,IF(AND($D$13=2,$C$20=1,$C$41=3),'ch5'!O273,IF(AND($D$13=1,$C$20=3,$C$41=3),'ch5'!D381,IF(AND($D$13=2,$C$20=3,$C$41=3),'ch5'!O381,IF(AND($D$13=1,$C$20=2,$C$41=3),'ch5'!D327,IF(AND($D$13=2,$C$20=2,$C$41=3),'ch5'!O327,IF(AND($D$13=1,$C$20=4,$C$41=3),'ch5'!D435,IF(AND($D$13=2,$C$20=4,$C$41=3),'ch5'!O435))))))))))))))))</f>
        <v>5.4788981803835207E-2</v>
      </c>
      <c r="E59" s="90">
        <f>IF(AND($D$13=1,$C$41=1,$C$30=1),'ch4'!E18,IF(AND($D$13=2,$C$41=1,$C$30=1),'ch4'!O18,IF(AND($D$13=1,$C$41=1,$C$30=2),'ch5'!E24,IF(AND($D$13=2,$C$41=1,$C$30=2),'ch5'!P24,IF(AND($D$13=1,$C$41=2,$C$25=1),'ch5'!E103,IF(AND($D$13=2,$C$41=2,$C$25=1),'ch5'!P103,IF(AND($D$13=1,$C$41=2,$C$25=2),'ch5'!E188,IF(AND($D$13=2,$C$41=2,$C$25=2),'ch5'!P188,IF(AND($D$13=1,$C$20=1,$C$41=3),'ch5'!E273,IF(AND($D$13=2,$C$20=1,$C$41=3),'ch5'!P273,IF(AND($D$13=1,$C$20=3,$C$41=3),'ch5'!E381,IF(AND($D$13=2,$C$20=3,$C$41=3),'ch5'!P381,IF(AND($D$13=1,$C$20=2,$C$41=3),'ch5'!E327,IF(AND($D$13=2,$C$20=2,$C$41=3),'ch5'!P327,IF(AND($D$13=1,$C$20=4,$C$41=3),'ch5'!E435,IF(AND($D$13=2,$C$20=4,$C$41=3),'ch5'!P435))))))))))))))))</f>
        <v>5.6815136852172113E-2</v>
      </c>
    </row>
    <row r="60" spans="3:13" x14ac:dyDescent="0.35">
      <c r="C60" s="14">
        <f>IF(AND($D$13=1,$C$41=1,$C$30=1),'ch4'!C19,IF(AND($D$13=2,$C$41=1,$C$30=1),'ch4'!M19,IF(AND($D$13=1,$C$41=1,$C$30=2),'ch5'!C25,IF(AND($D$13=2,$C$41=1,$C$30=2),'ch5'!N25,IF(AND($D$13=1,$C$41=2,$C$25=1),'ch5'!C104,IF(AND($D$13=2,$C$41=2,$C$25=1),'ch5'!N104,IF(AND($D$13=1,$C$41=2,$C$25=2),'ch5'!C189,IF(AND($D$13=2,$C$41=2,$C$25=2),'ch5'!N189,IF(AND($D$13=1,$C$20=1,$C$41=3),'ch5'!C274,IF(AND($D$13=2,$C$20=1,$C$41=3),'ch5'!N274,IF(AND($D$13=1,$C$20=3,$C$41=3),'ch5'!C382,IF(AND($D$13=2,$C$20=3,$C$41=3),'ch5'!N382,IF(AND($D$13=1,$C$20=2,$C$41=3),'ch5'!C328,IF(AND($D$13=2,$C$20=2,$C$41=3),'ch5'!N328,IF(AND($D$13=1,$C$20=4,$C$41=3),'ch5'!C436,IF(AND($D$13=2,$C$20=4,$C$41=3),'ch5'!N436))))))))))))))))</f>
        <v>13</v>
      </c>
      <c r="D60" s="90">
        <f>IF(AND($D$13=1,$C$41=1,$C$30=1),'ch4'!D19,IF(AND($D$13=2,$C$41=1,$C$30=1),'ch4'!N19,IF(AND($D$13=1,$C$41=1,$C$30=2),'ch5'!D25,IF(AND($D$13=2,$C$41=1,$C$30=2),'ch5'!O25,IF(AND($D$13=1,$C$41=2,$C$25=1),'ch5'!D104,IF(AND($D$13=2,$C$41=2,$C$25=1),'ch5'!O104,IF(AND($D$13=1,$C$41=2,$C$25=2),'ch5'!D189,IF(AND($D$13=2,$C$41=2,$C$25=2),'ch5'!O189,IF(AND($D$13=1,$C$20=1,$C$41=3),'ch5'!D274,IF(AND($D$13=2,$C$20=1,$C$41=3),'ch5'!O274,IF(AND($D$13=1,$C$20=3,$C$41=3),'ch5'!D382,IF(AND($D$13=2,$C$20=3,$C$41=3),'ch5'!O382,IF(AND($D$13=1,$C$20=2,$C$41=3),'ch5'!D328,IF(AND($D$13=2,$C$20=2,$C$41=3),'ch5'!O328,IF(AND($D$13=1,$C$20=4,$C$41=3),'ch5'!D436,IF(AND($D$13=2,$C$20=4,$C$41=3),'ch5'!O436))))))))))))))))</f>
        <v>8.310769385075191E-2</v>
      </c>
      <c r="E60" s="90">
        <f>IF(AND($D$13=1,$C$41=1,$C$30=1),'ch4'!E19,IF(AND($D$13=2,$C$41=1,$C$30=1),'ch4'!O19,IF(AND($D$13=1,$C$41=1,$C$30=2),'ch5'!E25,IF(AND($D$13=2,$C$41=1,$C$30=2),'ch5'!P25,IF(AND($D$13=1,$C$41=2,$C$25=1),'ch5'!E104,IF(AND($D$13=2,$C$41=2,$C$25=1),'ch5'!P104,IF(AND($D$13=1,$C$41=2,$C$25=2),'ch5'!E189,IF(AND($D$13=2,$C$41=2,$C$25=2),'ch5'!P189,IF(AND($D$13=1,$C$20=1,$C$41=3),'ch5'!E274,IF(AND($D$13=2,$C$20=1,$C$41=3),'ch5'!P274,IF(AND($D$13=1,$C$20=3,$C$41=3),'ch5'!E382,IF(AND($D$13=2,$C$20=3,$C$41=3),'ch5'!P382,IF(AND($D$13=1,$C$20=2,$C$41=3),'ch5'!E328,IF(AND($D$13=2,$C$20=2,$C$41=3),'ch5'!P328,IF(AND($D$13=1,$C$20=4,$C$41=3),'ch5'!E436,IF(AND($D$13=2,$C$20=4,$C$41=3),'ch5'!P436))))))))))))))))</f>
        <v>8.495827544111928E-2</v>
      </c>
    </row>
    <row r="61" spans="3:13" x14ac:dyDescent="0.35">
      <c r="C61" s="14">
        <f>IF(AND($D$13=1,$C$41=1,$C$30=1),'ch4'!C20,IF(AND($D$13=2,$C$41=1,$C$30=1),'ch4'!M20,IF(AND($D$13=1,$C$41=1,$C$30=2),'ch5'!C26,IF(AND($D$13=2,$C$41=1,$C$30=2),'ch5'!N26,IF(AND($D$13=1,$C$41=2,$C$25=1),'ch5'!C105,IF(AND($D$13=2,$C$41=2,$C$25=1),'ch5'!N105,IF(AND($D$13=1,$C$41=2,$C$25=2),'ch5'!C190,IF(AND($D$13=2,$C$41=2,$C$25=2),'ch5'!N190,IF(AND($D$13=1,$C$20=1,$C$41=3),'ch5'!C275,IF(AND($D$13=2,$C$20=1,$C$41=3),'ch5'!N275,IF(AND($D$13=1,$C$20=3,$C$41=3),'ch5'!C383,IF(AND($D$13=2,$C$20=3,$C$41=3),'ch5'!N383,IF(AND($D$13=1,$C$20=2,$C$41=3),'ch5'!C329,IF(AND($D$13=2,$C$20=2,$C$41=3),'ch5'!N329,IF(AND($D$13=1,$C$20=4,$C$41=3),'ch5'!C437,IF(AND($D$13=2,$C$20=4,$C$41=3),'ch5'!N437))))))))))))))))</f>
        <v>14</v>
      </c>
      <c r="D61" s="90">
        <f>IF(AND($D$13=1,$C$41=1,$C$30=1),'ch4'!D20,IF(AND($D$13=2,$C$41=1,$C$30=1),'ch4'!N20,IF(AND($D$13=1,$C$41=1,$C$30=2),'ch5'!D26,IF(AND($D$13=2,$C$41=1,$C$30=2),'ch5'!O26,IF(AND($D$13=1,$C$41=2,$C$25=1),'ch5'!D105,IF(AND($D$13=2,$C$41=2,$C$25=1),'ch5'!O105,IF(AND($D$13=1,$C$41=2,$C$25=2),'ch5'!D190,IF(AND($D$13=2,$C$41=2,$C$25=2),'ch5'!O190,IF(AND($D$13=1,$C$20=1,$C$41=3),'ch5'!D275,IF(AND($D$13=2,$C$20=1,$C$41=3),'ch5'!O275,IF(AND($D$13=1,$C$20=3,$C$41=3),'ch5'!D383,IF(AND($D$13=2,$C$20=3,$C$41=3),'ch5'!O383,IF(AND($D$13=1,$C$20=2,$C$41=3),'ch5'!D329,IF(AND($D$13=2,$C$20=2,$C$41=3),'ch5'!O329,IF(AND($D$13=1,$C$20=4,$C$41=3),'ch5'!D437,IF(AND($D$13=2,$C$20=4,$C$41=3),'ch5'!O437))))))))))))))))</f>
        <v>0</v>
      </c>
      <c r="E61" s="90">
        <f>IF(AND($D$13=1,$C$41=1,$C$30=1),'ch4'!E20,IF(AND($D$13=2,$C$41=1,$C$30=1),'ch4'!O20,IF(AND($D$13=1,$C$41=1,$C$30=2),'ch5'!E26,IF(AND($D$13=2,$C$41=1,$C$30=2),'ch5'!P26,IF(AND($D$13=1,$C$41=2,$C$25=1),'ch5'!E105,IF(AND($D$13=2,$C$41=2,$C$25=1),'ch5'!P105,IF(AND($D$13=1,$C$41=2,$C$25=2),'ch5'!E190,IF(AND($D$13=2,$C$41=2,$C$25=2),'ch5'!P190,IF(AND($D$13=1,$C$20=1,$C$41=3),'ch5'!E275,IF(AND($D$13=2,$C$20=1,$C$41=3),'ch5'!P275,IF(AND($D$13=1,$C$20=3,$C$41=3),'ch5'!E383,IF(AND($D$13=2,$C$20=3,$C$41=3),'ch5'!P383,IF(AND($D$13=1,$C$20=2,$C$41=3),'ch5'!E329,IF(AND($D$13=2,$C$20=2,$C$41=3),'ch5'!P329,IF(AND($D$13=1,$C$20=4,$C$41=3),'ch5'!E437,IF(AND($D$13=2,$C$20=4,$C$41=3),'ch5'!P437))))))))))))))))</f>
        <v>0</v>
      </c>
    </row>
    <row r="62" spans="3:13" x14ac:dyDescent="0.35">
      <c r="C62" s="14">
        <f>IF(AND($D$13=1,$C$41=1,$C$30=1),'ch4'!C21,IF(AND($D$13=2,$C$41=1,$C$30=1),'ch4'!M21,IF(AND($D$13=1,$C$41=1,$C$30=2),'ch5'!C27,IF(AND($D$13=2,$C$41=1,$C$30=2),'ch5'!N27,IF(AND($D$13=1,$C$41=2,$C$25=1),'ch5'!C106,IF(AND($D$13=2,$C$41=2,$C$25=1),'ch5'!N106,IF(AND($D$13=1,$C$41=2,$C$25=2),'ch5'!C191,IF(AND($D$13=2,$C$41=2,$C$25=2),'ch5'!N191,IF(AND($D$13=1,$C$20=1,$C$41=3),'ch5'!C276,IF(AND($D$13=2,$C$20=1,$C$41=3),'ch5'!N276,IF(AND($D$13=1,$C$20=3,$C$41=3),'ch5'!C384,IF(AND($D$13=2,$C$20=3,$C$41=3),'ch5'!N384,IF(AND($D$13=1,$C$20=2,$C$41=3),'ch5'!C330,IF(AND($D$13=2,$C$20=2,$C$41=3),'ch5'!N330,IF(AND($D$13=1,$C$20=4,$C$41=3),'ch5'!C438,IF(AND($D$13=2,$C$20=4,$C$41=3),'ch5'!N438))))))))))))))))</f>
        <v>15</v>
      </c>
      <c r="D62" s="90">
        <f>IF(AND($D$13=1,$C$41=1,$C$30=1),'ch4'!D21,IF(AND($D$13=2,$C$41=1,$C$30=1),'ch4'!N21,IF(AND($D$13=1,$C$41=1,$C$30=2),'ch5'!D27,IF(AND($D$13=2,$C$41=1,$C$30=2),'ch5'!O27,IF(AND($D$13=1,$C$41=2,$C$25=1),'ch5'!D106,IF(AND($D$13=2,$C$41=2,$C$25=1),'ch5'!O106,IF(AND($D$13=1,$C$41=2,$C$25=2),'ch5'!D191,IF(AND($D$13=2,$C$41=2,$C$25=2),'ch5'!O191,IF(AND($D$13=1,$C$20=1,$C$41=3),'ch5'!D276,IF(AND($D$13=2,$C$20=1,$C$41=3),'ch5'!O276,IF(AND($D$13=1,$C$20=3,$C$41=3),'ch5'!D384,IF(AND($D$13=2,$C$20=3,$C$41=3),'ch5'!O384,IF(AND($D$13=1,$C$20=2,$C$41=3),'ch5'!D330,IF(AND($D$13=2,$C$20=2,$C$41=3),'ch5'!O330,IF(AND($D$13=1,$C$20=4,$C$41=3),'ch5'!D438,IF(AND($D$13=2,$C$20=4,$C$41=3),'ch5'!O438))))))))))))))))</f>
        <v>0</v>
      </c>
      <c r="E62" s="90">
        <f>IF(AND($D$13=1,$C$41=1,$C$30=1),'ch4'!E21,IF(AND($D$13=2,$C$41=1,$C$30=1),'ch4'!O21,IF(AND($D$13=1,$C$41=1,$C$30=2),'ch5'!E27,IF(AND($D$13=2,$C$41=1,$C$30=2),'ch5'!P27,IF(AND($D$13=1,$C$41=2,$C$25=1),'ch5'!E106,IF(AND($D$13=2,$C$41=2,$C$25=1),'ch5'!P106,IF(AND($D$13=1,$C$41=2,$C$25=2),'ch5'!E191,IF(AND($D$13=2,$C$41=2,$C$25=2),'ch5'!P191,IF(AND($D$13=1,$C$20=1,$C$41=3),'ch5'!E276,IF(AND($D$13=2,$C$20=1,$C$41=3),'ch5'!P276,IF(AND($D$13=1,$C$20=3,$C$41=3),'ch5'!E384,IF(AND($D$13=2,$C$20=3,$C$41=3),'ch5'!P384,IF(AND($D$13=1,$C$20=2,$C$41=3),'ch5'!E330,IF(AND($D$13=2,$C$20=2,$C$41=3),'ch5'!P330,IF(AND($D$13=1,$C$20=4,$C$41=3),'ch5'!E438,IF(AND($D$13=2,$C$20=4,$C$41=3),'ch5'!P438))))))))))))))))</f>
        <v>0</v>
      </c>
    </row>
    <row r="63" spans="3:13" x14ac:dyDescent="0.35">
      <c r="C63" s="14">
        <f>IF(AND($D$13=1,$C$41=1,$C$30=1),'ch4'!C22,IF(AND($D$13=2,$C$41=1,$C$30=1),'ch4'!M22,IF(AND($D$13=1,$C$41=1,$C$30=2),'ch5'!C28,IF(AND($D$13=2,$C$41=1,$C$30=2),'ch5'!N28,IF(AND($D$13=1,$C$41=2,$C$25=1),'ch5'!C107,IF(AND($D$13=2,$C$41=2,$C$25=1),'ch5'!N107,IF(AND($D$13=1,$C$41=2,$C$25=2),'ch5'!C192,IF(AND($D$13=2,$C$41=2,$C$25=2),'ch5'!N192,IF(AND($D$13=1,$C$20=1,$C$41=3),'ch5'!C277,IF(AND($D$13=2,$C$20=1,$C$41=3),'ch5'!N277,IF(AND($D$13=1,$C$20=3,$C$41=3),'ch5'!C385,IF(AND($D$13=2,$C$20=3,$C$41=3),'ch5'!N385,IF(AND($D$13=1,$C$20=2,$C$41=3),'ch5'!C331,IF(AND($D$13=2,$C$20=2,$C$41=3),'ch5'!N331,IF(AND($D$13=1,$C$20=4,$C$41=3),'ch5'!C439,IF(AND($D$13=2,$C$20=4,$C$41=3),'ch5'!N439))))))))))))))))</f>
        <v>16</v>
      </c>
      <c r="D63" s="90">
        <f>IF(AND($D$13=1,$C$41=1,$C$30=1),'ch4'!D22,IF(AND($D$13=2,$C$41=1,$C$30=1),'ch4'!N22,IF(AND($D$13=1,$C$41=1,$C$30=2),'ch5'!D28,IF(AND($D$13=2,$C$41=1,$C$30=2),'ch5'!O28,IF(AND($D$13=1,$C$41=2,$C$25=1),'ch5'!D107,IF(AND($D$13=2,$C$41=2,$C$25=1),'ch5'!O107,IF(AND($D$13=1,$C$41=2,$C$25=2),'ch5'!D192,IF(AND($D$13=2,$C$41=2,$C$25=2),'ch5'!O192,IF(AND($D$13=1,$C$20=1,$C$41=3),'ch5'!D277,IF(AND($D$13=2,$C$20=1,$C$41=3),'ch5'!O277,IF(AND($D$13=1,$C$20=3,$C$41=3),'ch5'!D385,IF(AND($D$13=2,$C$20=3,$C$41=3),'ch5'!O385,IF(AND($D$13=1,$C$20=2,$C$41=3),'ch5'!D331,IF(AND($D$13=2,$C$20=2,$C$41=3),'ch5'!O331,IF(AND($D$13=1,$C$20=4,$C$41=3),'ch5'!D439,IF(AND($D$13=2,$C$20=4,$C$41=3),'ch5'!O439))))))))))))))))</f>
        <v>0</v>
      </c>
      <c r="E63" s="90">
        <f>IF(AND($D$13=1,$C$41=1,$C$30=1),'ch4'!E22,IF(AND($D$13=2,$C$41=1,$C$30=1),'ch4'!O22,IF(AND($D$13=1,$C$41=1,$C$30=2),'ch5'!E28,IF(AND($D$13=2,$C$41=1,$C$30=2),'ch5'!P28,IF(AND($D$13=1,$C$41=2,$C$25=1),'ch5'!E107,IF(AND($D$13=2,$C$41=2,$C$25=1),'ch5'!P107,IF(AND($D$13=1,$C$41=2,$C$25=2),'ch5'!E192,IF(AND($D$13=2,$C$41=2,$C$25=2),'ch5'!P192,IF(AND($D$13=1,$C$20=1,$C$41=3),'ch5'!E277,IF(AND($D$13=2,$C$20=1,$C$41=3),'ch5'!P277,IF(AND($D$13=1,$C$20=3,$C$41=3),'ch5'!E385,IF(AND($D$13=2,$C$20=3,$C$41=3),'ch5'!P385,IF(AND($D$13=1,$C$20=2,$C$41=3),'ch5'!E331,IF(AND($D$13=2,$C$20=2,$C$41=3),'ch5'!P331,IF(AND($D$13=1,$C$20=4,$C$41=3),'ch5'!E439,IF(AND($D$13=2,$C$20=4,$C$41=3),'ch5'!P439))))))))))))))))</f>
        <v>0</v>
      </c>
    </row>
    <row r="64" spans="3:13" x14ac:dyDescent="0.35">
      <c r="C64" s="14">
        <f>IF(AND($D$13=1,$C$41=1,$C$30=1),'ch4'!C23,IF(AND($D$13=2,$C$41=1,$C$30=1),'ch4'!M23,IF(AND($D$13=1,$C$41=1,$C$30=2),'ch5'!C29,IF(AND($D$13=2,$C$41=1,$C$30=2),'ch5'!N29,IF(AND($D$13=1,$C$41=2,$C$25=1),'ch5'!C108,IF(AND($D$13=2,$C$41=2,$C$25=1),'ch5'!N108,IF(AND($D$13=1,$C$41=2,$C$25=2),'ch5'!C193,IF(AND($D$13=2,$C$41=2,$C$25=2),'ch5'!N193,IF(AND($D$13=1,$C$20=1,$C$41=3),'ch5'!C278,IF(AND($D$13=2,$C$20=1,$C$41=3),'ch5'!N278,IF(AND($D$13=1,$C$20=3,$C$41=3),'ch5'!C386,IF(AND($D$13=2,$C$20=3,$C$41=3),'ch5'!N386,IF(AND($D$13=1,$C$20=2,$C$41=3),'ch5'!C332,IF(AND($D$13=2,$C$20=2,$C$41=3),'ch5'!N332,IF(AND($D$13=1,$C$20=4,$C$41=3),'ch5'!C440,IF(AND($D$13=2,$C$20=4,$C$41=3),'ch5'!N440))))))))))))))))</f>
        <v>17</v>
      </c>
      <c r="D64" s="90">
        <f>IF(AND($D$13=1,$C$41=1,$C$30=1),'ch4'!D23,IF(AND($D$13=2,$C$41=1,$C$30=1),'ch4'!N23,IF(AND($D$13=1,$C$41=1,$C$30=2),'ch5'!D29,IF(AND($D$13=2,$C$41=1,$C$30=2),'ch5'!O29,IF(AND($D$13=1,$C$41=2,$C$25=1),'ch5'!D108,IF(AND($D$13=2,$C$41=2,$C$25=1),'ch5'!O108,IF(AND($D$13=1,$C$41=2,$C$25=2),'ch5'!D193,IF(AND($D$13=2,$C$41=2,$C$25=2),'ch5'!O193,IF(AND($D$13=1,$C$20=1,$C$41=3),'ch5'!D278,IF(AND($D$13=2,$C$20=1,$C$41=3),'ch5'!O278,IF(AND($D$13=1,$C$20=3,$C$41=3),'ch5'!D386,IF(AND($D$13=2,$C$20=3,$C$41=3),'ch5'!O386,IF(AND($D$13=1,$C$20=2,$C$41=3),'ch5'!D332,IF(AND($D$13=2,$C$20=2,$C$41=3),'ch5'!O332,IF(AND($D$13=1,$C$20=4,$C$41=3),'ch5'!D440,IF(AND($D$13=2,$C$20=4,$C$41=3),'ch5'!O440))))))))))))))))</f>
        <v>0</v>
      </c>
      <c r="E64" s="90">
        <f>IF(AND($D$13=1,$C$41=1,$C$30=1),'ch4'!E23,IF(AND($D$13=2,$C$41=1,$C$30=1),'ch4'!O23,IF(AND($D$13=1,$C$41=1,$C$30=2),'ch5'!E29,IF(AND($D$13=2,$C$41=1,$C$30=2),'ch5'!P29,IF(AND($D$13=1,$C$41=2,$C$25=1),'ch5'!E108,IF(AND($D$13=2,$C$41=2,$C$25=1),'ch5'!P108,IF(AND($D$13=1,$C$41=2,$C$25=2),'ch5'!E193,IF(AND($D$13=2,$C$41=2,$C$25=2),'ch5'!P193,IF(AND($D$13=1,$C$20=1,$C$41=3),'ch5'!E278,IF(AND($D$13=2,$C$20=1,$C$41=3),'ch5'!P278,IF(AND($D$13=1,$C$20=3,$C$41=3),'ch5'!E386,IF(AND($D$13=2,$C$20=3,$C$41=3),'ch5'!P386,IF(AND($D$13=1,$C$20=2,$C$41=3),'ch5'!E332,IF(AND($D$13=2,$C$20=2,$C$41=3),'ch5'!P332,IF(AND($D$13=1,$C$20=4,$C$41=3),'ch5'!E440,IF(AND($D$13=2,$C$20=4,$C$41=3),'ch5'!P440))))))))))))))))</f>
        <v>0</v>
      </c>
    </row>
    <row r="65" spans="3:5" x14ac:dyDescent="0.35">
      <c r="C65" s="14">
        <f>IF(AND($D$13=1,$C$41=1,$C$30=1),'ch4'!C24,IF(AND($D$13=2,$C$41=1,$C$30=1),'ch4'!M24,IF(AND($D$13=1,$C$41=1,$C$30=2),'ch5'!C30,IF(AND($D$13=2,$C$41=1,$C$30=2),'ch5'!N30,IF(AND($D$13=1,$C$41=2,$C$25=1),'ch5'!C109,IF(AND($D$13=2,$C$41=2,$C$25=1),'ch5'!N109,IF(AND($D$13=1,$C$41=2,$C$25=2),'ch5'!C194,IF(AND($D$13=2,$C$41=2,$C$25=2),'ch5'!N194,IF(AND($D$13=1,$C$20=1,$C$41=3),'ch5'!C279,IF(AND($D$13=2,$C$20=1,$C$41=3),'ch5'!N279,IF(AND($D$13=1,$C$20=3,$C$41=3),'ch5'!C387,IF(AND($D$13=2,$C$20=3,$C$41=3),'ch5'!N387,IF(AND($D$13=1,$C$20=2,$C$41=3),'ch5'!C333,IF(AND($D$13=2,$C$20=2,$C$41=3),'ch5'!N333,IF(AND($D$13=1,$C$20=4,$C$41=3),'ch5'!C441,IF(AND($D$13=2,$C$20=4,$C$41=3),'ch5'!N441))))))))))))))))</f>
        <v>18</v>
      </c>
      <c r="D65" s="90">
        <f>IF(AND($D$13=1,$C$41=1,$C$30=1),'ch4'!D24,IF(AND($D$13=2,$C$41=1,$C$30=1),'ch4'!N24,IF(AND($D$13=1,$C$41=1,$C$30=2),'ch5'!D30,IF(AND($D$13=2,$C$41=1,$C$30=2),'ch5'!O30,IF(AND($D$13=1,$C$41=2,$C$25=1),'ch5'!D109,IF(AND($D$13=2,$C$41=2,$C$25=1),'ch5'!O109,IF(AND($D$13=1,$C$41=2,$C$25=2),'ch5'!D194,IF(AND($D$13=2,$C$41=2,$C$25=2),'ch5'!O194,IF(AND($D$13=1,$C$20=1,$C$41=3),'ch5'!D279,IF(AND($D$13=2,$C$20=1,$C$41=3),'ch5'!O279,IF(AND($D$13=1,$C$20=3,$C$41=3),'ch5'!D387,IF(AND($D$13=2,$C$20=3,$C$41=3),'ch5'!O387,IF(AND($D$13=1,$C$20=2,$C$41=3),'ch5'!D333,IF(AND($D$13=2,$C$20=2,$C$41=3),'ch5'!O333,IF(AND($D$13=1,$C$20=4,$C$41=3),'ch5'!D441,IF(AND($D$13=2,$C$20=4,$C$41=3),'ch5'!O441))))))))))))))))</f>
        <v>0</v>
      </c>
      <c r="E65" s="90">
        <f>IF(AND($D$13=1,$C$41=1,$C$30=1),'ch4'!E24,IF(AND($D$13=2,$C$41=1,$C$30=1),'ch4'!O24,IF(AND($D$13=1,$C$41=1,$C$30=2),'ch5'!E30,IF(AND($D$13=2,$C$41=1,$C$30=2),'ch5'!P30,IF(AND($D$13=1,$C$41=2,$C$25=1),'ch5'!E109,IF(AND($D$13=2,$C$41=2,$C$25=1),'ch5'!P109,IF(AND($D$13=1,$C$41=2,$C$25=2),'ch5'!E194,IF(AND($D$13=2,$C$41=2,$C$25=2),'ch5'!P194,IF(AND($D$13=1,$C$20=1,$C$41=3),'ch5'!E279,IF(AND($D$13=2,$C$20=1,$C$41=3),'ch5'!P279,IF(AND($D$13=1,$C$20=3,$C$41=3),'ch5'!E387,IF(AND($D$13=2,$C$20=3,$C$41=3),'ch5'!P387,IF(AND($D$13=1,$C$20=2,$C$41=3),'ch5'!E333,IF(AND($D$13=2,$C$20=2,$C$41=3),'ch5'!P333,IF(AND($D$13=1,$C$20=4,$C$41=3),'ch5'!E441,IF(AND($D$13=2,$C$20=4,$C$41=3),'ch5'!P441))))))))))))))))</f>
        <v>0</v>
      </c>
    </row>
    <row r="66" spans="3:5" x14ac:dyDescent="0.35">
      <c r="C66" s="14">
        <f>IF(AND($D$13=1,$C$41=1,$C$30=1),'ch4'!C25,IF(AND($D$13=2,$C$41=1,$C$30=1),'ch4'!M25,IF(AND($D$13=1,$C$41=1,$C$30=2),'ch5'!C31,IF(AND($D$13=2,$C$41=1,$C$30=2),'ch5'!N31,IF(AND($D$13=1,$C$41=2,$C$25=1),'ch5'!C110,IF(AND($D$13=2,$C$41=2,$C$25=1),'ch5'!N110,IF(AND($D$13=1,$C$41=2,$C$25=2),'ch5'!C195,IF(AND($D$13=2,$C$41=2,$C$25=2),'ch5'!N195,IF(AND($D$13=1,$C$20=1,$C$41=3),'ch5'!C280,IF(AND($D$13=2,$C$20=1,$C$41=3),'ch5'!N280,IF(AND($D$13=1,$C$20=3,$C$41=3),'ch5'!C388,IF(AND($D$13=2,$C$20=3,$C$41=3),'ch5'!N388,IF(AND($D$13=1,$C$20=2,$C$41=3),'ch5'!C334,IF(AND($D$13=2,$C$20=2,$C$41=3),'ch5'!N334,IF(AND($D$13=1,$C$20=4,$C$41=3),'ch5'!C442,IF(AND($D$13=2,$C$20=4,$C$41=3),'ch5'!N442))))))))))))))))</f>
        <v>19</v>
      </c>
      <c r="D66" s="90">
        <f>IF(AND($D$13=1,$C$41=1,$C$30=1),'ch4'!D25,IF(AND($D$13=2,$C$41=1,$C$30=1),'ch4'!N25,IF(AND($D$13=1,$C$41=1,$C$30=2),'ch5'!D31,IF(AND($D$13=2,$C$41=1,$C$30=2),'ch5'!O31,IF(AND($D$13=1,$C$41=2,$C$25=1),'ch5'!D110,IF(AND($D$13=2,$C$41=2,$C$25=1),'ch5'!O110,IF(AND($D$13=1,$C$41=2,$C$25=2),'ch5'!D195,IF(AND($D$13=2,$C$41=2,$C$25=2),'ch5'!O195,IF(AND($D$13=1,$C$20=1,$C$41=3),'ch5'!D280,IF(AND($D$13=2,$C$20=1,$C$41=3),'ch5'!O280,IF(AND($D$13=1,$C$20=3,$C$41=3),'ch5'!D388,IF(AND($D$13=2,$C$20=3,$C$41=3),'ch5'!O388,IF(AND($D$13=1,$C$20=2,$C$41=3),'ch5'!D334,IF(AND($D$13=2,$C$20=2,$C$41=3),'ch5'!O334,IF(AND($D$13=1,$C$20=4,$C$41=3),'ch5'!D442,IF(AND($D$13=2,$C$20=4,$C$41=3),'ch5'!O442))))))))))))))))</f>
        <v>0</v>
      </c>
      <c r="E66" s="90">
        <f>IF(AND($D$13=1,$C$41=1,$C$30=1),'ch4'!E25,IF(AND($D$13=2,$C$41=1,$C$30=1),'ch4'!O25,IF(AND($D$13=1,$C$41=1,$C$30=2),'ch5'!E31,IF(AND($D$13=2,$C$41=1,$C$30=2),'ch5'!P31,IF(AND($D$13=1,$C$41=2,$C$25=1),'ch5'!E110,IF(AND($D$13=2,$C$41=2,$C$25=1),'ch5'!P110,IF(AND($D$13=1,$C$41=2,$C$25=2),'ch5'!E195,IF(AND($D$13=2,$C$41=2,$C$25=2),'ch5'!P195,IF(AND($D$13=1,$C$20=1,$C$41=3),'ch5'!E280,IF(AND($D$13=2,$C$20=1,$C$41=3),'ch5'!P280,IF(AND($D$13=1,$C$20=3,$C$41=3),'ch5'!E388,IF(AND($D$13=2,$C$20=3,$C$41=3),'ch5'!P388,IF(AND($D$13=1,$C$20=2,$C$41=3),'ch5'!E334,IF(AND($D$13=2,$C$20=2,$C$41=3),'ch5'!P334,IF(AND($D$13=1,$C$20=4,$C$41=3),'ch5'!E442,IF(AND($D$13=2,$C$20=4,$C$41=3),'ch5'!P442))))))))))))))))</f>
        <v>0</v>
      </c>
    </row>
    <row r="67" spans="3:5" x14ac:dyDescent="0.35">
      <c r="C67" s="14">
        <f>IF(AND($D$13=1,$C$41=1,$C$30=1),'ch4'!C26,IF(AND($D$13=2,$C$41=1,$C$30=1),'ch4'!M26,IF(AND($D$13=1,$C$41=1,$C$30=2),'ch5'!C32,IF(AND($D$13=2,$C$41=1,$C$30=2),'ch5'!N32,IF(AND($D$13=1,$C$41=2,$C$25=1),'ch5'!C111,IF(AND($D$13=2,$C$41=2,$C$25=1),'ch5'!N111,IF(AND($D$13=1,$C$41=2,$C$25=2),'ch5'!C196,IF(AND($D$13=2,$C$41=2,$C$25=2),'ch5'!N196,IF(AND($D$13=1,$C$20=1,$C$41=3),'ch5'!C281,IF(AND($D$13=2,$C$20=1,$C$41=3),'ch5'!N281,IF(AND($D$13=1,$C$20=3,$C$41=3),'ch5'!C389,IF(AND($D$13=2,$C$20=3,$C$41=3),'ch5'!N389,IF(AND($D$13=1,$C$20=2,$C$41=3),'ch5'!C335,IF(AND($D$13=2,$C$20=2,$C$41=3),'ch5'!N335,IF(AND($D$13=1,$C$20=4,$C$41=3),'ch5'!C443,IF(AND($D$13=2,$C$20=4,$C$41=3),'ch5'!N443))))))))))))))))</f>
        <v>20</v>
      </c>
      <c r="D67" s="90">
        <f>IF(AND($D$13=1,$C$41=1,$C$30=1),'ch4'!D26,IF(AND($D$13=2,$C$41=1,$C$30=1),'ch4'!N26,IF(AND($D$13=1,$C$41=1,$C$30=2),'ch5'!D32,IF(AND($D$13=2,$C$41=1,$C$30=2),'ch5'!O32,IF(AND($D$13=1,$C$41=2,$C$25=1),'ch5'!D111,IF(AND($D$13=2,$C$41=2,$C$25=1),'ch5'!O111,IF(AND($D$13=1,$C$41=2,$C$25=2),'ch5'!D196,IF(AND($D$13=2,$C$41=2,$C$25=2),'ch5'!O196,IF(AND($D$13=1,$C$20=1,$C$41=3),'ch5'!D281,IF(AND($D$13=2,$C$20=1,$C$41=3),'ch5'!O281,IF(AND($D$13=1,$C$20=3,$C$41=3),'ch5'!D389,IF(AND($D$13=2,$C$20=3,$C$41=3),'ch5'!O389,IF(AND($D$13=1,$C$20=2,$C$41=3),'ch5'!D335,IF(AND($D$13=2,$C$20=2,$C$41=3),'ch5'!O335,IF(AND($D$13=1,$C$20=4,$C$41=3),'ch5'!D443,IF(AND($D$13=2,$C$20=4,$C$41=3),'ch5'!O443))))))))))))))))</f>
        <v>0</v>
      </c>
      <c r="E67" s="90">
        <f>IF(AND($D$13=1,$C$41=1,$C$30=1),'ch4'!E26,IF(AND($D$13=2,$C$41=1,$C$30=1),'ch4'!O26,IF(AND($D$13=1,$C$41=1,$C$30=2),'ch5'!E32,IF(AND($D$13=2,$C$41=1,$C$30=2),'ch5'!P32,IF(AND($D$13=1,$C$41=2,$C$25=1),'ch5'!E111,IF(AND($D$13=2,$C$41=2,$C$25=1),'ch5'!P111,IF(AND($D$13=1,$C$41=2,$C$25=2),'ch5'!E196,IF(AND($D$13=2,$C$41=2,$C$25=2),'ch5'!P196,IF(AND($D$13=1,$C$20=1,$C$41=3),'ch5'!E281,IF(AND($D$13=2,$C$20=1,$C$41=3),'ch5'!P281,IF(AND($D$13=1,$C$20=3,$C$41=3),'ch5'!E389,IF(AND($D$13=2,$C$20=3,$C$41=3),'ch5'!P389,IF(AND($D$13=1,$C$20=2,$C$41=3),'ch5'!E335,IF(AND($D$13=2,$C$20=2,$C$41=3),'ch5'!P335,IF(AND($D$13=1,$C$20=4,$C$41=3),'ch5'!E443,IF(AND($D$13=2,$C$20=4,$C$41=3),'ch5'!P443))))))))))))))))</f>
        <v>0</v>
      </c>
    </row>
    <row r="68" spans="3:5" x14ac:dyDescent="0.35">
      <c r="C68" s="14">
        <f>IF(AND($D$13=1,$C$41=1,$C$30=1),'ch4'!C27,IF(AND($D$13=2,$C$41=1,$C$30=1),'ch4'!M27,IF(AND($D$13=1,$C$41=1,$C$30=2),'ch5'!C33,IF(AND($D$13=2,$C$41=1,$C$30=2),'ch5'!N33,IF(AND($D$13=1,$C$41=2,$C$25=1),'ch5'!C112,IF(AND($D$13=2,$C$41=2,$C$25=1),'ch5'!N112,IF(AND($D$13=1,$C$41=2,$C$25=2),'ch5'!C197,IF(AND($D$13=2,$C$41=2,$C$25=2),'ch5'!N197,IF(AND($D$13=1,$C$20=1,$C$41=3),'ch5'!C282,IF(AND($D$13=2,$C$20=1,$C$41=3),'ch5'!N282,IF(AND($D$13=1,$C$20=3,$C$41=3),'ch5'!C390,IF(AND($D$13=2,$C$20=3,$C$41=3),'ch5'!N390,IF(AND($D$13=1,$C$20=2,$C$41=3),'ch5'!C336,IF(AND($D$13=2,$C$20=2,$C$41=3),'ch5'!N336,IF(AND($D$13=1,$C$20=4,$C$41=3),'ch5'!C444,IF(AND($D$13=2,$C$20=4,$C$41=3),'ch5'!N444))))))))))))))))</f>
        <v>21</v>
      </c>
      <c r="D68" s="90">
        <f>IF(AND($D$13=1,$C$41=1,$C$30=1),'ch4'!D27,IF(AND($D$13=2,$C$41=1,$C$30=1),'ch4'!N27,IF(AND($D$13=1,$C$41=1,$C$30=2),'ch5'!D33,IF(AND($D$13=2,$C$41=1,$C$30=2),'ch5'!O33,IF(AND($D$13=1,$C$41=2,$C$25=1),'ch5'!D112,IF(AND($D$13=2,$C$41=2,$C$25=1),'ch5'!O112,IF(AND($D$13=1,$C$41=2,$C$25=2),'ch5'!D197,IF(AND($D$13=2,$C$41=2,$C$25=2),'ch5'!O197,IF(AND($D$13=1,$C$20=1,$C$41=3),'ch5'!D282,IF(AND($D$13=2,$C$20=1,$C$41=3),'ch5'!O282,IF(AND($D$13=1,$C$20=3,$C$41=3),'ch5'!D390,IF(AND($D$13=2,$C$20=3,$C$41=3),'ch5'!O390,IF(AND($D$13=1,$C$20=2,$C$41=3),'ch5'!D336,IF(AND($D$13=2,$C$20=2,$C$41=3),'ch5'!O336,IF(AND($D$13=1,$C$20=4,$C$41=3),'ch5'!D444,IF(AND($D$13=2,$C$20=4,$C$41=3),'ch5'!O444))))))))))))))))</f>
        <v>0</v>
      </c>
      <c r="E68" s="90">
        <f>IF(AND($D$13=1,$C$41=1,$C$30=1),'ch4'!E27,IF(AND($D$13=2,$C$41=1,$C$30=1),'ch4'!O27,IF(AND($D$13=1,$C$41=1,$C$30=2),'ch5'!E33,IF(AND($D$13=2,$C$41=1,$C$30=2),'ch5'!P33,IF(AND($D$13=1,$C$41=2,$C$25=1),'ch5'!E112,IF(AND($D$13=2,$C$41=2,$C$25=1),'ch5'!P112,IF(AND($D$13=1,$C$41=2,$C$25=2),'ch5'!E197,IF(AND($D$13=2,$C$41=2,$C$25=2),'ch5'!P197,IF(AND($D$13=1,$C$20=1,$C$41=3),'ch5'!E282,IF(AND($D$13=2,$C$20=1,$C$41=3),'ch5'!P282,IF(AND($D$13=1,$C$20=3,$C$41=3),'ch5'!E390,IF(AND($D$13=2,$C$20=3,$C$41=3),'ch5'!P390,IF(AND($D$13=1,$C$20=2,$C$41=3),'ch5'!E336,IF(AND($D$13=2,$C$20=2,$C$41=3),'ch5'!P336,IF(AND($D$13=1,$C$20=4,$C$41=3),'ch5'!E444,IF(AND($D$13=2,$C$20=4,$C$41=3),'ch5'!P444))))))))))))))))</f>
        <v>0</v>
      </c>
    </row>
    <row r="69" spans="3:5" x14ac:dyDescent="0.35">
      <c r="C69" s="14">
        <f>IF(AND($D$13=1,$C$41=1,$C$30=1),'ch4'!C28,IF(AND($D$13=2,$C$41=1,$C$30=1),'ch4'!M28,IF(AND($D$13=1,$C$41=1,$C$30=2),'ch5'!C34,IF(AND($D$13=2,$C$41=1,$C$30=2),'ch5'!N34,IF(AND($D$13=1,$C$41=2,$C$25=1),'ch5'!C113,IF(AND($D$13=2,$C$41=2,$C$25=1),'ch5'!N113,IF(AND($D$13=1,$C$41=2,$C$25=2),'ch5'!C198,IF(AND($D$13=2,$C$41=2,$C$25=2),'ch5'!N198,IF(AND($D$13=1,$C$20=1,$C$41=3),'ch5'!C283,IF(AND($D$13=2,$C$20=1,$C$41=3),'ch5'!N283,IF(AND($D$13=1,$C$20=3,$C$41=3),'ch5'!C391,IF(AND($D$13=2,$C$20=3,$C$41=3),'ch5'!N391,IF(AND($D$13=1,$C$20=2,$C$41=3),'ch5'!C337,IF(AND($D$13=2,$C$20=2,$C$41=3),'ch5'!N337,IF(AND($D$13=1,$C$20=4,$C$41=3),'ch5'!C445,IF(AND($D$13=2,$C$20=4,$C$41=3),'ch5'!N445))))))))))))))))</f>
        <v>22</v>
      </c>
      <c r="D69" s="90">
        <f>IF(AND($D$13=1,$C$41=1,$C$30=1),'ch4'!D28,IF(AND($D$13=2,$C$41=1,$C$30=1),'ch4'!N28,IF(AND($D$13=1,$C$41=1,$C$30=2),'ch5'!D34,IF(AND($D$13=2,$C$41=1,$C$30=2),'ch5'!O34,IF(AND($D$13=1,$C$41=2,$C$25=1),'ch5'!D113,IF(AND($D$13=2,$C$41=2,$C$25=1),'ch5'!O113,IF(AND($D$13=1,$C$41=2,$C$25=2),'ch5'!D198,IF(AND($D$13=2,$C$41=2,$C$25=2),'ch5'!O198,IF(AND($D$13=1,$C$20=1,$C$41=3),'ch5'!D283,IF(AND($D$13=2,$C$20=1,$C$41=3),'ch5'!O283,IF(AND($D$13=1,$C$20=3,$C$41=3),'ch5'!D391,IF(AND($D$13=2,$C$20=3,$C$41=3),'ch5'!O391,IF(AND($D$13=1,$C$20=2,$C$41=3),'ch5'!D337,IF(AND($D$13=2,$C$20=2,$C$41=3),'ch5'!O337,IF(AND($D$13=1,$C$20=4,$C$41=3),'ch5'!D445,IF(AND($D$13=2,$C$20=4,$C$41=3),'ch5'!O445))))))))))))))))</f>
        <v>0</v>
      </c>
      <c r="E69" s="90">
        <f>IF(AND($D$13=1,$C$41=1,$C$30=1),'ch4'!E28,IF(AND($D$13=2,$C$41=1,$C$30=1),'ch4'!O28,IF(AND($D$13=1,$C$41=1,$C$30=2),'ch5'!E34,IF(AND($D$13=2,$C$41=1,$C$30=2),'ch5'!P34,IF(AND($D$13=1,$C$41=2,$C$25=1),'ch5'!E113,IF(AND($D$13=2,$C$41=2,$C$25=1),'ch5'!P113,IF(AND($D$13=1,$C$41=2,$C$25=2),'ch5'!E198,IF(AND($D$13=2,$C$41=2,$C$25=2),'ch5'!P198,IF(AND($D$13=1,$C$20=1,$C$41=3),'ch5'!E283,IF(AND($D$13=2,$C$20=1,$C$41=3),'ch5'!P283,IF(AND($D$13=1,$C$20=3,$C$41=3),'ch5'!E391,IF(AND($D$13=2,$C$20=3,$C$41=3),'ch5'!P391,IF(AND($D$13=1,$C$20=2,$C$41=3),'ch5'!E337,IF(AND($D$13=2,$C$20=2,$C$41=3),'ch5'!P337,IF(AND($D$13=1,$C$20=4,$C$41=3),'ch5'!E445,IF(AND($D$13=2,$C$20=4,$C$41=3),'ch5'!P445))))))))))))))))</f>
        <v>0</v>
      </c>
    </row>
    <row r="70" spans="3:5" x14ac:dyDescent="0.35">
      <c r="C70" s="14">
        <f>IF(AND($D$13=1,$C$41=1,$C$30=1),'ch4'!C29,IF(AND($D$13=2,$C$41=1,$C$30=1),'ch4'!M29,IF(AND($D$13=1,$C$41=1,$C$30=2),'ch5'!C35,IF(AND($D$13=2,$C$41=1,$C$30=2),'ch5'!N35,IF(AND($D$13=1,$C$41=2,$C$25=1),'ch5'!C114,IF(AND($D$13=2,$C$41=2,$C$25=1),'ch5'!N114,IF(AND($D$13=1,$C$41=2,$C$25=2),'ch5'!C199,IF(AND($D$13=2,$C$41=2,$C$25=2),'ch5'!N199,IF(AND($D$13=1,$C$20=1,$C$41=3),'ch5'!C284,IF(AND($D$13=2,$C$20=1,$C$41=3),'ch5'!N284,IF(AND($D$13=1,$C$20=3,$C$41=3),'ch5'!C392,IF(AND($D$13=2,$C$20=3,$C$41=3),'ch5'!N392,IF(AND($D$13=1,$C$20=2,$C$41=3),'ch5'!C338,IF(AND($D$13=2,$C$20=2,$C$41=3),'ch5'!N338,IF(AND($D$13=1,$C$20=4,$C$41=3),'ch5'!C446,IF(AND($D$13=2,$C$20=4,$C$41=3),'ch5'!N446))))))))))))))))</f>
        <v>23</v>
      </c>
      <c r="D70" s="90">
        <f>IF(AND($D$13=1,$C$41=1,$C$30=1),'ch4'!D29,IF(AND($D$13=2,$C$41=1,$C$30=1),'ch4'!N29,IF(AND($D$13=1,$C$41=1,$C$30=2),'ch5'!D35,IF(AND($D$13=2,$C$41=1,$C$30=2),'ch5'!O35,IF(AND($D$13=1,$C$41=2,$C$25=1),'ch5'!D114,IF(AND($D$13=2,$C$41=2,$C$25=1),'ch5'!O114,IF(AND($D$13=1,$C$41=2,$C$25=2),'ch5'!D199,IF(AND($D$13=2,$C$41=2,$C$25=2),'ch5'!O199,IF(AND($D$13=1,$C$20=1,$C$41=3),'ch5'!D284,IF(AND($D$13=2,$C$20=1,$C$41=3),'ch5'!O284,IF(AND($D$13=1,$C$20=3,$C$41=3),'ch5'!D392,IF(AND($D$13=2,$C$20=3,$C$41=3),'ch5'!O392,IF(AND($D$13=1,$C$20=2,$C$41=3),'ch5'!D338,IF(AND($D$13=2,$C$20=2,$C$41=3),'ch5'!O338,IF(AND($D$13=1,$C$20=4,$C$41=3),'ch5'!D446,IF(AND($D$13=2,$C$20=4,$C$41=3),'ch5'!O446))))))))))))))))</f>
        <v>0</v>
      </c>
      <c r="E70" s="90">
        <f>IF(AND($D$13=1,$C$41=1,$C$30=1),'ch4'!E29,IF(AND($D$13=2,$C$41=1,$C$30=1),'ch4'!O29,IF(AND($D$13=1,$C$41=1,$C$30=2),'ch5'!E35,IF(AND($D$13=2,$C$41=1,$C$30=2),'ch5'!P35,IF(AND($D$13=1,$C$41=2,$C$25=1),'ch5'!E114,IF(AND($D$13=2,$C$41=2,$C$25=1),'ch5'!P114,IF(AND($D$13=1,$C$41=2,$C$25=2),'ch5'!E199,IF(AND($D$13=2,$C$41=2,$C$25=2),'ch5'!P199,IF(AND($D$13=1,$C$20=1,$C$41=3),'ch5'!E284,IF(AND($D$13=2,$C$20=1,$C$41=3),'ch5'!P284,IF(AND($D$13=1,$C$20=3,$C$41=3),'ch5'!E392,IF(AND($D$13=2,$C$20=3,$C$41=3),'ch5'!P392,IF(AND($D$13=1,$C$20=2,$C$41=3),'ch5'!E338,IF(AND($D$13=2,$C$20=2,$C$41=3),'ch5'!P338,IF(AND($D$13=1,$C$20=4,$C$41=3),'ch5'!E446,IF(AND($D$13=2,$C$20=4,$C$41=3),'ch5'!P446))))))))))))))))</f>
        <v>0</v>
      </c>
    </row>
    <row r="71" spans="3:5" x14ac:dyDescent="0.35">
      <c r="C71" s="14">
        <f>IF(AND($D$13=1,$C$41=1,$C$30=1),'ch4'!C30,IF(AND($D$13=2,$C$41=1,$C$30=1),'ch4'!M30,IF(AND($D$13=1,$C$41=1,$C$30=2),'ch5'!C36,IF(AND($D$13=2,$C$41=1,$C$30=2),'ch5'!N36,IF(AND($D$13=1,$C$41=2,$C$25=1),'ch5'!C115,IF(AND($D$13=2,$C$41=2,$C$25=1),'ch5'!N115,IF(AND($D$13=1,$C$41=2,$C$25=2),'ch5'!C200,IF(AND($D$13=2,$C$41=2,$C$25=2),'ch5'!N200,IF(AND($D$13=1,$C$20=1,$C$41=3),'ch5'!C285,IF(AND($D$13=2,$C$20=1,$C$41=3),'ch5'!N285,IF(AND($D$13=1,$C$20=3,$C$41=3),'ch5'!C393,IF(AND($D$13=2,$C$20=3,$C$41=3),'ch5'!N393,IF(AND($D$13=1,$C$20=2,$C$41=3),'ch5'!C339,IF(AND($D$13=2,$C$20=2,$C$41=3),'ch5'!N339,IF(AND($D$13=1,$C$20=4,$C$41=3),'ch5'!C447,IF(AND($D$13=2,$C$20=4,$C$41=3),'ch5'!N447))))))))))))))))</f>
        <v>24</v>
      </c>
      <c r="D71" s="90">
        <f>IF(AND($D$13=1,$C$41=1,$C$30=1),'ch4'!D30,IF(AND($D$13=2,$C$41=1,$C$30=1),'ch4'!N30,IF(AND($D$13=1,$C$41=1,$C$30=2),'ch5'!D36,IF(AND($D$13=2,$C$41=1,$C$30=2),'ch5'!O36,IF(AND($D$13=1,$C$41=2,$C$25=1),'ch5'!D115,IF(AND($D$13=2,$C$41=2,$C$25=1),'ch5'!O115,IF(AND($D$13=1,$C$41=2,$C$25=2),'ch5'!D200,IF(AND($D$13=2,$C$41=2,$C$25=2),'ch5'!O200,IF(AND($D$13=1,$C$20=1,$C$41=3),'ch5'!D285,IF(AND($D$13=2,$C$20=1,$C$41=3),'ch5'!O285,IF(AND($D$13=1,$C$20=3,$C$41=3),'ch5'!D393,IF(AND($D$13=2,$C$20=3,$C$41=3),'ch5'!O393,IF(AND($D$13=1,$C$20=2,$C$41=3),'ch5'!D339,IF(AND($D$13=2,$C$20=2,$C$41=3),'ch5'!O339,IF(AND($D$13=1,$C$20=4,$C$41=3),'ch5'!D447,IF(AND($D$13=2,$C$20=4,$C$41=3),'ch5'!O447))))))))))))))))</f>
        <v>0</v>
      </c>
      <c r="E71" s="90">
        <f>IF(AND($D$13=1,$C$41=1,$C$30=1),'ch4'!E30,IF(AND($D$13=2,$C$41=1,$C$30=1),'ch4'!O30,IF(AND($D$13=1,$C$41=1,$C$30=2),'ch5'!E36,IF(AND($D$13=2,$C$41=1,$C$30=2),'ch5'!P36,IF(AND($D$13=1,$C$41=2,$C$25=1),'ch5'!E115,IF(AND($D$13=2,$C$41=2,$C$25=1),'ch5'!P115,IF(AND($D$13=1,$C$41=2,$C$25=2),'ch5'!E200,IF(AND($D$13=2,$C$41=2,$C$25=2),'ch5'!P200,IF(AND($D$13=1,$C$20=1,$C$41=3),'ch5'!E285,IF(AND($D$13=2,$C$20=1,$C$41=3),'ch5'!P285,IF(AND($D$13=1,$C$20=3,$C$41=3),'ch5'!E393,IF(AND($D$13=2,$C$20=3,$C$41=3),'ch5'!P393,IF(AND($D$13=1,$C$20=2,$C$41=3),'ch5'!E339,IF(AND($D$13=2,$C$20=2,$C$41=3),'ch5'!P339,IF(AND($D$13=1,$C$20=4,$C$41=3),'ch5'!E447,IF(AND($D$13=2,$C$20=4,$C$41=3),'ch5'!P447))))))))))))))))</f>
        <v>0</v>
      </c>
    </row>
    <row r="72" spans="3:5" x14ac:dyDescent="0.35">
      <c r="C72" s="14">
        <f>IF(AND($D$13=1,$C$41=1,$C$30=1),'ch4'!C31,IF(AND($D$13=2,$C$41=1,$C$30=1),'ch4'!M31,IF(AND($D$13=1,$C$41=1,$C$30=2),'ch5'!C37,IF(AND($D$13=2,$C$41=1,$C$30=2),'ch5'!N37,IF(AND($D$13=1,$C$41=2,$C$25=1),'ch5'!C116,IF(AND($D$13=2,$C$41=2,$C$25=1),'ch5'!N116,IF(AND($D$13=1,$C$41=2,$C$25=2),'ch5'!C201,IF(AND($D$13=2,$C$41=2,$C$25=2),'ch5'!N201,IF(AND($D$13=1,$C$20=1,$C$41=3),'ch5'!C286,IF(AND($D$13=2,$C$20=1,$C$41=3),'ch5'!N286,IF(AND($D$13=1,$C$20=3,$C$41=3),'ch5'!C394,IF(AND($D$13=2,$C$20=3,$C$41=3),'ch5'!N394,IF(AND($D$13=1,$C$20=2,$C$41=3),'ch5'!C340,IF(AND($D$13=2,$C$20=2,$C$41=3),'ch5'!N340,IF(AND($D$13=1,$C$20=4,$C$41=3),'ch5'!C448,IF(AND($D$13=2,$C$20=4,$C$41=3),'ch5'!N448))))))))))))))))</f>
        <v>25</v>
      </c>
      <c r="D72" s="90">
        <f>IF(AND($D$13=1,$C$41=1,$C$30=1),'ch4'!D31,IF(AND($D$13=2,$C$41=1,$C$30=1),'ch4'!N31,IF(AND($D$13=1,$C$41=1,$C$30=2),'ch5'!D37,IF(AND($D$13=2,$C$41=1,$C$30=2),'ch5'!O37,IF(AND($D$13=1,$C$41=2,$C$25=1),'ch5'!D116,IF(AND($D$13=2,$C$41=2,$C$25=1),'ch5'!O116,IF(AND($D$13=1,$C$41=2,$C$25=2),'ch5'!D201,IF(AND($D$13=2,$C$41=2,$C$25=2),'ch5'!O201,IF(AND($D$13=1,$C$20=1,$C$41=3),'ch5'!D286,IF(AND($D$13=2,$C$20=1,$C$41=3),'ch5'!O286,IF(AND($D$13=1,$C$20=3,$C$41=3),'ch5'!D394,IF(AND($D$13=2,$C$20=3,$C$41=3),'ch5'!O394,IF(AND($D$13=1,$C$20=2,$C$41=3),'ch5'!D340,IF(AND($D$13=2,$C$20=2,$C$41=3),'ch5'!O340,IF(AND($D$13=1,$C$20=4,$C$41=3),'ch5'!D448,IF(AND($D$13=2,$C$20=4,$C$41=3),'ch5'!O448))))))))))))))))</f>
        <v>0</v>
      </c>
      <c r="E72" s="90">
        <f>IF(AND($D$13=1,$C$41=1,$C$30=1),'ch4'!E31,IF(AND($D$13=2,$C$41=1,$C$30=1),'ch4'!O31,IF(AND($D$13=1,$C$41=1,$C$30=2),'ch5'!E37,IF(AND($D$13=2,$C$41=1,$C$30=2),'ch5'!P37,IF(AND($D$13=1,$C$41=2,$C$25=1),'ch5'!E116,IF(AND($D$13=2,$C$41=2,$C$25=1),'ch5'!P116,IF(AND($D$13=1,$C$41=2,$C$25=2),'ch5'!E201,IF(AND($D$13=2,$C$41=2,$C$25=2),'ch5'!P201,IF(AND($D$13=1,$C$20=1,$C$41=3),'ch5'!E286,IF(AND($D$13=2,$C$20=1,$C$41=3),'ch5'!P286,IF(AND($D$13=1,$C$20=3,$C$41=3),'ch5'!E394,IF(AND($D$13=2,$C$20=3,$C$41=3),'ch5'!P394,IF(AND($D$13=1,$C$20=2,$C$41=3),'ch5'!E340,IF(AND($D$13=2,$C$20=2,$C$41=3),'ch5'!P340,IF(AND($D$13=1,$C$20=4,$C$41=3),'ch5'!E448,IF(AND($D$13=2,$C$20=4,$C$41=3),'ch5'!P448))))))))))))))))</f>
        <v>0</v>
      </c>
    </row>
    <row r="73" spans="3:5" x14ac:dyDescent="0.35">
      <c r="C73" s="14">
        <f>IF(AND($D$13=1,$C$41=1,$C$30=1),'ch4'!C32,IF(AND($D$13=2,$C$41=1,$C$30=1),'ch4'!M32,IF(AND($D$13=1,$C$41=1,$C$30=2),'ch5'!C38,IF(AND($D$13=2,$C$41=1,$C$30=2),'ch5'!N38,IF(AND($D$13=1,$C$41=2,$C$25=1),'ch5'!C117,IF(AND($D$13=2,$C$41=2,$C$25=1),'ch5'!N117,IF(AND($D$13=1,$C$41=2,$C$25=2),'ch5'!C202,IF(AND($D$13=2,$C$41=2,$C$25=2),'ch5'!N202,IF(AND($D$13=1,$C$20=1,$C$41=3),'ch5'!C287,IF(AND($D$13=2,$C$20=1,$C$41=3),'ch5'!N287,IF(AND($D$13=1,$C$20=3,$C$41=3),'ch5'!C395,IF(AND($D$13=2,$C$20=3,$C$41=3),'ch5'!N395,IF(AND($D$13=1,$C$20=2,$C$41=3),'ch5'!C341,IF(AND($D$13=2,$C$20=2,$C$41=3),'ch5'!N341,IF(AND($D$13=1,$C$20=4,$C$41=3),'ch5'!C449,IF(AND($D$13=2,$C$20=4,$C$41=3),'ch5'!N449))))))))))))))))</f>
        <v>26</v>
      </c>
      <c r="D73" s="90">
        <f>IF(AND($D$13=1,$C$41=1,$C$30=1),'ch4'!D32,IF(AND($D$13=2,$C$41=1,$C$30=1),'ch4'!N32,IF(AND($D$13=1,$C$41=1,$C$30=2),'ch5'!D38,IF(AND($D$13=2,$C$41=1,$C$30=2),'ch5'!O38,IF(AND($D$13=1,$C$41=2,$C$25=1),'ch5'!D117,IF(AND($D$13=2,$C$41=2,$C$25=1),'ch5'!O117,IF(AND($D$13=1,$C$41=2,$C$25=2),'ch5'!D202,IF(AND($D$13=2,$C$41=2,$C$25=2),'ch5'!O202,IF(AND($D$13=1,$C$20=1,$C$41=3),'ch5'!D287,IF(AND($D$13=2,$C$20=1,$C$41=3),'ch5'!O287,IF(AND($D$13=1,$C$20=3,$C$41=3),'ch5'!D395,IF(AND($D$13=2,$C$20=3,$C$41=3),'ch5'!O395,IF(AND($D$13=1,$C$20=2,$C$41=3),'ch5'!D341,IF(AND($D$13=2,$C$20=2,$C$41=3),'ch5'!O341,IF(AND($D$13=1,$C$20=4,$C$41=3),'ch5'!D449,IF(AND($D$13=2,$C$20=4,$C$41=3),'ch5'!O449))))))))))))))))</f>
        <v>0</v>
      </c>
      <c r="E73" s="90">
        <f>IF(AND($D$13=1,$C$41=1,$C$30=1),'ch4'!E32,IF(AND($D$13=2,$C$41=1,$C$30=1),'ch4'!O32,IF(AND($D$13=1,$C$41=1,$C$30=2),'ch5'!E38,IF(AND($D$13=2,$C$41=1,$C$30=2),'ch5'!P38,IF(AND($D$13=1,$C$41=2,$C$25=1),'ch5'!E117,IF(AND($D$13=2,$C$41=2,$C$25=1),'ch5'!P117,IF(AND($D$13=1,$C$41=2,$C$25=2),'ch5'!E202,IF(AND($D$13=2,$C$41=2,$C$25=2),'ch5'!P202,IF(AND($D$13=1,$C$20=1,$C$41=3),'ch5'!E287,IF(AND($D$13=2,$C$20=1,$C$41=3),'ch5'!P287,IF(AND($D$13=1,$C$20=3,$C$41=3),'ch5'!E395,IF(AND($D$13=2,$C$20=3,$C$41=3),'ch5'!P395,IF(AND($D$13=1,$C$20=2,$C$41=3),'ch5'!E341,IF(AND($D$13=2,$C$20=2,$C$41=3),'ch5'!P341,IF(AND($D$13=1,$C$20=4,$C$41=3),'ch5'!E449,IF(AND($D$13=2,$C$20=4,$C$41=3),'ch5'!P449))))))))))))))))</f>
        <v>0</v>
      </c>
    </row>
    <row r="74" spans="3:5" x14ac:dyDescent="0.35">
      <c r="C74" s="14">
        <f>IF(AND($D$13=1,$C$41=1,$C$30=1),'ch4'!C33,IF(AND($D$13=2,$C$41=1,$C$30=1),'ch4'!M33,IF(AND($D$13=1,$C$41=1,$C$30=2),'ch5'!C39,IF(AND($D$13=2,$C$41=1,$C$30=2),'ch5'!N39,IF(AND($D$13=1,$C$41=2,$C$25=1),'ch5'!C118,IF(AND($D$13=2,$C$41=2,$C$25=1),'ch5'!N118,IF(AND($D$13=1,$C$41=2,$C$25=2),'ch5'!C203,IF(AND($D$13=2,$C$41=2,$C$25=2),'ch5'!N203,IF(AND($D$13=1,$C$20=1,$C$41=3),'ch5'!C288,IF(AND($D$13=2,$C$20=1,$C$41=3),'ch5'!N288,IF(AND($D$13=1,$C$20=3,$C$41=3),'ch5'!C396,IF(AND($D$13=2,$C$20=3,$C$41=3),'ch5'!N396,IF(AND($D$13=1,$C$20=2,$C$41=3),'ch5'!C342,IF(AND($D$13=2,$C$20=2,$C$41=3),'ch5'!N342,IF(AND($D$13=1,$C$20=4,$C$41=3),'ch5'!C450,IF(AND($D$13=2,$C$20=4,$C$41=3),'ch5'!N450))))))))))))))))</f>
        <v>27</v>
      </c>
      <c r="D74" s="90">
        <f>IF(AND($D$13=1,$C$41=1,$C$30=1),'ch4'!D33,IF(AND($D$13=2,$C$41=1,$C$30=1),'ch4'!N33,IF(AND($D$13=1,$C$41=1,$C$30=2),'ch5'!D39,IF(AND($D$13=2,$C$41=1,$C$30=2),'ch5'!O39,IF(AND($D$13=1,$C$41=2,$C$25=1),'ch5'!D118,IF(AND($D$13=2,$C$41=2,$C$25=1),'ch5'!O118,IF(AND($D$13=1,$C$41=2,$C$25=2),'ch5'!D203,IF(AND($D$13=2,$C$41=2,$C$25=2),'ch5'!O203,IF(AND($D$13=1,$C$20=1,$C$41=3),'ch5'!D288,IF(AND($D$13=2,$C$20=1,$C$41=3),'ch5'!O288,IF(AND($D$13=1,$C$20=3,$C$41=3),'ch5'!D396,IF(AND($D$13=2,$C$20=3,$C$41=3),'ch5'!O396,IF(AND($D$13=1,$C$20=2,$C$41=3),'ch5'!D342,IF(AND($D$13=2,$C$20=2,$C$41=3),'ch5'!O342,IF(AND($D$13=1,$C$20=4,$C$41=3),'ch5'!D450,IF(AND($D$13=2,$C$20=4,$C$41=3),'ch5'!O450))))))))))))))))</f>
        <v>0</v>
      </c>
      <c r="E74" s="90">
        <f>IF(AND($D$13=1,$C$41=1,$C$30=1),'ch4'!E33,IF(AND($D$13=2,$C$41=1,$C$30=1),'ch4'!O33,IF(AND($D$13=1,$C$41=1,$C$30=2),'ch5'!E39,IF(AND($D$13=2,$C$41=1,$C$30=2),'ch5'!P39,IF(AND($D$13=1,$C$41=2,$C$25=1),'ch5'!E118,IF(AND($D$13=2,$C$41=2,$C$25=1),'ch5'!P118,IF(AND($D$13=1,$C$41=2,$C$25=2),'ch5'!E203,IF(AND($D$13=2,$C$41=2,$C$25=2),'ch5'!P203,IF(AND($D$13=1,$C$20=1,$C$41=3),'ch5'!E288,IF(AND($D$13=2,$C$20=1,$C$41=3),'ch5'!P288,IF(AND($D$13=1,$C$20=3,$C$41=3),'ch5'!E396,IF(AND($D$13=2,$C$20=3,$C$41=3),'ch5'!P396,IF(AND($D$13=1,$C$20=2,$C$41=3),'ch5'!E342,IF(AND($D$13=2,$C$20=2,$C$41=3),'ch5'!P342,IF(AND($D$13=1,$C$20=4,$C$41=3),'ch5'!E450,IF(AND($D$13=2,$C$20=4,$C$41=3),'ch5'!P450))))))))))))))))</f>
        <v>0</v>
      </c>
    </row>
    <row r="75" spans="3:5" x14ac:dyDescent="0.35">
      <c r="C75" s="14">
        <f>IF(AND($D$13=1,$C$41=1,$C$30=1),'ch4'!C34,IF(AND($D$13=2,$C$41=1,$C$30=1),'ch4'!M34,IF(AND($D$13=1,$C$41=1,$C$30=2),'ch5'!C40,IF(AND($D$13=2,$C$41=1,$C$30=2),'ch5'!N40,IF(AND($D$13=1,$C$41=2,$C$25=1),'ch5'!C119,IF(AND($D$13=2,$C$41=2,$C$25=1),'ch5'!N119,IF(AND($D$13=1,$C$41=2,$C$25=2),'ch5'!C204,IF(AND($D$13=2,$C$41=2,$C$25=2),'ch5'!N204,IF(AND($D$13=1,$C$20=1,$C$41=3),'ch5'!C289,IF(AND($D$13=2,$C$20=1,$C$41=3),'ch5'!N289,IF(AND($D$13=1,$C$20=3,$C$41=3),'ch5'!C397,IF(AND($D$13=2,$C$20=3,$C$41=3),'ch5'!N397,IF(AND($D$13=1,$C$20=2,$C$41=3),'ch5'!C343,IF(AND($D$13=2,$C$20=2,$C$41=3),'ch5'!N343,IF(AND($D$13=1,$C$20=4,$C$41=3),'ch5'!C451,IF(AND($D$13=2,$C$20=4,$C$41=3),'ch5'!N451))))))))))))))))</f>
        <v>28</v>
      </c>
      <c r="D75" s="90">
        <f>IF(AND($D$13=1,$C$41=1,$C$30=1),'ch4'!D34,IF(AND($D$13=2,$C$41=1,$C$30=1),'ch4'!N34,IF(AND($D$13=1,$C$41=1,$C$30=2),'ch5'!D40,IF(AND($D$13=2,$C$41=1,$C$30=2),'ch5'!O40,IF(AND($D$13=1,$C$41=2,$C$25=1),'ch5'!D119,IF(AND($D$13=2,$C$41=2,$C$25=1),'ch5'!O119,IF(AND($D$13=1,$C$41=2,$C$25=2),'ch5'!D204,IF(AND($D$13=2,$C$41=2,$C$25=2),'ch5'!O204,IF(AND($D$13=1,$C$20=1,$C$41=3),'ch5'!D289,IF(AND($D$13=2,$C$20=1,$C$41=3),'ch5'!O289,IF(AND($D$13=1,$C$20=3,$C$41=3),'ch5'!D397,IF(AND($D$13=2,$C$20=3,$C$41=3),'ch5'!O397,IF(AND($D$13=1,$C$20=2,$C$41=3),'ch5'!D343,IF(AND($D$13=2,$C$20=2,$C$41=3),'ch5'!O343,IF(AND($D$13=1,$C$20=4,$C$41=3),'ch5'!D451,IF(AND($D$13=2,$C$20=4,$C$41=3),'ch5'!O451))))))))))))))))</f>
        <v>0</v>
      </c>
      <c r="E75" s="90">
        <f>IF(AND($D$13=1,$C$41=1,$C$30=1),'ch4'!E34,IF(AND($D$13=2,$C$41=1,$C$30=1),'ch4'!O34,IF(AND($D$13=1,$C$41=1,$C$30=2),'ch5'!E40,IF(AND($D$13=2,$C$41=1,$C$30=2),'ch5'!P40,IF(AND($D$13=1,$C$41=2,$C$25=1),'ch5'!E119,IF(AND($D$13=2,$C$41=2,$C$25=1),'ch5'!P119,IF(AND($D$13=1,$C$41=2,$C$25=2),'ch5'!E204,IF(AND($D$13=2,$C$41=2,$C$25=2),'ch5'!P204,IF(AND($D$13=1,$C$20=1,$C$41=3),'ch5'!E289,IF(AND($D$13=2,$C$20=1,$C$41=3),'ch5'!P289,IF(AND($D$13=1,$C$20=3,$C$41=3),'ch5'!E397,IF(AND($D$13=2,$C$20=3,$C$41=3),'ch5'!P397,IF(AND($D$13=1,$C$20=2,$C$41=3),'ch5'!E343,IF(AND($D$13=2,$C$20=2,$C$41=3),'ch5'!P343,IF(AND($D$13=1,$C$20=4,$C$41=3),'ch5'!E451,IF(AND($D$13=2,$C$20=4,$C$41=3),'ch5'!P451))))))))))))))))</f>
        <v>0</v>
      </c>
    </row>
    <row r="76" spans="3:5" x14ac:dyDescent="0.35">
      <c r="C76" s="14">
        <f>IF(AND($D$13=1,$C$41=1,$C$30=1),'ch4'!C35,IF(AND($D$13=2,$C$41=1,$C$30=1),'ch4'!M35,IF(AND($D$13=1,$C$41=1,$C$30=2),'ch5'!C41,IF(AND($D$13=2,$C$41=1,$C$30=2),'ch5'!N41,IF(AND($D$13=1,$C$41=2,$C$25=1),'ch5'!C120,IF(AND($D$13=2,$C$41=2,$C$25=1),'ch5'!N120,IF(AND($D$13=1,$C$41=2,$C$25=2),'ch5'!C205,IF(AND($D$13=2,$C$41=2,$C$25=2),'ch5'!N205,IF(AND($D$13=1,$C$20=1,$C$41=3),'ch5'!C290,IF(AND($D$13=2,$C$20=1,$C$41=3),'ch5'!N290,IF(AND($D$13=1,$C$20=3,$C$41=3),'ch5'!C398,IF(AND($D$13=2,$C$20=3,$C$41=3),'ch5'!N398,IF(AND($D$13=1,$C$20=2,$C$41=3),'ch5'!C344,IF(AND($D$13=2,$C$20=2,$C$41=3),'ch5'!N344,IF(AND($D$13=1,$C$20=4,$C$41=3),'ch5'!C452,IF(AND($D$13=2,$C$20=4,$C$41=3),'ch5'!N452))))))))))))))))</f>
        <v>29</v>
      </c>
      <c r="D76" s="90">
        <f>IF(AND($D$13=1,$C$41=1,$C$30=1),'ch4'!D35,IF(AND($D$13=2,$C$41=1,$C$30=1),'ch4'!N35,IF(AND($D$13=1,$C$41=1,$C$30=2),'ch5'!D41,IF(AND($D$13=2,$C$41=1,$C$30=2),'ch5'!O41,IF(AND($D$13=1,$C$41=2,$C$25=1),'ch5'!D120,IF(AND($D$13=2,$C$41=2,$C$25=1),'ch5'!O120,IF(AND($D$13=1,$C$41=2,$C$25=2),'ch5'!D205,IF(AND($D$13=2,$C$41=2,$C$25=2),'ch5'!O205,IF(AND($D$13=1,$C$20=1,$C$41=3),'ch5'!D290,IF(AND($D$13=2,$C$20=1,$C$41=3),'ch5'!O290,IF(AND($D$13=1,$C$20=3,$C$41=3),'ch5'!D398,IF(AND($D$13=2,$C$20=3,$C$41=3),'ch5'!O398,IF(AND($D$13=1,$C$20=2,$C$41=3),'ch5'!D344,IF(AND($D$13=2,$C$20=2,$C$41=3),'ch5'!O344,IF(AND($D$13=1,$C$20=4,$C$41=3),'ch5'!D452,IF(AND($D$13=2,$C$20=4,$C$41=3),'ch5'!O452))))))))))))))))</f>
        <v>0</v>
      </c>
      <c r="E76" s="90">
        <f>IF(AND($D$13=1,$C$41=1,$C$30=1),'ch4'!E35,IF(AND($D$13=2,$C$41=1,$C$30=1),'ch4'!O35,IF(AND($D$13=1,$C$41=1,$C$30=2),'ch5'!E41,IF(AND($D$13=2,$C$41=1,$C$30=2),'ch5'!P41,IF(AND($D$13=1,$C$41=2,$C$25=1),'ch5'!E120,IF(AND($D$13=2,$C$41=2,$C$25=1),'ch5'!P120,IF(AND($D$13=1,$C$41=2,$C$25=2),'ch5'!E205,IF(AND($D$13=2,$C$41=2,$C$25=2),'ch5'!P205,IF(AND($D$13=1,$C$20=1,$C$41=3),'ch5'!E290,IF(AND($D$13=2,$C$20=1,$C$41=3),'ch5'!P290,IF(AND($D$13=1,$C$20=3,$C$41=3),'ch5'!E398,IF(AND($D$13=2,$C$20=3,$C$41=3),'ch5'!P398,IF(AND($D$13=1,$C$20=2,$C$41=3),'ch5'!E344,IF(AND($D$13=2,$C$20=2,$C$41=3),'ch5'!P344,IF(AND($D$13=1,$C$20=4,$C$41=3),'ch5'!E452,IF(AND($D$13=2,$C$20=4,$C$41=3),'ch5'!P452))))))))))))))))</f>
        <v>0</v>
      </c>
    </row>
    <row r="77" spans="3:5" x14ac:dyDescent="0.35">
      <c r="C77" s="14">
        <f>IF(AND($D$13=1,$C$41=1,$C$30=1),'ch4'!C36,IF(AND($D$13=2,$C$41=1,$C$30=1),'ch4'!M36,IF(AND($D$13=1,$C$41=1,$C$30=2),'ch5'!C42,IF(AND($D$13=2,$C$41=1,$C$30=2),'ch5'!N42,IF(AND($D$13=1,$C$41=2,$C$25=1),'ch5'!C121,IF(AND($D$13=2,$C$41=2,$C$25=1),'ch5'!N121,IF(AND($D$13=1,$C$41=2,$C$25=2),'ch5'!C206,IF(AND($D$13=2,$C$41=2,$C$25=2),'ch5'!N206,IF(AND($D$13=1,$C$20=1,$C$41=3),'ch5'!C291,IF(AND($D$13=2,$C$20=1,$C$41=3),'ch5'!N291,IF(AND($D$13=1,$C$20=3,$C$41=3),'ch5'!C399,IF(AND($D$13=2,$C$20=3,$C$41=3),'ch5'!N399,IF(AND($D$13=1,$C$20=2,$C$41=3),'ch5'!C345,IF(AND($D$13=2,$C$20=2,$C$41=3),'ch5'!N345,IF(AND($D$13=1,$C$20=4,$C$41=3),'ch5'!C453,IF(AND($D$13=2,$C$20=4,$C$41=3),'ch5'!N453))))))))))))))))</f>
        <v>30</v>
      </c>
      <c r="D77" s="90">
        <f>IF(AND($D$13=1,$C$41=1,$C$30=1),'ch4'!D36,IF(AND($D$13=2,$C$41=1,$C$30=1),'ch4'!N36,IF(AND($D$13=1,$C$41=1,$C$30=2),'ch5'!D42,IF(AND($D$13=2,$C$41=1,$C$30=2),'ch5'!O42,IF(AND($D$13=1,$C$41=2,$C$25=1),'ch5'!D121,IF(AND($D$13=2,$C$41=2,$C$25=1),'ch5'!O121,IF(AND($D$13=1,$C$41=2,$C$25=2),'ch5'!D206,IF(AND($D$13=2,$C$41=2,$C$25=2),'ch5'!O206,IF(AND($D$13=1,$C$20=1,$C$41=3),'ch5'!D291,IF(AND($D$13=2,$C$20=1,$C$41=3),'ch5'!O291,IF(AND($D$13=1,$C$20=3,$C$41=3),'ch5'!D399,IF(AND($D$13=2,$C$20=3,$C$41=3),'ch5'!O399,IF(AND($D$13=1,$C$20=2,$C$41=3),'ch5'!D345,IF(AND($D$13=2,$C$20=2,$C$41=3),'ch5'!O345,IF(AND($D$13=1,$C$20=4,$C$41=3),'ch5'!D453,IF(AND($D$13=2,$C$20=4,$C$41=3),'ch5'!O453))))))))))))))))</f>
        <v>0</v>
      </c>
      <c r="E77" s="90">
        <f>IF(AND($D$13=1,$C$41=1,$C$30=1),'ch4'!E36,IF(AND($D$13=2,$C$41=1,$C$30=1),'ch4'!O36,IF(AND($D$13=1,$C$41=1,$C$30=2),'ch5'!E42,IF(AND($D$13=2,$C$41=1,$C$30=2),'ch5'!P42,IF(AND($D$13=1,$C$41=2,$C$25=1),'ch5'!E121,IF(AND($D$13=2,$C$41=2,$C$25=1),'ch5'!P121,IF(AND($D$13=1,$C$41=2,$C$25=2),'ch5'!E206,IF(AND($D$13=2,$C$41=2,$C$25=2),'ch5'!P206,IF(AND($D$13=1,$C$20=1,$C$41=3),'ch5'!E291,IF(AND($D$13=2,$C$20=1,$C$41=3),'ch5'!P291,IF(AND($D$13=1,$C$20=3,$C$41=3),'ch5'!E399,IF(AND($D$13=2,$C$20=3,$C$41=3),'ch5'!P399,IF(AND($D$13=1,$C$20=2,$C$41=3),'ch5'!E345,IF(AND($D$13=2,$C$20=2,$C$41=3),'ch5'!P345,IF(AND($D$13=1,$C$20=4,$C$41=3),'ch5'!E453,IF(AND($D$13=2,$C$20=4,$C$41=3),'ch5'!P453))))))))))))))))</f>
        <v>0</v>
      </c>
    </row>
    <row r="79" spans="3:5" x14ac:dyDescent="0.35">
      <c r="C79" s="14" t="s">
        <v>69</v>
      </c>
      <c r="D79" t="str">
        <f>IF(C50=1,"Points",IF(C50=2,"Games",IF(C50=3,"Sets",IF(C50=4,"Points",IF(C50=5,"Points",IF(C50=6,"Time"))))))</f>
        <v>Games</v>
      </c>
    </row>
    <row r="80" spans="3:5" x14ac:dyDescent="0.35">
      <c r="C80" s="14">
        <f>IF(AND($D$13=1,$C$50=1,$C$30=1),'ch4'!C39,IF(AND($D$13=2,$C$50=1,$C$30=1),'ch4'!M39,IF(AND($D$13=1,$C$50=1,$C$30=2),'ch5'!C45,IF(AND($D$13=2,$C$50=1,$C$30=2),'ch5'!N45,IF(AND($D$13=1,$C$50=2,$C$25=1),'ch5'!C124,IF(AND($D$13=2,$C$50=2,$C$25=1),'ch5'!N124,IF(AND($D$13=1,$C$50=2,$C$25=2),'ch5'!C209,IF(AND($D$13=2,$C$50=2,$C$25=2),'ch5'!N209,IF(AND($D$13=1,$C$20=1,$C$50=3),'ch5'!C294,IF(AND($D$13=2,$C$20=1,$C$50=3),'ch5'!N294,IF(AND($D$13=1,$C$20=3,$C$50=3),'ch5'!C402,IF(AND($D$13=2,$C$20=3,$C$50=3),'ch5'!N402,IF(AND($D$13=1,$C$20=2,$C$50=3),'ch5'!C348,IF(AND($D$13=2,$C$20=2,$C$50=3),'ch5'!N348,IF(AND($D$13=1,$C$20=4,$C$50=3),'ch5'!C456,IF(AND($D$13=2,$C$20=4,$C$50=3),'ch5'!N456,IF($C$50=5,'ch7.5'!L178,IF($C$50=4,'ch7.5'!E178,IF($C$50=6,'ch7.5'!S178)))))))))))))))))))</f>
        <v>6</v>
      </c>
      <c r="D80" s="90">
        <f>IF(AND($D$13=1,$C$50=1,$C$30=1),'ch4'!F39,IF(AND($D$13=2,$C$50=1,$C$30=1),'ch4'!P39,IF(AND($D$13=1,$C$50=1,$C$30=2),'ch5'!F45,IF(AND($D$13=2,$C$50=1,$C$30=2),'ch5'!Q45,IF(AND($D$13=1,$C$50=2,$C$25=1),'ch5'!F124,IF(AND($D$13=2,$C$50=2,$C$25=1),'ch5'!Q124,IF(AND($D$13=1,$C$50=2,$C$25=2),'ch5'!F209,IF(AND($D$13=2,$C$50=2,$C$25=2),'ch5'!Q209,IF(AND($D$13=1,$C$20=1,$C$50=3),'ch5'!F294,IF(AND($D$13=2,$C$20=1,$C$50=3),'ch5'!Q294,IF(AND($D$13=1,$C$20=3,$C$50=3),'ch5'!F402,IF(AND($D$13=2,$C$20=3,$C$50=3),'ch5'!Q402,IF(AND($D$13=1,$C$20=2,$C$50=3),'ch5'!F348,IF(AND($D$13=2,$C$20=2,$C$50=3),'ch5'!Q348,IF(AND($D$13=1,$C$20=4,$C$50=3),'ch5'!F456,IF(AND($D$13=2,$C$20=4,$C$50=3),'ch5'!Q456,IF($C$50=5,'ch7.5'!M178,IF($C$50=4,'ch7.5'!F178,IF($C$50=6,'ch7.5'!T178)))))))))))))))))))</f>
        <v>1.5902735445249252E-2</v>
      </c>
    </row>
    <row r="81" spans="3:4" x14ac:dyDescent="0.35">
      <c r="C81" s="14">
        <f>IF(AND($D$13=1,$C$50=1,$C$30=1),'ch4'!C40,IF(AND($D$13=2,$C$50=1,$C$30=1),'ch4'!M40,IF(AND($D$13=1,$C$50=1,$C$30=2),'ch5'!C46,IF(AND($D$13=2,$C$50=1,$C$30=2),'ch5'!N46,IF(AND($D$13=1,$C$50=2,$C$25=1),'ch5'!C125,IF(AND($D$13=2,$C$50=2,$C$25=1),'ch5'!N125,IF(AND($D$13=1,$C$50=2,$C$25=2),'ch5'!C210,IF(AND($D$13=2,$C$50=2,$C$25=2),'ch5'!N210,IF(AND($D$13=1,$C$20=1,$C$50=3),'ch5'!C295,IF(AND($D$13=2,$C$20=1,$C$50=3),'ch5'!N295,IF(AND($D$13=1,$C$20=3,$C$50=3),'ch5'!C403,IF(AND($D$13=2,$C$20=3,$C$50=3),'ch5'!N403,IF(AND($D$13=1,$C$20=2,$C$50=3),'ch5'!C349,IF(AND($D$13=2,$C$20=2,$C$50=3),'ch5'!N349,IF(AND($D$13=1,$C$20=4,$C$50=3),'ch5'!C457,IF(AND($D$13=2,$C$20=4,$C$50=3),'ch5'!N457,IF($C$50=5,'ch7.5'!L179,IF($C$50=4,'ch7.5'!E179,IF($C$50=6,'ch7.5'!S179)))))))))))))))))))</f>
        <v>7</v>
      </c>
      <c r="D81" s="90">
        <f>IF(AND($D$13=1,$C$50=1,$C$30=1),'ch4'!F40,IF(AND($D$13=2,$C$50=1,$C$30=1),'ch4'!P40,IF(AND($D$13=1,$C$50=1,$C$30=2),'ch5'!F46,IF(AND($D$13=2,$C$50=1,$C$30=2),'ch5'!Q46,IF(AND($D$13=1,$C$50=2,$C$25=1),'ch5'!F125,IF(AND($D$13=2,$C$50=2,$C$25=1),'ch5'!Q125,IF(AND($D$13=1,$C$50=2,$C$25=2),'ch5'!F210,IF(AND($D$13=2,$C$50=2,$C$25=2),'ch5'!Q210,IF(AND($D$13=1,$C$20=1,$C$50=3),'ch5'!F295,IF(AND($D$13=2,$C$20=1,$C$50=3),'ch5'!Q295,IF(AND($D$13=1,$C$20=3,$C$50=3),'ch5'!F403,IF(AND($D$13=2,$C$20=3,$C$50=3),'ch5'!Q403,IF(AND($D$13=1,$C$20=2,$C$50=3),'ch5'!F349,IF(AND($D$13=2,$C$20=2,$C$50=3),'ch5'!Q349,IF(AND($D$13=1,$C$20=4,$C$50=3),'ch5'!F457,IF(AND($D$13=2,$C$20=4,$C$50=3),'ch5'!Q457,IF($C$50=5,'ch7.5'!M179,IF($C$50=4,'ch7.5'!F179,IF($C$50=6,'ch7.5'!T179)))))))))))))))))))</f>
        <v>7.0644815070133232E-2</v>
      </c>
    </row>
    <row r="82" spans="3:4" x14ac:dyDescent="0.35">
      <c r="C82" s="14">
        <f>IF(AND($D$13=1,$C$50=1,$C$30=1),'ch4'!C41,IF(AND($D$13=2,$C$50=1,$C$30=1),'ch4'!M41,IF(AND($D$13=1,$C$50=1,$C$30=2),'ch5'!C47,IF(AND($D$13=2,$C$50=1,$C$30=2),'ch5'!N47,IF(AND($D$13=1,$C$50=2,$C$25=1),'ch5'!C126,IF(AND($D$13=2,$C$50=2,$C$25=1),'ch5'!N126,IF(AND($D$13=1,$C$50=2,$C$25=2),'ch5'!C211,IF(AND($D$13=2,$C$50=2,$C$25=2),'ch5'!N211,IF(AND($D$13=1,$C$20=1,$C$50=3),'ch5'!C296,IF(AND($D$13=2,$C$20=1,$C$50=3),'ch5'!N296,IF(AND($D$13=1,$C$20=3,$C$50=3),'ch5'!C404,IF(AND($D$13=2,$C$20=3,$C$50=3),'ch5'!N404,IF(AND($D$13=1,$C$20=2,$C$50=3),'ch5'!C350,IF(AND($D$13=2,$C$20=2,$C$50=3),'ch5'!N350,IF(AND($D$13=1,$C$20=4,$C$50=3),'ch5'!C458,IF(AND($D$13=2,$C$20=4,$C$50=3),'ch5'!N458,IF($C$50=5,'ch7.5'!L180,IF($C$50=4,'ch7.5'!E180,IF($C$50=6,'ch7.5'!S180)))))))))))))))))))</f>
        <v>8</v>
      </c>
      <c r="D82" s="90">
        <f>IF(AND($D$13=1,$C$50=1,$C$30=1),'ch4'!F41,IF(AND($D$13=2,$C$50=1,$C$30=1),'ch4'!P41,IF(AND($D$13=1,$C$50=1,$C$30=2),'ch5'!F47,IF(AND($D$13=2,$C$50=1,$C$30=2),'ch5'!Q47,IF(AND($D$13=1,$C$50=2,$C$25=1),'ch5'!F126,IF(AND($D$13=2,$C$50=2,$C$25=1),'ch5'!Q126,IF(AND($D$13=1,$C$50=2,$C$25=2),'ch5'!F211,IF(AND($D$13=2,$C$50=2,$C$25=2),'ch5'!Q211,IF(AND($D$13=1,$C$20=1,$C$50=3),'ch5'!F296,IF(AND($D$13=2,$C$20=1,$C$50=3),'ch5'!Q296,IF(AND($D$13=1,$C$20=3,$C$50=3),'ch5'!F404,IF(AND($D$13=2,$C$20=3,$C$50=3),'ch5'!Q404,IF(AND($D$13=1,$C$20=2,$C$50=3),'ch5'!F350,IF(AND($D$13=2,$C$20=2,$C$50=3),'ch5'!Q350,IF(AND($D$13=1,$C$20=4,$C$50=3),'ch5'!F458,IF(AND($D$13=2,$C$20=4,$C$50=3),'ch5'!Q458,IF($C$50=5,'ch7.5'!M180,IF($C$50=4,'ch7.5'!F180,IF($C$50=6,'ch7.5'!T180)))))))))))))))))))</f>
        <v>0.14011876914647314</v>
      </c>
    </row>
    <row r="83" spans="3:4" x14ac:dyDescent="0.35">
      <c r="C83" s="14">
        <f>IF(AND($D$13=1,$C$50=1,$C$30=1),'ch4'!C42,IF(AND($D$13=2,$C$50=1,$C$30=1),'ch4'!M42,IF(AND($D$13=1,$C$50=1,$C$30=2),'ch5'!C48,IF(AND($D$13=2,$C$50=1,$C$30=2),'ch5'!N48,IF(AND($D$13=1,$C$50=2,$C$25=1),'ch5'!C127,IF(AND($D$13=2,$C$50=2,$C$25=1),'ch5'!N127,IF(AND($D$13=1,$C$50=2,$C$25=2),'ch5'!C212,IF(AND($D$13=2,$C$50=2,$C$25=2),'ch5'!N212,IF(AND($D$13=1,$C$20=1,$C$50=3),'ch5'!C297,IF(AND($D$13=2,$C$20=1,$C$50=3),'ch5'!N297,IF(AND($D$13=1,$C$20=3,$C$50=3),'ch5'!C405,IF(AND($D$13=2,$C$20=3,$C$50=3),'ch5'!N405,IF(AND($D$13=1,$C$20=2,$C$50=3),'ch5'!C351,IF(AND($D$13=2,$C$20=2,$C$50=3),'ch5'!N351,IF(AND($D$13=1,$C$20=4,$C$50=3),'ch5'!C459,IF(AND($D$13=2,$C$20=4,$C$50=3),'ch5'!N459,IF($C$50=5,'ch7.5'!L181,IF($C$50=4,'ch7.5'!E181,IF($C$50=6,'ch7.5'!S181)))))))))))))))))))</f>
        <v>9</v>
      </c>
      <c r="D83" s="90">
        <f>IF(AND($D$13=1,$C$50=1,$C$30=1),'ch4'!F42,IF(AND($D$13=2,$C$50=1,$C$30=1),'ch4'!P42,IF(AND($D$13=1,$C$50=1,$C$30=2),'ch5'!F48,IF(AND($D$13=2,$C$50=1,$C$30=2),'ch5'!Q48,IF(AND($D$13=1,$C$50=2,$C$25=1),'ch5'!F127,IF(AND($D$13=2,$C$50=2,$C$25=1),'ch5'!Q127,IF(AND($D$13=1,$C$50=2,$C$25=2),'ch5'!F212,IF(AND($D$13=2,$C$50=2,$C$25=2),'ch5'!Q212,IF(AND($D$13=1,$C$20=1,$C$50=3),'ch5'!F297,IF(AND($D$13=2,$C$20=1,$C$50=3),'ch5'!Q297,IF(AND($D$13=1,$C$20=3,$C$50=3),'ch5'!F405,IF(AND($D$13=2,$C$20=3,$C$50=3),'ch5'!Q405,IF(AND($D$13=1,$C$20=2,$C$50=3),'ch5'!F351,IF(AND($D$13=2,$C$20=2,$C$50=3),'ch5'!Q351,IF(AND($D$13=1,$C$20=4,$C$50=3),'ch5'!F459,IF(AND($D$13=2,$C$20=4,$C$50=3),'ch5'!Q459,IF($C$50=5,'ch7.5'!M181,IF($C$50=4,'ch7.5'!F181,IF($C$50=6,'ch7.5'!T181)))))))))))))))))))</f>
        <v>0.22862143218509359</v>
      </c>
    </row>
    <row r="84" spans="3:4" x14ac:dyDescent="0.35">
      <c r="C84" s="14">
        <f>IF(AND($D$13=1,$C$50=1,$C$30=1),'ch4'!C43,IF(AND($D$13=2,$C$50=1,$C$30=1),'ch4'!M43,IF(AND($D$13=1,$C$50=1,$C$30=2),'ch5'!C49,IF(AND($D$13=2,$C$50=1,$C$30=2),'ch5'!N49,IF(AND($D$13=1,$C$50=2,$C$25=1),'ch5'!C128,IF(AND($D$13=2,$C$50=2,$C$25=1),'ch5'!N128,IF(AND($D$13=1,$C$50=2,$C$25=2),'ch5'!C213,IF(AND($D$13=2,$C$50=2,$C$25=2),'ch5'!N213,IF(AND($D$13=1,$C$20=1,$C$50=3),'ch5'!C298,IF(AND($D$13=2,$C$20=1,$C$50=3),'ch5'!N298,IF(AND($D$13=1,$C$20=3,$C$50=3),'ch5'!C406,IF(AND($D$13=2,$C$20=3,$C$50=3),'ch5'!N406,IF(AND($D$13=1,$C$20=2,$C$50=3),'ch5'!C352,IF(AND($D$13=2,$C$20=2,$C$50=3),'ch5'!N352,IF(AND($D$13=1,$C$20=4,$C$50=3),'ch5'!C460,IF(AND($D$13=2,$C$20=4,$C$50=3),'ch5'!N460,IF($C$50=5,'ch7.5'!L182,IF($C$50=4,'ch7.5'!E182,IF($C$50=6,'ch7.5'!S182)))))))))))))))))))</f>
        <v>10</v>
      </c>
      <c r="D84" s="90">
        <f>IF(AND($D$13=1,$C$50=1,$C$30=1),'ch4'!F43,IF(AND($D$13=2,$C$50=1,$C$30=1),'ch4'!P43,IF(AND($D$13=1,$C$50=1,$C$30=2),'ch5'!F49,IF(AND($D$13=2,$C$50=1,$C$30=2),'ch5'!Q49,IF(AND($D$13=1,$C$50=2,$C$25=1),'ch5'!F128,IF(AND($D$13=2,$C$50=2,$C$25=1),'ch5'!Q128,IF(AND($D$13=1,$C$50=2,$C$25=2),'ch5'!F213,IF(AND($D$13=2,$C$50=2,$C$25=2),'ch5'!Q213,IF(AND($D$13=1,$C$20=1,$C$50=3),'ch5'!F298,IF(AND($D$13=2,$C$20=1,$C$50=3),'ch5'!Q298,IF(AND($D$13=1,$C$20=3,$C$50=3),'ch5'!F406,IF(AND($D$13=2,$C$20=3,$C$50=3),'ch5'!Q406,IF(AND($D$13=1,$C$20=2,$C$50=3),'ch5'!F352,IF(AND($D$13=2,$C$20=2,$C$50=3),'ch5'!Q352,IF(AND($D$13=1,$C$20=4,$C$50=3),'ch5'!F460,IF(AND($D$13=2,$C$20=4,$C$50=3),'ch5'!Q460,IF($C$50=5,'ch7.5'!M182,IF($C$50=4,'ch7.5'!F182,IF($C$50=6,'ch7.5'!T182)))))))))))))))))))</f>
        <v>0.26504216020517241</v>
      </c>
    </row>
    <row r="85" spans="3:4" x14ac:dyDescent="0.35">
      <c r="C85" s="14">
        <f>IF(AND($D$13=1,$C$50=1,$C$30=1),'ch4'!C44,IF(AND($D$13=2,$C$50=1,$C$30=1),'ch4'!M44,IF(AND($D$13=1,$C$50=1,$C$30=2),'ch5'!C50,IF(AND($D$13=2,$C$50=1,$C$30=2),'ch5'!N50,IF(AND($D$13=1,$C$50=2,$C$25=1),'ch5'!C129,IF(AND($D$13=2,$C$50=2,$C$25=1),'ch5'!N129,IF(AND($D$13=1,$C$50=2,$C$25=2),'ch5'!C214,IF(AND($D$13=2,$C$50=2,$C$25=2),'ch5'!N214,IF(AND($D$13=1,$C$20=1,$C$50=3),'ch5'!C299,IF(AND($D$13=2,$C$20=1,$C$50=3),'ch5'!N299,IF(AND($D$13=1,$C$20=3,$C$50=3),'ch5'!C407,IF(AND($D$13=2,$C$20=3,$C$50=3),'ch5'!N407,IF(AND($D$13=1,$C$20=2,$C$50=3),'ch5'!C353,IF(AND($D$13=2,$C$20=2,$C$50=3),'ch5'!N353,IF(AND($D$13=1,$C$20=4,$C$50=3),'ch5'!C461,IF(AND($D$13=2,$C$20=4,$C$50=3),'ch5'!N461,IF($C$50=5,'ch7.5'!L183,IF($C$50=4,'ch7.5'!E183,IF($C$50=6,'ch7.5'!S183)))))))))))))))))))</f>
        <v>11</v>
      </c>
      <c r="D85" s="90">
        <f>IF(AND($D$13=1,$C$50=1,$C$30=1),'ch4'!F44,IF(AND($D$13=2,$C$50=1,$C$30=1),'ch4'!P44,IF(AND($D$13=1,$C$50=1,$C$30=2),'ch5'!F50,IF(AND($D$13=2,$C$50=1,$C$30=2),'ch5'!Q50,IF(AND($D$13=1,$C$50=2,$C$25=1),'ch5'!F129,IF(AND($D$13=2,$C$50=2,$C$25=1),'ch5'!Q129,IF(AND($D$13=1,$C$50=2,$C$25=2),'ch5'!F214,IF(AND($D$13=2,$C$50=2,$C$25=2),'ch5'!Q214,IF(AND($D$13=1,$C$20=1,$C$50=3),'ch5'!F299,IF(AND($D$13=2,$C$20=1,$C$50=3),'ch5'!Q299,IF(AND($D$13=1,$C$20=3,$C$50=3),'ch5'!F407,IF(AND($D$13=2,$C$20=3,$C$50=3),'ch5'!Q407,IF(AND($D$13=1,$C$20=2,$C$50=3),'ch5'!F353,IF(AND($D$13=2,$C$20=2,$C$50=3),'ch5'!Q353,IF(AND($D$13=1,$C$20=4,$C$50=3),'ch5'!F461,IF(AND($D$13=2,$C$20=4,$C$50=3),'ch5'!Q461,IF($C$50=5,'ch7.5'!M183,IF($C$50=4,'ch7.5'!F183,IF($C$50=6,'ch7.5'!T183)))))))))))))))))))</f>
        <v>0</v>
      </c>
    </row>
    <row r="86" spans="3:4" x14ac:dyDescent="0.35">
      <c r="C86" s="14">
        <f>IF(AND($D$13=1,$C$50=1,$C$30=1),'ch4'!C45,IF(AND($D$13=2,$C$50=1,$C$30=1),'ch4'!M45,IF(AND($D$13=1,$C$50=1,$C$30=2),'ch5'!C51,IF(AND($D$13=2,$C$50=1,$C$30=2),'ch5'!N51,IF(AND($D$13=1,$C$50=2,$C$25=1),'ch5'!C130,IF(AND($D$13=2,$C$50=2,$C$25=1),'ch5'!N130,IF(AND($D$13=1,$C$50=2,$C$25=2),'ch5'!C215,IF(AND($D$13=2,$C$50=2,$C$25=2),'ch5'!N215,IF(AND($D$13=1,$C$20=1,$C$50=3),'ch5'!C300,IF(AND($D$13=2,$C$20=1,$C$50=3),'ch5'!N300,IF(AND($D$13=1,$C$20=3,$C$50=3),'ch5'!C408,IF(AND($D$13=2,$C$20=3,$C$50=3),'ch5'!N408,IF(AND($D$13=1,$C$20=2,$C$50=3),'ch5'!C354,IF(AND($D$13=2,$C$20=2,$C$50=3),'ch5'!N354,IF(AND($D$13=1,$C$20=4,$C$50=3),'ch5'!C462,IF(AND($D$13=2,$C$20=4,$C$50=3),'ch5'!N462,IF($C$50=5,'ch7.5'!L184,IF($C$50=4,'ch7.5'!E184,IF($C$50=6,'ch7.5'!S184)))))))))))))))))))</f>
        <v>12</v>
      </c>
      <c r="D86" s="90">
        <f>IF(AND($D$13=1,$C$50=1,$C$30=1),'ch4'!F45,IF(AND($D$13=2,$C$50=1,$C$30=1),'ch4'!P45,IF(AND($D$13=1,$C$50=1,$C$30=2),'ch5'!F51,IF(AND($D$13=2,$C$50=1,$C$30=2),'ch5'!Q51,IF(AND($D$13=1,$C$50=2,$C$25=1),'ch5'!F130,IF(AND($D$13=2,$C$50=2,$C$25=1),'ch5'!Q130,IF(AND($D$13=1,$C$50=2,$C$25=2),'ch5'!F215,IF(AND($D$13=2,$C$50=2,$C$25=2),'ch5'!Q215,IF(AND($D$13=1,$C$20=1,$C$50=3),'ch5'!F300,IF(AND($D$13=2,$C$20=1,$C$50=3),'ch5'!Q300,IF(AND($D$13=1,$C$20=3,$C$50=3),'ch5'!F408,IF(AND($D$13=2,$C$20=3,$C$50=3),'ch5'!Q408,IF(AND($D$13=1,$C$20=2,$C$50=3),'ch5'!F354,IF(AND($D$13=2,$C$20=2,$C$50=3),'ch5'!Q354,IF(AND($D$13=1,$C$20=4,$C$50=3),'ch5'!F462,IF(AND($D$13=2,$C$20=4,$C$50=3),'ch5'!Q462,IF($C$50=5,'ch7.5'!M184,IF($C$50=4,'ch7.5'!F184,IF($C$50=6,'ch7.5'!T184)))))))))))))))))))</f>
        <v>0.11160411865600732</v>
      </c>
    </row>
    <row r="87" spans="3:4" x14ac:dyDescent="0.35">
      <c r="C87" s="14">
        <f>IF(AND($D$13=1,$C$50=1,$C$30=1),'ch4'!C46,IF(AND($D$13=2,$C$50=1,$C$30=1),'ch4'!M46,IF(AND($D$13=1,$C$50=1,$C$30=2),'ch5'!C52,IF(AND($D$13=2,$C$50=1,$C$30=2),'ch5'!N52,IF(AND($D$13=1,$C$50=2,$C$25=1),'ch5'!C131,IF(AND($D$13=2,$C$50=2,$C$25=1),'ch5'!N131,IF(AND($D$13=1,$C$50=2,$C$25=2),'ch5'!C216,IF(AND($D$13=2,$C$50=2,$C$25=2),'ch5'!N216,IF(AND($D$13=1,$C$20=1,$C$50=3),'ch5'!C301,IF(AND($D$13=2,$C$20=1,$C$50=3),'ch5'!N301,IF(AND($D$13=1,$C$20=3,$C$50=3),'ch5'!C409,IF(AND($D$13=2,$C$20=3,$C$50=3),'ch5'!N409,IF(AND($D$13=1,$C$20=2,$C$50=3),'ch5'!C355,IF(AND($D$13=2,$C$20=2,$C$50=3),'ch5'!N355,IF(AND($D$13=1,$C$20=4,$C$50=3),'ch5'!C463,IF(AND($D$13=2,$C$20=4,$C$50=3),'ch5'!N463,IF($C$50=5,'ch7.5'!L185,IF($C$50=4,'ch7.5'!E185,IF($C$50=6,'ch7.5'!S185)))))))))))))))))))</f>
        <v>13</v>
      </c>
      <c r="D87" s="90">
        <f>IF(AND($D$13=1,$C$50=1,$C$30=1),'ch4'!F46,IF(AND($D$13=2,$C$50=1,$C$30=1),'ch4'!P46,IF(AND($D$13=1,$C$50=1,$C$30=2),'ch5'!F52,IF(AND($D$13=2,$C$50=1,$C$30=2),'ch5'!Q52,IF(AND($D$13=1,$C$50=2,$C$25=1),'ch5'!F131,IF(AND($D$13=2,$C$50=2,$C$25=1),'ch5'!Q131,IF(AND($D$13=1,$C$50=2,$C$25=2),'ch5'!F216,IF(AND($D$13=2,$C$50=2,$C$25=2),'ch5'!Q216,IF(AND($D$13=1,$C$20=1,$C$50=3),'ch5'!F301,IF(AND($D$13=2,$C$20=1,$C$50=3),'ch5'!Q301,IF(AND($D$13=1,$C$20=3,$C$50=3),'ch5'!F409,IF(AND($D$13=2,$C$20=3,$C$50=3),'ch5'!Q409,IF(AND($D$13=1,$C$20=2,$C$50=3),'ch5'!F355,IF(AND($D$13=2,$C$20=2,$C$50=3),'ch5'!Q355,IF(AND($D$13=1,$C$20=4,$C$50=3),'ch5'!F463,IF(AND($D$13=2,$C$20=4,$C$50=3),'ch5'!Q463,IF($C$50=5,'ch7.5'!M185,IF($C$50=4,'ch7.5'!F185,IF($C$50=6,'ch7.5'!T185)))))))))))))))))))</f>
        <v>0.16806596929187118</v>
      </c>
    </row>
    <row r="88" spans="3:4" x14ac:dyDescent="0.35">
      <c r="C88" s="14">
        <f>IF(AND($D$13=1,$C$50=1,$C$30=1),'ch4'!C47,IF(AND($D$13=2,$C$50=1,$C$30=1),'ch4'!M47,IF(AND($D$13=1,$C$50=1,$C$30=2),'ch5'!C53,IF(AND($D$13=2,$C$50=1,$C$30=2),'ch5'!N53,IF(AND($D$13=1,$C$50=2,$C$25=1),'ch5'!C132,IF(AND($D$13=2,$C$50=2,$C$25=1),'ch5'!N132,IF(AND($D$13=1,$C$50=2,$C$25=2),'ch5'!C217,IF(AND($D$13=2,$C$50=2,$C$25=2),'ch5'!N217,IF(AND($D$13=1,$C$20=1,$C$50=3),'ch5'!C302,IF(AND($D$13=2,$C$20=1,$C$50=3),'ch5'!N302,IF(AND($D$13=1,$C$20=3,$C$50=3),'ch5'!C410,IF(AND($D$13=2,$C$20=3,$C$50=3),'ch5'!N410,IF(AND($D$13=1,$C$20=2,$C$50=3),'ch5'!C356,IF(AND($D$13=2,$C$20=2,$C$50=3),'ch5'!N356,IF(AND($D$13=1,$C$20=4,$C$50=3),'ch5'!C464,IF(AND($D$13=2,$C$20=4,$C$50=3),'ch5'!N464,IF($C$50=5,'ch7.5'!L186,IF($C$50=4,'ch7.5'!E186,IF($C$50=6,'ch7.5'!S186)))))))))))))))))))</f>
        <v>14</v>
      </c>
      <c r="D88" s="90">
        <f>IF(AND($D$13=1,$C$50=1,$C$30=1),'ch4'!F47,IF(AND($D$13=2,$C$50=1,$C$30=1),'ch4'!P47,IF(AND($D$13=1,$C$50=1,$C$30=2),'ch5'!F53,IF(AND($D$13=2,$C$50=1,$C$30=2),'ch5'!Q53,IF(AND($D$13=1,$C$50=2,$C$25=1),'ch5'!F132,IF(AND($D$13=2,$C$50=2,$C$25=1),'ch5'!Q132,IF(AND($D$13=1,$C$50=2,$C$25=2),'ch5'!F217,IF(AND($D$13=2,$C$50=2,$C$25=2),'ch5'!Q217,IF(AND($D$13=1,$C$20=1,$C$50=3),'ch5'!F302,IF(AND($D$13=2,$C$20=1,$C$50=3),'ch5'!Q302,IF(AND($D$13=1,$C$20=3,$C$50=3),'ch5'!F410,IF(AND($D$13=2,$C$20=3,$C$50=3),'ch5'!Q410,IF(AND($D$13=1,$C$20=2,$C$50=3),'ch5'!F356,IF(AND($D$13=2,$C$20=2,$C$50=3),'ch5'!Q356,IF(AND($D$13=1,$C$20=4,$C$50=3),'ch5'!F464,IF(AND($D$13=2,$C$20=4,$C$50=3),'ch5'!Q464,IF($C$50=5,'ch7.5'!M186,IF($C$50=4,'ch7.5'!F186,IF($C$50=6,'ch7.5'!T186)))))))))))))))))))</f>
        <v>0</v>
      </c>
    </row>
    <row r="89" spans="3:4" x14ac:dyDescent="0.35">
      <c r="C89" s="14">
        <f>IF(AND($D$13=1,$C$50=1,$C$30=1),'ch4'!C48,IF(AND($D$13=2,$C$50=1,$C$30=1),'ch4'!M48,IF(AND($D$13=1,$C$50=1,$C$30=2),'ch5'!C54,IF(AND($D$13=2,$C$50=1,$C$30=2),'ch5'!N54,IF(AND($D$13=1,$C$50=2,$C$25=1),'ch5'!C133,IF(AND($D$13=2,$C$50=2,$C$25=1),'ch5'!N133,IF(AND($D$13=1,$C$50=2,$C$25=2),'ch5'!C218,IF(AND($D$13=2,$C$50=2,$C$25=2),'ch5'!N218,IF(AND($D$13=1,$C$20=1,$C$50=3),'ch5'!C303,IF(AND($D$13=2,$C$20=1,$C$50=3),'ch5'!N303,IF(AND($D$13=1,$C$20=3,$C$50=3),'ch5'!C411,IF(AND($D$13=2,$C$20=3,$C$50=3),'ch5'!N411,IF(AND($D$13=1,$C$20=2,$C$50=3),'ch5'!C357,IF(AND($D$13=2,$C$20=2,$C$50=3),'ch5'!N357,IF(AND($D$13=1,$C$20=4,$C$50=3),'ch5'!C465,IF(AND($D$13=2,$C$20=4,$C$50=3),'ch5'!N465,IF($C$50=5,'ch7.5'!L187,IF($C$50=4,'ch7.5'!E187,IF($C$50=6,'ch7.5'!S187)))))))))))))))))))</f>
        <v>15</v>
      </c>
      <c r="D89" s="90">
        <f>IF(AND($D$13=1,$C$50=1,$C$30=1),'ch4'!F48,IF(AND($D$13=2,$C$50=1,$C$30=1),'ch4'!P48,IF(AND($D$13=1,$C$50=1,$C$30=2),'ch5'!F54,IF(AND($D$13=2,$C$50=1,$C$30=2),'ch5'!Q54,IF(AND($D$13=1,$C$50=2,$C$25=1),'ch5'!F133,IF(AND($D$13=2,$C$50=2,$C$25=1),'ch5'!Q133,IF(AND($D$13=1,$C$50=2,$C$25=2),'ch5'!F218,IF(AND($D$13=2,$C$50=2,$C$25=2),'ch5'!Q218,IF(AND($D$13=1,$C$20=1,$C$50=3),'ch5'!F303,IF(AND($D$13=2,$C$20=1,$C$50=3),'ch5'!Q303,IF(AND($D$13=1,$C$20=3,$C$50=3),'ch5'!F411,IF(AND($D$13=2,$C$20=3,$C$50=3),'ch5'!Q411,IF(AND($D$13=1,$C$20=2,$C$50=3),'ch5'!F357,IF(AND($D$13=2,$C$20=2,$C$50=3),'ch5'!Q357,IF(AND($D$13=1,$C$20=4,$C$50=3),'ch5'!F465,IF(AND($D$13=2,$C$20=4,$C$50=3),'ch5'!Q465,IF($C$50=5,'ch7.5'!M187,IF($C$50=4,'ch7.5'!F187,IF($C$50=6,'ch7.5'!T187)))))))))))))))))))</f>
        <v>0</v>
      </c>
    </row>
    <row r="90" spans="3:4" x14ac:dyDescent="0.35">
      <c r="C90" s="14">
        <f>IF(AND($D$13=1,$C$50=1,$C$30=1),'ch4'!C49,IF(AND($D$13=2,$C$50=1,$C$30=1),'ch4'!M49,IF(AND($D$13=1,$C$50=1,$C$30=2),'ch5'!C55,IF(AND($D$13=2,$C$50=1,$C$30=2),'ch5'!N55,IF(AND($D$13=1,$C$50=2,$C$25=1),'ch5'!C134,IF(AND($D$13=2,$C$50=2,$C$25=1),'ch5'!N134,IF(AND($D$13=1,$C$50=2,$C$25=2),'ch5'!C219,IF(AND($D$13=2,$C$50=2,$C$25=2),'ch5'!N219,IF(AND($D$13=1,$C$20=1,$C$50=3),'ch5'!C304,IF(AND($D$13=2,$C$20=1,$C$50=3),'ch5'!N304,IF(AND($D$13=1,$C$20=3,$C$50=3),'ch5'!C412,IF(AND($D$13=2,$C$20=3,$C$50=3),'ch5'!N412,IF(AND($D$13=1,$C$20=2,$C$50=3),'ch5'!C358,IF(AND($D$13=2,$C$20=2,$C$50=3),'ch5'!N358,IF(AND($D$13=1,$C$20=4,$C$50=3),'ch5'!C466,IF(AND($D$13=2,$C$20=4,$C$50=3),'ch5'!N466,IF($C$50=5,'ch7.5'!L188,IF($C$50=4,'ch7.5'!E188,IF($C$50=6,'ch7.5'!S188)))))))))))))))))))</f>
        <v>16</v>
      </c>
      <c r="D90" s="90">
        <f>IF(AND($D$13=1,$C$50=1,$C$30=1),'ch4'!F49,IF(AND($D$13=2,$C$50=1,$C$30=1),'ch4'!P49,IF(AND($D$13=1,$C$50=1,$C$30=2),'ch5'!F55,IF(AND($D$13=2,$C$50=1,$C$30=2),'ch5'!Q55,IF(AND($D$13=1,$C$50=2,$C$25=1),'ch5'!F134,IF(AND($D$13=2,$C$50=2,$C$25=1),'ch5'!Q134,IF(AND($D$13=1,$C$50=2,$C$25=2),'ch5'!F219,IF(AND($D$13=2,$C$50=2,$C$25=2),'ch5'!Q219,IF(AND($D$13=1,$C$20=1,$C$50=3),'ch5'!F304,IF(AND($D$13=2,$C$20=1,$C$50=3),'ch5'!Q304,IF(AND($D$13=1,$C$20=3,$C$50=3),'ch5'!F412,IF(AND($D$13=2,$C$20=3,$C$50=3),'ch5'!Q412,IF(AND($D$13=1,$C$20=2,$C$50=3),'ch5'!F358,IF(AND($D$13=2,$C$20=2,$C$50=3),'ch5'!Q358,IF(AND($D$13=1,$C$20=4,$C$50=3),'ch5'!F466,IF(AND($D$13=2,$C$20=4,$C$50=3),'ch5'!Q466,IF($C$50=5,'ch7.5'!M188,IF($C$50=4,'ch7.5'!F188,IF($C$50=6,'ch7.5'!T188)))))))))))))))))))</f>
        <v>0</v>
      </c>
    </row>
    <row r="91" spans="3:4" x14ac:dyDescent="0.35">
      <c r="C91" s="14">
        <f>IF(AND($D$13=1,$C$50=1,$C$30=1),'ch4'!C50,IF(AND($D$13=2,$C$50=1,$C$30=1),'ch4'!M50,IF(AND($D$13=1,$C$50=1,$C$30=2),'ch5'!C56,IF(AND($D$13=2,$C$50=1,$C$30=2),'ch5'!N56,IF(AND($D$13=1,$C$50=2,$C$25=1),'ch5'!C135,IF(AND($D$13=2,$C$50=2,$C$25=1),'ch5'!N135,IF(AND($D$13=1,$C$50=2,$C$25=2),'ch5'!C220,IF(AND($D$13=2,$C$50=2,$C$25=2),'ch5'!N220,IF(AND($D$13=1,$C$20=1,$C$50=3),'ch5'!C305,IF(AND($D$13=2,$C$20=1,$C$50=3),'ch5'!N305,IF(AND($D$13=1,$C$20=3,$C$50=3),'ch5'!C413,IF(AND($D$13=2,$C$20=3,$C$50=3),'ch5'!N413,IF(AND($D$13=1,$C$20=2,$C$50=3),'ch5'!C359,IF(AND($D$13=2,$C$20=2,$C$50=3),'ch5'!N359,IF(AND($D$13=1,$C$20=4,$C$50=3),'ch5'!C467,IF(AND($D$13=2,$C$20=4,$C$50=3),'ch5'!N467,IF($C$50=5,'ch7.5'!L189,IF($C$50=4,'ch7.5'!E189,IF($C$50=6,'ch7.5'!S189)))))))))))))))))))</f>
        <v>17</v>
      </c>
      <c r="D91" s="90">
        <f>IF(AND($D$13=1,$C$50=1,$C$30=1),'ch4'!F50,IF(AND($D$13=2,$C$50=1,$C$30=1),'ch4'!P50,IF(AND($D$13=1,$C$50=1,$C$30=2),'ch5'!F56,IF(AND($D$13=2,$C$50=1,$C$30=2),'ch5'!Q56,IF(AND($D$13=1,$C$50=2,$C$25=1),'ch5'!F135,IF(AND($D$13=2,$C$50=2,$C$25=1),'ch5'!Q135,IF(AND($D$13=1,$C$50=2,$C$25=2),'ch5'!F220,IF(AND($D$13=2,$C$50=2,$C$25=2),'ch5'!Q220,IF(AND($D$13=1,$C$20=1,$C$50=3),'ch5'!F305,IF(AND($D$13=2,$C$20=1,$C$50=3),'ch5'!Q305,IF(AND($D$13=1,$C$20=3,$C$50=3),'ch5'!F413,IF(AND($D$13=2,$C$20=3,$C$50=3),'ch5'!Q413,IF(AND($D$13=1,$C$20=2,$C$50=3),'ch5'!F359,IF(AND($D$13=2,$C$20=2,$C$50=3),'ch5'!Q359,IF(AND($D$13=1,$C$20=4,$C$50=3),'ch5'!F467,IF(AND($D$13=2,$C$20=4,$C$50=3),'ch5'!Q467,IF($C$50=5,'ch7.5'!M189,IF($C$50=4,'ch7.5'!F189,IF($C$50=6,'ch7.5'!T189)))))))))))))))))))</f>
        <v>0</v>
      </c>
    </row>
    <row r="92" spans="3:4" x14ac:dyDescent="0.35">
      <c r="C92" s="14">
        <f>IF(AND($D$13=1,$C$50=1,$C$30=1),'ch4'!C51,IF(AND($D$13=2,$C$50=1,$C$30=1),'ch4'!M51,IF(AND($D$13=1,$C$50=1,$C$30=2),'ch5'!C57,IF(AND($D$13=2,$C$50=1,$C$30=2),'ch5'!N57,IF(AND($D$13=1,$C$50=2,$C$25=1),'ch5'!C136,IF(AND($D$13=2,$C$50=2,$C$25=1),'ch5'!N136,IF(AND($D$13=1,$C$50=2,$C$25=2),'ch5'!C221,IF(AND($D$13=2,$C$50=2,$C$25=2),'ch5'!N221,IF(AND($D$13=1,$C$20=1,$C$50=3),'ch5'!C306,IF(AND($D$13=2,$C$20=1,$C$50=3),'ch5'!N306,IF(AND($D$13=1,$C$20=3,$C$50=3),'ch5'!C414,IF(AND($D$13=2,$C$20=3,$C$50=3),'ch5'!N414,IF(AND($D$13=1,$C$20=2,$C$50=3),'ch5'!C360,IF(AND($D$13=2,$C$20=2,$C$50=3),'ch5'!N360,IF(AND($D$13=1,$C$20=4,$C$50=3),'ch5'!C468,IF(AND($D$13=2,$C$20=4,$C$50=3),'ch5'!N468,IF($C$50=5,'ch7.5'!L190,IF($C$50=4,'ch7.5'!E190,IF($C$50=6,'ch7.5'!S190)))))))))))))))))))</f>
        <v>18</v>
      </c>
      <c r="D92" s="90">
        <f>IF(AND($D$13=1,$C$50=1,$C$30=1),'ch4'!F51,IF(AND($D$13=2,$C$50=1,$C$30=1),'ch4'!P51,IF(AND($D$13=1,$C$50=1,$C$30=2),'ch5'!F57,IF(AND($D$13=2,$C$50=1,$C$30=2),'ch5'!Q57,IF(AND($D$13=1,$C$50=2,$C$25=1),'ch5'!F136,IF(AND($D$13=2,$C$50=2,$C$25=1),'ch5'!Q136,IF(AND($D$13=1,$C$50=2,$C$25=2),'ch5'!F221,IF(AND($D$13=2,$C$50=2,$C$25=2),'ch5'!Q221,IF(AND($D$13=1,$C$20=1,$C$50=3),'ch5'!F306,IF(AND($D$13=2,$C$20=1,$C$50=3),'ch5'!Q306,IF(AND($D$13=1,$C$20=3,$C$50=3),'ch5'!F414,IF(AND($D$13=2,$C$20=3,$C$50=3),'ch5'!Q414,IF(AND($D$13=1,$C$20=2,$C$50=3),'ch5'!F360,IF(AND($D$13=2,$C$20=2,$C$50=3),'ch5'!Q360,IF(AND($D$13=1,$C$20=4,$C$50=3),'ch5'!F468,IF(AND($D$13=2,$C$20=4,$C$50=3),'ch5'!Q468,IF($C$50=5,'ch7.5'!M190,IF($C$50=4,'ch7.5'!F190,IF($C$50=6,'ch7.5'!T190)))))))))))))))))))</f>
        <v>0</v>
      </c>
    </row>
    <row r="93" spans="3:4" x14ac:dyDescent="0.35">
      <c r="C93" s="14">
        <f>IF(AND($D$13=1,$C$50=1,$C$30=1),'ch4'!C52,IF(AND($D$13=2,$C$50=1,$C$30=1),'ch4'!M52,IF(AND($D$13=1,$C$50=1,$C$30=2),'ch5'!C58,IF(AND($D$13=2,$C$50=1,$C$30=2),'ch5'!N58,IF(AND($D$13=1,$C$50=2,$C$25=1),'ch5'!C137,IF(AND($D$13=2,$C$50=2,$C$25=1),'ch5'!N137,IF(AND($D$13=1,$C$50=2,$C$25=2),'ch5'!C222,IF(AND($D$13=2,$C$50=2,$C$25=2),'ch5'!N222,IF(AND($D$13=1,$C$20=1,$C$50=3),'ch5'!C307,IF(AND($D$13=2,$C$20=1,$C$50=3),'ch5'!N307,IF(AND($D$13=1,$C$20=3,$C$50=3),'ch5'!C415,IF(AND($D$13=2,$C$20=3,$C$50=3),'ch5'!N415,IF(AND($D$13=1,$C$20=2,$C$50=3),'ch5'!C361,IF(AND($D$13=2,$C$20=2,$C$50=3),'ch5'!N361,IF(AND($D$13=1,$C$20=4,$C$50=3),'ch5'!C469,IF(AND($D$13=2,$C$20=4,$C$50=3),'ch5'!N469,IF($C$50=5,'ch7.5'!L191,IF($C$50=4,'ch7.5'!E191,IF($C$50=6,'ch7.5'!S191)))))))))))))))))))</f>
        <v>19</v>
      </c>
      <c r="D93" s="90">
        <f>IF(AND($D$13=1,$C$50=1,$C$30=1),'ch4'!F52,IF(AND($D$13=2,$C$50=1,$C$30=1),'ch4'!P52,IF(AND($D$13=1,$C$50=1,$C$30=2),'ch5'!F58,IF(AND($D$13=2,$C$50=1,$C$30=2),'ch5'!Q58,IF(AND($D$13=1,$C$50=2,$C$25=1),'ch5'!F137,IF(AND($D$13=2,$C$50=2,$C$25=1),'ch5'!Q137,IF(AND($D$13=1,$C$50=2,$C$25=2),'ch5'!F222,IF(AND($D$13=2,$C$50=2,$C$25=2),'ch5'!Q222,IF(AND($D$13=1,$C$20=1,$C$50=3),'ch5'!F307,IF(AND($D$13=2,$C$20=1,$C$50=3),'ch5'!Q307,IF(AND($D$13=1,$C$20=3,$C$50=3),'ch5'!F415,IF(AND($D$13=2,$C$20=3,$C$50=3),'ch5'!Q415,IF(AND($D$13=1,$C$20=2,$C$50=3),'ch5'!F361,IF(AND($D$13=2,$C$20=2,$C$50=3),'ch5'!Q361,IF(AND($D$13=1,$C$20=4,$C$50=3),'ch5'!F469,IF(AND($D$13=2,$C$20=4,$C$50=3),'ch5'!Q469,IF($C$50=5,'ch7.5'!M191,IF($C$50=4,'ch7.5'!F191,IF($C$50=6,'ch7.5'!T191)))))))))))))))))))</f>
        <v>0</v>
      </c>
    </row>
    <row r="94" spans="3:4" x14ac:dyDescent="0.35">
      <c r="C94" s="14">
        <f>IF(AND($D$13=1,$C$50=1,$C$30=1),'ch4'!C53,IF(AND($D$13=2,$C$50=1,$C$30=1),'ch4'!M53,IF(AND($D$13=1,$C$50=1,$C$30=2),'ch5'!C59,IF(AND($D$13=2,$C$50=1,$C$30=2),'ch5'!N59,IF(AND($D$13=1,$C$50=2,$C$25=1),'ch5'!C138,IF(AND($D$13=2,$C$50=2,$C$25=1),'ch5'!N138,IF(AND($D$13=1,$C$50=2,$C$25=2),'ch5'!C223,IF(AND($D$13=2,$C$50=2,$C$25=2),'ch5'!N223,IF(AND($D$13=1,$C$20=1,$C$50=3),'ch5'!C308,IF(AND($D$13=2,$C$20=1,$C$50=3),'ch5'!N308,IF(AND($D$13=1,$C$20=3,$C$50=3),'ch5'!C416,IF(AND($D$13=2,$C$20=3,$C$50=3),'ch5'!N416,IF(AND($D$13=1,$C$20=2,$C$50=3),'ch5'!C362,IF(AND($D$13=2,$C$20=2,$C$50=3),'ch5'!N362,IF(AND($D$13=1,$C$20=4,$C$50=3),'ch5'!C470,IF(AND($D$13=2,$C$20=4,$C$50=3),'ch5'!N470,IF($C$50=5,'ch7.5'!L192,IF($C$50=4,'ch7.5'!E192,IF($C$50=6,'ch7.5'!S192)))))))))))))))))))</f>
        <v>20</v>
      </c>
      <c r="D94" s="90">
        <f>IF(AND($D$13=1,$C$50=1,$C$30=1),'ch4'!F53,IF(AND($D$13=2,$C$50=1,$C$30=1),'ch4'!P53,IF(AND($D$13=1,$C$50=1,$C$30=2),'ch5'!F59,IF(AND($D$13=2,$C$50=1,$C$30=2),'ch5'!Q59,IF(AND($D$13=1,$C$50=2,$C$25=1),'ch5'!F138,IF(AND($D$13=2,$C$50=2,$C$25=1),'ch5'!Q138,IF(AND($D$13=1,$C$50=2,$C$25=2),'ch5'!F223,IF(AND($D$13=2,$C$50=2,$C$25=2),'ch5'!Q223,IF(AND($D$13=1,$C$20=1,$C$50=3),'ch5'!F308,IF(AND($D$13=2,$C$20=1,$C$50=3),'ch5'!Q308,IF(AND($D$13=1,$C$20=3,$C$50=3),'ch5'!F416,IF(AND($D$13=2,$C$20=3,$C$50=3),'ch5'!Q416,IF(AND($D$13=1,$C$20=2,$C$50=3),'ch5'!F362,IF(AND($D$13=2,$C$20=2,$C$50=3),'ch5'!Q362,IF(AND($D$13=1,$C$20=4,$C$50=3),'ch5'!F470,IF(AND($D$13=2,$C$20=4,$C$50=3),'ch5'!Q470,IF($C$50=5,'ch7.5'!M192,IF($C$50=4,'ch7.5'!F192,IF($C$50=6,'ch7.5'!T192)))))))))))))))))))</f>
        <v>0</v>
      </c>
    </row>
    <row r="95" spans="3:4" x14ac:dyDescent="0.35">
      <c r="C95" s="14">
        <f>IF(AND($D$13=1,$C$50=1,$C$30=1),'ch4'!C54,IF(AND($D$13=2,$C$50=1,$C$30=1),'ch4'!M54,IF(AND($D$13=1,$C$50=1,$C$30=2),'ch5'!C60,IF(AND($D$13=2,$C$50=1,$C$30=2),'ch5'!N60,IF(AND($D$13=1,$C$50=2,$C$25=1),'ch5'!C139,IF(AND($D$13=2,$C$50=2,$C$25=1),'ch5'!N139,IF(AND($D$13=1,$C$50=2,$C$25=2),'ch5'!C224,IF(AND($D$13=2,$C$50=2,$C$25=2),'ch5'!N224,IF(AND($D$13=1,$C$20=1,$C$50=3),'ch5'!C309,IF(AND($D$13=2,$C$20=1,$C$50=3),'ch5'!N309,IF(AND($D$13=1,$C$20=3,$C$50=3),'ch5'!C417,IF(AND($D$13=2,$C$20=3,$C$50=3),'ch5'!N417,IF(AND($D$13=1,$C$20=2,$C$50=3),'ch5'!C363,IF(AND($D$13=2,$C$20=2,$C$50=3),'ch5'!N363,IF(AND($D$13=1,$C$20=4,$C$50=3),'ch5'!C471,IF(AND($D$13=2,$C$20=4,$C$50=3),'ch5'!N471,IF($C$50=5,'ch7.5'!L193,IF($C$50=4,'ch7.5'!E193,IF($C$50=6,'ch7.5'!S193)))))))))))))))))))</f>
        <v>21</v>
      </c>
      <c r="D95" s="90">
        <f>IF(AND($D$13=1,$C$50=1,$C$30=1),'ch4'!F54,IF(AND($D$13=2,$C$50=1,$C$30=1),'ch4'!P54,IF(AND($D$13=1,$C$50=1,$C$30=2),'ch5'!F60,IF(AND($D$13=2,$C$50=1,$C$30=2),'ch5'!Q60,IF(AND($D$13=1,$C$50=2,$C$25=1),'ch5'!F139,IF(AND($D$13=2,$C$50=2,$C$25=1),'ch5'!Q139,IF(AND($D$13=1,$C$50=2,$C$25=2),'ch5'!F224,IF(AND($D$13=2,$C$50=2,$C$25=2),'ch5'!Q224,IF(AND($D$13=1,$C$20=1,$C$50=3),'ch5'!F309,IF(AND($D$13=2,$C$20=1,$C$50=3),'ch5'!Q309,IF(AND($D$13=1,$C$20=3,$C$50=3),'ch5'!F417,IF(AND($D$13=2,$C$20=3,$C$50=3),'ch5'!Q417,IF(AND($D$13=1,$C$20=2,$C$50=3),'ch5'!F363,IF(AND($D$13=2,$C$20=2,$C$50=3),'ch5'!Q363,IF(AND($D$13=1,$C$20=4,$C$50=3),'ch5'!F471,IF(AND($D$13=2,$C$20=4,$C$50=3),'ch5'!Q471,IF($C$50=5,'ch7.5'!M193,IF($C$50=4,'ch7.5'!F193,IF($C$50=6,'ch7.5'!T193)))))))))))))))))))</f>
        <v>0</v>
      </c>
    </row>
    <row r="96" spans="3:4" x14ac:dyDescent="0.35">
      <c r="C96" s="14">
        <f>IF(AND($D$13=1,$C$50=1,$C$30=1),'ch4'!C55,IF(AND($D$13=2,$C$50=1,$C$30=1),'ch4'!M55,IF(AND($D$13=1,$C$50=1,$C$30=2),'ch5'!C61,IF(AND($D$13=2,$C$50=1,$C$30=2),'ch5'!N61,IF(AND($D$13=1,$C$50=2,$C$25=1),'ch5'!C140,IF(AND($D$13=2,$C$50=2,$C$25=1),'ch5'!N140,IF(AND($D$13=1,$C$50=2,$C$25=2),'ch5'!C225,IF(AND($D$13=2,$C$50=2,$C$25=2),'ch5'!N225,IF(AND($D$13=1,$C$20=1,$C$50=3),'ch5'!C310,IF(AND($D$13=2,$C$20=1,$C$50=3),'ch5'!N310,IF(AND($D$13=1,$C$20=3,$C$50=3),'ch5'!C418,IF(AND($D$13=2,$C$20=3,$C$50=3),'ch5'!N418,IF(AND($D$13=1,$C$20=2,$C$50=3),'ch5'!C364,IF(AND($D$13=2,$C$20=2,$C$50=3),'ch5'!N364,IF(AND($D$13=1,$C$20=4,$C$50=3),'ch5'!C472,IF(AND($D$13=2,$C$20=4,$C$50=3),'ch5'!N472,IF($C$50=5,'ch7.5'!L194,IF($C$50=4,'ch7.5'!E194,IF($C$50=6,'ch7.5'!S194)))))))))))))))))))</f>
        <v>22</v>
      </c>
      <c r="D96" s="90">
        <f>IF(AND($D$13=1,$C$50=1,$C$30=1),'ch4'!F55,IF(AND($D$13=2,$C$50=1,$C$30=1),'ch4'!P55,IF(AND($D$13=1,$C$50=1,$C$30=2),'ch5'!F61,IF(AND($D$13=2,$C$50=1,$C$30=2),'ch5'!Q61,IF(AND($D$13=1,$C$50=2,$C$25=1),'ch5'!F140,IF(AND($D$13=2,$C$50=2,$C$25=1),'ch5'!Q140,IF(AND($D$13=1,$C$50=2,$C$25=2),'ch5'!F225,IF(AND($D$13=2,$C$50=2,$C$25=2),'ch5'!Q225,IF(AND($D$13=1,$C$20=1,$C$50=3),'ch5'!F310,IF(AND($D$13=2,$C$20=1,$C$50=3),'ch5'!Q310,IF(AND($D$13=1,$C$20=3,$C$50=3),'ch5'!F418,IF(AND($D$13=2,$C$20=3,$C$50=3),'ch5'!Q418,IF(AND($D$13=1,$C$20=2,$C$50=3),'ch5'!F364,IF(AND($D$13=2,$C$20=2,$C$50=3),'ch5'!Q364,IF(AND($D$13=1,$C$20=4,$C$50=3),'ch5'!F472,IF(AND($D$13=2,$C$20=4,$C$50=3),'ch5'!Q472,IF($C$50=5,'ch7.5'!M194,IF($C$50=4,'ch7.5'!F194,IF($C$50=6,'ch7.5'!T194)))))))))))))))))))</f>
        <v>0</v>
      </c>
    </row>
    <row r="97" spans="3:4" x14ac:dyDescent="0.35">
      <c r="C97" s="14">
        <f>IF(AND($D$13=1,$C$50=1,$C$30=1),'ch4'!C56,IF(AND($D$13=2,$C$50=1,$C$30=1),'ch4'!M56,IF(AND($D$13=1,$C$50=1,$C$30=2),'ch5'!C62,IF(AND($D$13=2,$C$50=1,$C$30=2),'ch5'!N62,IF(AND($D$13=1,$C$50=2,$C$25=1),'ch5'!C141,IF(AND($D$13=2,$C$50=2,$C$25=1),'ch5'!N141,IF(AND($D$13=1,$C$50=2,$C$25=2),'ch5'!C226,IF(AND($D$13=2,$C$50=2,$C$25=2),'ch5'!N226,IF(AND($D$13=1,$C$20=1,$C$50=3),'ch5'!C311,IF(AND($D$13=2,$C$20=1,$C$50=3),'ch5'!N311,IF(AND($D$13=1,$C$20=3,$C$50=3),'ch5'!C419,IF(AND($D$13=2,$C$20=3,$C$50=3),'ch5'!N419,IF(AND($D$13=1,$C$20=2,$C$50=3),'ch5'!C365,IF(AND($D$13=2,$C$20=2,$C$50=3),'ch5'!N365,IF(AND($D$13=1,$C$20=4,$C$50=3),'ch5'!C473,IF(AND($D$13=2,$C$20=4,$C$50=3),'ch5'!N473,IF($C$50=5,'ch7.5'!L195,IF($C$50=4,'ch7.5'!E195,IF($C$50=6,'ch7.5'!S195)))))))))))))))))))</f>
        <v>23</v>
      </c>
      <c r="D97" s="90">
        <f>IF(AND($D$13=1,$C$50=1,$C$30=1),'ch4'!F56,IF(AND($D$13=2,$C$50=1,$C$30=1),'ch4'!P56,IF(AND($D$13=1,$C$50=1,$C$30=2),'ch5'!F62,IF(AND($D$13=2,$C$50=1,$C$30=2),'ch5'!Q62,IF(AND($D$13=1,$C$50=2,$C$25=1),'ch5'!F141,IF(AND($D$13=2,$C$50=2,$C$25=1),'ch5'!Q141,IF(AND($D$13=1,$C$50=2,$C$25=2),'ch5'!F226,IF(AND($D$13=2,$C$50=2,$C$25=2),'ch5'!Q226,IF(AND($D$13=1,$C$20=1,$C$50=3),'ch5'!F311,IF(AND($D$13=2,$C$20=1,$C$50=3),'ch5'!Q311,IF(AND($D$13=1,$C$20=3,$C$50=3),'ch5'!F419,IF(AND($D$13=2,$C$20=3,$C$50=3),'ch5'!Q419,IF(AND($D$13=1,$C$20=2,$C$50=3),'ch5'!F365,IF(AND($D$13=2,$C$20=2,$C$50=3),'ch5'!Q365,IF(AND($D$13=1,$C$20=4,$C$50=3),'ch5'!F473,IF(AND($D$13=2,$C$20=4,$C$50=3),'ch5'!Q473,IF($C$50=5,'ch7.5'!M195,IF($C$50=4,'ch7.5'!F195,IF($C$50=6,'ch7.5'!T195)))))))))))))))))))</f>
        <v>0</v>
      </c>
    </row>
    <row r="98" spans="3:4" x14ac:dyDescent="0.35">
      <c r="C98" s="14">
        <f>IF(AND($D$13=1,$C$50=1,$C$30=1),'ch4'!C57,IF(AND($D$13=2,$C$50=1,$C$30=1),'ch4'!M57,IF(AND($D$13=1,$C$50=1,$C$30=2),'ch5'!C63,IF(AND($D$13=2,$C$50=1,$C$30=2),'ch5'!N63,IF(AND($D$13=1,$C$50=2,$C$25=1),'ch5'!C142,IF(AND($D$13=2,$C$50=2,$C$25=1),'ch5'!N142,IF(AND($D$13=1,$C$50=2,$C$25=2),'ch5'!C227,IF(AND($D$13=2,$C$50=2,$C$25=2),'ch5'!N227,IF(AND($D$13=1,$C$20=1,$C$50=3),'ch5'!C312,IF(AND($D$13=2,$C$20=1,$C$50=3),'ch5'!N312,IF(AND($D$13=1,$C$20=3,$C$50=3),'ch5'!C420,IF(AND($D$13=2,$C$20=3,$C$50=3),'ch5'!N420,IF(AND($D$13=1,$C$20=2,$C$50=3),'ch5'!C366,IF(AND($D$13=2,$C$20=2,$C$50=3),'ch5'!N366,IF(AND($D$13=1,$C$20=4,$C$50=3),'ch5'!C474,IF(AND($D$13=2,$C$20=4,$C$50=3),'ch5'!N474,IF($C$50=5,'ch7.5'!L196,IF($C$50=4,'ch7.5'!E196,IF($C$50=6,'ch7.5'!S196)))))))))))))))))))</f>
        <v>24</v>
      </c>
      <c r="D98" s="90">
        <f>IF(AND($D$13=1,$C$50=1,$C$30=1),'ch4'!F57,IF(AND($D$13=2,$C$50=1,$C$30=1),'ch4'!P57,IF(AND($D$13=1,$C$50=1,$C$30=2),'ch5'!F63,IF(AND($D$13=2,$C$50=1,$C$30=2),'ch5'!Q63,IF(AND($D$13=1,$C$50=2,$C$25=1),'ch5'!F142,IF(AND($D$13=2,$C$50=2,$C$25=1),'ch5'!Q142,IF(AND($D$13=1,$C$50=2,$C$25=2),'ch5'!F227,IF(AND($D$13=2,$C$50=2,$C$25=2),'ch5'!Q227,IF(AND($D$13=1,$C$20=1,$C$50=3),'ch5'!F312,IF(AND($D$13=2,$C$20=1,$C$50=3),'ch5'!Q312,IF(AND($D$13=1,$C$20=3,$C$50=3),'ch5'!F420,IF(AND($D$13=2,$C$20=3,$C$50=3),'ch5'!Q420,IF(AND($D$13=1,$C$20=2,$C$50=3),'ch5'!F366,IF(AND($D$13=2,$C$20=2,$C$50=3),'ch5'!Q366,IF(AND($D$13=1,$C$20=4,$C$50=3),'ch5'!F474,IF(AND($D$13=2,$C$20=4,$C$50=3),'ch5'!Q474,IF($C$50=5,'ch7.5'!M196,IF($C$50=4,'ch7.5'!F196,IF($C$50=6,'ch7.5'!T196)))))))))))))))))))</f>
        <v>0</v>
      </c>
    </row>
    <row r="99" spans="3:4" x14ac:dyDescent="0.35">
      <c r="C99" s="14">
        <f>IF(AND($D$13=1,$C$50=1,$C$30=1),'ch4'!C58,IF(AND($D$13=2,$C$50=1,$C$30=1),'ch4'!M58,IF(AND($D$13=1,$C$50=1,$C$30=2),'ch5'!C64,IF(AND($D$13=2,$C$50=1,$C$30=2),'ch5'!N64,IF(AND($D$13=1,$C$50=2,$C$25=1),'ch5'!C143,IF(AND($D$13=2,$C$50=2,$C$25=1),'ch5'!N143,IF(AND($D$13=1,$C$50=2,$C$25=2),'ch5'!C228,IF(AND($D$13=2,$C$50=2,$C$25=2),'ch5'!N228,IF(AND($D$13=1,$C$20=1,$C$50=3),'ch5'!C313,IF(AND($D$13=2,$C$20=1,$C$50=3),'ch5'!N313,IF(AND($D$13=1,$C$20=3,$C$50=3),'ch5'!C421,IF(AND($D$13=2,$C$20=3,$C$50=3),'ch5'!N421,IF(AND($D$13=1,$C$20=2,$C$50=3),'ch5'!C367,IF(AND($D$13=2,$C$20=2,$C$50=3),'ch5'!N367,IF(AND($D$13=1,$C$20=4,$C$50=3),'ch5'!C475,IF(AND($D$13=2,$C$20=4,$C$50=3),'ch5'!N475,IF($C$50=5,'ch7.5'!L197,IF($C$50=4,'ch7.5'!E197,IF($C$50=6,'ch7.5'!S197)))))))))))))))))))</f>
        <v>25</v>
      </c>
      <c r="D99" s="90">
        <f>IF(AND($D$13=1,$C$50=1,$C$30=1),'ch4'!F58,IF(AND($D$13=2,$C$50=1,$C$30=1),'ch4'!P58,IF(AND($D$13=1,$C$50=1,$C$30=2),'ch5'!F64,IF(AND($D$13=2,$C$50=1,$C$30=2),'ch5'!Q64,IF(AND($D$13=1,$C$50=2,$C$25=1),'ch5'!F143,IF(AND($D$13=2,$C$50=2,$C$25=1),'ch5'!Q143,IF(AND($D$13=1,$C$50=2,$C$25=2),'ch5'!F228,IF(AND($D$13=2,$C$50=2,$C$25=2),'ch5'!Q228,IF(AND($D$13=1,$C$20=1,$C$50=3),'ch5'!F313,IF(AND($D$13=2,$C$20=1,$C$50=3),'ch5'!Q313,IF(AND($D$13=1,$C$20=3,$C$50=3),'ch5'!F421,IF(AND($D$13=2,$C$20=3,$C$50=3),'ch5'!Q421,IF(AND($D$13=1,$C$20=2,$C$50=3),'ch5'!F367,IF(AND($D$13=2,$C$20=2,$C$50=3),'ch5'!Q367,IF(AND($D$13=1,$C$20=4,$C$50=3),'ch5'!F475,IF(AND($D$13=2,$C$20=4,$C$50=3),'ch5'!Q475,IF($C$50=5,'ch7.5'!M197,IF($C$50=4,'ch7.5'!F197,IF($C$50=6,'ch7.5'!T197)))))))))))))))))))</f>
        <v>0</v>
      </c>
    </row>
    <row r="100" spans="3:4" x14ac:dyDescent="0.35">
      <c r="C100" s="14">
        <f>IF(AND($D$13=1,$C$50=1,$C$30=1),'ch4'!C59,IF(AND($D$13=2,$C$50=1,$C$30=1),'ch4'!M59,IF(AND($D$13=1,$C$50=1,$C$30=2),'ch5'!C65,IF(AND($D$13=2,$C$50=1,$C$30=2),'ch5'!N65,IF(AND($D$13=1,$C$50=2,$C$25=1),'ch5'!C144,IF(AND($D$13=2,$C$50=2,$C$25=1),'ch5'!N144,IF(AND($D$13=1,$C$50=2,$C$25=2),'ch5'!C229,IF(AND($D$13=2,$C$50=2,$C$25=2),'ch5'!N229,IF(AND($D$13=1,$C$20=1,$C$50=3),'ch5'!C314,IF(AND($D$13=2,$C$20=1,$C$50=3),'ch5'!N314,IF(AND($D$13=1,$C$20=3,$C$50=3),'ch5'!C422,IF(AND($D$13=2,$C$20=3,$C$50=3),'ch5'!N422,IF(AND($D$13=1,$C$20=2,$C$50=3),'ch5'!C368,IF(AND($D$13=2,$C$20=2,$C$50=3),'ch5'!N368,IF(AND($D$13=1,$C$20=4,$C$50=3),'ch5'!C476,IF(AND($D$13=2,$C$20=4,$C$50=3),'ch5'!N476,IF($C$50=5,'ch7.5'!L198,IF($C$50=4,'ch7.5'!E198,IF($C$50=6,'ch7.5'!S198)))))))))))))))))))</f>
        <v>26</v>
      </c>
      <c r="D100" s="90">
        <f>IF(AND($D$13=1,$C$50=1,$C$30=1),'ch4'!F59,IF(AND($D$13=2,$C$50=1,$C$30=1),'ch4'!P59,IF(AND($D$13=1,$C$50=1,$C$30=2),'ch5'!F65,IF(AND($D$13=2,$C$50=1,$C$30=2),'ch5'!Q65,IF(AND($D$13=1,$C$50=2,$C$25=1),'ch5'!F144,IF(AND($D$13=2,$C$50=2,$C$25=1),'ch5'!Q144,IF(AND($D$13=1,$C$50=2,$C$25=2),'ch5'!F229,IF(AND($D$13=2,$C$50=2,$C$25=2),'ch5'!Q229,IF(AND($D$13=1,$C$20=1,$C$50=3),'ch5'!F314,IF(AND($D$13=2,$C$20=1,$C$50=3),'ch5'!Q314,IF(AND($D$13=1,$C$20=3,$C$50=3),'ch5'!F422,IF(AND($D$13=2,$C$20=3,$C$50=3),'ch5'!Q422,IF(AND($D$13=1,$C$20=2,$C$50=3),'ch5'!F368,IF(AND($D$13=2,$C$20=2,$C$50=3),'ch5'!Q368,IF(AND($D$13=1,$C$20=4,$C$50=3),'ch5'!F476,IF(AND($D$13=2,$C$20=4,$C$50=3),'ch5'!Q476,IF($C$50=5,'ch7.5'!M198,IF($C$50=4,'ch7.5'!F198,IF($C$50=6,'ch7.5'!T198)))))))))))))))))))</f>
        <v>0</v>
      </c>
    </row>
    <row r="101" spans="3:4" x14ac:dyDescent="0.35">
      <c r="C101" s="14">
        <f>IF(AND($D$13=1,$C$50=1,$C$30=1),'ch4'!C60,IF(AND($D$13=2,$C$50=1,$C$30=1),'ch4'!M60,IF(AND($D$13=1,$C$50=1,$C$30=2),'ch5'!C66,IF(AND($D$13=2,$C$50=1,$C$30=2),'ch5'!N66,IF(AND($D$13=1,$C$50=2,$C$25=1),'ch5'!C145,IF(AND($D$13=2,$C$50=2,$C$25=1),'ch5'!N145,IF(AND($D$13=1,$C$50=2,$C$25=2),'ch5'!C230,IF(AND($D$13=2,$C$50=2,$C$25=2),'ch5'!N230,IF(AND($D$13=1,$C$20=1,$C$50=3),'ch5'!C315,IF(AND($D$13=2,$C$20=1,$C$50=3),'ch5'!N315,IF(AND($D$13=1,$C$20=3,$C$50=3),'ch5'!C423,IF(AND($D$13=2,$C$20=3,$C$50=3),'ch5'!N423,IF(AND($D$13=1,$C$20=2,$C$50=3),'ch5'!C369,IF(AND($D$13=2,$C$20=2,$C$50=3),'ch5'!N369,IF(AND($D$13=1,$C$20=4,$C$50=3),'ch5'!C477,IF(AND($D$13=2,$C$20=4,$C$50=3),'ch5'!N477,IF($C$50=5,'ch7.5'!L199,IF($C$50=4,'ch7.5'!E199,IF($C$50=6,'ch7.5'!S199)))))))))))))))))))</f>
        <v>27</v>
      </c>
      <c r="D101" s="90">
        <f>IF(AND($D$13=1,$C$50=1,$C$30=1),'ch4'!F60,IF(AND($D$13=2,$C$50=1,$C$30=1),'ch4'!P60,IF(AND($D$13=1,$C$50=1,$C$30=2),'ch5'!F66,IF(AND($D$13=2,$C$50=1,$C$30=2),'ch5'!Q66,IF(AND($D$13=1,$C$50=2,$C$25=1),'ch5'!F145,IF(AND($D$13=2,$C$50=2,$C$25=1),'ch5'!Q145,IF(AND($D$13=1,$C$50=2,$C$25=2),'ch5'!F230,IF(AND($D$13=2,$C$50=2,$C$25=2),'ch5'!Q230,IF(AND($D$13=1,$C$20=1,$C$50=3),'ch5'!F315,IF(AND($D$13=2,$C$20=1,$C$50=3),'ch5'!Q315,IF(AND($D$13=1,$C$20=3,$C$50=3),'ch5'!F423,IF(AND($D$13=2,$C$20=3,$C$50=3),'ch5'!Q423,IF(AND($D$13=1,$C$20=2,$C$50=3),'ch5'!F369,IF(AND($D$13=2,$C$20=2,$C$50=3),'ch5'!Q369,IF(AND($D$13=1,$C$20=4,$C$50=3),'ch5'!F477,IF(AND($D$13=2,$C$20=4,$C$50=3),'ch5'!Q477,IF($C$50=5,'ch7.5'!M199,IF($C$50=4,'ch7.5'!F199,IF($C$50=6,'ch7.5'!T199)))))))))))))))))))</f>
        <v>0</v>
      </c>
    </row>
    <row r="102" spans="3:4" x14ac:dyDescent="0.35">
      <c r="C102" s="14">
        <f>IF(AND($D$13=1,$C$50=1,$C$30=1),'ch4'!C61,IF(AND($D$13=2,$C$50=1,$C$30=1),'ch4'!M61,IF(AND($D$13=1,$C$50=1,$C$30=2),'ch5'!C67,IF(AND($D$13=2,$C$50=1,$C$30=2),'ch5'!N67,IF(AND($D$13=1,$C$50=2,$C$25=1),'ch5'!C146,IF(AND($D$13=2,$C$50=2,$C$25=1),'ch5'!N146,IF(AND($D$13=1,$C$50=2,$C$25=2),'ch5'!C231,IF(AND($D$13=2,$C$50=2,$C$25=2),'ch5'!N231,IF(AND($D$13=1,$C$20=1,$C$50=3),'ch5'!C316,IF(AND($D$13=2,$C$20=1,$C$50=3),'ch5'!N316,IF(AND($D$13=1,$C$20=3,$C$50=3),'ch5'!C424,IF(AND($D$13=2,$C$20=3,$C$50=3),'ch5'!N424,IF(AND($D$13=1,$C$20=2,$C$50=3),'ch5'!C370,IF(AND($D$13=2,$C$20=2,$C$50=3),'ch5'!N370,IF(AND($D$13=1,$C$20=4,$C$50=3),'ch5'!C478,IF(AND($D$13=2,$C$20=4,$C$50=3),'ch5'!N478,IF($C$50=5,'ch7.5'!L200,IF($C$50=4,'ch7.5'!E200,IF($C$50=6,'ch7.5'!S200)))))))))))))))))))</f>
        <v>28</v>
      </c>
      <c r="D102" s="90">
        <f>IF(AND($D$13=1,$C$50=1,$C$30=1),'ch4'!F61,IF(AND($D$13=2,$C$50=1,$C$30=1),'ch4'!P61,IF(AND($D$13=1,$C$50=1,$C$30=2),'ch5'!F67,IF(AND($D$13=2,$C$50=1,$C$30=2),'ch5'!Q67,IF(AND($D$13=1,$C$50=2,$C$25=1),'ch5'!F146,IF(AND($D$13=2,$C$50=2,$C$25=1),'ch5'!Q146,IF(AND($D$13=1,$C$50=2,$C$25=2),'ch5'!F231,IF(AND($D$13=2,$C$50=2,$C$25=2),'ch5'!Q231,IF(AND($D$13=1,$C$20=1,$C$50=3),'ch5'!F316,IF(AND($D$13=2,$C$20=1,$C$50=3),'ch5'!Q316,IF(AND($D$13=1,$C$20=3,$C$50=3),'ch5'!F424,IF(AND($D$13=2,$C$20=3,$C$50=3),'ch5'!Q424,IF(AND($D$13=1,$C$20=2,$C$50=3),'ch5'!F370,IF(AND($D$13=2,$C$20=2,$C$50=3),'ch5'!Q370,IF(AND($D$13=1,$C$20=4,$C$50=3),'ch5'!F478,IF(AND($D$13=2,$C$20=4,$C$50=3),'ch5'!Q478,IF($C$50=5,'ch7.5'!M200,IF($C$50=4,'ch7.5'!F200,IF($C$50=6,'ch7.5'!T200)))))))))))))))))))</f>
        <v>0</v>
      </c>
    </row>
    <row r="103" spans="3:4" x14ac:dyDescent="0.35">
      <c r="C103" s="14">
        <f>IF(AND($D$13=1,$C$50=1,$C$30=1),'ch4'!C62,IF(AND($D$13=2,$C$50=1,$C$30=1),'ch4'!M62,IF(AND($D$13=1,$C$50=1,$C$30=2),'ch5'!C68,IF(AND($D$13=2,$C$50=1,$C$30=2),'ch5'!N68,IF(AND($D$13=1,$C$50=2,$C$25=1),'ch5'!C147,IF(AND($D$13=2,$C$50=2,$C$25=1),'ch5'!N147,IF(AND($D$13=1,$C$50=2,$C$25=2),'ch5'!C232,IF(AND($D$13=2,$C$50=2,$C$25=2),'ch5'!N232,IF(AND($D$13=1,$C$20=1,$C$50=3),'ch5'!C317,IF(AND($D$13=2,$C$20=1,$C$50=3),'ch5'!N317,IF(AND($D$13=1,$C$20=3,$C$50=3),'ch5'!C425,IF(AND($D$13=2,$C$20=3,$C$50=3),'ch5'!N425,IF(AND($D$13=1,$C$20=2,$C$50=3),'ch5'!C371,IF(AND($D$13=2,$C$20=2,$C$50=3),'ch5'!N371,IF(AND($D$13=1,$C$20=4,$C$50=3),'ch5'!C479,IF(AND($D$13=2,$C$20=4,$C$50=3),'ch5'!N479,IF($C$50=5,'ch7.5'!L201,IF($C$50=4,'ch7.5'!E201,IF($C$50=6,'ch7.5'!S201)))))))))))))))))))</f>
        <v>29</v>
      </c>
      <c r="D103" s="90">
        <f>IF(AND($D$13=1,$C$50=1,$C$30=1),'ch4'!F62,IF(AND($D$13=2,$C$50=1,$C$30=1),'ch4'!P62,IF(AND($D$13=1,$C$50=1,$C$30=2),'ch5'!F68,IF(AND($D$13=2,$C$50=1,$C$30=2),'ch5'!Q68,IF(AND($D$13=1,$C$50=2,$C$25=1),'ch5'!F147,IF(AND($D$13=2,$C$50=2,$C$25=1),'ch5'!Q147,IF(AND($D$13=1,$C$50=2,$C$25=2),'ch5'!F232,IF(AND($D$13=2,$C$50=2,$C$25=2),'ch5'!Q232,IF(AND($D$13=1,$C$20=1,$C$50=3),'ch5'!F317,IF(AND($D$13=2,$C$20=1,$C$50=3),'ch5'!Q317,IF(AND($D$13=1,$C$20=3,$C$50=3),'ch5'!F425,IF(AND($D$13=2,$C$20=3,$C$50=3),'ch5'!Q425,IF(AND($D$13=1,$C$20=2,$C$50=3),'ch5'!F371,IF(AND($D$13=2,$C$20=2,$C$50=3),'ch5'!Q371,IF(AND($D$13=1,$C$20=4,$C$50=3),'ch5'!F479,IF(AND($D$13=2,$C$20=4,$C$50=3),'ch5'!Q479,IF($C$50=5,'ch7.5'!M201,IF($C$50=4,'ch7.5'!F201,IF($C$50=6,'ch7.5'!T201)))))))))))))))))))</f>
        <v>0</v>
      </c>
    </row>
    <row r="104" spans="3:4" x14ac:dyDescent="0.35">
      <c r="C104" s="14">
        <f>IF(AND($D$13=1,$C$50=1,$C$30=1),'ch4'!C63,IF(AND($D$13=2,$C$50=1,$C$30=1),'ch4'!M63,IF(AND($D$13=1,$C$50=1,$C$30=2),'ch5'!C69,IF(AND($D$13=2,$C$50=1,$C$30=2),'ch5'!N69,IF(AND($D$13=1,$C$50=2,$C$25=1),'ch5'!C148,IF(AND($D$13=2,$C$50=2,$C$25=1),'ch5'!N148,IF(AND($D$13=1,$C$50=2,$C$25=2),'ch5'!C233,IF(AND($D$13=2,$C$50=2,$C$25=2),'ch5'!N233,IF(AND($D$13=1,$C$20=1,$C$50=3),'ch5'!C318,IF(AND($D$13=2,$C$20=1,$C$50=3),'ch5'!N318,IF(AND($D$13=1,$C$20=3,$C$50=3),'ch5'!C426,IF(AND($D$13=2,$C$20=3,$C$50=3),'ch5'!N426,IF(AND($D$13=1,$C$20=2,$C$50=3),'ch5'!C372,IF(AND($D$13=2,$C$20=2,$C$50=3),'ch5'!N372,IF(AND($D$13=1,$C$20=4,$C$50=3),'ch5'!C480,IF(AND($D$13=2,$C$20=4,$C$50=3),'ch5'!N480,IF($C$50=5,'ch7.5'!L202,IF($C$50=4,'ch7.5'!E202,IF($C$50=6,'ch7.5'!S202)))))))))))))))))))</f>
        <v>30</v>
      </c>
      <c r="D104" s="90">
        <f>IF(AND($D$13=1,$C$50=1,$C$30=1),'ch4'!F63,IF(AND($D$13=2,$C$50=1,$C$30=1),'ch4'!P63,IF(AND($D$13=1,$C$50=1,$C$30=2),'ch5'!F69,IF(AND($D$13=2,$C$50=1,$C$30=2),'ch5'!Q69,IF(AND($D$13=1,$C$50=2,$C$25=1),'ch5'!F148,IF(AND($D$13=2,$C$50=2,$C$25=1),'ch5'!Q148,IF(AND($D$13=1,$C$50=2,$C$25=2),'ch5'!F233,IF(AND($D$13=2,$C$50=2,$C$25=2),'ch5'!Q233,IF(AND($D$13=1,$C$20=1,$C$50=3),'ch5'!F318,IF(AND($D$13=2,$C$20=1,$C$50=3),'ch5'!Q318,IF(AND($D$13=1,$C$20=3,$C$50=3),'ch5'!F426,IF(AND($D$13=2,$C$20=3,$C$50=3),'ch5'!Q426,IF(AND($D$13=1,$C$20=2,$C$50=3),'ch5'!F372,IF(AND($D$13=2,$C$20=2,$C$50=3),'ch5'!Q372,IF(AND($D$13=1,$C$20=4,$C$50=3),'ch5'!F480,IF(AND($D$13=2,$C$20=4,$C$50=3),'ch5'!Q480,IF($C$50=5,'ch7.5'!M202,IF($C$50=4,'ch7.5'!F202,IF($C$50=6,'ch7.5'!T202)))))))))))))))))))</f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T55"/>
  <sheetViews>
    <sheetView topLeftCell="A10" workbookViewId="0">
      <selection activeCell="B21" sqref="B21"/>
    </sheetView>
  </sheetViews>
  <sheetFormatPr defaultRowHeight="14.5" x14ac:dyDescent="0.35"/>
  <sheetData>
    <row r="2" spans="2:20" x14ac:dyDescent="0.35">
      <c r="C2" s="4" t="s">
        <v>8</v>
      </c>
      <c r="D2">
        <f>scoreboard!M2</f>
        <v>0.59305680064017896</v>
      </c>
    </row>
    <row r="3" spans="2:20" x14ac:dyDescent="0.35">
      <c r="C3" s="4" t="s">
        <v>9</v>
      </c>
      <c r="D3">
        <f>1-D2</f>
        <v>0.40694319935982104</v>
      </c>
    </row>
    <row r="4" spans="2:20" x14ac:dyDescent="0.35">
      <c r="C4" s="4" t="s">
        <v>10</v>
      </c>
      <c r="D4">
        <f>scoreboard!M3</f>
        <v>0.59646615722790308</v>
      </c>
    </row>
    <row r="5" spans="2:20" x14ac:dyDescent="0.35">
      <c r="C5" s="4" t="s">
        <v>11</v>
      </c>
      <c r="D5">
        <f>1-D4</f>
        <v>0.40353384277209692</v>
      </c>
    </row>
    <row r="7" spans="2:20" x14ac:dyDescent="0.35">
      <c r="D7" t="s">
        <v>5</v>
      </c>
      <c r="E7" t="s">
        <v>6</v>
      </c>
      <c r="F7" t="s">
        <v>7</v>
      </c>
    </row>
    <row r="8" spans="2:20" x14ac:dyDescent="0.35">
      <c r="C8" t="s">
        <v>2</v>
      </c>
      <c r="D8">
        <f>scoreboard!D6</f>
        <v>0</v>
      </c>
      <c r="E8">
        <f>scoreboard!E6</f>
        <v>0</v>
      </c>
      <c r="F8">
        <f>scoreboard!F6</f>
        <v>0</v>
      </c>
    </row>
    <row r="9" spans="2:20" x14ac:dyDescent="0.35">
      <c r="C9" t="s">
        <v>3</v>
      </c>
      <c r="D9">
        <f>scoreboard!D7</f>
        <v>0</v>
      </c>
      <c r="E9">
        <f>scoreboard!E7</f>
        <v>0</v>
      </c>
      <c r="F9">
        <f>scoreboard!F7</f>
        <v>0</v>
      </c>
    </row>
    <row r="11" spans="2:20" x14ac:dyDescent="0.35">
      <c r="D11" s="115" t="s">
        <v>12</v>
      </c>
      <c r="E11" s="12">
        <f>INDEX(D14:J20,VLOOKUP($D$8,C13:J20,1,FALSE)+1,HLOOKUP($D$9,C13:J20,1,FALSE)+1)</f>
        <v>0.72106617622545621</v>
      </c>
      <c r="N11" s="115" t="s">
        <v>13</v>
      </c>
      <c r="O11" s="12">
        <f>INDEX(N14:T20,VLOOKUP($D$8,M13:T20,1,FALSE)+1,HLOOKUP($D$9,M13:T20,1,FALSE)+1)</f>
        <v>0.27168901950103669</v>
      </c>
    </row>
    <row r="12" spans="2:20" x14ac:dyDescent="0.35">
      <c r="F12" t="s">
        <v>0</v>
      </c>
      <c r="P12" t="s">
        <v>0</v>
      </c>
    </row>
    <row r="13" spans="2:20" x14ac:dyDescent="0.35">
      <c r="D13">
        <v>0</v>
      </c>
      <c r="E13">
        <v>1</v>
      </c>
      <c r="F13">
        <v>2</v>
      </c>
      <c r="G13">
        <v>3</v>
      </c>
      <c r="H13">
        <v>4</v>
      </c>
      <c r="I13">
        <v>5</v>
      </c>
      <c r="J13">
        <v>6</v>
      </c>
      <c r="N13">
        <v>0</v>
      </c>
      <c r="O13">
        <v>1</v>
      </c>
      <c r="P13">
        <v>2</v>
      </c>
      <c r="Q13">
        <v>3</v>
      </c>
      <c r="R13">
        <v>4</v>
      </c>
      <c r="S13">
        <v>5</v>
      </c>
      <c r="T13">
        <v>6</v>
      </c>
    </row>
    <row r="14" spans="2:20" x14ac:dyDescent="0.35">
      <c r="C14">
        <v>0</v>
      </c>
      <c r="D14" s="3">
        <f>$D$2*D15+$D$3*E14</f>
        <v>0.72106617622545621</v>
      </c>
      <c r="E14" s="3">
        <f t="shared" ref="D14:G16" si="0">$D$2*E15+$D$3*F14</f>
        <v>0.55991703215738164</v>
      </c>
      <c r="F14" s="3">
        <f t="shared" si="0"/>
        <v>0.35454739600155888</v>
      </c>
      <c r="G14" s="3">
        <f t="shared" si="0"/>
        <v>0.14181524122592776</v>
      </c>
      <c r="H14" s="112">
        <v>0</v>
      </c>
      <c r="M14">
        <v>0</v>
      </c>
      <c r="N14" s="3">
        <f t="shared" ref="N14:Q16" si="1">$D$5*N15+$D$4*O14</f>
        <v>0.27168901950103669</v>
      </c>
      <c r="O14" s="3">
        <f t="shared" si="1"/>
        <v>0.16318765924920176</v>
      </c>
      <c r="P14" s="3">
        <f t="shared" si="1"/>
        <v>7.5743740363976991E-2</v>
      </c>
      <c r="Q14" s="3">
        <f t="shared" si="1"/>
        <v>2.0632778880090265E-2</v>
      </c>
      <c r="R14" s="112">
        <v>0</v>
      </c>
    </row>
    <row r="15" spans="2:20" x14ac:dyDescent="0.35">
      <c r="C15">
        <v>1</v>
      </c>
      <c r="D15" s="3">
        <f t="shared" si="0"/>
        <v>0.83164335566319258</v>
      </c>
      <c r="E15" s="3">
        <f t="shared" si="0"/>
        <v>0.70083739037332093</v>
      </c>
      <c r="F15" s="3">
        <f t="shared" si="0"/>
        <v>0.50051976083685878</v>
      </c>
      <c r="G15" s="3">
        <f t="shared" si="0"/>
        <v>0.2391259000366312</v>
      </c>
      <c r="H15" s="112">
        <v>0</v>
      </c>
      <c r="M15">
        <v>1</v>
      </c>
      <c r="N15" s="3">
        <f t="shared" si="1"/>
        <v>0.43206562870643273</v>
      </c>
      <c r="O15" s="3">
        <f t="shared" si="1"/>
        <v>0.29243911908246112</v>
      </c>
      <c r="P15" s="3">
        <f t="shared" si="1"/>
        <v>0.15720363277749594</v>
      </c>
      <c r="Q15" s="3">
        <f t="shared" si="1"/>
        <v>5.1130231700896034E-2</v>
      </c>
      <c r="R15" s="112">
        <v>0</v>
      </c>
    </row>
    <row r="16" spans="2:20" x14ac:dyDescent="0.35">
      <c r="B16" t="s">
        <v>1</v>
      </c>
      <c r="C16">
        <v>2</v>
      </c>
      <c r="D16" s="3">
        <f t="shared" si="0"/>
        <v>0.92139967909283704</v>
      </c>
      <c r="E16" s="3">
        <f t="shared" si="0"/>
        <v>0.83829116708366014</v>
      </c>
      <c r="F16" s="3">
        <f t="shared" si="0"/>
        <v>0.67988277276461329</v>
      </c>
      <c r="G16" s="3">
        <f t="shared" si="0"/>
        <v>0.40320910202615534</v>
      </c>
      <c r="H16" s="112">
        <v>0</v>
      </c>
      <c r="L16" t="s">
        <v>1</v>
      </c>
      <c r="M16">
        <v>2</v>
      </c>
      <c r="N16" s="3">
        <f t="shared" si="1"/>
        <v>0.63844853595020123</v>
      </c>
      <c r="O16" s="3">
        <f t="shared" si="1"/>
        <v>0.49233162446205425</v>
      </c>
      <c r="P16" s="3">
        <f t="shared" si="1"/>
        <v>0.31399145877400375</v>
      </c>
      <c r="Q16" s="3">
        <f t="shared" si="1"/>
        <v>0.12670617995669017</v>
      </c>
      <c r="R16" s="112">
        <v>0</v>
      </c>
    </row>
    <row r="17" spans="2:20" x14ac:dyDescent="0.35">
      <c r="C17">
        <v>3</v>
      </c>
      <c r="D17" s="3">
        <f>$D$2*D18+$D$3*E17</f>
        <v>0.97842700553870343</v>
      </c>
      <c r="E17" s="3">
        <f>$D$2*E18+$D$3*F17</f>
        <v>0.94698770124372667</v>
      </c>
      <c r="F17" s="3">
        <f>$D$2*F18+$D$3*G17</f>
        <v>0.8697304713786369</v>
      </c>
      <c r="G17" s="2">
        <f>$D$2^2/($D$2^2+$D$3^2)</f>
        <v>0.67988277276461329</v>
      </c>
      <c r="H17" s="1">
        <f>G16</f>
        <v>0.40320910202615534</v>
      </c>
      <c r="M17">
        <v>3</v>
      </c>
      <c r="N17" s="3">
        <f>$D$5*N18+$D$4*O17</f>
        <v>0.85442495097065418</v>
      </c>
      <c r="O17" s="3">
        <f>$D$5*O18+$D$4*P17</f>
        <v>0.75593745384329791</v>
      </c>
      <c r="P17" s="3">
        <f>$D$5*P18+$D$4*Q17</f>
        <v>0.59081912158941052</v>
      </c>
      <c r="Q17" s="2">
        <f>$D$5^2/($D$5^2+$D$4^2)</f>
        <v>0.31399145877400375</v>
      </c>
      <c r="R17" s="1">
        <f>Q16</f>
        <v>0.12670617995669017</v>
      </c>
    </row>
    <row r="18" spans="2:20" x14ac:dyDescent="0.35">
      <c r="C18">
        <v>4</v>
      </c>
      <c r="D18" s="111">
        <v>1</v>
      </c>
      <c r="E18" s="111">
        <v>1</v>
      </c>
      <c r="F18" s="111">
        <v>1</v>
      </c>
      <c r="G18" s="1">
        <f>F17</f>
        <v>0.8697304713786369</v>
      </c>
      <c r="H18" s="1">
        <f>G17</f>
        <v>0.67988277276461329</v>
      </c>
      <c r="I18" s="1">
        <f>G16</f>
        <v>0.40320910202615534</v>
      </c>
      <c r="M18">
        <v>4</v>
      </c>
      <c r="N18" s="111">
        <v>1</v>
      </c>
      <c r="O18" s="111">
        <v>1</v>
      </c>
      <c r="P18" s="111">
        <v>1</v>
      </c>
      <c r="Q18" s="1">
        <f>P17</f>
        <v>0.59081912158941052</v>
      </c>
      <c r="R18" s="1">
        <f>Q17</f>
        <v>0.31399145877400375</v>
      </c>
      <c r="S18" s="1">
        <f>Q16</f>
        <v>0.12670617995669017</v>
      </c>
    </row>
    <row r="19" spans="2:20" x14ac:dyDescent="0.35">
      <c r="C19">
        <v>5</v>
      </c>
      <c r="H19" s="1">
        <f>F17</f>
        <v>0.8697304713786369</v>
      </c>
      <c r="I19" s="1">
        <f>G17</f>
        <v>0.67988277276461329</v>
      </c>
      <c r="J19" s="1">
        <f>G16</f>
        <v>0.40320910202615534</v>
      </c>
      <c r="M19">
        <v>5</v>
      </c>
      <c r="R19" s="1">
        <f>P17</f>
        <v>0.59081912158941052</v>
      </c>
      <c r="S19" s="1">
        <f>Q17</f>
        <v>0.31399145877400375</v>
      </c>
      <c r="T19" s="1">
        <f>Q16</f>
        <v>0.12670617995669017</v>
      </c>
    </row>
    <row r="20" spans="2:20" x14ac:dyDescent="0.35">
      <c r="C20">
        <v>6</v>
      </c>
      <c r="I20" s="1">
        <f>F17</f>
        <v>0.8697304713786369</v>
      </c>
      <c r="J20" s="1">
        <f>G17</f>
        <v>0.67988277276461329</v>
      </c>
      <c r="M20">
        <v>6</v>
      </c>
      <c r="S20" s="1">
        <f>P17</f>
        <v>0.59081912158941052</v>
      </c>
      <c r="T20" s="1">
        <f>Q17</f>
        <v>0.31399145877400375</v>
      </c>
    </row>
    <row r="22" spans="2:20" x14ac:dyDescent="0.35">
      <c r="D22" s="115" t="s">
        <v>64</v>
      </c>
      <c r="N22" s="115" t="s">
        <v>65</v>
      </c>
    </row>
    <row r="23" spans="2:20" x14ac:dyDescent="0.35">
      <c r="F23" t="s">
        <v>0</v>
      </c>
      <c r="P23" t="s">
        <v>0</v>
      </c>
    </row>
    <row r="24" spans="2:20" x14ac:dyDescent="0.35">
      <c r="D24">
        <v>0</v>
      </c>
      <c r="E24">
        <v>1</v>
      </c>
      <c r="F24">
        <v>2</v>
      </c>
      <c r="G24">
        <v>3</v>
      </c>
      <c r="H24">
        <v>4</v>
      </c>
      <c r="I24">
        <v>5</v>
      </c>
      <c r="N24">
        <v>0</v>
      </c>
      <c r="O24">
        <v>1</v>
      </c>
      <c r="P24">
        <v>2</v>
      </c>
      <c r="Q24">
        <v>3</v>
      </c>
      <c r="R24">
        <v>4</v>
      </c>
      <c r="S24">
        <v>5</v>
      </c>
    </row>
    <row r="25" spans="2:20" x14ac:dyDescent="0.35">
      <c r="C25">
        <v>0</v>
      </c>
      <c r="D25" s="8">
        <v>1</v>
      </c>
      <c r="E25" s="6">
        <f>$D$3*D25</f>
        <v>0.40694319935982104</v>
      </c>
      <c r="F25" s="6">
        <f>$D$3*E25</f>
        <v>0.16560276750520705</v>
      </c>
      <c r="G25" s="6">
        <f>$D$3*F25</f>
        <v>6.7390920031409562E-2</v>
      </c>
      <c r="H25" s="6">
        <f>$D$3*G25</f>
        <v>2.7424276605383657E-2</v>
      </c>
      <c r="M25">
        <v>0</v>
      </c>
      <c r="N25" s="8">
        <v>1</v>
      </c>
      <c r="O25" s="6">
        <f>$D$4*N25</f>
        <v>0.59646615722790308</v>
      </c>
      <c r="P25" s="6">
        <f>$D$4*O25</f>
        <v>0.35577187671822158</v>
      </c>
      <c r="Q25" s="6">
        <f>$D$4*P25</f>
        <v>0.21220588415587691</v>
      </c>
      <c r="R25" s="6">
        <f>$D$4*Q25</f>
        <v>0.12657362826360546</v>
      </c>
    </row>
    <row r="26" spans="2:20" x14ac:dyDescent="0.35">
      <c r="C26">
        <v>1</v>
      </c>
      <c r="D26" s="7">
        <f>$D$2*D25</f>
        <v>0.59305680064017896</v>
      </c>
      <c r="E26" s="3">
        <f>$D$2*E25+$D$3*D26</f>
        <v>0.48268086370922797</v>
      </c>
      <c r="F26" s="3">
        <f t="shared" ref="E26:G28" si="2">$D$2*F25+$D$3*E26</f>
        <v>0.29463554242139245</v>
      </c>
      <c r="G26" s="3">
        <f t="shared" si="2"/>
        <v>0.15986657370410362</v>
      </c>
      <c r="H26" s="6">
        <f>$D$3*G26</f>
        <v>6.5056614973840562E-2</v>
      </c>
      <c r="M26">
        <v>1</v>
      </c>
      <c r="N26" s="7">
        <f>$D$5*N25</f>
        <v>0.40353384277209692</v>
      </c>
      <c r="O26" s="3">
        <f t="shared" ref="O26:Q28" si="3">$D$5*O25+$D$4*N26</f>
        <v>0.48138856101936295</v>
      </c>
      <c r="P26" s="3">
        <f t="shared" si="3"/>
        <v>0.43069797768703399</v>
      </c>
      <c r="Q26" s="3">
        <f t="shared" si="3"/>
        <v>0.34252902356908577</v>
      </c>
      <c r="R26" s="6">
        <f>$D$4*Q26</f>
        <v>0.20430697042727844</v>
      </c>
    </row>
    <row r="27" spans="2:20" x14ac:dyDescent="0.35">
      <c r="B27" t="s">
        <v>1</v>
      </c>
      <c r="C27">
        <v>2</v>
      </c>
      <c r="D27" s="7">
        <f>$D$2*D26</f>
        <v>0.35171636878556495</v>
      </c>
      <c r="E27" s="3">
        <f t="shared" si="2"/>
        <v>0.42938575314244948</v>
      </c>
      <c r="F27" s="3">
        <f>$D$2*F26+$D$3*E27</f>
        <v>0.34947122428662947</v>
      </c>
      <c r="G27" s="3">
        <f t="shared" si="2"/>
        <v>0.23702489682565764</v>
      </c>
      <c r="H27" s="6">
        <f>$D$3*G27</f>
        <v>9.645566984216461E-2</v>
      </c>
      <c r="L27" t="s">
        <v>1</v>
      </c>
      <c r="M27">
        <v>2</v>
      </c>
      <c r="N27" s="7">
        <f>$D$5*N26</f>
        <v>0.16283956226241544</v>
      </c>
      <c r="O27" s="3">
        <f t="shared" si="3"/>
        <v>0.2913848638420104</v>
      </c>
      <c r="P27" s="3">
        <f t="shared" si="3"/>
        <v>0.3476024200204394</v>
      </c>
      <c r="Q27" s="3">
        <f t="shared" si="3"/>
        <v>0.34555513285451833</v>
      </c>
      <c r="R27" s="6">
        <f>$D$4*Q27</f>
        <v>0.20611194220411208</v>
      </c>
    </row>
    <row r="28" spans="2:20" x14ac:dyDescent="0.35">
      <c r="C28">
        <v>3</v>
      </c>
      <c r="D28" s="7">
        <f>$D$2*D27</f>
        <v>0.20858778440474846</v>
      </c>
      <c r="E28" s="3">
        <f t="shared" si="2"/>
        <v>0.33953352133217968</v>
      </c>
      <c r="F28" s="3">
        <f t="shared" si="2"/>
        <v>0.34542714365205812</v>
      </c>
      <c r="G28" s="3">
        <f t="shared" si="2"/>
        <v>0.28113845396698606</v>
      </c>
      <c r="H28" s="6">
        <f>$D$3*G28</f>
        <v>0.11440738192039908</v>
      </c>
      <c r="I28" s="6">
        <f>$D$3*H28</f>
        <v>4.655730602906815E-2</v>
      </c>
      <c r="M28">
        <v>3</v>
      </c>
      <c r="N28" s="7">
        <f>$D$5*N27</f>
        <v>6.5711274315078644E-2</v>
      </c>
      <c r="O28" s="3">
        <f t="shared" si="3"/>
        <v>0.15677820510905427</v>
      </c>
      <c r="P28" s="3">
        <f t="shared" si="3"/>
        <v>0.23378223384621399</v>
      </c>
      <c r="Q28" s="3">
        <f t="shared" si="3"/>
        <v>0.27888638130081256</v>
      </c>
      <c r="R28" s="6">
        <f>$D$4*Q28</f>
        <v>0.1663462881576914</v>
      </c>
      <c r="S28" s="6">
        <f>$D$4*R28</f>
        <v>9.9219931266543632E-2</v>
      </c>
    </row>
    <row r="29" spans="2:20" x14ac:dyDescent="0.35">
      <c r="C29">
        <v>4</v>
      </c>
      <c r="D29" s="7">
        <f>$D$2*D28</f>
        <v>0.12370440407170354</v>
      </c>
      <c r="E29" s="7">
        <f>$D$2*E28</f>
        <v>0.20136266387135643</v>
      </c>
      <c r="F29" s="7">
        <f>$D$2*F28</f>
        <v>0.20485791666856509</v>
      </c>
      <c r="G29" s="7">
        <f>$D$2*G28</f>
        <v>0.16673107204658699</v>
      </c>
      <c r="H29" s="3">
        <f>$D$2*H28+$D$3*G29</f>
        <v>0.13570015178266187</v>
      </c>
      <c r="I29" s="6">
        <f>$D$3*H29</f>
        <v>5.5222253920049744E-2</v>
      </c>
      <c r="M29">
        <v>4</v>
      </c>
      <c r="N29" s="7">
        <f>$D$5*N28</f>
        <v>2.6516723037815076E-2</v>
      </c>
      <c r="O29" s="7">
        <f>$D$5*O28</f>
        <v>6.3265311570568666E-2</v>
      </c>
      <c r="P29" s="7">
        <f>$D$5*P28</f>
        <v>9.4339043195807715E-2</v>
      </c>
      <c r="Q29" s="7">
        <f>$D$5*Q28</f>
        <v>0.11254009314312116</v>
      </c>
      <c r="R29" s="3">
        <f>$D$5*R28+$D$4*Q29</f>
        <v>0.13425271378229553</v>
      </c>
      <c r="S29" s="6">
        <f>$D$4*R29</f>
        <v>8.0077200287143352E-2</v>
      </c>
    </row>
    <row r="30" spans="2:20" x14ac:dyDescent="0.35">
      <c r="C30">
        <v>5</v>
      </c>
      <c r="G30" s="7">
        <f>$D$2*G29</f>
        <v>9.8880996155256057E-2</v>
      </c>
      <c r="H30" s="7">
        <f>$D$2*H29</f>
        <v>8.0477897862612127E-2</v>
      </c>
      <c r="I30" s="3">
        <f>$D$2*I29+$D$3*H30</f>
        <v>6.5499866467928561E-2</v>
      </c>
      <c r="M30">
        <v>5</v>
      </c>
      <c r="Q30" s="7">
        <f>$D$5*Q29</f>
        <v>4.5413736251973397E-2</v>
      </c>
      <c r="R30" s="7">
        <f>$D$5*R29</f>
        <v>5.4175513495152171E-2</v>
      </c>
      <c r="S30" s="3">
        <f>$D$5*S29+$D$4*R30</f>
        <v>6.4627720700603644E-2</v>
      </c>
    </row>
    <row r="31" spans="2:20" x14ac:dyDescent="0.35">
      <c r="D31" s="4"/>
      <c r="F31" s="1"/>
      <c r="M31" s="4"/>
      <c r="O31" s="1"/>
    </row>
    <row r="32" spans="2:20" x14ac:dyDescent="0.35">
      <c r="D32" s="4"/>
      <c r="F32" s="1"/>
      <c r="M32" s="4"/>
      <c r="O32" s="1"/>
    </row>
    <row r="33" spans="4:15" x14ac:dyDescent="0.35">
      <c r="D33" s="4"/>
      <c r="F33" s="1"/>
      <c r="M33" s="4"/>
      <c r="O33" s="1"/>
    </row>
    <row r="36" spans="4:15" x14ac:dyDescent="0.35">
      <c r="D36" s="4"/>
      <c r="F36" s="1"/>
      <c r="M36" s="4"/>
      <c r="O36" s="1"/>
    </row>
    <row r="40" spans="4:15" x14ac:dyDescent="0.35">
      <c r="D40" s="4"/>
      <c r="F40" s="1"/>
      <c r="L40" s="4"/>
      <c r="N40" s="1"/>
    </row>
    <row r="41" spans="4:15" x14ac:dyDescent="0.35">
      <c r="D41" s="4"/>
      <c r="F41" s="1"/>
      <c r="L41" s="4"/>
      <c r="N41" s="1"/>
    </row>
    <row r="44" spans="4:15" x14ac:dyDescent="0.35">
      <c r="D44" s="4"/>
      <c r="F44" s="1"/>
      <c r="L44" s="4"/>
      <c r="N44" s="1"/>
    </row>
    <row r="45" spans="4:15" x14ac:dyDescent="0.35">
      <c r="D45" s="4"/>
      <c r="F45" s="1"/>
      <c r="L45" s="4"/>
      <c r="N45" s="1"/>
    </row>
    <row r="46" spans="4:15" x14ac:dyDescent="0.35">
      <c r="D46" s="4"/>
      <c r="F46" s="1"/>
      <c r="L46" s="4"/>
      <c r="N46" s="1"/>
    </row>
    <row r="47" spans="4:15" x14ac:dyDescent="0.35">
      <c r="D47" s="4"/>
      <c r="F47" s="1"/>
      <c r="L47" s="4"/>
      <c r="N47" s="1"/>
    </row>
    <row r="48" spans="4:15" x14ac:dyDescent="0.35">
      <c r="D48" s="4"/>
      <c r="F48" s="1"/>
      <c r="L48" s="4"/>
      <c r="N48" s="1"/>
    </row>
    <row r="51" spans="4:14" x14ac:dyDescent="0.35">
      <c r="D51" s="4"/>
      <c r="F51" s="1"/>
      <c r="L51" s="4"/>
      <c r="N51" s="1"/>
    </row>
    <row r="52" spans="4:14" x14ac:dyDescent="0.35">
      <c r="D52" s="4"/>
      <c r="F52" s="1"/>
      <c r="L52" s="4"/>
      <c r="N52" s="1"/>
    </row>
    <row r="53" spans="4:14" x14ac:dyDescent="0.35">
      <c r="D53" s="4"/>
      <c r="F53" s="1"/>
      <c r="L53" s="4"/>
      <c r="N53" s="1"/>
    </row>
    <row r="54" spans="4:14" x14ac:dyDescent="0.35">
      <c r="D54" s="4"/>
      <c r="F54" s="1"/>
      <c r="L54" s="4"/>
      <c r="N54" s="1"/>
    </row>
    <row r="55" spans="4:14" x14ac:dyDescent="0.35">
      <c r="D55" s="4"/>
      <c r="F55" s="1"/>
      <c r="L55" s="4"/>
      <c r="N55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V102"/>
  <sheetViews>
    <sheetView topLeftCell="A4" workbookViewId="0">
      <selection activeCell="O15" sqref="O15"/>
    </sheetView>
  </sheetViews>
  <sheetFormatPr defaultRowHeight="14.5" x14ac:dyDescent="0.35"/>
  <sheetData>
    <row r="2" spans="3:18" x14ac:dyDescent="0.35">
      <c r="C2" s="4" t="s">
        <v>8</v>
      </c>
      <c r="D2" s="5">
        <f>scoreboard!M2</f>
        <v>0.59305680064017896</v>
      </c>
      <c r="F2" s="4" t="s">
        <v>14</v>
      </c>
      <c r="G2" s="1">
        <f>'ch1'!D14</f>
        <v>0.72106617622545621</v>
      </c>
      <c r="I2" s="4" t="s">
        <v>28</v>
      </c>
      <c r="J2" s="1">
        <f>D33</f>
        <v>0.48822831379838394</v>
      </c>
    </row>
    <row r="3" spans="3:18" x14ac:dyDescent="0.35">
      <c r="C3" s="4" t="s">
        <v>9</v>
      </c>
      <c r="D3" s="5">
        <f>1-D2</f>
        <v>0.40694319935982104</v>
      </c>
      <c r="F3" s="4" t="s">
        <v>15</v>
      </c>
      <c r="G3" s="1">
        <f>1-G2</f>
        <v>0.27893382377454379</v>
      </c>
      <c r="I3" s="4" t="s">
        <v>29</v>
      </c>
      <c r="J3" s="1">
        <f>1-J2</f>
        <v>0.51177168620161606</v>
      </c>
    </row>
    <row r="4" spans="3:18" x14ac:dyDescent="0.35">
      <c r="C4" s="4" t="s">
        <v>10</v>
      </c>
      <c r="D4" s="5">
        <f>scoreboard!M3</f>
        <v>0.59646615722790308</v>
      </c>
      <c r="F4" s="4" t="s">
        <v>16</v>
      </c>
      <c r="G4" s="1">
        <f>1-G5</f>
        <v>0.72831098049896337</v>
      </c>
      <c r="I4" s="4" t="s">
        <v>30</v>
      </c>
      <c r="J4" s="1">
        <f>D48</f>
        <v>0.48762799910411447</v>
      </c>
    </row>
    <row r="5" spans="3:18" x14ac:dyDescent="0.35">
      <c r="C5" s="4" t="s">
        <v>11</v>
      </c>
      <c r="D5" s="5">
        <f>1-D4</f>
        <v>0.40353384277209692</v>
      </c>
      <c r="F5" s="4" t="s">
        <v>17</v>
      </c>
      <c r="G5" s="1">
        <f>'ch1'!N14</f>
        <v>0.27168901950103669</v>
      </c>
      <c r="I5" s="4" t="s">
        <v>31</v>
      </c>
      <c r="J5" s="1">
        <f>1-J4</f>
        <v>0.51237200089588553</v>
      </c>
    </row>
    <row r="6" spans="3:18" x14ac:dyDescent="0.35">
      <c r="F6" s="4" t="s">
        <v>20</v>
      </c>
      <c r="G6" s="1">
        <f>D18</f>
        <v>0.49449447857241829</v>
      </c>
    </row>
    <row r="7" spans="3:18" x14ac:dyDescent="0.35">
      <c r="F7" s="4" t="s">
        <v>21</v>
      </c>
      <c r="G7" s="1">
        <f>1-G6</f>
        <v>0.50550552142758165</v>
      </c>
    </row>
    <row r="8" spans="3:18" x14ac:dyDescent="0.35">
      <c r="F8" s="4" t="s">
        <v>12</v>
      </c>
      <c r="G8" s="1">
        <f>'ch1'!E11</f>
        <v>0.72106617622545621</v>
      </c>
    </row>
    <row r="9" spans="3:18" x14ac:dyDescent="0.35">
      <c r="F9" s="4" t="s">
        <v>13</v>
      </c>
      <c r="G9" s="1">
        <f>'ch1'!O11</f>
        <v>0.27168901950103669</v>
      </c>
    </row>
    <row r="11" spans="3:18" x14ac:dyDescent="0.35">
      <c r="D11" t="s">
        <v>5</v>
      </c>
      <c r="E11" t="s">
        <v>6</v>
      </c>
      <c r="F11" t="s">
        <v>7</v>
      </c>
    </row>
    <row r="12" spans="3:18" x14ac:dyDescent="0.35">
      <c r="C12" t="s">
        <v>2</v>
      </c>
      <c r="D12">
        <f>scoreboard!D6</f>
        <v>0</v>
      </c>
      <c r="E12">
        <f>scoreboard!E6</f>
        <v>0</v>
      </c>
      <c r="F12">
        <f>scoreboard!F6</f>
        <v>0</v>
      </c>
    </row>
    <row r="13" spans="3:18" x14ac:dyDescent="0.35">
      <c r="C13" t="s">
        <v>3</v>
      </c>
      <c r="D13">
        <f>scoreboard!D7</f>
        <v>0</v>
      </c>
      <c r="E13">
        <f>scoreboard!E7</f>
        <v>0</v>
      </c>
      <c r="F13">
        <f>scoreboard!F7</f>
        <v>0</v>
      </c>
    </row>
    <row r="15" spans="3:18" x14ac:dyDescent="0.35">
      <c r="D15" s="115" t="s">
        <v>18</v>
      </c>
      <c r="E15" s="116"/>
      <c r="F15" s="12">
        <f>INDEX(D18:K25,VLOOKUP($D$12,C17:K25,1,FALSE)+1,HLOOKUP($D$13,C17:K25,1,FALSE)+1)</f>
        <v>0.49449447857241829</v>
      </c>
      <c r="O15" s="115" t="s">
        <v>19</v>
      </c>
      <c r="P15" s="116"/>
      <c r="Q15" s="12">
        <f>INDEX(O18:V25,VLOOKUP($D$12,N17:V25,1,FALSE)+1,HLOOKUP($D$13,N17:V25,1,FALSE)+1)</f>
        <v>0.49449447857241813</v>
      </c>
    </row>
    <row r="16" spans="3:18" x14ac:dyDescent="0.35">
      <c r="G16" t="s">
        <v>0</v>
      </c>
      <c r="R16" t="s">
        <v>0</v>
      </c>
    </row>
    <row r="17" spans="2:22" x14ac:dyDescent="0.35">
      <c r="D17">
        <v>0</v>
      </c>
      <c r="E17">
        <v>1</v>
      </c>
      <c r="F17">
        <v>2</v>
      </c>
      <c r="G17">
        <v>3</v>
      </c>
      <c r="H17">
        <v>4</v>
      </c>
      <c r="I17">
        <v>5</v>
      </c>
      <c r="J17">
        <v>6</v>
      </c>
      <c r="K17">
        <v>7</v>
      </c>
      <c r="O17">
        <v>0</v>
      </c>
      <c r="P17">
        <v>1</v>
      </c>
      <c r="Q17">
        <v>2</v>
      </c>
      <c r="R17">
        <v>3</v>
      </c>
      <c r="S17">
        <v>4</v>
      </c>
      <c r="T17">
        <v>5</v>
      </c>
      <c r="U17">
        <v>6</v>
      </c>
      <c r="V17">
        <v>7</v>
      </c>
    </row>
    <row r="18" spans="2:22" x14ac:dyDescent="0.35">
      <c r="C18">
        <v>0</v>
      </c>
      <c r="D18" s="3">
        <f>$D$2*O19+$D$3*P18</f>
        <v>0.49449447857241829</v>
      </c>
      <c r="E18" s="7">
        <f>$D$2*E19+$D$3*F18</f>
        <v>0.4018800254605786</v>
      </c>
      <c r="F18" s="3">
        <f>$D$2*Q19+$D$3*R18</f>
        <v>0.26639318522748756</v>
      </c>
      <c r="G18" s="7">
        <f>$D$2*G19+$D$3*H18</f>
        <v>0.18016338009850585</v>
      </c>
      <c r="H18" s="3">
        <f>$D$2*S19+$D$3*T18</f>
        <v>8.405374784848467E-2</v>
      </c>
      <c r="I18" s="7">
        <f>$D$2*I19+$D$3*J18</f>
        <v>3.7100790468674108E-2</v>
      </c>
      <c r="J18" s="3">
        <f>$D$2*U19+$D$3*V18</f>
        <v>6.8048135123794842E-3</v>
      </c>
      <c r="K18" s="112">
        <v>0</v>
      </c>
      <c r="N18">
        <v>0</v>
      </c>
      <c r="O18" s="3">
        <f>$D$5*D19+$D$4*E18</f>
        <v>0.49449447857241813</v>
      </c>
      <c r="P18" s="7">
        <f>$D$5*P19+$D$4*Q18</f>
        <v>0.35858254251213673</v>
      </c>
      <c r="Q18" s="3">
        <f>$D$5*F19+$D$4*G18</f>
        <v>0.26639318522748756</v>
      </c>
      <c r="R18" s="7">
        <f>$D$5*R19+$D$4*S18</f>
        <v>0.14944965796602994</v>
      </c>
      <c r="S18" s="3">
        <f>$D$5*H19+$D$4*I18</f>
        <v>8.405374784848467E-2</v>
      </c>
      <c r="T18" s="7">
        <f>$D$5*T19+$D$4*U18</f>
        <v>2.7419115529507734E-2</v>
      </c>
      <c r="U18" s="3">
        <f>$D$5*J19+$D$4*K18</f>
        <v>6.8048135123794824E-3</v>
      </c>
      <c r="V18" s="112">
        <v>0</v>
      </c>
    </row>
    <row r="19" spans="2:22" x14ac:dyDescent="0.35">
      <c r="C19">
        <v>1</v>
      </c>
      <c r="D19" s="7">
        <f>$D$2*D20+$D$3*E19</f>
        <v>0.63138854072071071</v>
      </c>
      <c r="E19" s="3">
        <f>$D$2*P20+$D$3*Q19</f>
        <v>0.49484826758526324</v>
      </c>
      <c r="F19" s="7">
        <f>$D$2*F20+$D$3*G19</f>
        <v>0.39385005514073168</v>
      </c>
      <c r="G19" s="3">
        <f>$D$2*R20+$D$3*S19</f>
        <v>0.24611180391710244</v>
      </c>
      <c r="H19" s="7">
        <f>$D$2*H20+$D$3*I19</f>
        <v>0.15345523810871531</v>
      </c>
      <c r="I19" s="3">
        <f>$D$2*T20+$D$3*U19</f>
        <v>5.7889257571686177E-2</v>
      </c>
      <c r="J19" s="7">
        <f>$D$2*J20+$D$3*K19</f>
        <v>1.6863055315592512E-2</v>
      </c>
      <c r="K19" s="112">
        <v>0</v>
      </c>
      <c r="N19">
        <v>1</v>
      </c>
      <c r="O19" s="7">
        <f>$D$5*O20+$D$4*P19</f>
        <v>0.58775441258186789</v>
      </c>
      <c r="P19" s="3">
        <f>$D$5*E20+$D$4*F19</f>
        <v>0.49484826758526335</v>
      </c>
      <c r="Q19" s="7">
        <f>$D$5*Q20+$D$4*R19</f>
        <v>0.34663739299448282</v>
      </c>
      <c r="R19" s="3">
        <f>$D$5*G20+$D$4*H19</f>
        <v>0.24611180391710247</v>
      </c>
      <c r="S19" s="7">
        <f>$D$5*S20+$D$4*T19</f>
        <v>0.12291525056723485</v>
      </c>
      <c r="T19" s="3">
        <f>$D$5*I20+$D$4*J19</f>
        <v>5.7889257571686184E-2</v>
      </c>
      <c r="U19" s="7">
        <f>$D$5*U20+$D$4*V19</f>
        <v>1.1474134526463543E-2</v>
      </c>
      <c r="V19" s="112">
        <v>0</v>
      </c>
    </row>
    <row r="20" spans="2:22" x14ac:dyDescent="0.35">
      <c r="C20">
        <v>2</v>
      </c>
      <c r="D20" s="3">
        <f>$D$2*O21+$D$3*P20</f>
        <v>0.72507962651759184</v>
      </c>
      <c r="E20" s="7">
        <f>$D$2*E21+$D$3*F20</f>
        <v>0.64413442224788464</v>
      </c>
      <c r="F20" s="3">
        <f>$D$2*Q21+$D$3*R20</f>
        <v>0.4952249597972006</v>
      </c>
      <c r="G20" s="7">
        <f>$D$2*G21+$D$3*H20</f>
        <v>0.38306811313272321</v>
      </c>
      <c r="H20" s="3">
        <f>$D$2*S21+$D$3*T20</f>
        <v>0.21903061946800001</v>
      </c>
      <c r="I20" s="7">
        <f>$D$2*I21+$D$3*J20</f>
        <v>0.1185303701912471</v>
      </c>
      <c r="J20" s="3">
        <f>$D$2*U21+$D$3*V20</f>
        <v>2.8434131937091996E-2</v>
      </c>
      <c r="K20" s="112">
        <v>0</v>
      </c>
      <c r="N20">
        <v>2</v>
      </c>
      <c r="O20" s="3">
        <f>$D$5*D21+$D$4*E20</f>
        <v>0.72507962651759195</v>
      </c>
      <c r="P20" s="7">
        <f>$D$5*P21+$D$4*Q20</f>
        <v>0.59654747653250695</v>
      </c>
      <c r="Q20" s="3">
        <f>$D$5*F21+$D$4*G20</f>
        <v>0.4952249597972006</v>
      </c>
      <c r="R20" s="7">
        <f>$D$5*R21+$D$4*S20</f>
        <v>0.33064670768379145</v>
      </c>
      <c r="S20" s="3">
        <f>$D$5*H21+$D$4*I20</f>
        <v>0.21903061946800001</v>
      </c>
      <c r="T20" s="7">
        <f>$D$5*T21+$D$4*U20</f>
        <v>8.9738346310426792E-2</v>
      </c>
      <c r="U20" s="3">
        <f>$D$5*J21+$D$4*K20</f>
        <v>2.8434131937092003E-2</v>
      </c>
      <c r="V20" s="112">
        <v>0</v>
      </c>
    </row>
    <row r="21" spans="2:22" x14ac:dyDescent="0.35">
      <c r="B21" t="s">
        <v>1</v>
      </c>
      <c r="C21">
        <v>3</v>
      </c>
      <c r="D21" s="7">
        <f>$D$2*D22+$D$3*E21</f>
        <v>0.84472529143905328</v>
      </c>
      <c r="E21" s="3">
        <f>$D$2*P22+$D$3*Q21</f>
        <v>0.74631298760489595</v>
      </c>
      <c r="F21" s="7">
        <f>$D$2*F22+$D$3*G21</f>
        <v>0.66100476869055702</v>
      </c>
      <c r="G21" s="3">
        <f>$D$2*R22+$D$3*S21</f>
        <v>0.49562721778312241</v>
      </c>
      <c r="H21" s="7">
        <f>$D$2*H22+$D$3*I21</f>
        <v>0.36758073133657554</v>
      </c>
      <c r="I21" s="3">
        <f>$D$2*T22+$D$3*U21</f>
        <v>0.18035252855087358</v>
      </c>
      <c r="J21" s="7">
        <f>$D$2*J22+$D$3*K21</f>
        <v>7.0462818537751978E-2</v>
      </c>
      <c r="K21" s="112">
        <v>0</v>
      </c>
      <c r="M21" t="s">
        <v>1</v>
      </c>
      <c r="N21">
        <v>3</v>
      </c>
      <c r="O21" s="7">
        <f>$D$5*O22+$D$4*P21</f>
        <v>0.81327570534016935</v>
      </c>
      <c r="P21" s="3">
        <f>$D$5*E22+$D$4*F21</f>
        <v>0.74631298760489595</v>
      </c>
      <c r="Q21" s="7">
        <f>$D$5*Q22+$D$4*R21</f>
        <v>0.60815512160932794</v>
      </c>
      <c r="R21" s="3">
        <f>$D$5*G22+$D$4*H21</f>
        <v>0.49562721778312246</v>
      </c>
      <c r="S21" s="7">
        <f>$D$5*S22+$D$4*T21</f>
        <v>0.30774827894758372</v>
      </c>
      <c r="T21" s="3">
        <f>$D$5*I22+$D$4*J21</f>
        <v>0.18035252855087358</v>
      </c>
      <c r="U21" s="7">
        <f>$D$5*U22+$D$4*V21</f>
        <v>4.7945039845084976E-2</v>
      </c>
      <c r="V21" s="112">
        <v>0</v>
      </c>
    </row>
    <row r="22" spans="2:22" x14ac:dyDescent="0.35">
      <c r="C22">
        <v>4</v>
      </c>
      <c r="D22" s="3">
        <f>$D$2*O23+$D$3*P22</f>
        <v>0.91225376044136874</v>
      </c>
      <c r="E22" s="7">
        <f>$D$2*E23+$D$3*F22</f>
        <v>0.87240765457569025</v>
      </c>
      <c r="F22" s="3">
        <f>$D$2*Q23+$D$3*R22</f>
        <v>0.77448339265358457</v>
      </c>
      <c r="G22" s="7">
        <f>$D$2*G23+$D$3*H22</f>
        <v>0.68489361287068629</v>
      </c>
      <c r="H22" s="3">
        <f>$D$2*S23+$D$3*T22</f>
        <v>0.49605281659005857</v>
      </c>
      <c r="I22" s="7">
        <f>$D$2*I23+$D$3*J22</f>
        <v>0.34278126711750051</v>
      </c>
      <c r="J22" s="3">
        <f>$D$2*U23+$D$3*V22</f>
        <v>0.11881293404222064</v>
      </c>
      <c r="K22" s="112">
        <v>0</v>
      </c>
      <c r="N22">
        <v>4</v>
      </c>
      <c r="O22" s="3">
        <f>$D$5*D23+$D$4*E22</f>
        <v>0.91225376044136874</v>
      </c>
      <c r="P22" s="7">
        <f>$D$5*P23+$D$4*Q22</f>
        <v>0.84111403186283584</v>
      </c>
      <c r="Q22" s="3">
        <f>$D$5*F23+$D$4*G22</f>
        <v>0.77448339265358457</v>
      </c>
      <c r="R22" s="7">
        <f>$D$5*R23+$D$4*S22</f>
        <v>0.62454582453298391</v>
      </c>
      <c r="S22" s="3">
        <f>$D$5*H23+$D$4*I22</f>
        <v>0.49605281659005851</v>
      </c>
      <c r="T22" s="7">
        <f>$D$5*T23+$D$4*U22</f>
        <v>0.27120778392433759</v>
      </c>
      <c r="U22" s="3">
        <f>$D$5*J23+$D$4*K22</f>
        <v>0.11881293404222062</v>
      </c>
      <c r="V22" s="112">
        <v>0</v>
      </c>
    </row>
    <row r="23" spans="2:22" x14ac:dyDescent="0.35">
      <c r="C23">
        <v>5</v>
      </c>
      <c r="D23" s="7">
        <f>$D$2*D24+$D$3*E23</f>
        <v>0.97115056444405123</v>
      </c>
      <c r="E23" s="3">
        <f>$D$2*P24+$D$3*Q23</f>
        <v>0.93960123940350937</v>
      </c>
      <c r="F23" s="7">
        <f>$D$2*F24+$D$3*G23</f>
        <v>0.90690666428530031</v>
      </c>
      <c r="G23" s="3">
        <f>$D$2*R24+$D$3*S23</f>
        <v>0.81447222612516934</v>
      </c>
      <c r="H23" s="7">
        <f>$D$2*H24+$D$3*I23</f>
        <v>0.7226045513794872</v>
      </c>
      <c r="I23" s="3">
        <f>$D$2*T24+$D$3*U23</f>
        <v>0.49646366300024936</v>
      </c>
      <c r="J23" s="7">
        <f>$D$2*J24+$D$3*K23</f>
        <v>0.29443115161303185</v>
      </c>
      <c r="K23" s="112">
        <v>0</v>
      </c>
      <c r="N23">
        <v>5</v>
      </c>
      <c r="O23" s="7">
        <f>$D$5*O24+$D$4*P23</f>
        <v>0.96106835748854436</v>
      </c>
      <c r="P23" s="3">
        <f>$D$5*E24+$D$4*F23</f>
        <v>0.93960123940350926</v>
      </c>
      <c r="Q23" s="7">
        <f>$D$5*Q24+$D$4*R23</f>
        <v>0.87736742266447765</v>
      </c>
      <c r="R23" s="3">
        <f>$D$5*G24+$D$4*H23</f>
        <v>0.81447222612516934</v>
      </c>
      <c r="S23" s="7">
        <f>$D$5*S24+$D$4*T23</f>
        <v>0.65033678543483464</v>
      </c>
      <c r="T23" s="3">
        <f>$D$5*I24+$D$4*J23</f>
        <v>0.49646366300024936</v>
      </c>
      <c r="U23" s="7">
        <f>$D$5*U24+$D$4*V23</f>
        <v>0.20033988972720193</v>
      </c>
      <c r="V23" s="112">
        <v>0</v>
      </c>
    </row>
    <row r="24" spans="2:22" x14ac:dyDescent="0.35">
      <c r="C24">
        <v>6</v>
      </c>
      <c r="D24" s="3">
        <f>$D$2*O25+$D$3*P24</f>
        <v>0.99279905284479486</v>
      </c>
      <c r="E24" s="7">
        <f>$D$2*E25+$D$3*F24</f>
        <v>0.98792731646557819</v>
      </c>
      <c r="F24" s="3">
        <f>$D$2*Q25+$D$3*R24</f>
        <v>0.97033324662160758</v>
      </c>
      <c r="G24" s="7">
        <f>$D$2*G25+$D$3*H24</f>
        <v>0.95026247001796438</v>
      </c>
      <c r="H24" s="3">
        <f>$D$2*S25+$D$3*T24</f>
        <v>0.87777770937005517</v>
      </c>
      <c r="I24" s="7">
        <f>$D$2*I25+$D$3*J24</f>
        <v>0.79508931202739641</v>
      </c>
      <c r="J24" s="2">
        <f>($D$2*$D$5)/($D$2*$D$5+$D$3*$D$4)</f>
        <v>0.49646366300024936</v>
      </c>
      <c r="N24">
        <v>6</v>
      </c>
      <c r="O24" s="3">
        <f>$D$5*D25+$D$4*E24</f>
        <v>0.99279905284479486</v>
      </c>
      <c r="P24" s="7">
        <f>$D$5*P25+$D$4*Q24</f>
        <v>0.98230478561496237</v>
      </c>
      <c r="Q24" s="3">
        <f>$D$5*F25+$D$4*G24</f>
        <v>0.97033324662160758</v>
      </c>
      <c r="R24" s="7">
        <f>$D$5*R25+$D$4*S24</f>
        <v>0.92709853998036484</v>
      </c>
      <c r="S24" s="3">
        <f>$D$5*H25+$D$4*I24</f>
        <v>0.87777770937005517</v>
      </c>
      <c r="T24" s="7">
        <f>$D$5*T25+$D$4*U24</f>
        <v>0.69965761604514431</v>
      </c>
      <c r="U24" s="2">
        <f>($D$2*$D$5)/($D$2*$D$5+$D$3*$D$4)</f>
        <v>0.49646366300024936</v>
      </c>
    </row>
    <row r="25" spans="2:22" x14ac:dyDescent="0.35">
      <c r="C25">
        <v>7</v>
      </c>
      <c r="D25" s="111">
        <v>1</v>
      </c>
      <c r="E25" s="111">
        <v>1</v>
      </c>
      <c r="F25" s="111">
        <v>1</v>
      </c>
      <c r="G25" s="111">
        <v>1</v>
      </c>
      <c r="H25" s="111">
        <v>1</v>
      </c>
      <c r="I25" s="111">
        <v>1</v>
      </c>
      <c r="N25">
        <v>7</v>
      </c>
      <c r="O25" s="111">
        <v>1</v>
      </c>
      <c r="P25" s="111">
        <v>1</v>
      </c>
      <c r="Q25" s="111">
        <v>1</v>
      </c>
      <c r="R25" s="111">
        <v>1</v>
      </c>
      <c r="S25" s="111">
        <v>1</v>
      </c>
      <c r="T25" s="111">
        <v>1</v>
      </c>
    </row>
    <row r="27" spans="2:22" x14ac:dyDescent="0.35">
      <c r="D27" s="115" t="s">
        <v>22</v>
      </c>
      <c r="E27" s="116"/>
      <c r="F27" s="12">
        <f>INDEX(D33:K40,VLOOKUP($E$12,C32:K40,1,FALSE)+1,HLOOKUP($E$13,C32:K40,1,FALSE)+1)</f>
        <v>0.48822831379838394</v>
      </c>
      <c r="O27" s="115" t="s">
        <v>23</v>
      </c>
      <c r="P27" s="116"/>
      <c r="Q27" s="12">
        <f>INDEX(O33:V40,VLOOKUP($E$12,N32:V40,1,FALSE)+1,HLOOKUP($E$13,N32:V40,1,FALSE)+1)</f>
        <v>0.48822831379838394</v>
      </c>
    </row>
    <row r="28" spans="2:22" x14ac:dyDescent="0.35">
      <c r="D28" s="4" t="s">
        <v>291</v>
      </c>
      <c r="F28" s="1">
        <f>INDEX(D33:K40,VLOOKUP($E$12+1,C32:K40,1,FALSE)+1,HLOOKUP($E$13,C32:K40,1,FALSE)+1)</f>
        <v>0.6867499781829276</v>
      </c>
      <c r="O28" s="4" t="s">
        <v>292</v>
      </c>
      <c r="Q28" s="1">
        <f>INDEX(O33:V40,VLOOKUP($E$12+1,N32:V40,1,FALSE)+1,HLOOKUP($E$13,N32:V40,1,FALSE)+1)</f>
        <v>0.56359277239713879</v>
      </c>
    </row>
    <row r="29" spans="2:22" x14ac:dyDescent="0.35">
      <c r="D29" s="4" t="s">
        <v>293</v>
      </c>
      <c r="F29" s="1">
        <f>INDEX(D33:K40,VLOOKUP($E$12,C32:K40,1,FALSE)+1,HLOOKUP($E$13+1,C32:K40,1,FALSE)+1)</f>
        <v>0.41417182173588729</v>
      </c>
      <c r="O29" s="4" t="s">
        <v>294</v>
      </c>
      <c r="Q29" s="1">
        <f>INDEX(O33:V40,VLOOKUP($E$12,N32:V40,1,FALSE)+1,HLOOKUP($E$13+1,N32:V40,1,FALSE)+1)</f>
        <v>0.29340517887076067</v>
      </c>
    </row>
    <row r="30" spans="2:22" x14ac:dyDescent="0.35">
      <c r="D30" s="4" t="s">
        <v>26</v>
      </c>
      <c r="F30" s="1">
        <f>IF(AND($E$12=6,$E$13=6),$F$15,$G$8*$Q$28+(1-$G$8)*$Q$29)</f>
        <v>0.48822831379838394</v>
      </c>
      <c r="O30" s="4" t="s">
        <v>33</v>
      </c>
      <c r="Q30" s="1">
        <f>IF(AND($E$12=6,$E$13=6),$Q$15,$G$9*$F$28+(1-$G$9)*$F$29)</f>
        <v>0.48822831379838394</v>
      </c>
    </row>
    <row r="31" spans="2:22" x14ac:dyDescent="0.35">
      <c r="G31" t="s">
        <v>0</v>
      </c>
      <c r="R31" t="s">
        <v>0</v>
      </c>
    </row>
    <row r="32" spans="2:22" x14ac:dyDescent="0.35">
      <c r="D32">
        <v>0</v>
      </c>
      <c r="E32">
        <v>1</v>
      </c>
      <c r="F32">
        <v>2</v>
      </c>
      <c r="G32">
        <v>3</v>
      </c>
      <c r="H32">
        <v>4</v>
      </c>
      <c r="I32">
        <v>5</v>
      </c>
      <c r="J32">
        <v>6</v>
      </c>
      <c r="K32">
        <v>7</v>
      </c>
      <c r="O32">
        <v>0</v>
      </c>
      <c r="P32">
        <v>1</v>
      </c>
      <c r="Q32">
        <v>2</v>
      </c>
      <c r="R32">
        <v>3</v>
      </c>
      <c r="S32">
        <v>4</v>
      </c>
      <c r="T32">
        <v>5</v>
      </c>
      <c r="U32">
        <v>6</v>
      </c>
      <c r="V32">
        <v>7</v>
      </c>
    </row>
    <row r="33" spans="2:22" x14ac:dyDescent="0.35">
      <c r="C33">
        <v>0</v>
      </c>
      <c r="D33" s="3">
        <f t="shared" ref="D33:I38" si="0">$G$2*O34+$G$3*P33</f>
        <v>0.48822831379838394</v>
      </c>
      <c r="E33" s="3">
        <f t="shared" si="0"/>
        <v>0.41417182173588729</v>
      </c>
      <c r="F33" s="3">
        <f t="shared" si="0"/>
        <v>0.22039085160138533</v>
      </c>
      <c r="G33" s="3">
        <f t="shared" si="0"/>
        <v>0.15070244347615402</v>
      </c>
      <c r="H33" s="3">
        <f t="shared" si="0"/>
        <v>4.1634610876180263E-2</v>
      </c>
      <c r="I33" s="3">
        <f t="shared" si="0"/>
        <v>1.3645118855571741E-2</v>
      </c>
      <c r="J33" s="112">
        <v>0</v>
      </c>
      <c r="N33">
        <v>0</v>
      </c>
      <c r="O33" s="3">
        <f t="shared" ref="O33:T38" si="1">$G$5*D34+$G$4*E33</f>
        <v>0.48822831379838394</v>
      </c>
      <c r="P33" s="3">
        <f t="shared" si="1"/>
        <v>0.29340517887076067</v>
      </c>
      <c r="Q33" s="3">
        <f t="shared" si="1"/>
        <v>0.22039085160138527</v>
      </c>
      <c r="R33" s="3">
        <f t="shared" si="1"/>
        <v>8.2730051870662374E-2</v>
      </c>
      <c r="S33" s="3">
        <f t="shared" si="1"/>
        <v>4.163461087618027E-2</v>
      </c>
      <c r="T33" s="3">
        <f t="shared" si="1"/>
        <v>5.1413158529380982E-3</v>
      </c>
      <c r="U33" s="112">
        <v>0</v>
      </c>
    </row>
    <row r="34" spans="2:22" x14ac:dyDescent="0.35">
      <c r="C34">
        <v>1</v>
      </c>
      <c r="D34" s="3">
        <f>$G$2*O35+$G$3*P34</f>
        <v>0.6867499781829276</v>
      </c>
      <c r="E34" s="3">
        <f t="shared" si="0"/>
        <v>0.48913313424301691</v>
      </c>
      <c r="F34" s="3">
        <f t="shared" si="0"/>
        <v>0.40720308620811158</v>
      </c>
      <c r="G34" s="3">
        <f t="shared" si="0"/>
        <v>0.19289372716271574</v>
      </c>
      <c r="H34" s="3">
        <f t="shared" si="0"/>
        <v>0.11666544728846863</v>
      </c>
      <c r="I34" s="3">
        <f t="shared" si="0"/>
        <v>1.8923531993969598E-2</v>
      </c>
      <c r="J34" s="112">
        <v>0</v>
      </c>
      <c r="N34">
        <v>1</v>
      </c>
      <c r="O34" s="3">
        <f t="shared" si="1"/>
        <v>0.56359277239713879</v>
      </c>
      <c r="P34" s="3">
        <f t="shared" si="1"/>
        <v>0.4891331342430168</v>
      </c>
      <c r="Q34" s="3">
        <f t="shared" si="1"/>
        <v>0.27364290324212992</v>
      </c>
      <c r="R34" s="3">
        <f t="shared" si="1"/>
        <v>0.19289372716271574</v>
      </c>
      <c r="S34" s="3">
        <f t="shared" si="1"/>
        <v>5.5751504246841881E-2</v>
      </c>
      <c r="T34" s="3">
        <f t="shared" si="1"/>
        <v>1.8923531993969598E-2</v>
      </c>
      <c r="U34" s="112">
        <v>0</v>
      </c>
    </row>
    <row r="35" spans="2:22" x14ac:dyDescent="0.35">
      <c r="C35">
        <v>2</v>
      </c>
      <c r="D35" s="3">
        <f>$G$2*O36+$G$3*P35</f>
        <v>0.76319514194163052</v>
      </c>
      <c r="E35" s="3">
        <f t="shared" si="0"/>
        <v>0.70876127278985745</v>
      </c>
      <c r="F35" s="3">
        <f t="shared" si="0"/>
        <v>0.49010550343439552</v>
      </c>
      <c r="G35" s="3">
        <f t="shared" si="0"/>
        <v>0.39723725697824613</v>
      </c>
      <c r="H35" s="3">
        <f t="shared" si="0"/>
        <v>0.15447546677774454</v>
      </c>
      <c r="I35" s="3">
        <f t="shared" si="0"/>
        <v>6.965144203738198E-2</v>
      </c>
      <c r="J35" s="112">
        <v>0</v>
      </c>
      <c r="N35">
        <v>2</v>
      </c>
      <c r="O35" s="3">
        <f t="shared" si="1"/>
        <v>0.7631951419416303</v>
      </c>
      <c r="P35" s="3">
        <f t="shared" si="1"/>
        <v>0.57249235438253332</v>
      </c>
      <c r="Q35" s="3">
        <f t="shared" si="1"/>
        <v>0.49010550343439546</v>
      </c>
      <c r="R35" s="3">
        <f t="shared" si="1"/>
        <v>0.24594517500500751</v>
      </c>
      <c r="S35" s="3">
        <f t="shared" si="1"/>
        <v>0.15447546677774457</v>
      </c>
      <c r="T35" s="3">
        <f t="shared" si="1"/>
        <v>2.6243821465913229E-2</v>
      </c>
      <c r="U35" s="112">
        <v>0</v>
      </c>
    </row>
    <row r="36" spans="2:22" x14ac:dyDescent="0.35">
      <c r="B36" t="s">
        <v>1</v>
      </c>
      <c r="C36">
        <v>3</v>
      </c>
      <c r="D36" s="3">
        <f t="shared" si="0"/>
        <v>0.90911485811966575</v>
      </c>
      <c r="E36" s="3">
        <f t="shared" si="0"/>
        <v>0.79334503479066165</v>
      </c>
      <c r="F36" s="3">
        <f t="shared" si="0"/>
        <v>0.73905543802473828</v>
      </c>
      <c r="G36" s="3">
        <f t="shared" si="0"/>
        <v>0.49114607788764236</v>
      </c>
      <c r="H36" s="3">
        <f t="shared" si="0"/>
        <v>0.38186142717459476</v>
      </c>
      <c r="I36" s="3">
        <f t="shared" si="0"/>
        <v>9.6595075922135634E-2</v>
      </c>
      <c r="J36" s="112">
        <v>0</v>
      </c>
      <c r="M36" t="s">
        <v>1</v>
      </c>
      <c r="N36">
        <v>3</v>
      </c>
      <c r="O36" s="3">
        <f t="shared" si="1"/>
        <v>0.83696570488326472</v>
      </c>
      <c r="P36" s="3">
        <f t="shared" si="1"/>
        <v>0.79334503479066143</v>
      </c>
      <c r="Q36" s="3">
        <f t="shared" si="1"/>
        <v>0.58455532824709533</v>
      </c>
      <c r="R36" s="3">
        <f t="shared" si="1"/>
        <v>0.49114607788764231</v>
      </c>
      <c r="S36" s="3">
        <f t="shared" si="1"/>
        <v>0.20407998899089924</v>
      </c>
      <c r="T36" s="3">
        <f t="shared" si="1"/>
        <v>9.6595075922135634E-2</v>
      </c>
      <c r="U36" s="112">
        <v>0</v>
      </c>
    </row>
    <row r="37" spans="2:22" x14ac:dyDescent="0.35">
      <c r="C37">
        <v>4</v>
      </c>
      <c r="D37" s="3">
        <f t="shared" si="0"/>
        <v>0.95389870815115829</v>
      </c>
      <c r="E37" s="3">
        <f t="shared" si="0"/>
        <v>0.93887800305010172</v>
      </c>
      <c r="F37" s="3">
        <f t="shared" si="0"/>
        <v>0.83495552050332567</v>
      </c>
      <c r="G37" s="3">
        <f t="shared" si="0"/>
        <v>0.78410311847942327</v>
      </c>
      <c r="H37" s="3">
        <f t="shared" si="0"/>
        <v>0.49221251112861619</v>
      </c>
      <c r="I37" s="3">
        <f t="shared" si="0"/>
        <v>0.35553544305741458</v>
      </c>
      <c r="J37" s="112">
        <v>0</v>
      </c>
      <c r="N37">
        <v>4</v>
      </c>
      <c r="O37" s="3">
        <f t="shared" si="1"/>
        <v>0.95389870815115818</v>
      </c>
      <c r="P37" s="3">
        <f t="shared" si="1"/>
        <v>0.87411225579084961</v>
      </c>
      <c r="Q37" s="3">
        <f t="shared" si="1"/>
        <v>0.83495552050332544</v>
      </c>
      <c r="R37" s="3">
        <f t="shared" si="1"/>
        <v>0.60219336382625688</v>
      </c>
      <c r="S37" s="3">
        <f t="shared" si="1"/>
        <v>0.49221251112861614</v>
      </c>
      <c r="T37" s="3">
        <f t="shared" si="1"/>
        <v>0.13396145750141689</v>
      </c>
      <c r="U37" s="112">
        <v>0</v>
      </c>
    </row>
    <row r="38" spans="2:22" x14ac:dyDescent="0.35">
      <c r="C38">
        <v>5</v>
      </c>
      <c r="D38" s="3">
        <f t="shared" si="0"/>
        <v>0.99416439308766136</v>
      </c>
      <c r="E38" s="3">
        <f t="shared" si="0"/>
        <v>0.97907888389664977</v>
      </c>
      <c r="F38" s="3">
        <f t="shared" si="0"/>
        <v>0.97127447386689492</v>
      </c>
      <c r="G38" s="3">
        <f t="shared" si="0"/>
        <v>0.89701669828208697</v>
      </c>
      <c r="H38" s="3">
        <f t="shared" si="0"/>
        <v>0.8585998227743874</v>
      </c>
      <c r="I38" s="3">
        <f t="shared" si="0"/>
        <v>0.49306908960634582</v>
      </c>
      <c r="J38" s="3">
        <f>$G$2*U39+$G$3*V38</f>
        <v>0.35656324282881446</v>
      </c>
      <c r="K38" s="112">
        <v>0</v>
      </c>
      <c r="N38">
        <v>5</v>
      </c>
      <c r="O38" s="3">
        <f t="shared" si="1"/>
        <v>0.98476292141763633</v>
      </c>
      <c r="P38" s="3">
        <f t="shared" si="1"/>
        <v>0.97907888389664977</v>
      </c>
      <c r="Q38" s="3">
        <f t="shared" si="1"/>
        <v>0.92499613055080632</v>
      </c>
      <c r="R38" s="3">
        <f t="shared" si="1"/>
        <v>0.89701669828208686</v>
      </c>
      <c r="S38" s="3">
        <f t="shared" si="1"/>
        <v>0.63079665160596565</v>
      </c>
      <c r="T38" s="3">
        <f t="shared" si="1"/>
        <v>0.49306908960634577</v>
      </c>
      <c r="U38" s="3">
        <f>$G$5*J39+$G$4*K38</f>
        <v>0.13434872003201673</v>
      </c>
      <c r="V38" s="112">
        <v>0</v>
      </c>
    </row>
    <row r="39" spans="2:22" x14ac:dyDescent="0.35">
      <c r="C39">
        <v>6</v>
      </c>
      <c r="D39" s="111">
        <v>1</v>
      </c>
      <c r="E39" s="111">
        <v>1</v>
      </c>
      <c r="F39" s="111">
        <v>1</v>
      </c>
      <c r="G39" s="111">
        <v>1</v>
      </c>
      <c r="H39" s="111">
        <v>1</v>
      </c>
      <c r="I39" s="3">
        <f>$G$2*T40+$G$3*U39</f>
        <v>0.85899741196905999</v>
      </c>
      <c r="J39" s="2">
        <f>G6</f>
        <v>0.49449447857241829</v>
      </c>
      <c r="N39">
        <v>6</v>
      </c>
      <c r="O39" s="111">
        <v>1</v>
      </c>
      <c r="P39" s="111">
        <v>1</v>
      </c>
      <c r="Q39" s="111">
        <v>1</v>
      </c>
      <c r="R39" s="111">
        <v>1</v>
      </c>
      <c r="S39" s="111">
        <v>1</v>
      </c>
      <c r="T39" s="3">
        <f>$G$5*I40+$G$4*J39</f>
        <v>0.63183477804143828</v>
      </c>
      <c r="U39" s="2">
        <f>G6</f>
        <v>0.49449447857241829</v>
      </c>
    </row>
    <row r="40" spans="2:22" x14ac:dyDescent="0.35">
      <c r="C40">
        <v>7</v>
      </c>
      <c r="I40" s="111">
        <v>1</v>
      </c>
      <c r="N40">
        <v>7</v>
      </c>
      <c r="T40" s="111">
        <v>1</v>
      </c>
    </row>
    <row r="42" spans="2:22" x14ac:dyDescent="0.35">
      <c r="D42" s="115" t="s">
        <v>24</v>
      </c>
      <c r="E42" s="116"/>
      <c r="F42" s="12">
        <f>INDEX(D48:J54,VLOOKUP($E$12,C47:J54,1,FALSE)+1,HLOOKUP($E$13,C47:J54,1,FALSE)+1)</f>
        <v>0.48762799910411447</v>
      </c>
      <c r="O42" s="115" t="s">
        <v>25</v>
      </c>
      <c r="P42" s="116"/>
      <c r="Q42" s="12">
        <f>INDEX(O48:U54,VLOOKUP($E$12,N47:U54,1,FALSE)+1,HLOOKUP($E$13,N47:U54,1,FALSE)+1)</f>
        <v>0.48762799910411464</v>
      </c>
    </row>
    <row r="43" spans="2:22" x14ac:dyDescent="0.35">
      <c r="D43" s="4" t="s">
        <v>295</v>
      </c>
      <c r="F43" s="1">
        <f>INDEX(D48:K55,VLOOKUP($E$12+1,C47:K55,1,FALSE)+1,HLOOKUP($E$13,C47:K55,1,FALSE)+1)</f>
        <v>0.68619974481525059</v>
      </c>
      <c r="O43" s="4" t="s">
        <v>297</v>
      </c>
      <c r="Q43" s="1">
        <f>INDEX(O48:V55,VLOOKUP($E$12+1,N47:V55,1,FALSE)+1,HLOOKUP($E$13,N47:V55,1,FALSE)+1)</f>
        <v>0.56296755609248783</v>
      </c>
    </row>
    <row r="44" spans="2:22" x14ac:dyDescent="0.35">
      <c r="D44" s="4" t="s">
        <v>296</v>
      </c>
      <c r="F44" s="1">
        <f>INDEX(D48:K55,VLOOKUP($E$12,C47:K55,1,FALSE)+1,HLOOKUP($E$13+1,C47:K55,1,FALSE)+1)</f>
        <v>0.41355282471101823</v>
      </c>
      <c r="O44" s="4" t="s">
        <v>298</v>
      </c>
      <c r="Q44" s="1">
        <f>INDEX(O48:V55,VLOOKUP($E$12,N47:V55,1,FALSE)+1,HLOOKUP($E$13+1,N47:V55,1,FALSE)+1)</f>
        <v>0.2928692368249447</v>
      </c>
    </row>
    <row r="45" spans="2:22" x14ac:dyDescent="0.35">
      <c r="D45" s="4" t="s">
        <v>27</v>
      </c>
      <c r="F45" s="1">
        <f>$G$8*$Q$43+(1-$G$8)*$Q$44</f>
        <v>0.48762799910411447</v>
      </c>
      <c r="O45" s="4" t="s">
        <v>34</v>
      </c>
      <c r="Q45" s="1">
        <f>$G$9*$F$43+(1-$G$9)*$F$44</f>
        <v>0.48762799910411464</v>
      </c>
    </row>
    <row r="46" spans="2:22" x14ac:dyDescent="0.35">
      <c r="G46" t="s">
        <v>0</v>
      </c>
      <c r="R46" t="s">
        <v>0</v>
      </c>
    </row>
    <row r="47" spans="2:22" x14ac:dyDescent="0.35">
      <c r="D47">
        <v>0</v>
      </c>
      <c r="E47">
        <v>1</v>
      </c>
      <c r="F47">
        <v>2</v>
      </c>
      <c r="G47">
        <v>3</v>
      </c>
      <c r="H47">
        <v>4</v>
      </c>
      <c r="I47">
        <v>5</v>
      </c>
      <c r="J47">
        <v>6</v>
      </c>
      <c r="K47">
        <v>7</v>
      </c>
      <c r="O47">
        <v>0</v>
      </c>
      <c r="P47">
        <v>1</v>
      </c>
      <c r="Q47">
        <v>2</v>
      </c>
      <c r="R47">
        <v>3</v>
      </c>
      <c r="S47">
        <v>4</v>
      </c>
      <c r="T47">
        <v>5</v>
      </c>
      <c r="U47">
        <v>6</v>
      </c>
      <c r="V47">
        <v>7</v>
      </c>
    </row>
    <row r="48" spans="2:22" x14ac:dyDescent="0.35">
      <c r="C48">
        <v>0</v>
      </c>
      <c r="D48" s="3">
        <f t="shared" ref="D48:I52" si="2">$G$2*O49+$G$3*P48</f>
        <v>0.48762799910411447</v>
      </c>
      <c r="E48" s="3">
        <f t="shared" si="2"/>
        <v>0.41355282471101823</v>
      </c>
      <c r="F48" s="3">
        <f t="shared" si="2"/>
        <v>0.21990512378093879</v>
      </c>
      <c r="G48" s="3">
        <f t="shared" si="2"/>
        <v>0.1502963071159418</v>
      </c>
      <c r="H48" s="3">
        <f t="shared" si="2"/>
        <v>4.1486091746189405E-2</v>
      </c>
      <c r="I48" s="3">
        <f t="shared" si="2"/>
        <v>1.3585716659578485E-2</v>
      </c>
      <c r="J48" s="112">
        <v>0</v>
      </c>
      <c r="N48">
        <v>0</v>
      </c>
      <c r="O48" s="3">
        <f t="shared" ref="O48:T52" si="3">$G$5*D49+$G$4*E48</f>
        <v>0.48762799910411464</v>
      </c>
      <c r="P48" s="3">
        <f t="shared" si="3"/>
        <v>0.2928692368249447</v>
      </c>
      <c r="Q48" s="3">
        <f t="shared" si="3"/>
        <v>0.21990512378093879</v>
      </c>
      <c r="R48" s="3">
        <f t="shared" si="3"/>
        <v>8.2484465682205688E-2</v>
      </c>
      <c r="S48" s="3">
        <f t="shared" si="3"/>
        <v>4.1486091746189412E-2</v>
      </c>
      <c r="T48" s="3">
        <f t="shared" si="3"/>
        <v>5.1189338234965027E-3</v>
      </c>
      <c r="U48" s="112">
        <v>0</v>
      </c>
    </row>
    <row r="49" spans="2:22" x14ac:dyDescent="0.35">
      <c r="C49">
        <v>1</v>
      </c>
      <c r="D49" s="3">
        <f t="shared" si="2"/>
        <v>0.68619974481525059</v>
      </c>
      <c r="E49" s="3">
        <f t="shared" si="2"/>
        <v>0.48846258399043196</v>
      </c>
      <c r="F49" s="3">
        <f t="shared" si="2"/>
        <v>0.40650399925173453</v>
      </c>
      <c r="G49" s="3">
        <f t="shared" si="2"/>
        <v>0.1923879353735497</v>
      </c>
      <c r="H49" s="3">
        <f t="shared" si="2"/>
        <v>0.1162780342874702</v>
      </c>
      <c r="I49" s="3">
        <f t="shared" si="2"/>
        <v>1.8841150933878541E-2</v>
      </c>
      <c r="J49" s="112">
        <v>0</v>
      </c>
      <c r="N49">
        <v>1</v>
      </c>
      <c r="O49" s="3">
        <f t="shared" si="3"/>
        <v>0.56296755609248783</v>
      </c>
      <c r="P49" s="3">
        <f t="shared" si="3"/>
        <v>0.48846258399043208</v>
      </c>
      <c r="Q49" s="3">
        <f t="shared" si="3"/>
        <v>0.27306428017036399</v>
      </c>
      <c r="R49" s="3">
        <f t="shared" si="3"/>
        <v>0.1923879353735497</v>
      </c>
      <c r="S49" s="3">
        <f t="shared" si="3"/>
        <v>5.5554190838411538E-2</v>
      </c>
      <c r="T49" s="3">
        <f t="shared" si="3"/>
        <v>1.8841150933878545E-2</v>
      </c>
      <c r="U49" s="112">
        <v>0</v>
      </c>
    </row>
    <row r="50" spans="2:22" x14ac:dyDescent="0.35">
      <c r="C50">
        <v>2</v>
      </c>
      <c r="D50" s="3">
        <f t="shared" si="2"/>
        <v>0.76269145138774541</v>
      </c>
      <c r="E50" s="3">
        <f t="shared" si="2"/>
        <v>0.70816722027265167</v>
      </c>
      <c r="F50" s="3">
        <f t="shared" si="2"/>
        <v>0.48933164309121274</v>
      </c>
      <c r="G50" s="3">
        <f t="shared" si="2"/>
        <v>0.39641412968748729</v>
      </c>
      <c r="H50" s="3">
        <f t="shared" si="2"/>
        <v>0.15397005666572358</v>
      </c>
      <c r="I50" s="3">
        <f t="shared" si="2"/>
        <v>6.9348223820310306E-2</v>
      </c>
      <c r="J50" s="112">
        <v>0</v>
      </c>
      <c r="N50">
        <v>2</v>
      </c>
      <c r="O50" s="3">
        <f t="shared" si="3"/>
        <v>0.76269145138774552</v>
      </c>
      <c r="P50" s="3">
        <f t="shared" si="3"/>
        <v>0.571786243454798</v>
      </c>
      <c r="Q50" s="3">
        <f t="shared" si="3"/>
        <v>0.4893316430912128</v>
      </c>
      <c r="R50" s="3">
        <f t="shared" si="3"/>
        <v>0.24532005290036224</v>
      </c>
      <c r="S50" s="3">
        <f t="shared" si="3"/>
        <v>0.15397005666572361</v>
      </c>
      <c r="T50" s="3">
        <f t="shared" si="3"/>
        <v>2.6129572506792313E-2</v>
      </c>
      <c r="U50" s="112">
        <v>0</v>
      </c>
    </row>
    <row r="51" spans="2:22" x14ac:dyDescent="0.35">
      <c r="B51" t="s">
        <v>1</v>
      </c>
      <c r="C51">
        <v>3</v>
      </c>
      <c r="D51" s="3">
        <f t="shared" si="2"/>
        <v>0.90885339896043538</v>
      </c>
      <c r="E51" s="3">
        <f t="shared" si="2"/>
        <v>0.79282053828107024</v>
      </c>
      <c r="F51" s="3">
        <f t="shared" si="2"/>
        <v>0.73841364654087616</v>
      </c>
      <c r="G51" s="3">
        <f t="shared" si="2"/>
        <v>0.49020004638855114</v>
      </c>
      <c r="H51" s="3">
        <f t="shared" si="2"/>
        <v>0.38081400554687139</v>
      </c>
      <c r="I51" s="3">
        <f t="shared" si="2"/>
        <v>9.6174562206378059E-2</v>
      </c>
      <c r="J51" s="112">
        <v>0</v>
      </c>
      <c r="M51" t="s">
        <v>1</v>
      </c>
      <c r="N51">
        <v>3</v>
      </c>
      <c r="O51" s="3">
        <f t="shared" si="3"/>
        <v>0.83654031766789338</v>
      </c>
      <c r="P51" s="3">
        <f t="shared" si="3"/>
        <v>0.79282053828107035</v>
      </c>
      <c r="Q51" s="3">
        <f t="shared" si="3"/>
        <v>0.58372393070831985</v>
      </c>
      <c r="R51" s="3">
        <f t="shared" si="3"/>
        <v>0.49020004638855119</v>
      </c>
      <c r="S51" s="3">
        <f t="shared" si="3"/>
        <v>0.20342326395150004</v>
      </c>
      <c r="T51" s="3">
        <f t="shared" si="3"/>
        <v>9.6174562206378073E-2</v>
      </c>
      <c r="U51" s="112">
        <v>0</v>
      </c>
    </row>
    <row r="52" spans="2:22" x14ac:dyDescent="0.35">
      <c r="C52">
        <v>4</v>
      </c>
      <c r="D52" s="3">
        <f t="shared" si="2"/>
        <v>0.95373900111447996</v>
      </c>
      <c r="E52" s="3">
        <f t="shared" si="2"/>
        <v>0.93866793668522475</v>
      </c>
      <c r="F52" s="3">
        <f t="shared" si="2"/>
        <v>0.83443141978570767</v>
      </c>
      <c r="G52" s="3">
        <f t="shared" si="2"/>
        <v>0.78342888134336042</v>
      </c>
      <c r="H52" s="3">
        <f t="shared" si="2"/>
        <v>0.49092257941401773</v>
      </c>
      <c r="I52" s="3">
        <f t="shared" si="2"/>
        <v>0.35398766716080365</v>
      </c>
      <c r="J52" s="112">
        <v>0</v>
      </c>
      <c r="N52">
        <v>4</v>
      </c>
      <c r="O52" s="3">
        <f t="shared" si="3"/>
        <v>0.95373900111448018</v>
      </c>
      <c r="P52" s="3">
        <f t="shared" si="3"/>
        <v>0.87370647942153534</v>
      </c>
      <c r="Q52" s="3">
        <f t="shared" si="3"/>
        <v>0.83443141978570778</v>
      </c>
      <c r="R52" s="3">
        <f t="shared" si="3"/>
        <v>0.60113541838680173</v>
      </c>
      <c r="S52" s="3">
        <f t="shared" si="3"/>
        <v>0.49092257941401773</v>
      </c>
      <c r="T52" s="3">
        <f t="shared" si="3"/>
        <v>0.13337827425191429</v>
      </c>
      <c r="U52" s="112">
        <v>0</v>
      </c>
    </row>
    <row r="53" spans="2:22" x14ac:dyDescent="0.35">
      <c r="C53">
        <v>5</v>
      </c>
      <c r="D53" s="3">
        <f>$G$2*O54+$G$3*P53</f>
        <v>0.99413968323182322</v>
      </c>
      <c r="E53" s="3">
        <f>$G$2*P54+$G$3*Q53</f>
        <v>0.97899029709314256</v>
      </c>
      <c r="F53" s="3">
        <f>$G$2*Q54+$G$3*R53</f>
        <v>0.97115284065542484</v>
      </c>
      <c r="G53" s="3">
        <f>$G$2*R54+$G$3*S53</f>
        <v>0.89658063352011486</v>
      </c>
      <c r="H53" s="3">
        <f>$G$2*S54+$G$3*T53</f>
        <v>0.85800108847867029</v>
      </c>
      <c r="I53" s="2">
        <f>$G$2*$G$5/($G$2*$G$5+$G$3*$G$4)</f>
        <v>0.49092257941401773</v>
      </c>
      <c r="J53" s="1">
        <f>I52</f>
        <v>0.35398766716080365</v>
      </c>
      <c r="N53">
        <v>5</v>
      </c>
      <c r="O53" s="3">
        <f>$G$5*D54+$G$4*E53</f>
        <v>0.98469840267591469</v>
      </c>
      <c r="P53" s="3">
        <f>$G$5*E54+$G$4*F53</f>
        <v>0.97899029709314278</v>
      </c>
      <c r="Q53" s="3">
        <f>$G$5*F54+$G$4*G53</f>
        <v>0.9246785397964532</v>
      </c>
      <c r="R53" s="3">
        <f>$G$5*G54+$G$4*H53</f>
        <v>0.89658063352011497</v>
      </c>
      <c r="S53" s="3">
        <f>$G$5*H54+$G$4*I53</f>
        <v>0.62923332466314008</v>
      </c>
      <c r="T53" s="2">
        <f>$G$2*$G$5/($G$2*$G$5+$G$3*$G$4)</f>
        <v>0.49092257941401773</v>
      </c>
      <c r="U53" s="1">
        <f>T52</f>
        <v>0.13337827425191429</v>
      </c>
    </row>
    <row r="54" spans="2:22" x14ac:dyDescent="0.35">
      <c r="C54">
        <v>6</v>
      </c>
      <c r="D54" s="111">
        <v>1</v>
      </c>
      <c r="E54" s="111">
        <v>1</v>
      </c>
      <c r="F54" s="111">
        <v>1</v>
      </c>
      <c r="G54" s="111">
        <v>1</v>
      </c>
      <c r="H54" s="111">
        <v>1</v>
      </c>
      <c r="I54" s="1">
        <f>H53</f>
        <v>0.85800108847867029</v>
      </c>
      <c r="J54" s="1">
        <f>I53</f>
        <v>0.49092257941401773</v>
      </c>
      <c r="K54" s="1">
        <f>J53</f>
        <v>0.35398766716080365</v>
      </c>
      <c r="N54">
        <v>6</v>
      </c>
      <c r="O54" s="111">
        <v>1</v>
      </c>
      <c r="P54" s="111">
        <v>1</v>
      </c>
      <c r="Q54" s="111">
        <v>1</v>
      </c>
      <c r="R54" s="111">
        <v>1</v>
      </c>
      <c r="S54" s="111">
        <v>1</v>
      </c>
      <c r="T54" s="1">
        <f>S53</f>
        <v>0.62923332466314008</v>
      </c>
      <c r="U54" s="1">
        <f>T53</f>
        <v>0.49092257941401773</v>
      </c>
      <c r="V54" s="1">
        <f>U53</f>
        <v>0.13337827425191429</v>
      </c>
    </row>
    <row r="55" spans="2:22" x14ac:dyDescent="0.35">
      <c r="C55">
        <v>7</v>
      </c>
      <c r="J55" s="1">
        <f>I54</f>
        <v>0.85800108847867029</v>
      </c>
      <c r="K55" s="1">
        <f>J54</f>
        <v>0.49092257941401773</v>
      </c>
      <c r="N55">
        <v>7</v>
      </c>
      <c r="U55" s="1">
        <f>T54</f>
        <v>0.62923332466314008</v>
      </c>
      <c r="V55" s="1">
        <f>U54</f>
        <v>0.49092257941401773</v>
      </c>
    </row>
    <row r="57" spans="2:22" x14ac:dyDescent="0.35">
      <c r="D57" s="115" t="s">
        <v>299</v>
      </c>
      <c r="E57" s="116"/>
      <c r="F57" s="12">
        <f>INDEX(D64:F66,VLOOKUP($F$12,C63:F66,1,FALSE)+1,HLOOKUP($F$13,C63:F66,1,FALSE)+1)</f>
        <v>0.48234573316380908</v>
      </c>
    </row>
    <row r="58" spans="2:22" x14ac:dyDescent="0.35">
      <c r="D58" s="4" t="s">
        <v>303</v>
      </c>
      <c r="F58" s="1">
        <f>INDEX(D64:F66,VLOOKUP($F$12+1,C63:F66,1,FALSE)+1,HLOOKUP($F$13,C63:F66,1,FALSE)+1)</f>
        <v>0.7380897412023546</v>
      </c>
    </row>
    <row r="59" spans="2:22" x14ac:dyDescent="0.35">
      <c r="D59" s="4" t="s">
        <v>304</v>
      </c>
      <c r="F59" s="1">
        <f>INDEX(D64:F66,VLOOKUP($F$12,C63:F66,1,FALSE)+1,HLOOKUP($F$13+1,C63:F66,1,FALSE)+1)</f>
        <v>0.23836688639441325</v>
      </c>
    </row>
    <row r="60" spans="2:22" x14ac:dyDescent="0.35">
      <c r="D60" s="4" t="s">
        <v>35</v>
      </c>
      <c r="F60" s="1">
        <f>$F$30*$F$58+(1-$F$30)*$F$59</f>
        <v>0.48234573316380908</v>
      </c>
    </row>
    <row r="61" spans="2:22" x14ac:dyDescent="0.35">
      <c r="D61" s="4" t="s">
        <v>37</v>
      </c>
      <c r="F61" s="1">
        <f>$Q$30*$F$58+(1-$Q$30)*F59</f>
        <v>0.48234573316380908</v>
      </c>
    </row>
    <row r="62" spans="2:22" x14ac:dyDescent="0.35">
      <c r="E62" t="s">
        <v>0</v>
      </c>
    </row>
    <row r="63" spans="2:22" x14ac:dyDescent="0.35">
      <c r="D63">
        <v>0</v>
      </c>
      <c r="E63">
        <v>1</v>
      </c>
      <c r="F63">
        <v>2</v>
      </c>
    </row>
    <row r="64" spans="2:22" x14ac:dyDescent="0.35">
      <c r="C64">
        <v>0</v>
      </c>
      <c r="D64" s="3">
        <f>$J$2*D65+$J$3*E64</f>
        <v>0.48234573316380908</v>
      </c>
      <c r="E64" s="33">
        <f>$J$2*E65+$J$3*F64</f>
        <v>0.23836688639441325</v>
      </c>
      <c r="F64" s="112">
        <v>0</v>
      </c>
    </row>
    <row r="65" spans="2:7" x14ac:dyDescent="0.35">
      <c r="B65" t="s">
        <v>1</v>
      </c>
      <c r="C65">
        <v>1</v>
      </c>
      <c r="D65" s="33">
        <f>$J$2*D66+$J$3*E65</f>
        <v>0.7380897412023546</v>
      </c>
      <c r="E65" s="3">
        <f>$J$2*E66+$J$3*F65</f>
        <v>0.48822831379838394</v>
      </c>
      <c r="F65" s="112">
        <v>0</v>
      </c>
    </row>
    <row r="66" spans="2:7" x14ac:dyDescent="0.35">
      <c r="C66">
        <v>2</v>
      </c>
      <c r="D66" s="111">
        <v>1</v>
      </c>
      <c r="E66" s="111">
        <v>1</v>
      </c>
    </row>
    <row r="68" spans="2:7" x14ac:dyDescent="0.35">
      <c r="D68" s="115" t="s">
        <v>300</v>
      </c>
      <c r="E68" s="116"/>
      <c r="F68" s="12">
        <f>INDEX(D75:G78,VLOOKUP($F$12,C74:G78,1,FALSE)+1,HLOOKUP($F$13,C74:G78,1,FALSE)+1)</f>
        <v>0.47793624318128763</v>
      </c>
    </row>
    <row r="69" spans="2:7" x14ac:dyDescent="0.35">
      <c r="D69" s="4" t="s">
        <v>305</v>
      </c>
      <c r="F69" s="1">
        <f>INDEX(D75:G78,VLOOKUP($F$12+1,C74:G78,1,FALSE)+1,HLOOKUP($F$13,C74:G78,1,FALSE)+1)</f>
        <v>0.66963793187685827</v>
      </c>
    </row>
    <row r="70" spans="2:7" x14ac:dyDescent="0.35">
      <c r="D70" s="4" t="s">
        <v>306</v>
      </c>
      <c r="F70" s="1">
        <f>INDEX(D75:G78,VLOOKUP($F$12,C74:G78,1,FALSE)+1,HLOOKUP($F$13+1,C74:G78,1,FALSE)+1)</f>
        <v>0.29505353445075994</v>
      </c>
    </row>
    <row r="71" spans="2:7" x14ac:dyDescent="0.35">
      <c r="D71" s="4" t="s">
        <v>32</v>
      </c>
      <c r="F71" s="1">
        <f>$F$30*$F$69+(1-$F$30)*$F$70</f>
        <v>0.47793624318128763</v>
      </c>
    </row>
    <row r="72" spans="2:7" x14ac:dyDescent="0.35">
      <c r="D72" s="4" t="s">
        <v>38</v>
      </c>
      <c r="F72" s="1">
        <f>$Q$30*$F$69+(1-$Q$30)*$F$70</f>
        <v>0.47793624318128763</v>
      </c>
    </row>
    <row r="73" spans="2:7" x14ac:dyDescent="0.35">
      <c r="E73" t="s">
        <v>0</v>
      </c>
    </row>
    <row r="74" spans="2:7" x14ac:dyDescent="0.35">
      <c r="D74">
        <v>0</v>
      </c>
      <c r="E74">
        <v>1</v>
      </c>
      <c r="F74">
        <v>2</v>
      </c>
      <c r="G74">
        <v>3</v>
      </c>
    </row>
    <row r="75" spans="2:7" x14ac:dyDescent="0.35">
      <c r="C75">
        <v>0</v>
      </c>
      <c r="D75" s="3">
        <f t="shared" ref="D75:F77" si="4">$J$2*D76+$J$3*E75</f>
        <v>0.47793624318128763</v>
      </c>
      <c r="E75" s="3">
        <f t="shared" si="4"/>
        <v>0.29505353445075994</v>
      </c>
      <c r="F75" s="3">
        <f t="shared" si="4"/>
        <v>0.11637746300971533</v>
      </c>
      <c r="G75" s="112">
        <v>0</v>
      </c>
    </row>
    <row r="76" spans="2:7" x14ac:dyDescent="0.35">
      <c r="B76" t="s">
        <v>1</v>
      </c>
      <c r="C76">
        <v>1</v>
      </c>
      <c r="D76" s="3">
        <f t="shared" si="4"/>
        <v>0.66963793187685827</v>
      </c>
      <c r="E76" s="3">
        <f t="shared" si="4"/>
        <v>0.48234573316380908</v>
      </c>
      <c r="F76" s="3">
        <f t="shared" si="4"/>
        <v>0.23836688639441325</v>
      </c>
      <c r="G76" s="112">
        <v>0</v>
      </c>
    </row>
    <row r="77" spans="2:7" x14ac:dyDescent="0.35">
      <c r="C77">
        <v>2</v>
      </c>
      <c r="D77" s="3">
        <f t="shared" si="4"/>
        <v>0.86596174522162739</v>
      </c>
      <c r="E77" s="3">
        <f t="shared" si="4"/>
        <v>0.7380897412023546</v>
      </c>
      <c r="F77" s="3">
        <f t="shared" si="4"/>
        <v>0.48822831379838394</v>
      </c>
      <c r="G77" s="112">
        <v>0</v>
      </c>
    </row>
    <row r="78" spans="2:7" x14ac:dyDescent="0.35">
      <c r="C78">
        <v>3</v>
      </c>
      <c r="D78" s="111">
        <v>1</v>
      </c>
      <c r="E78" s="111">
        <v>1</v>
      </c>
      <c r="F78" s="111">
        <v>1</v>
      </c>
    </row>
    <row r="80" spans="2:7" x14ac:dyDescent="0.35">
      <c r="D80" s="115" t="s">
        <v>301</v>
      </c>
      <c r="E80" s="116"/>
      <c r="F80" s="12">
        <f>INDEX(D87:F89,VLOOKUP($F$12,C86:F89,1,FALSE)+1,HLOOKUP($F$13,C86:F89,1,FALSE)+1)</f>
        <v>0.4820457421910056</v>
      </c>
    </row>
    <row r="81" spans="2:14" x14ac:dyDescent="0.35">
      <c r="D81" s="4" t="s">
        <v>307</v>
      </c>
      <c r="F81" s="1">
        <f>INDEX(D87:F89,VLOOKUP($F$12+1,C86:F89,1,FALSE)+1,HLOOKUP($F$13,C86:F89,1,FALSE)+1)</f>
        <v>0.73778251713901677</v>
      </c>
    </row>
    <row r="82" spans="2:14" x14ac:dyDescent="0.35">
      <c r="D82" s="4" t="s">
        <v>308</v>
      </c>
      <c r="F82" s="1">
        <f>INDEX(D87:F89,VLOOKUP($F$12,C86:F89,1,FALSE)+1,HLOOKUP($F$13+1,C86:F89,1,FALSE)+1)</f>
        <v>0.23807379576348167</v>
      </c>
    </row>
    <row r="83" spans="2:14" x14ac:dyDescent="0.35">
      <c r="D83" s="4" t="s">
        <v>36</v>
      </c>
      <c r="F83" s="1">
        <f>IF(AND($F$12=1,$F$13=1),$F$45,$F$30*$F$81+(1-$F$30)*$F$82)</f>
        <v>0.4820457421910056</v>
      </c>
    </row>
    <row r="84" spans="2:14" x14ac:dyDescent="0.35">
      <c r="D84" s="4" t="s">
        <v>39</v>
      </c>
      <c r="F84" s="1">
        <f>IF(AND($F$12=1,$F$13=1),Q45,$Q$30*$F$81+(1-$Q$30)*$F$82)</f>
        <v>0.4820457421910056</v>
      </c>
    </row>
    <row r="85" spans="2:14" x14ac:dyDescent="0.35">
      <c r="E85" t="s">
        <v>0</v>
      </c>
    </row>
    <row r="86" spans="2:14" x14ac:dyDescent="0.35">
      <c r="D86">
        <v>0</v>
      </c>
      <c r="E86">
        <v>1</v>
      </c>
      <c r="F86">
        <v>2</v>
      </c>
    </row>
    <row r="87" spans="2:14" x14ac:dyDescent="0.35">
      <c r="C87">
        <v>0</v>
      </c>
      <c r="D87" s="3">
        <f>$J$2*D88+$J$3*E87</f>
        <v>0.4820457421910056</v>
      </c>
      <c r="E87" s="3">
        <f>$J$2*E88+$J$3*F87</f>
        <v>0.23807379576348167</v>
      </c>
      <c r="F87" s="112">
        <v>0</v>
      </c>
    </row>
    <row r="88" spans="2:14" x14ac:dyDescent="0.35">
      <c r="B88" t="s">
        <v>1</v>
      </c>
      <c r="C88">
        <v>1</v>
      </c>
      <c r="D88" s="3">
        <f>$J$2*D89+$J$3*E88</f>
        <v>0.73778251713901677</v>
      </c>
      <c r="E88" s="2">
        <f>J4</f>
        <v>0.48762799910411447</v>
      </c>
    </row>
    <row r="89" spans="2:14" x14ac:dyDescent="0.35">
      <c r="C89">
        <v>2</v>
      </c>
      <c r="D89" s="111">
        <v>1</v>
      </c>
    </row>
    <row r="91" spans="2:14" x14ac:dyDescent="0.35">
      <c r="D91" s="115" t="s">
        <v>302</v>
      </c>
      <c r="E91" s="116"/>
      <c r="F91" s="12">
        <f>INDEX(D98:G101,VLOOKUP($F$12,C97:G101,1,FALSE)+1,HLOOKUP($F$13,C97:G101,1,FALSE)+1)</f>
        <v>0.47771137466326874</v>
      </c>
      <c r="N91" s="4"/>
    </row>
    <row r="92" spans="2:14" x14ac:dyDescent="0.35">
      <c r="D92" s="4" t="s">
        <v>309</v>
      </c>
      <c r="F92" s="1">
        <f>INDEX(D98:G101,VLOOKUP($F$12+1,C97:G101,1,FALSE)+1,HLOOKUP($F$13,C97:G101,1,FALSE)+1)</f>
        <v>0.66940764154786292</v>
      </c>
      <c r="N92" s="4"/>
    </row>
    <row r="93" spans="2:14" x14ac:dyDescent="0.35">
      <c r="D93" s="4" t="s">
        <v>310</v>
      </c>
      <c r="F93" s="1">
        <f>INDEX(D98:G101,VLOOKUP($F$12,C97:G101,1,FALSE)+1,HLOOKUP($F$13+1,C97:G101,1,FALSE)+1)</f>
        <v>0.2948338383205501</v>
      </c>
    </row>
    <row r="94" spans="2:14" x14ac:dyDescent="0.35">
      <c r="D94" s="4" t="s">
        <v>40</v>
      </c>
      <c r="F94" s="1">
        <f>IF(AND($F$12=2,$F$13=2),$F$45,$F$30*$F$92+(1-$F$30)*$F$93)</f>
        <v>0.47771137466326874</v>
      </c>
    </row>
    <row r="95" spans="2:14" x14ac:dyDescent="0.35">
      <c r="D95" s="4" t="s">
        <v>41</v>
      </c>
      <c r="F95" s="1">
        <f>IF(AND($F$12=2,$F$13=2),$Q$45,$Q$30*$F$92+(1-$Q$30)*$F$93)</f>
        <v>0.47771137466326874</v>
      </c>
    </row>
    <row r="96" spans="2:14" x14ac:dyDescent="0.35">
      <c r="E96" t="s">
        <v>0</v>
      </c>
    </row>
    <row r="97" spans="2:7" x14ac:dyDescent="0.35">
      <c r="D97">
        <v>0</v>
      </c>
      <c r="E97">
        <v>1</v>
      </c>
      <c r="F97">
        <v>2</v>
      </c>
      <c r="G97">
        <v>3</v>
      </c>
    </row>
    <row r="98" spans="2:7" x14ac:dyDescent="0.35">
      <c r="C98">
        <v>0</v>
      </c>
      <c r="D98" s="3">
        <f t="shared" ref="D98:F99" si="5">$J$2*D99+$J$3*E98</f>
        <v>0.47771137466326874</v>
      </c>
      <c r="E98" s="3">
        <f t="shared" si="5"/>
        <v>0.2948338383205501</v>
      </c>
      <c r="F98" s="3">
        <f t="shared" si="5"/>
        <v>0.1162343678651855</v>
      </c>
      <c r="G98" s="112">
        <v>0</v>
      </c>
    </row>
    <row r="99" spans="2:7" x14ac:dyDescent="0.35">
      <c r="B99" t="s">
        <v>1</v>
      </c>
      <c r="C99">
        <v>1</v>
      </c>
      <c r="D99" s="3">
        <f t="shared" si="5"/>
        <v>0.66940764154786292</v>
      </c>
      <c r="E99" s="3">
        <f t="shared" si="5"/>
        <v>0.4820457421910056</v>
      </c>
      <c r="F99" s="3">
        <f t="shared" si="5"/>
        <v>0.23807379576348167</v>
      </c>
      <c r="G99" s="112">
        <v>0</v>
      </c>
    </row>
    <row r="100" spans="2:7" x14ac:dyDescent="0.35">
      <c r="C100">
        <v>2</v>
      </c>
      <c r="D100" s="3">
        <f>$J$2*D101+$J$3*E100</f>
        <v>0.86580451664469127</v>
      </c>
      <c r="E100" s="3">
        <f>$J$2*E101+$J$3*F100</f>
        <v>0.73778251713901677</v>
      </c>
      <c r="F100" s="2">
        <f>J4</f>
        <v>0.48762799910411447</v>
      </c>
    </row>
    <row r="101" spans="2:7" x14ac:dyDescent="0.35">
      <c r="C101">
        <v>3</v>
      </c>
      <c r="D101" s="111">
        <v>1</v>
      </c>
      <c r="E101" s="111">
        <v>1</v>
      </c>
    </row>
    <row r="102" spans="2:7" x14ac:dyDescent="0.35">
      <c r="D102" s="4"/>
      <c r="G102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ER388"/>
  <sheetViews>
    <sheetView workbookViewId="0">
      <selection activeCell="BU59" sqref="BU59"/>
    </sheetView>
  </sheetViews>
  <sheetFormatPr defaultRowHeight="14.5" x14ac:dyDescent="0.35"/>
  <sheetData>
    <row r="2" spans="3:10" x14ac:dyDescent="0.35">
      <c r="C2" s="4" t="s">
        <v>8</v>
      </c>
      <c r="D2">
        <f>scoreboard!M2</f>
        <v>0.59305680064017896</v>
      </c>
      <c r="F2" s="4" t="s">
        <v>14</v>
      </c>
      <c r="G2" s="1">
        <f>'ch1'!D14</f>
        <v>0.72106617622545621</v>
      </c>
      <c r="I2" s="4" t="s">
        <v>28</v>
      </c>
      <c r="J2" s="1">
        <f>'ch2'!D33</f>
        <v>0.48822831379838394</v>
      </c>
    </row>
    <row r="3" spans="3:10" x14ac:dyDescent="0.35">
      <c r="C3" s="4" t="s">
        <v>9</v>
      </c>
      <c r="D3">
        <f>1-D2</f>
        <v>0.40694319935982104</v>
      </c>
      <c r="F3" s="4" t="s">
        <v>15</v>
      </c>
      <c r="G3" s="1">
        <f>1-G2</f>
        <v>0.27893382377454379</v>
      </c>
      <c r="I3" s="4" t="s">
        <v>29</v>
      </c>
      <c r="J3" s="1">
        <f>1-J2</f>
        <v>0.51177168620161606</v>
      </c>
    </row>
    <row r="4" spans="3:10" x14ac:dyDescent="0.35">
      <c r="C4" s="4" t="s">
        <v>10</v>
      </c>
      <c r="D4" s="5">
        <f>scoreboard!M3</f>
        <v>0.59646615722790308</v>
      </c>
      <c r="F4" s="4" t="s">
        <v>16</v>
      </c>
      <c r="G4" s="1">
        <f>1-G5</f>
        <v>0.72831098049896337</v>
      </c>
      <c r="I4" s="4" t="s">
        <v>30</v>
      </c>
      <c r="J4" s="1">
        <f>'ch2'!D48</f>
        <v>0.48762799910411447</v>
      </c>
    </row>
    <row r="5" spans="3:10" x14ac:dyDescent="0.35">
      <c r="C5" s="4" t="s">
        <v>11</v>
      </c>
      <c r="D5" s="5">
        <f>1-D4</f>
        <v>0.40353384277209692</v>
      </c>
      <c r="F5" s="4" t="s">
        <v>17</v>
      </c>
      <c r="G5" s="1">
        <f>'ch1'!N14</f>
        <v>0.27168901950103669</v>
      </c>
      <c r="I5" s="4" t="s">
        <v>31</v>
      </c>
      <c r="J5" s="1">
        <f>1-J4</f>
        <v>0.51237200089588553</v>
      </c>
    </row>
    <row r="6" spans="3:10" x14ac:dyDescent="0.35">
      <c r="F6" s="4" t="s">
        <v>20</v>
      </c>
      <c r="G6" s="1">
        <f>'ch2'!D18</f>
        <v>0.49449447857241829</v>
      </c>
      <c r="I6" s="4" t="s">
        <v>26</v>
      </c>
      <c r="J6" s="1">
        <f>'ch2'!F30</f>
        <v>0.48822831379838394</v>
      </c>
    </row>
    <row r="7" spans="3:10" x14ac:dyDescent="0.35">
      <c r="F7" s="4" t="s">
        <v>21</v>
      </c>
      <c r="G7" s="1">
        <f>1-G6</f>
        <v>0.50550552142758165</v>
      </c>
      <c r="I7" s="4" t="s">
        <v>33</v>
      </c>
      <c r="J7" s="1">
        <f>'ch2'!Q30</f>
        <v>0.48822831379838394</v>
      </c>
    </row>
    <row r="8" spans="3:10" x14ac:dyDescent="0.35">
      <c r="F8" s="4" t="s">
        <v>12</v>
      </c>
      <c r="G8" s="1">
        <f>'ch1'!E11</f>
        <v>0.72106617622545621</v>
      </c>
      <c r="I8" s="4" t="s">
        <v>27</v>
      </c>
      <c r="J8" s="1">
        <f>'ch2'!F45</f>
        <v>0.48762799910411447</v>
      </c>
    </row>
    <row r="9" spans="3:10" x14ac:dyDescent="0.35">
      <c r="F9" s="4" t="s">
        <v>13</v>
      </c>
      <c r="G9" s="1">
        <f>'ch1'!O11</f>
        <v>0.27168901950103669</v>
      </c>
      <c r="I9" s="4" t="s">
        <v>34</v>
      </c>
      <c r="J9" s="1">
        <f>'ch2'!Q45</f>
        <v>0.48762799910411464</v>
      </c>
    </row>
    <row r="10" spans="3:10" x14ac:dyDescent="0.35">
      <c r="F10" s="4" t="s">
        <v>18</v>
      </c>
      <c r="G10" s="1">
        <f>'ch2'!F15</f>
        <v>0.49449447857241829</v>
      </c>
    </row>
    <row r="11" spans="3:10" x14ac:dyDescent="0.35">
      <c r="F11" s="4" t="s">
        <v>19</v>
      </c>
      <c r="G11" s="1">
        <f>'ch2'!Q15</f>
        <v>0.49449447857241813</v>
      </c>
    </row>
    <row r="13" spans="3:10" x14ac:dyDescent="0.35">
      <c r="D13" t="s">
        <v>5</v>
      </c>
      <c r="E13" t="s">
        <v>6</v>
      </c>
      <c r="F13" t="s">
        <v>7</v>
      </c>
    </row>
    <row r="14" spans="3:10" x14ac:dyDescent="0.35">
      <c r="C14" t="s">
        <v>4</v>
      </c>
      <c r="D14">
        <f>scoreboard!D6</f>
        <v>0</v>
      </c>
      <c r="E14">
        <f>scoreboard!E6</f>
        <v>0</v>
      </c>
      <c r="F14">
        <f>scoreboard!F6</f>
        <v>0</v>
      </c>
    </row>
    <row r="15" spans="3:10" x14ac:dyDescent="0.35">
      <c r="C15" t="s">
        <v>3</v>
      </c>
      <c r="D15">
        <f>scoreboard!D7</f>
        <v>0</v>
      </c>
      <c r="E15">
        <f>scoreboard!E7</f>
        <v>0</v>
      </c>
      <c r="F15">
        <f>scoreboard!F7</f>
        <v>0</v>
      </c>
    </row>
    <row r="17" spans="2:108" x14ac:dyDescent="0.35">
      <c r="D17" t="s">
        <v>315</v>
      </c>
      <c r="E17" t="s">
        <v>316</v>
      </c>
      <c r="F17" t="s">
        <v>317</v>
      </c>
    </row>
    <row r="18" spans="2:108" x14ac:dyDescent="0.35">
      <c r="C18" t="s">
        <v>4</v>
      </c>
      <c r="D18">
        <f>scoreboard!D10</f>
        <v>0</v>
      </c>
      <c r="E18">
        <f>scoreboard!E10</f>
        <v>0</v>
      </c>
      <c r="F18">
        <f>scoreboard!F10</f>
        <v>0</v>
      </c>
    </row>
    <row r="19" spans="2:108" x14ac:dyDescent="0.35">
      <c r="C19" t="s">
        <v>3</v>
      </c>
      <c r="D19">
        <f>scoreboard!D11</f>
        <v>0</v>
      </c>
      <c r="E19">
        <f>scoreboard!E11</f>
        <v>0</v>
      </c>
      <c r="F19">
        <f>scoreboard!F11</f>
        <v>0</v>
      </c>
    </row>
    <row r="21" spans="2:108" x14ac:dyDescent="0.35">
      <c r="D21" s="115" t="s">
        <v>66</v>
      </c>
      <c r="E21" s="116"/>
      <c r="F21" s="12">
        <f>INDEX(D24:AH54,VLOOKUP($D$18,C23:AH54,1,FALSE)+1,HLOOKUP($D$19,C23:AH54,1,FALSE)+1)</f>
        <v>1</v>
      </c>
      <c r="BZ21" s="115" t="s">
        <v>67</v>
      </c>
      <c r="CA21" s="116"/>
      <c r="CB21" s="12">
        <f>INDEX(BZ24:DD54,VLOOKUP($D$18,BY23:DD54,1,FALSE)+1,HLOOKUP($D$19,BY23:DD54,1,FALSE)+1)</f>
        <v>1</v>
      </c>
    </row>
    <row r="22" spans="2:108" x14ac:dyDescent="0.35">
      <c r="F22" t="s">
        <v>0</v>
      </c>
      <c r="CB22" t="s">
        <v>0</v>
      </c>
    </row>
    <row r="23" spans="2:108" x14ac:dyDescent="0.35">
      <c r="D23">
        <v>0</v>
      </c>
      <c r="E23">
        <v>1</v>
      </c>
      <c r="F23">
        <v>2</v>
      </c>
      <c r="G23">
        <v>3</v>
      </c>
      <c r="H23">
        <v>4</v>
      </c>
      <c r="I23">
        <v>5</v>
      </c>
      <c r="J23">
        <v>6</v>
      </c>
      <c r="K23">
        <v>7</v>
      </c>
      <c r="L23">
        <v>8</v>
      </c>
      <c r="M23">
        <v>9</v>
      </c>
      <c r="N23">
        <v>10</v>
      </c>
      <c r="O23">
        <v>11</v>
      </c>
      <c r="P23">
        <v>12</v>
      </c>
      <c r="Q23">
        <v>13</v>
      </c>
      <c r="R23">
        <v>14</v>
      </c>
      <c r="S23">
        <v>15</v>
      </c>
      <c r="T23">
        <v>16</v>
      </c>
      <c r="U23">
        <v>17</v>
      </c>
      <c r="V23">
        <v>18</v>
      </c>
      <c r="W23">
        <v>19</v>
      </c>
      <c r="X23">
        <v>20</v>
      </c>
      <c r="Y23">
        <v>21</v>
      </c>
      <c r="Z23">
        <v>22</v>
      </c>
      <c r="AA23">
        <v>23</v>
      </c>
      <c r="AB23">
        <v>24</v>
      </c>
      <c r="AC23">
        <v>25</v>
      </c>
      <c r="AD23">
        <v>26</v>
      </c>
      <c r="AE23">
        <v>27</v>
      </c>
      <c r="AF23">
        <v>28</v>
      </c>
      <c r="AG23">
        <v>29</v>
      </c>
      <c r="AH23">
        <v>30</v>
      </c>
      <c r="AI23">
        <v>31</v>
      </c>
      <c r="AJ23">
        <v>32</v>
      </c>
      <c r="AK23">
        <v>33</v>
      </c>
      <c r="AL23">
        <v>34</v>
      </c>
      <c r="AM23">
        <v>35</v>
      </c>
      <c r="AN23">
        <v>36</v>
      </c>
      <c r="AO23">
        <v>37</v>
      </c>
      <c r="AP23">
        <v>38</v>
      </c>
      <c r="AQ23">
        <v>39</v>
      </c>
      <c r="AR23">
        <v>40</v>
      </c>
      <c r="AS23">
        <v>41</v>
      </c>
      <c r="AT23">
        <v>42</v>
      </c>
      <c r="AU23">
        <v>43</v>
      </c>
      <c r="AV23">
        <v>44</v>
      </c>
      <c r="AW23">
        <v>45</v>
      </c>
      <c r="AX23">
        <v>46</v>
      </c>
      <c r="AY23">
        <v>47</v>
      </c>
      <c r="AZ23">
        <v>48</v>
      </c>
      <c r="BA23">
        <v>49</v>
      </c>
      <c r="BB23">
        <v>50</v>
      </c>
      <c r="BC23">
        <v>51</v>
      </c>
      <c r="BD23">
        <v>52</v>
      </c>
      <c r="BE23">
        <v>53</v>
      </c>
      <c r="BF23">
        <v>54</v>
      </c>
      <c r="BG23">
        <v>55</v>
      </c>
      <c r="BH23">
        <v>56</v>
      </c>
      <c r="BI23">
        <v>57</v>
      </c>
      <c r="BJ23">
        <v>58</v>
      </c>
      <c r="BK23">
        <v>59</v>
      </c>
      <c r="BL23">
        <v>60</v>
      </c>
      <c r="BM23">
        <v>61</v>
      </c>
      <c r="BN23">
        <v>62</v>
      </c>
      <c r="BO23">
        <v>63</v>
      </c>
      <c r="BP23">
        <v>64</v>
      </c>
      <c r="BQ23">
        <v>65</v>
      </c>
      <c r="BR23">
        <v>66</v>
      </c>
      <c r="BS23">
        <v>67</v>
      </c>
      <c r="BT23">
        <v>68</v>
      </c>
      <c r="BU23">
        <v>69</v>
      </c>
      <c r="BV23">
        <v>70</v>
      </c>
      <c r="BZ23">
        <v>0</v>
      </c>
      <c r="CA23">
        <v>1</v>
      </c>
      <c r="CB23">
        <v>2</v>
      </c>
      <c r="CC23">
        <v>3</v>
      </c>
      <c r="CD23">
        <v>4</v>
      </c>
      <c r="CE23">
        <v>5</v>
      </c>
      <c r="CF23">
        <v>6</v>
      </c>
      <c r="CG23">
        <v>7</v>
      </c>
      <c r="CH23">
        <v>8</v>
      </c>
      <c r="CI23">
        <v>9</v>
      </c>
      <c r="CJ23">
        <v>10</v>
      </c>
      <c r="CK23">
        <v>11</v>
      </c>
      <c r="CL23">
        <v>12</v>
      </c>
      <c r="CM23">
        <v>13</v>
      </c>
      <c r="CN23">
        <v>14</v>
      </c>
      <c r="CO23">
        <v>15</v>
      </c>
      <c r="CP23">
        <v>16</v>
      </c>
      <c r="CQ23">
        <v>17</v>
      </c>
      <c r="CR23">
        <v>18</v>
      </c>
      <c r="CS23">
        <v>19</v>
      </c>
      <c r="CT23">
        <v>20</v>
      </c>
      <c r="CU23">
        <v>21</v>
      </c>
      <c r="CV23">
        <v>22</v>
      </c>
      <c r="CW23">
        <v>23</v>
      </c>
      <c r="CX23">
        <v>24</v>
      </c>
      <c r="CY23">
        <v>25</v>
      </c>
      <c r="CZ23">
        <v>26</v>
      </c>
      <c r="DA23">
        <v>27</v>
      </c>
      <c r="DB23">
        <v>28</v>
      </c>
      <c r="DC23">
        <v>29</v>
      </c>
      <c r="DD23">
        <v>30</v>
      </c>
    </row>
    <row r="24" spans="2:108" x14ac:dyDescent="0.35">
      <c r="C24">
        <v>0</v>
      </c>
      <c r="D24" s="8">
        <f>IF(AND($D$14=C24,$D$15=D23),1,0)</f>
        <v>1</v>
      </c>
      <c r="E24" s="6">
        <f>IF(AND($D$14=$C24,$D$15=E$23),1,$D$3*D24)</f>
        <v>0.40694319935982104</v>
      </c>
      <c r="F24" s="6">
        <f>IF(AND($D$14=$C24,$D$15=F$23),1,$D$3*E24)</f>
        <v>0.16560276750520705</v>
      </c>
      <c r="G24" s="6">
        <f>IF(AND($D$14=$C24,$D$15=G$23),1,$D$3*F24)</f>
        <v>6.7390920031409562E-2</v>
      </c>
      <c r="H24" s="6">
        <f>IF(AND($D$14=$C24,$D$15=H$23),1,$D$3*G24)</f>
        <v>2.7424276605383657E-2</v>
      </c>
      <c r="BY24">
        <v>0</v>
      </c>
      <c r="BZ24" s="8">
        <f>IF(AND($D$14=BY24,$D$15=BZ23),1,0)</f>
        <v>1</v>
      </c>
      <c r="CA24" s="6">
        <f>IF(AND($D$14=$BY24,$D$15=CA$23),1,$D$4*BZ24)</f>
        <v>0.59646615722790308</v>
      </c>
      <c r="CB24" s="6">
        <f>IF(AND($D$14=$BY24,$D$15=CB$23),1,$D$4*CA24)</f>
        <v>0.35577187671822158</v>
      </c>
      <c r="CC24" s="6">
        <f>IF(AND($D$14=$BY24,$D$15=CC$23),1,$D$4*CB24)</f>
        <v>0.21220588415587691</v>
      </c>
      <c r="CD24" s="6">
        <f>IF(AND($D$14=$BY24,$D$15=CD$23),1,$D$4*CC24)</f>
        <v>0.12657362826360546</v>
      </c>
    </row>
    <row r="25" spans="2:108" x14ac:dyDescent="0.35">
      <c r="C25">
        <v>1</v>
      </c>
      <c r="D25" s="7">
        <f>IF(AND($D$14=$C25,$D$15=D$23),1,$D$2*D24)</f>
        <v>0.59305680064017896</v>
      </c>
      <c r="E25" s="3">
        <f t="shared" ref="E25:G27" si="0">IF(AND($D$14=$C25,$D$15=E$23),1,$D$2*E24+$D$3*D25)</f>
        <v>0.48268086370922797</v>
      </c>
      <c r="F25" s="3">
        <f t="shared" si="0"/>
        <v>0.29463554242139245</v>
      </c>
      <c r="G25" s="3">
        <f t="shared" si="0"/>
        <v>0.15986657370410362</v>
      </c>
      <c r="H25" s="6">
        <f>IF(AND($D$14=$C25,$D$15=H$23),1,$D$3*G25)</f>
        <v>6.5056614973840562E-2</v>
      </c>
      <c r="BY25">
        <v>1</v>
      </c>
      <c r="BZ25" s="7">
        <f>IF(AND($D$14=$BY25,$D$15=BZ$23),1,$D$5*BZ24)</f>
        <v>0.40353384277209692</v>
      </c>
      <c r="CA25" s="3">
        <f t="shared" ref="CA25:CC27" si="1">IF(AND($D$14=$BY25,$D$15=CA$23),1,$D$5*CA24+$D$4*BZ25)</f>
        <v>0.48138856101936295</v>
      </c>
      <c r="CB25" s="3">
        <f t="shared" si="1"/>
        <v>0.43069797768703399</v>
      </c>
      <c r="CC25" s="3">
        <f t="shared" si="1"/>
        <v>0.34252902356908577</v>
      </c>
      <c r="CD25" s="6">
        <f>IF(AND($D$14=$BY25,$D$15=CD$23),1,$D$4*CC25)</f>
        <v>0.20430697042727844</v>
      </c>
    </row>
    <row r="26" spans="2:108" x14ac:dyDescent="0.35">
      <c r="B26" t="s">
        <v>1</v>
      </c>
      <c r="C26">
        <v>2</v>
      </c>
      <c r="D26" s="7">
        <f>IF(AND($D$14=$C26,$D$15=D$23),1,$D$2*D25)</f>
        <v>0.35171636878556495</v>
      </c>
      <c r="E26" s="3">
        <f t="shared" si="0"/>
        <v>0.42938575314244948</v>
      </c>
      <c r="F26" s="3">
        <f t="shared" si="0"/>
        <v>0.34947122428662947</v>
      </c>
      <c r="G26" s="3">
        <f t="shared" si="0"/>
        <v>0.23702489682565764</v>
      </c>
      <c r="H26" s="6">
        <f>IF(AND($D$14=$C26,$D$15=H$23),1,$D$3*G26)</f>
        <v>9.645566984216461E-2</v>
      </c>
      <c r="BX26" t="s">
        <v>1</v>
      </c>
      <c r="BY26">
        <v>2</v>
      </c>
      <c r="BZ26" s="7">
        <f>IF(AND($D$14=$BY26,$D$15=BZ$23),1,$D$5*BZ25)</f>
        <v>0.16283956226241544</v>
      </c>
      <c r="CA26" s="3">
        <f t="shared" si="1"/>
        <v>0.2913848638420104</v>
      </c>
      <c r="CB26" s="3">
        <f t="shared" si="1"/>
        <v>0.3476024200204394</v>
      </c>
      <c r="CC26" s="3">
        <f t="shared" si="1"/>
        <v>0.34555513285451833</v>
      </c>
      <c r="CD26" s="6">
        <f>IF(AND($D$14=$BY26,$D$15=CD$23),1,$D$4*CC26)</f>
        <v>0.20611194220411208</v>
      </c>
    </row>
    <row r="27" spans="2:108" x14ac:dyDescent="0.35">
      <c r="C27">
        <v>3</v>
      </c>
      <c r="D27" s="7">
        <f>IF(AND($D$14=$C27,$D$15=D$23),1,$D$2*D26)</f>
        <v>0.20858778440474846</v>
      </c>
      <c r="E27" s="3">
        <f t="shared" si="0"/>
        <v>0.33953352133217968</v>
      </c>
      <c r="F27" s="3">
        <f t="shared" si="0"/>
        <v>0.34542714365205812</v>
      </c>
      <c r="G27" s="3">
        <f t="shared" si="0"/>
        <v>0.28113845396698606</v>
      </c>
      <c r="H27" s="6">
        <f>IF(AND($D$14=$C27,$D$15=H$23),1,$D$3*G27)</f>
        <v>0.11440738192039908</v>
      </c>
      <c r="I27" s="6">
        <f>IF(AND($D$14=$C27,$D$15=I$23),1,$D$3*H27)</f>
        <v>4.655730602906815E-2</v>
      </c>
      <c r="BY27">
        <v>3</v>
      </c>
      <c r="BZ27" s="7">
        <f>IF(AND($D$14=$BY27,$D$15=BZ$23),1,$D$5*BZ26)</f>
        <v>6.5711274315078644E-2</v>
      </c>
      <c r="CA27" s="3">
        <f t="shared" si="1"/>
        <v>0.15677820510905427</v>
      </c>
      <c r="CB27" s="3">
        <f t="shared" si="1"/>
        <v>0.23378223384621399</v>
      </c>
      <c r="CC27" s="3">
        <f t="shared" si="1"/>
        <v>0.27888638130081256</v>
      </c>
      <c r="CD27" s="6">
        <f>IF(AND($D$14=$BY27,$D$15=CD$23),1,$D$4*CC27)</f>
        <v>0.1663462881576914</v>
      </c>
      <c r="CE27" s="6">
        <f>IF(AND($D$14=$BY27,$D$15=CE$23),1,$D$4*CD27)</f>
        <v>9.9219931266543632E-2</v>
      </c>
    </row>
    <row r="28" spans="2:108" x14ac:dyDescent="0.35">
      <c r="C28">
        <v>4</v>
      </c>
      <c r="D28" s="7">
        <f>IF(AND($D$14=$C28,$D$15=D$23),1,$D$2*D27)</f>
        <v>0.12370440407170354</v>
      </c>
      <c r="E28" s="7">
        <f>IF(AND($D$14=$C28,$D$15=E$23),1,$D$2*E27)</f>
        <v>0.20136266387135643</v>
      </c>
      <c r="F28" s="7">
        <f>IF(AND($D$14=$C28,$D$15=F$23),1,$D$2*F27)</f>
        <v>0.20485791666856509</v>
      </c>
      <c r="G28" s="7">
        <f>IF(AND($D$14=$C28,$D$15=G$23),1,$D$2*G27)</f>
        <v>0.16673107204658699</v>
      </c>
      <c r="H28" s="3">
        <f>IF(AND($D$14=$C28,$D$15=H$23),1,$D$2*H27+$D$3*G28)</f>
        <v>0.13570015178266187</v>
      </c>
      <c r="I28" s="6">
        <f>IF(AND($D$14=$C28,$D$15=I$23),1,$D$3*H28)</f>
        <v>5.5222253920049744E-2</v>
      </c>
      <c r="J28" s="6">
        <f>IF(AND($D$14=$C28,$D$15=J$23),1,$D$3*I28)</f>
        <v>2.2472320686085463E-2</v>
      </c>
      <c r="BY28">
        <v>4</v>
      </c>
      <c r="BZ28" s="7">
        <f>IF(AND($D$14=$BY28,$D$15=BZ$23),1,$D$5*BZ27)</f>
        <v>2.6516723037815076E-2</v>
      </c>
      <c r="CA28" s="7">
        <f>IF(AND($D$14=$BY28,$D$15=CA$23),1,$D$5*CA27)</f>
        <v>6.3265311570568666E-2</v>
      </c>
      <c r="CB28" s="7">
        <f>IF(AND($D$14=$BY28,$D$15=CB$23),1,$D$5*CB27)</f>
        <v>9.4339043195807715E-2</v>
      </c>
      <c r="CC28" s="7">
        <f>IF(AND($D$14=$BY28,$D$15=CC$23),1,$D$5*CC27)</f>
        <v>0.11254009314312116</v>
      </c>
      <c r="CD28" s="3">
        <f>IF(AND($D$14=$BY28,$D$15=CD$23),1,$D$5*CD27+$D$4*CC28)</f>
        <v>0.13425271378229553</v>
      </c>
      <c r="CE28" s="6">
        <f>IF(AND($D$14=$BY28,$D$15=CE$23),1,$D$4*CD28)</f>
        <v>8.0077200287143352E-2</v>
      </c>
      <c r="CF28" s="6">
        <f>IF(AND($D$14=$BY28,$D$15=CF$23),1,$D$4*CE28)</f>
        <v>4.776333993684153E-2</v>
      </c>
    </row>
    <row r="29" spans="2:108" x14ac:dyDescent="0.35">
      <c r="C29">
        <v>5</v>
      </c>
      <c r="G29" s="7">
        <f>IF(AND($D$14=$C29,$D$15=G$23),1,$D$2*G28)</f>
        <v>9.8880996155256057E-2</v>
      </c>
      <c r="H29" s="7">
        <f>IF(AND($D$14=$C29,$D$15=H$23),1,$D$2*H28)</f>
        <v>8.0477897862612127E-2</v>
      </c>
      <c r="I29" s="3">
        <f>IF(AND($D$14=$C29,$D$15=I$23),1,$D$2*I28+$D$3*H29)</f>
        <v>6.5499866467928561E-2</v>
      </c>
      <c r="J29" s="6">
        <f>IF(AND($D$14=$C29,$D$15=J$23),1,$D$3*I29)</f>
        <v>2.665472521809991E-2</v>
      </c>
      <c r="K29" s="6">
        <f>IF(AND($D$14=$C29,$D$15=K$23),1,$D$3*J29)</f>
        <v>1.0846959158310481E-2</v>
      </c>
      <c r="BY29">
        <v>5</v>
      </c>
      <c r="CC29" s="7">
        <f>IF(AND($D$14=$BY29,$D$15=CC$23),1,$D$5*CC28)</f>
        <v>4.5413736251973397E-2</v>
      </c>
      <c r="CD29" s="7">
        <f>IF(AND($D$14=$BY29,$D$15=CD$23),1,$D$5*CD28)</f>
        <v>5.4175513495152171E-2</v>
      </c>
      <c r="CE29" s="3">
        <f>IF(AND($D$14=$BY29,$D$15=CE$23),1,$D$5*CE28+$D$4*CD29)</f>
        <v>6.4627720700603644E-2</v>
      </c>
      <c r="CF29" s="6">
        <f>IF(AND($D$14=$BY29,$D$15=CF$23),1,$D$4*CE29)</f>
        <v>3.8548248216687259E-2</v>
      </c>
      <c r="CG29" s="6">
        <f>IF(AND($D$14=$BY29,$D$15=CG$23),1,$D$4*CF29)</f>
        <v>2.2992725481674817E-2</v>
      </c>
    </row>
    <row r="30" spans="2:108" x14ac:dyDescent="0.35">
      <c r="C30">
        <v>6</v>
      </c>
      <c r="H30" s="7">
        <f>IF(AND($D$14=$C30,$D$15=H$23),1,$D$2*H29)</f>
        <v>4.7727964628647847E-2</v>
      </c>
      <c r="I30" s="7">
        <f>IF(AND($D$14=$C30,$D$15=I$23),1,$D$2*I29)</f>
        <v>3.8845141249828651E-2</v>
      </c>
      <c r="J30" s="3">
        <f>IF(AND($D$14=$C30,$D$15=J$23),1,$D$2*J29+$D$3*I30)</f>
        <v>3.1615532119578856E-2</v>
      </c>
      <c r="K30" s="6">
        <f>IF(AND($D$14=$C30,$D$15=K$23),1,$D$3*J30)</f>
        <v>1.2865725790204603E-2</v>
      </c>
      <c r="L30" s="6">
        <f>IF(AND($D$14=$C30,$D$15=L$23),1,$D$3*K30)</f>
        <v>5.2356196151520226E-3</v>
      </c>
      <c r="BY30">
        <v>6</v>
      </c>
      <c r="CD30" s="7">
        <f>IF(AND($D$14=$BY30,$D$15=CD$23),1,$D$5*CD29)</f>
        <v>2.1861653144850352E-2</v>
      </c>
      <c r="CE30" s="7">
        <f>IF(AND($D$14=$BY30,$D$15=CE$23),1,$D$5*CE29)</f>
        <v>2.6079472483916386E-2</v>
      </c>
      <c r="CF30" s="3">
        <f>IF(AND($D$14=$BY30,$D$15=CF$23),1,$D$5*CF29+$D$4*CE30)</f>
        <v>3.1111045470024884E-2</v>
      </c>
      <c r="CG30" s="6">
        <f>IF(AND($D$14=$BY30,$D$15=CG$23),1,$D$4*CF30)</f>
        <v>1.8556685738848305E-2</v>
      </c>
      <c r="CH30" s="6">
        <f>IF(AND($D$14=$BY30,$D$15=CH$23),1,$D$4*CG30)</f>
        <v>1.106843503353668E-2</v>
      </c>
    </row>
    <row r="31" spans="2:108" x14ac:dyDescent="0.35">
      <c r="C31">
        <v>7</v>
      </c>
      <c r="I31" s="7">
        <f>IF(AND($D$14=$C31,$D$15=I$23),1,$D$2*I30)</f>
        <v>2.3037375190039223E-2</v>
      </c>
      <c r="J31" s="7">
        <f>IF(AND($D$14=$C31,$D$15=J$23),1,$D$2*J30)</f>
        <v>1.8749806329374251E-2</v>
      </c>
      <c r="K31" s="3">
        <f>IF(AND($D$14=$C31,$D$15=K$23),1,$D$2*K30+$D$3*J31)</f>
        <v>1.5260212350105161E-2</v>
      </c>
      <c r="L31" s="6">
        <f>IF(AND($D$14=$C31,$D$15=L$23),1,$D$3*K31)</f>
        <v>6.2100396366620474E-3</v>
      </c>
      <c r="M31" s="6">
        <f>IF(AND($D$14=$C31,$D$15=M$23),1,$D$3*L31)</f>
        <v>2.5271333978945541E-3</v>
      </c>
      <c r="BY31">
        <v>7</v>
      </c>
      <c r="CE31" s="7">
        <f>IF(AND($D$14=$BY31,$D$15=CE$23),1,$D$5*CE30)</f>
        <v>1.0523949748903942E-2</v>
      </c>
      <c r="CF31" s="7">
        <f>IF(AND($D$14=$BY31,$D$15=CF$23),1,$D$5*CF30)</f>
        <v>1.255435973117658E-2</v>
      </c>
      <c r="CG31" s="3">
        <f>IF(AND($D$14=$BY31,$D$15=CG$23),1,$D$5*CG30+$D$4*CF31)</f>
        <v>1.497650141062325E-2</v>
      </c>
      <c r="CH31" s="6">
        <f>IF(AND($D$14=$BY31,$D$15=CH$23),1,$D$4*CG31)</f>
        <v>8.9329762451127205E-3</v>
      </c>
      <c r="CI31" s="6">
        <f>IF(AND($D$14=$BY31,$D$15=CI$23),1,$D$4*CH31)</f>
        <v>5.3282180135305274E-3</v>
      </c>
    </row>
    <row r="32" spans="2:108" x14ac:dyDescent="0.35">
      <c r="C32">
        <v>8</v>
      </c>
      <c r="J32" s="7">
        <f>IF(AND($D$14=$C32,$D$15=J$23),1,$D$2*J31)</f>
        <v>1.1119700154321671E-2</v>
      </c>
      <c r="K32" s="7">
        <f>IF(AND($D$14=$C32,$D$15=K$23),1,$D$2*K31)</f>
        <v>9.0501727134431123E-3</v>
      </c>
      <c r="L32" s="3">
        <f>IF(AND($D$14=$C32,$D$15=L$23),1,$D$2*L31+$D$3*K32)</f>
        <v>7.3658124775349866E-3</v>
      </c>
      <c r="M32" s="6">
        <f>IF(AND($D$14=$C32,$D$15=M$23),1,$D$3*L32)</f>
        <v>2.9974672954925772E-3</v>
      </c>
      <c r="N32" s="6">
        <f>IF(AND($D$14=$C32,$D$15=N$23),1,$D$3*M32)</f>
        <v>1.2197989312041795E-3</v>
      </c>
      <c r="BY32">
        <v>8</v>
      </c>
      <c r="CF32" s="7">
        <f>IF(AND($D$14=$BY32,$D$15=CF$23),1,$D$5*CF31)</f>
        <v>5.0661090258649552E-3</v>
      </c>
      <c r="CG32" s="7">
        <f>IF(AND($D$14=$BY32,$D$15=CG$23),1,$D$5*CG31)</f>
        <v>6.0435251655105307E-3</v>
      </c>
      <c r="CH32" s="3">
        <f>IF(AND($D$14=$BY32,$D$15=CH$23),1,$D$5*CH31+$D$4*CG32)</f>
        <v>7.2095164631643862E-3</v>
      </c>
      <c r="CI32" s="6">
        <f>IF(AND($D$14=$BY32,$D$15=CI$23),1,$D$4*CH32)</f>
        <v>4.3002325802549649E-3</v>
      </c>
      <c r="CJ32" s="6">
        <f>IF(AND($D$14=$BY32,$D$15=CJ$23),1,$D$4*CI32)</f>
        <v>2.5649432023309091E-3</v>
      </c>
    </row>
    <row r="33" spans="1:104" x14ac:dyDescent="0.35">
      <c r="C33">
        <v>9</v>
      </c>
      <c r="K33" s="7">
        <f>IF(AND($D$14=$C33,$D$15=K$23),1,$D$2*K32)</f>
        <v>5.367266474675619E-3</v>
      </c>
      <c r="L33" s="7">
        <f>IF(AND($D$14=$C33,$D$15=L$23),1,$D$2*L32)</f>
        <v>4.368345182042409E-3</v>
      </c>
      <c r="M33" s="3">
        <f>IF(AND($D$14=$C33,$D$15=M$23),1,$D$2*M32+$D$3*L33)</f>
        <v>3.5553367285767953E-3</v>
      </c>
      <c r="N33" s="6">
        <f>IF(AND($D$14=$C33,$D$15=N$23),1,$D$3*M33)</f>
        <v>1.4468201031285208E-3</v>
      </c>
      <c r="O33" s="6">
        <f>IF(AND($D$14=$C33,$D$15=O$23),1,$D$3*N33)</f>
        <v>5.8877360166522644E-4</v>
      </c>
      <c r="BY33">
        <v>9</v>
      </c>
      <c r="CG33" s="7">
        <f>IF(AND($D$14=$BY33,$D$15=CG$23),1,$D$5*CG32)</f>
        <v>2.4387669339283376E-3</v>
      </c>
      <c r="CH33" s="7">
        <f>IF(AND($D$14=$BY33,$D$15=CH$23),1,$D$5*CH32)</f>
        <v>2.9092838829094217E-3</v>
      </c>
      <c r="CI33" s="3">
        <f>IF(AND($D$14=$BY33,$D$15=CI$23),1,$D$5*CI32+$D$4*CH33)</f>
        <v>3.4705787558481109E-3</v>
      </c>
      <c r="CJ33" s="6">
        <f>IF(AND($D$14=$BY33,$D$15=CJ$23),1,$D$4*CI33)</f>
        <v>2.0700827738575197E-3</v>
      </c>
      <c r="CK33" s="6">
        <f>IF(AND($D$14=$BY33,$D$15=CK$23),1,$D$4*CJ33)</f>
        <v>1.2347343172664732E-3</v>
      </c>
    </row>
    <row r="34" spans="1:104" x14ac:dyDescent="0.35">
      <c r="C34">
        <v>10</v>
      </c>
      <c r="L34" s="7">
        <f>IF(AND($D$14=$C34,$D$15=L$23),1,$D$2*L33)</f>
        <v>2.5906768177540113E-3</v>
      </c>
      <c r="M34" s="7">
        <f>IF(AND($D$14=$C34,$D$15=M$23),1,$D$2*M33)</f>
        <v>2.1085166254482747E-3</v>
      </c>
      <c r="N34" s="3">
        <f>IF(AND($D$14=$C34,$D$15=N$23),1,$D$2*N33+$D$3*M34)</f>
        <v>1.7160930029265888E-3</v>
      </c>
      <c r="O34" s="6">
        <f>IF(AND($D$14=$C34,$D$15=O$23),1,$D$3*N34)</f>
        <v>6.9835237700994882E-4</v>
      </c>
      <c r="P34" s="6">
        <f>IF(AND($D$14=$C34,$D$15=P$23),1,$D$3*O34)</f>
        <v>2.8418975058096453E-4</v>
      </c>
      <c r="BY34">
        <v>10</v>
      </c>
      <c r="CH34" s="7">
        <f>IF(AND($D$14=$BY34,$D$15=CH$23),1,$D$5*CH33)</f>
        <v>1.1739945049853663E-3</v>
      </c>
      <c r="CI34" s="7">
        <f>IF(AND($D$14=$BY34,$D$15=CI$23),1,$D$5*CI33)</f>
        <v>1.4004959819905914E-3</v>
      </c>
      <c r="CJ34" s="3">
        <f>IF(AND($D$14=$BY34,$D$15=CJ$23),1,$D$5*CJ33+$D$4*CI34)</f>
        <v>1.6706969131820933E-3</v>
      </c>
      <c r="CK34" s="6">
        <f>IF(AND($D$14=$BY34,$D$15=CK$23),1,$D$4*CJ34)</f>
        <v>9.9651416769824287E-4</v>
      </c>
      <c r="CL34" s="6">
        <f>IF(AND($D$14=$BY34,$D$15=CL$23),1,$D$4*CK34)</f>
        <v>5.9438697623013311E-4</v>
      </c>
    </row>
    <row r="35" spans="1:104" x14ac:dyDescent="0.35">
      <c r="C35">
        <v>11</v>
      </c>
      <c r="M35" s="7">
        <f>IF(AND($D$14=$C35,$D$15=M$23),1,$D$2*M34)</f>
        <v>1.2504701239849803E-3</v>
      </c>
      <c r="N35" s="7">
        <f>IF(AND($D$14=$C35,$D$15=N$23),1,$D$2*N34)</f>
        <v>1.01774062591664E-3</v>
      </c>
      <c r="O35" s="3">
        <f>IF(AND($D$14=$C35,$D$15=O$23),1,$D$2*O34+$D$3*N35)</f>
        <v>8.2832525285796849E-4</v>
      </c>
      <c r="P35" s="6">
        <f>IF(AND($D$14=$C35,$D$15=P$23),1,$D$3*O35)</f>
        <v>3.3708132850855443E-4</v>
      </c>
      <c r="Q35" s="6">
        <f>IF(AND($D$14=$C35,$D$15=Q$23),1,$D$3*P35)</f>
        <v>1.3717295426772999E-4</v>
      </c>
      <c r="BY35">
        <v>11</v>
      </c>
      <c r="CI35" s="7">
        <f>IF(AND($D$14=$BY35,$D$15=CI$23),1,$D$5*CI34)</f>
        <v>5.6514752539954473E-4</v>
      </c>
      <c r="CJ35" s="7">
        <f>IF(AND($D$14=$BY35,$D$15=CJ$23),1,$D$5*CJ34)</f>
        <v>6.7418274548385049E-4</v>
      </c>
      <c r="CK35" s="3">
        <f>IF(AND($D$14=$BY35,$D$15=CK$23),1,$D$5*CK34+$D$4*CJ35)</f>
        <v>8.0425438293621953E-4</v>
      </c>
      <c r="CL35" s="6">
        <f>IF(AND($D$14=$BY35,$D$15=CL$23),1,$D$4*CK35)</f>
        <v>4.797105212236653E-4</v>
      </c>
      <c r="CM35" s="6">
        <f>IF(AND($D$14=$BY35,$D$15=CM$23),1,$D$4*CL35)</f>
        <v>2.8613109117607408E-4</v>
      </c>
    </row>
    <row r="36" spans="1:104" x14ac:dyDescent="0.35">
      <c r="C36">
        <v>12</v>
      </c>
      <c r="N36" s="7">
        <f>IF(AND($D$14=$C36,$D$15=N$23),1,$D$2*N35)</f>
        <v>6.0357799948765572E-4</v>
      </c>
      <c r="O36" s="7">
        <f>IF(AND($D$14=$C36,$D$15=O$23),1,$D$2*O35)</f>
        <v>4.91243924349414E-4</v>
      </c>
      <c r="P36" s="3">
        <f>IF(AND($D$14=$C36,$D$15=P$23),1,$D$2*P35+$D$3*O36)</f>
        <v>3.9981674848164883E-4</v>
      </c>
      <c r="Q36" s="6">
        <f>IF(AND($D$14=$C36,$D$15=Q$23),1,$D$3*P36)</f>
        <v>1.6270270678476304E-4</v>
      </c>
      <c r="R36" s="6">
        <f>IF(AND($D$14=$C36,$D$15=R$23),1,$D$3*Q36)</f>
        <v>6.6210760043494332E-5</v>
      </c>
      <c r="BY36">
        <v>12</v>
      </c>
      <c r="CJ36" s="7">
        <f>IF(AND($D$14=$BY36,$D$15=CJ$23),1,$D$5*CJ35)</f>
        <v>2.7205555401574078E-4</v>
      </c>
      <c r="CK36" s="7">
        <f>IF(AND($D$14=$BY36,$D$15=CK$23),1,$D$5*CK35)</f>
        <v>3.2454386171255423E-4</v>
      </c>
      <c r="CL36" s="3">
        <f>IF(AND($D$14=$BY36,$D$15=CL$23),1,$D$5*CL35+$D$4*CK36)</f>
        <v>3.8715886009518244E-4</v>
      </c>
      <c r="CM36" s="6">
        <f>IF(AND($D$14=$BY36,$D$15=CM$23),1,$D$4*CL36)</f>
        <v>2.3092715751770883E-4</v>
      </c>
      <c r="CN36" s="6">
        <f>IF(AND($D$14=$BY36,$D$15=CN$23),1,$D$4*CM36)</f>
        <v>1.3774023424415046E-4</v>
      </c>
    </row>
    <row r="37" spans="1:104" x14ac:dyDescent="0.35">
      <c r="C37">
        <v>13</v>
      </c>
      <c r="O37" s="7">
        <f>IF(AND($D$14=$C37,$D$15=O$23),1,$D$2*O36)</f>
        <v>2.9133555010858958E-4</v>
      </c>
      <c r="P37" s="7">
        <f>IF(AND($D$14=$C37,$D$15=P$23),1,$D$2*P36)</f>
        <v>2.3711404169688579E-4</v>
      </c>
      <c r="Q37" s="3">
        <f>IF(AND($D$14=$C37,$D$15=Q$23),1,$D$2*Q36+$D$3*P37)</f>
        <v>1.9298389348253742E-4</v>
      </c>
      <c r="R37" s="6">
        <f>IF(AND($D$14=$C37,$D$15=R$23),1,$D$3*Q37)</f>
        <v>7.8533483038698695E-5</v>
      </c>
      <c r="S37" s="6">
        <f>IF(AND($D$14=$C37,$D$15=S$23),1,$D$3*R37)</f>
        <v>3.1958666844638287E-5</v>
      </c>
      <c r="BY37">
        <v>13</v>
      </c>
      <c r="CK37" s="7">
        <f>IF(AND($D$14=$BY37,$D$15=CK$23),1,$D$5*CK36)</f>
        <v>1.3096443166496301E-4</v>
      </c>
      <c r="CL37" s="7">
        <f>IF(AND($D$14=$BY37,$D$15=CL$23),1,$D$5*CL36)</f>
        <v>1.562317025774736E-4</v>
      </c>
      <c r="CM37" s="3">
        <f>IF(AND($D$14=$BY37,$D$15=CM$23),1,$D$5*CM36+$D$4*CL37)</f>
        <v>1.8637384654711673E-4</v>
      </c>
      <c r="CN37" s="6">
        <f>IF(AND($D$14=$BY37,$D$15=CN$23),1,$D$4*CM37)</f>
        <v>1.1116569205774161E-4</v>
      </c>
      <c r="CO37" s="6">
        <f>IF(AND($D$14=$BY37,$D$15=CO$23),1,$D$4*CN37)</f>
        <v>6.6306573157261559E-5</v>
      </c>
    </row>
    <row r="38" spans="1:104" x14ac:dyDescent="0.35">
      <c r="C38">
        <v>14</v>
      </c>
      <c r="P38" s="7">
        <f>IF(AND($D$14=$C38,$D$15=P$23),1,$D$2*P37)</f>
        <v>1.4062209495561707E-4</v>
      </c>
      <c r="Q38" s="7">
        <f>IF(AND($D$14=$C38,$D$15=Q$23),1,$D$2*Q37)</f>
        <v>1.1445041044383872E-4</v>
      </c>
      <c r="R38" s="3">
        <f>IF(AND($D$14=$C38,$D$15=R$23),1,$D$2*R37+$D$3*Q38)</f>
        <v>9.3149632388120818E-5</v>
      </c>
      <c r="S38" s="6">
        <f>IF(AND($D$14=$C38,$D$15=S$23),1,$D$3*R38)</f>
        <v>3.7906609423213092E-5</v>
      </c>
      <c r="T38" s="6">
        <f>IF(AND($D$14=$C38,$D$15=T$23),1,$D$3*S38)</f>
        <v>1.5425836915565477E-5</v>
      </c>
      <c r="BY38">
        <v>14</v>
      </c>
      <c r="CL38" s="7">
        <f>IF(AND($D$14=$BY38,$D$15=CL$23),1,$D$5*CL37)</f>
        <v>6.3044779303915238E-5</v>
      </c>
      <c r="CM38" s="7">
        <f>IF(AND($D$14=$BY38,$D$15=CM$23),1,$D$5*CM37)</f>
        <v>7.5208154489375125E-5</v>
      </c>
      <c r="CN38" s="3">
        <f>IF(AND($D$14=$BY38,$D$15=CN$23),1,$D$5*CN37+$D$4*CM38)</f>
        <v>8.97182378009601E-5</v>
      </c>
      <c r="CO38" s="6">
        <f>IF(AND($D$14=$BY38,$D$15=CO$23),1,$D$4*CN38)</f>
        <v>5.3513892534397865E-5</v>
      </c>
      <c r="CP38" s="6">
        <f>IF(AND($D$14=$BY38,$D$15=CP$23),1,$D$4*CO38)</f>
        <v>3.1919225838299264E-5</v>
      </c>
    </row>
    <row r="39" spans="1:104" x14ac:dyDescent="0.35">
      <c r="C39">
        <v>15</v>
      </c>
      <c r="Q39" s="7">
        <f>IF(AND($D$14=$C39,$D$15=Q$23),1,$D$2*Q38)</f>
        <v>6.7875594249778315E-5</v>
      </c>
      <c r="R39" s="7">
        <f>IF(AND($D$14=$C39,$D$15=R$23),1,$D$2*R38)</f>
        <v>5.5243022964907726E-5</v>
      </c>
      <c r="S39" s="3">
        <f>IF(AND($D$14=$C39,$D$15=S$23),1,$D$2*S38+$D$3*R39)</f>
        <v>4.4961545015295229E-5</v>
      </c>
      <c r="T39" s="6">
        <f>IF(AND($D$14=$C39,$D$15=T$23),1,$D$3*S39)</f>
        <v>1.8296794976684853E-5</v>
      </c>
      <c r="U39" s="6">
        <f>IF(AND($D$14=$C39,$D$15=U$23),1,$D$3*T39)</f>
        <v>7.4457562858428364E-6</v>
      </c>
      <c r="BY39">
        <v>15</v>
      </c>
      <c r="CM39" s="7">
        <f>IF(AND($D$14=$BY39,$D$15=CM$23),1,$D$5*CM38)</f>
        <v>3.0349035588895075E-5</v>
      </c>
      <c r="CN39" s="7">
        <f>IF(AND($D$14=$BY39,$D$15=CN$23),1,$D$5*CN38)</f>
        <v>3.6204345266562236E-5</v>
      </c>
      <c r="CO39" s="3">
        <f>IF(AND($D$14=$BY39,$D$15=CO$23),1,$D$5*CO38+$D$4*CN39)</f>
        <v>4.31893333921972E-5</v>
      </c>
      <c r="CP39" s="6">
        <f>IF(AND($D$14=$BY39,$D$15=CP$23),1,$D$4*CO39)</f>
        <v>2.5760975721678621E-5</v>
      </c>
      <c r="CQ39" s="6">
        <f>IF(AND($D$14=$BY39,$D$15=CQ$23),1,$D$4*CP39)</f>
        <v>1.5365550195150954E-5</v>
      </c>
    </row>
    <row r="40" spans="1:104" x14ac:dyDescent="0.35">
      <c r="C40">
        <v>16</v>
      </c>
      <c r="R40" s="7">
        <f>IF(AND($D$14=$C40,$D$15=R$23),1,$D$2*R39)</f>
        <v>3.2762250457260111E-5</v>
      </c>
      <c r="S40" s="7">
        <f>IF(AND($D$14=$C40,$D$15=S$23),1,$D$2*S39)</f>
        <v>2.6664750038610376E-5</v>
      </c>
      <c r="T40" s="3">
        <f>IF(AND($D$14=$C40,$D$15=T$23),1,$D$2*T39+$D$3*S40)</f>
        <v>2.1702077381684038E-5</v>
      </c>
      <c r="U40" s="6">
        <f>IF(AND($D$14=$C40,$D$15=U$23),1,$D$3*T40)</f>
        <v>8.8315128024569096E-6</v>
      </c>
      <c r="V40" s="6">
        <f>IF(AND($D$14=$C40,$D$15=V$23),1,$D$3*U40)</f>
        <v>3.5939240750190339E-6</v>
      </c>
      <c r="BY40">
        <v>16</v>
      </c>
      <c r="CN40" s="7">
        <f>IF(AND($D$14=$BY40,$D$15=CN$23),1,$D$5*CN39)</f>
        <v>1.4609678570463637E-5</v>
      </c>
      <c r="CO40" s="7">
        <f>IF(AND($D$14=$BY40,$D$15=CO$23),1,$D$5*CO39)</f>
        <v>1.7428357670518579E-5</v>
      </c>
      <c r="CP40" s="3">
        <f>IF(AND($D$14=$BY40,$D$15=CP$23),1,$D$5*CP39+$D$4*CO40)</f>
        <v>2.0790851053055332E-5</v>
      </c>
      <c r="CQ40" s="6">
        <f>IF(AND($D$14=$BY40,$D$15=CQ$23),1,$D$4*CP40)</f>
        <v>1.2401039033113617E-5</v>
      </c>
      <c r="CR40" s="6">
        <f>IF(AND($D$14=$BY40,$D$15=CR$23),1,$D$4*CQ40)</f>
        <v>7.3968000977145094E-6</v>
      </c>
    </row>
    <row r="41" spans="1:104" x14ac:dyDescent="0.35">
      <c r="C41">
        <v>17</v>
      </c>
      <c r="S41" s="7">
        <f>IF(AND($D$14=$C41,$D$15=S$23),1,$D$2*S40)</f>
        <v>1.5813711347768358E-5</v>
      </c>
      <c r="T41" s="7">
        <f>IF(AND($D$14=$C41,$D$15=T$23),1,$D$2*T40)</f>
        <v>1.2870564579227128E-5</v>
      </c>
      <c r="U41" s="3">
        <f>IF(AND($D$14=$C41,$D$15=U$23),1,$D$2*U40+$D$3*T41)</f>
        <v>1.0475177454875752E-5</v>
      </c>
      <c r="V41" s="6">
        <f>IF(AND($D$14=$C41,$D$15=V$23),1,$D$3*U41)</f>
        <v>4.2628022273490062E-6</v>
      </c>
      <c r="W41" s="6">
        <f>IF(AND($D$14=$C41,$D$15=W$23),1,$D$3*V41)</f>
        <v>1.7347183766355759E-6</v>
      </c>
      <c r="BY41">
        <v>17</v>
      </c>
      <c r="CO41" s="7">
        <f>IF(AND($D$14=$BY41,$D$15=CO$23),1,$D$5*CO40)</f>
        <v>7.0329321439909136E-6</v>
      </c>
      <c r="CP41" s="7">
        <f>IF(AND($D$14=$BY41,$D$15=CP$23),1,$D$5*CP40)</f>
        <v>8.3898120199417153E-6</v>
      </c>
      <c r="CQ41" s="3">
        <f>IF(AND($D$14=$BY41,$D$15=CQ$23),1,$D$5*CQ40+$D$4*CP41)</f>
        <v>1.0008477870798213E-5</v>
      </c>
      <c r="CR41" s="6">
        <f>IF(AND($D$14=$BY41,$D$15=CR$23),1,$D$4*CQ41)</f>
        <v>5.9697183352955153E-6</v>
      </c>
      <c r="CS41" s="6">
        <f>IF(AND($D$14=$BY41,$D$15=CS$23),1,$D$4*CR41)</f>
        <v>3.5607349551866707E-6</v>
      </c>
    </row>
    <row r="42" spans="1:104" x14ac:dyDescent="0.35">
      <c r="C42">
        <v>18</v>
      </c>
      <c r="T42" s="7">
        <f>IF(AND($D$14=$C42,$D$15=T$23),1,$D$2*T41)</f>
        <v>7.6329758517892519E-6</v>
      </c>
      <c r="U42" s="7">
        <f>IF(AND($D$14=$C42,$D$15=U$23),1,$D$2*U41)</f>
        <v>6.2123752275267461E-6</v>
      </c>
      <c r="V42" s="3">
        <f>IF(AND($D$14=$C42,$D$15=V$23),1,$D$2*V41+$D$3*U42)</f>
        <v>5.056167701426861E-6</v>
      </c>
      <c r="W42" s="6">
        <f>IF(AND($D$14=$C42,$D$15=W$23),1,$D$3*V42)</f>
        <v>2.0575730609184392E-6</v>
      </c>
      <c r="X42" s="6">
        <f>IF(AND($D$14=$C42,$D$15=X$23),1,$D$3*W42)</f>
        <v>8.3731536432672957E-7</v>
      </c>
      <c r="BY42">
        <v>18</v>
      </c>
      <c r="CP42" s="7">
        <f>IF(AND($D$14=$BY42,$D$15=CP$23),1,$D$5*CP41)</f>
        <v>3.3855730845426089E-6</v>
      </c>
      <c r="CQ42" s="7">
        <f>IF(AND($D$14=$BY42,$D$15=CQ$23),1,$D$5*CQ41)</f>
        <v>4.0387595355026976E-6</v>
      </c>
      <c r="CR42" s="3">
        <f>IF(AND($D$14=$BY42,$D$15=CR$23),1,$D$5*CR41+$D$4*CQ42)</f>
        <v>4.81796676021769E-6</v>
      </c>
      <c r="CS42" s="6">
        <f>IF(AND($D$14=$BY42,$D$15=CS$23),1,$D$4*CR42)</f>
        <v>2.8737541191188155E-6</v>
      </c>
      <c r="CT42" s="6">
        <f>IF(AND($D$14=$BY42,$D$15=CT$23),1,$D$4*CS42)</f>
        <v>1.7140970762486575E-6</v>
      </c>
    </row>
    <row r="43" spans="1:104" x14ac:dyDescent="0.35">
      <c r="C43">
        <v>19</v>
      </c>
      <c r="U43" s="7">
        <f>IF(AND($D$14=$C43,$D$15=U$23),1,$D$2*U42)</f>
        <v>3.684291376813316E-6</v>
      </c>
      <c r="V43" s="7">
        <f>IF(AND($D$14=$C43,$D$15=V$23),1,$D$2*V42)</f>
        <v>2.9985946405084218E-6</v>
      </c>
      <c r="W43" s="3">
        <f>IF(AND($D$14=$C43,$D$15=W$23),1,$D$2*W42+$D$3*V43)</f>
        <v>2.4405153931834191E-6</v>
      </c>
      <c r="X43" s="6">
        <f>IF(AND($D$14=$C43,$D$15=X$23),1,$D$3*W43)</f>
        <v>9.9315114218895218E-7</v>
      </c>
      <c r="Y43" s="6">
        <f>IF(AND($D$14=$C43,$D$15=Y$23),1,$D$3*X43)</f>
        <v>4.0415610325023274E-7</v>
      </c>
      <c r="BY43">
        <v>19</v>
      </c>
      <c r="CQ43" s="7">
        <f>IF(AND($D$14=$BY43,$D$15=CQ$23),1,$D$5*CQ42)</f>
        <v>1.6297761553938528E-6</v>
      </c>
      <c r="CR43" s="7">
        <f>IF(AND($D$14=$BY43,$D$15=CR$23),1,$D$5*CR42)</f>
        <v>1.9442126410988745E-6</v>
      </c>
      <c r="CS43" s="3">
        <f>IF(AND($D$14=$BY43,$D$15=CS$23),1,$D$5*CS42+$D$4*CR43)</f>
        <v>2.3193140857403158E-6</v>
      </c>
      <c r="CT43" s="6">
        <f>IF(AND($D$14=$BY43,$D$15=CT$23),1,$D$4*CS43)</f>
        <v>1.3833923601260734E-6</v>
      </c>
      <c r="CU43" s="6">
        <f>IF(AND($D$14=$BY43,$D$15=CU$23),1,$D$4*CT43)</f>
        <v>8.251467249828384E-7</v>
      </c>
    </row>
    <row r="44" spans="1:104" x14ac:dyDescent="0.35">
      <c r="C44">
        <v>20</v>
      </c>
      <c r="V44" s="7">
        <f>IF(AND($D$14=$C44,$D$15=V$23),1,$D$2*V43)</f>
        <v>1.7783369439167123E-6</v>
      </c>
      <c r="W44" s="7">
        <f>IF(AND($D$14=$C44,$D$15=W$23),1,$D$2*W43)</f>
        <v>1.4473642509944669E-6</v>
      </c>
      <c r="X44" s="3">
        <f>IF(AND($D$14=$C44,$D$15=X$23),1,$D$2*X43+$D$3*W44)</f>
        <v>1.1779900778774388E-6</v>
      </c>
      <c r="Y44" s="6">
        <f>IF(AND($D$14=$C44,$D$15=Y$23),1,$D$3*X44)</f>
        <v>4.7937505110556968E-7</v>
      </c>
      <c r="Z44" s="6">
        <f>IF(AND($D$14=$C44,$D$15=Z$23),1,$D$3*Y44)</f>
        <v>1.9507841699017823E-7</v>
      </c>
      <c r="BY44">
        <v>20</v>
      </c>
      <c r="CR44" s="7">
        <f>IF(AND($D$14=$BY44,$D$15=CR$23),1,$D$5*CR43)</f>
        <v>7.8455559822871652E-7</v>
      </c>
      <c r="CS44" s="7">
        <f>IF(AND($D$14=$BY44,$D$15=CS$23),1,$D$5*CS43)</f>
        <v>9.3592172561424229E-7</v>
      </c>
      <c r="CT44" s="3">
        <f>IF(AND($D$14=$BY44,$D$15=CT$23),1,$D$5*CT43+$D$4*CS44)</f>
        <v>1.1164912702864701E-6</v>
      </c>
      <c r="CU44" s="6">
        <f>IF(AND($D$14=$BY44,$D$15=CU$23),1,$D$4*CT44)</f>
        <v>6.6594925756627086E-7</v>
      </c>
      <c r="CV44" s="6">
        <f>IF(AND($D$14=$BY44,$D$15=CV$23),1,$D$4*CU44)</f>
        <v>3.9721619456932866E-7</v>
      </c>
    </row>
    <row r="45" spans="1:104" x14ac:dyDescent="0.35">
      <c r="C45">
        <v>21</v>
      </c>
      <c r="W45" s="7">
        <f>IF(AND($D$14=$C45,$D$15=W$23),1,$D$2*W44)</f>
        <v>8.583692120557475E-7</v>
      </c>
      <c r="X45" s="7">
        <f>IF(AND($D$14=$C45,$D$15=X$23),1,$D$2*X44)</f>
        <v>6.986150267718691E-7</v>
      </c>
      <c r="Y45" s="3">
        <f>IF(AND($D$14=$C45,$D$15=Y$23),1,$D$2*Y44+$D$3*X45)</f>
        <v>5.685932682307829E-7</v>
      </c>
      <c r="Z45" s="6">
        <f>IF(AND($D$14=$C45,$D$15=Z$23),1,$D$3*Y45)</f>
        <v>2.3138516370829169E-7</v>
      </c>
      <c r="AA45" s="6">
        <f>IF(AND($D$14=$C45,$D$15=AA$23),1,$D$3*Z45)</f>
        <v>9.4160618803848173E-8</v>
      </c>
      <c r="BY45">
        <v>21</v>
      </c>
      <c r="CS45" s="7">
        <f>IF(AND($D$14=$BY45,$D$15=CS$23),1,$D$5*CS44)</f>
        <v>3.7767609047100726E-7</v>
      </c>
      <c r="CT45" s="7">
        <f>IF(AND($D$14=$BY45,$D$15=CT$23),1,$D$5*CT44)</f>
        <v>4.5054201272019919E-7</v>
      </c>
      <c r="CU45" s="3">
        <f>IF(AND($D$14=$BY45,$D$15=CU$23),1,$D$5*CU44+$D$4*CT45)</f>
        <v>5.3746612599388451E-7</v>
      </c>
      <c r="CV45" s="6">
        <f>IF(AND($D$14=$BY45,$D$15=CV$23),1,$D$4*CU45)</f>
        <v>3.205803548117403E-7</v>
      </c>
      <c r="CW45" s="6">
        <f>IF(AND($D$14=$BY45,$D$15=CW$23),1,$D$4*CV45)</f>
        <v>1.9121533231731646E-7</v>
      </c>
    </row>
    <row r="46" spans="1:104" x14ac:dyDescent="0.35">
      <c r="C46">
        <v>22</v>
      </c>
      <c r="X46" s="7">
        <f>IF(AND($D$14=$C46,$D$15=X$23),1,$D$2*X45)</f>
        <v>4.1431839265647765E-7</v>
      </c>
      <c r="Y46" s="7">
        <f>IF(AND($D$14=$C46,$D$15=Y$23),1,$D$2*Y45)</f>
        <v>3.3720810452249121E-7</v>
      </c>
      <c r="Z46" s="3">
        <f>IF(AND($D$14=$C46,$D$15=Z$23),1,$D$2*Z45+$D$3*Y46)</f>
        <v>2.7444908980888703E-7</v>
      </c>
      <c r="AA46" s="6">
        <f>IF(AND($D$14=$C46,$D$15=AA$23),1,$D$3*Z46)</f>
        <v>1.1168519066821934E-7</v>
      </c>
      <c r="AB46" s="6">
        <f>IF(AND($D$14=$C46,$D$15=AB$23),1,$D$3*AA46)</f>
        <v>4.5449528811636805E-8</v>
      </c>
      <c r="BY46">
        <v>22</v>
      </c>
      <c r="CT46" s="7">
        <f>IF(AND($D$14=$BY46,$D$15=CT$23),1,$D$5*CT45)</f>
        <v>1.8180894972325696E-7</v>
      </c>
      <c r="CU46" s="7">
        <f>IF(AND($D$14=$BY46,$D$15=CU$23),1,$D$5*CU45)</f>
        <v>2.1688577118214423E-7</v>
      </c>
      <c r="CV46" s="3">
        <f>IF(AND($D$14=$BY46,$D$15=CV$23),1,$D$5*CV45+$D$4*CU46)</f>
        <v>2.5873004498884769E-7</v>
      </c>
      <c r="CW46" s="6">
        <f>IF(AND($D$14=$BY46,$D$15=CW$23),1,$D$4*CV46)</f>
        <v>1.5432371569390045E-7</v>
      </c>
      <c r="CX46" s="6">
        <f>IF(AND($D$14=$BY46,$D$15=CX$23),1,$D$4*CW46)</f>
        <v>9.2048873669072247E-8</v>
      </c>
    </row>
    <row r="47" spans="1:104" x14ac:dyDescent="0.35">
      <c r="A47" s="1"/>
      <c r="C47">
        <v>23</v>
      </c>
      <c r="Y47" s="7">
        <f>IF(AND($D$14=$C47,$D$15=Y$23),1,$D$2*Y46)</f>
        <v>1.9998355961804769E-7</v>
      </c>
      <c r="Z47" s="7">
        <f>IF(AND($D$14=$C47,$D$15=Z$23),1,$D$2*Z46)</f>
        <v>1.6276389914066768E-7</v>
      </c>
      <c r="AA47" s="3">
        <f>IF(AND($D$14=$C47,$D$15=AA$23),1,$D$2*AA46+$D$3*Z47)</f>
        <v>1.3247132371316506E-7</v>
      </c>
      <c r="AB47" s="6">
        <f>IF(AND($D$14=$C47,$D$15=AB$23),1,$D$3*AA47)</f>
        <v>5.3908304295265918E-8</v>
      </c>
      <c r="AC47" s="6">
        <f>IF(AND($D$14=$C47,$D$15=AC$23),1,$D$3*AB47)</f>
        <v>2.1937617821978296E-8</v>
      </c>
      <c r="BY47">
        <v>23</v>
      </c>
      <c r="CU47" s="7">
        <f>IF(AND($D$14=$BY47,$D$15=CU$23),1,$D$5*CU46)</f>
        <v>8.7520748687720376E-8</v>
      </c>
      <c r="CV47" s="7">
        <f>IF(AND($D$14=$BY47,$D$15=CV$23),1,$D$5*CV46)</f>
        <v>1.0440632929494723E-7</v>
      </c>
      <c r="CW47" s="3">
        <f>IF(AND($D$14=$BY47,$D$15=CW$23),1,$D$5*CW46+$D$4*CV47)</f>
        <v>1.2454968404965641E-7</v>
      </c>
      <c r="CX47" s="6">
        <f>IF(AND($D$14=$BY47,$D$15=CX$23),1,$D$4*CW47)</f>
        <v>7.4289671429048019E-8</v>
      </c>
      <c r="CY47" s="6">
        <f>IF(AND($D$14=$BY47,$D$15=CY$23),1,$D$4*CX47)</f>
        <v>4.4311274839007813E-8</v>
      </c>
    </row>
    <row r="48" spans="1:104" x14ac:dyDescent="0.35">
      <c r="A48" s="1"/>
      <c r="C48">
        <v>24</v>
      </c>
      <c r="Z48" s="7">
        <f>IF(AND($D$14=$C48,$D$15=Z$23),1,$D$2*Z47)</f>
        <v>9.6528237284085151E-8</v>
      </c>
      <c r="AA48" s="7">
        <f>IF(AND($D$14=$C48,$D$15=AA$23),1,$D$2*AA47)</f>
        <v>7.8563019417899139E-8</v>
      </c>
      <c r="AB48" s="3">
        <f>IF(AND($D$14=$C48,$D$15=AB$23),1,$D$2*AB47+$D$3*AA48)</f>
        <v>6.3941372946575243E-8</v>
      </c>
      <c r="AC48" s="6">
        <f>IF(AND($D$14=$C48,$D$15=AC$23),1,$D$3*AB48)</f>
        <v>2.6020506878338838E-8</v>
      </c>
      <c r="AD48" s="6">
        <f>IF(AND($D$14=$C48,$D$15=AD$23),1,$D$3*AC48)</f>
        <v>1.0588868318035437E-8</v>
      </c>
      <c r="BY48">
        <v>24</v>
      </c>
      <c r="CV48" s="7">
        <f>IF(AND($D$14=$BY48,$D$15=CV$23),1,$D$5*CV47)</f>
        <v>4.2131487270119014E-8</v>
      </c>
      <c r="CW48" s="7">
        <f>IF(AND($D$14=$BY48,$D$15=CW$23),1,$D$5*CW47)</f>
        <v>5.02600126206084E-8</v>
      </c>
      <c r="CX48" s="3">
        <f>IF(AND($D$14=$BY48,$D$15=CX$23),1,$D$5*CX47+$D$4*CW48)</f>
        <v>5.9956793180080411E-8</v>
      </c>
      <c r="CY48" s="6">
        <f>IF(AND($D$14=$BY48,$D$15=CY$23),1,$D$4*CX48)</f>
        <v>3.5762198027830707E-8</v>
      </c>
      <c r="CZ48" s="6">
        <f>IF(AND($D$14=$BY48,$D$15=CZ$23),1,$D$4*CY48)</f>
        <v>2.1330940831683474E-8</v>
      </c>
    </row>
    <row r="49" spans="2:108" x14ac:dyDescent="0.35">
      <c r="C49">
        <v>25</v>
      </c>
      <c r="AA49" s="7">
        <f>IF(AND($D$14=$C49,$D$15=AA$23),1,$D$2*AA48)</f>
        <v>4.6592332944611518E-8</v>
      </c>
      <c r="AB49" s="7">
        <f>IF(AND($D$14=$C49,$D$15=AB$23),1,$D$2*AB48)</f>
        <v>3.7920866068236408E-8</v>
      </c>
      <c r="AC49" s="3">
        <f>IF(AND($D$14=$C49,$D$15=AC$23),1,$D$2*AC48+$D$3*AB49)</f>
        <v>3.08632771206068E-8</v>
      </c>
      <c r="AD49" s="6">
        <f>IF(AND($D$14=$C49,$D$15=AD$23),1,$D$3*AC49)</f>
        <v>1.2559600734188496E-8</v>
      </c>
      <c r="AE49" s="6">
        <f>IF(AND($D$14=$C49,$D$15=AE$23),1,$D$3*AD49)</f>
        <v>5.1110441054526235E-9</v>
      </c>
      <c r="BY49">
        <v>25</v>
      </c>
      <c r="CW49" s="7">
        <f>IF(AND($D$14=$BY49,$D$15=CW$23),1,$D$5*CW48)</f>
        <v>2.0281616030568197E-8</v>
      </c>
      <c r="CX49" s="7">
        <f>IF(AND($D$14=$BY49,$D$15=CX$23),1,$D$5*CX48)</f>
        <v>2.4194595152249701E-8</v>
      </c>
      <c r="CY49" s="3">
        <f>IF(AND($D$14=$BY49,$D$15=CY$23),1,$D$5*CY48+$D$4*CX49)</f>
        <v>2.8862514392294464E-8</v>
      </c>
      <c r="CZ49" s="6">
        <f>IF(AND($D$14=$BY49,$D$15=CZ$23),1,$D$4*CY49)</f>
        <v>1.7215513047506925E-8</v>
      </c>
      <c r="DA49" s="6">
        <f>IF(AND($D$14=$BY49,$D$15=DA$23),1,$D$4*CZ49)</f>
        <v>1.0268470912153283E-8</v>
      </c>
    </row>
    <row r="50" spans="2:108" x14ac:dyDescent="0.35">
      <c r="C50">
        <v>26</v>
      </c>
      <c r="AB50" s="7">
        <f>IF(AND($D$14=$C50,$D$15=AB$23),1,$D$2*AB49)</f>
        <v>2.2489227507933008E-8</v>
      </c>
      <c r="AC50" s="7">
        <f>IF(AND($D$14=$C50,$D$15=AC$23),1,$D$2*AC49)</f>
        <v>1.8303676386418302E-8</v>
      </c>
      <c r="AD50" s="3">
        <f>IF(AND($D$14=$C50,$D$15=AD$23),1,$D$2*AD49+$D$3*AC50)</f>
        <v>1.4897113257471745E-8</v>
      </c>
      <c r="AE50" s="6">
        <f>IF(AND($D$14=$C50,$D$15=AE$23),1,$D$3*AD50)</f>
        <v>6.0622789302211574E-9</v>
      </c>
      <c r="AF50" s="6">
        <f>IF(AND($D$14=$C50,$D$15=AF$23),1,$D$3*AE50)</f>
        <v>2.4670031832758312E-9</v>
      </c>
      <c r="BY50">
        <v>26</v>
      </c>
      <c r="CX50" s="7">
        <f>IF(AND($D$14=$BY50,$D$15=CX$23),1,$D$5*CX49)</f>
        <v>9.7633379561024692E-9</v>
      </c>
      <c r="CY50" s="7">
        <f>IF(AND($D$14=$BY50,$D$15=CY$23),1,$D$5*CY49)</f>
        <v>1.1647001344787539E-8</v>
      </c>
      <c r="CZ50" s="3">
        <f>IF(AND($D$14=$BY50,$D$15=CZ$23),1,$D$5*CZ49+$D$4*CY50)</f>
        <v>1.3894084270707285E-8</v>
      </c>
      <c r="DA50" s="6">
        <f>IF(AND($D$14=$BY50,$D$15=DA$23),1,$D$4*CZ50)</f>
        <v>8.2873510531494259E-9</v>
      </c>
      <c r="DB50" s="6">
        <f>IF(AND($D$14=$BY50,$D$15=DB$23),1,$D$4*DA50)</f>
        <v>4.9431244362706538E-9</v>
      </c>
    </row>
    <row r="51" spans="2:108" x14ac:dyDescent="0.35">
      <c r="C51">
        <v>27</v>
      </c>
      <c r="AC51" s="7">
        <f>IF(AND($D$14=$C51,$D$15=AC$23),1,$D$2*AC50)</f>
        <v>1.085511975768243E-8</v>
      </c>
      <c r="AD51" s="7">
        <f>IF(AND($D$14=$C51,$D$15=AD$23),1,$D$2*AD50)</f>
        <v>8.834834327250588E-9</v>
      </c>
      <c r="AE51" s="3">
        <f>IF(AND($D$14=$C51,$D$15=AE$23),1,$D$2*AE50+$D$3*AD51)</f>
        <v>7.1905514938906531E-9</v>
      </c>
      <c r="AF51" s="6">
        <f>IF(AND($D$14=$C51,$D$15=AF$23),1,$D$3*AE51)</f>
        <v>2.9261460300854029E-9</v>
      </c>
      <c r="AG51" s="6">
        <f>IF(AND($D$14=$C51,$D$15=AG$23),1,$D$3*AF51)</f>
        <v>1.1907752272769929E-9</v>
      </c>
      <c r="BY51">
        <v>27</v>
      </c>
      <c r="CY51" s="7">
        <f>IF(AND($D$14=$BY51,$D$15=CY$23),1,$D$5*CY50)</f>
        <v>4.6999592094338966E-9</v>
      </c>
      <c r="CZ51" s="7">
        <f>IF(AND($D$14=$BY51,$D$15=CZ$23),1,$D$5*CZ50)</f>
        <v>5.6067332175578584E-9</v>
      </c>
      <c r="DA51" s="3">
        <f>IF(AND($D$14=$BY51,$D$15=DA$23),1,$D$5*DA50+$D$4*CZ51)</f>
        <v>6.6884532337575441E-9</v>
      </c>
      <c r="DB51" s="6">
        <f>IF(AND($D$14=$BY51,$D$15=DB$23),1,$D$4*DA51)</f>
        <v>3.9894359981379041E-9</v>
      </c>
      <c r="DC51" s="6">
        <f>IF(AND($D$14=$BY51,$D$15=DC$23),1,$D$4*DB51)</f>
        <v>2.3795635593159797E-9</v>
      </c>
    </row>
    <row r="52" spans="2:108" x14ac:dyDescent="0.35">
      <c r="C52">
        <v>28</v>
      </c>
      <c r="AD52" s="7">
        <f>IF(AND($D$14=$C52,$D$15=AD$23),1,$D$2*AD51)</f>
        <v>5.2395585803052614E-9</v>
      </c>
      <c r="AE52" s="7">
        <f>IF(AND($D$14=$C52,$D$15=AE$23),1,$D$2*AE51)</f>
        <v>4.2644054638052502E-9</v>
      </c>
      <c r="AF52" s="3">
        <f>IF(AND($D$14=$C52,$D$15=AF$23),1,$D$2*AF51+$D$3*AE52)</f>
        <v>3.4707416056168199E-9</v>
      </c>
      <c r="AG52" s="6">
        <f>IF(AND($D$14=$C52,$D$15=AG$23),1,$D$3*AF52)</f>
        <v>1.4123946931409509E-9</v>
      </c>
      <c r="AH52" s="6">
        <f>IF(AND($D$14=$C52,$D$15=AH$23),1,$D$3*AG52)</f>
        <v>5.7476441518561127E-10</v>
      </c>
      <c r="BY52">
        <v>28</v>
      </c>
      <c r="CZ52" s="7">
        <f>IF(AND($D$14=$BY52,$D$15=CZ$23),1,$D$5*CZ51)</f>
        <v>2.2625066006790859E-9</v>
      </c>
      <c r="DA52" s="7">
        <f>IF(AND($D$14=$BY52,$D$15=DA$23),1,$D$5*DA51)</f>
        <v>2.69901723561964E-9</v>
      </c>
      <c r="DB52" s="3">
        <f>IF(AND($D$14=$BY52,$D$15=DB$23),1,$D$5*DB51+$D$4*DA52)</f>
        <v>3.2197448776438489E-9</v>
      </c>
      <c r="DC52" s="6">
        <f>IF(AND($D$14=$BY52,$D$15=DC$23),1,$D$4*DB52)</f>
        <v>1.9204688544224514E-9</v>
      </c>
      <c r="DD52" s="6">
        <f>IF(AND($D$14=$BY52,$D$15=DD$23),1,$D$4*DC52)</f>
        <v>1.1454946776732329E-9</v>
      </c>
    </row>
    <row r="53" spans="2:108" x14ac:dyDescent="0.35">
      <c r="C53">
        <v>29</v>
      </c>
      <c r="AE53" s="7">
        <f>IF(AND($D$14=$C53,$D$15=AE$23),1,$D$2*AE52)</f>
        <v>2.5290346609968403E-9</v>
      </c>
      <c r="AF53" s="7">
        <f>IF(AND($D$14=$C53,$D$15=AF$23),1,$D$2*AF52)</f>
        <v>2.0583469124758692E-9</v>
      </c>
      <c r="AG53" s="3">
        <f>IF(AND($D$14=$C53,$D$15=AG$23),1,$D$2*AG52+$D$3*AF53)</f>
        <v>1.6752605559106795E-9</v>
      </c>
      <c r="AH53" s="6">
        <f>IF(AND($D$14=$C53,$D$15=AH$23),1,$D$3*AG53)</f>
        <v>6.8173589038360424E-10</v>
      </c>
      <c r="BY53">
        <v>29</v>
      </c>
      <c r="DA53" s="7">
        <f>IF(AND($D$14=$BY53,$D$15=DA$23),1,$D$5*DA52)</f>
        <v>1.0891447967977155E-9</v>
      </c>
      <c r="DB53" s="7">
        <f>IF(AND($D$14=$BY53,$D$15=DB$23),1,$D$5*DB52)</f>
        <v>1.2992760232213973E-9</v>
      </c>
      <c r="DC53" s="3">
        <f>IF(AND($D$14=$BY53,$D$15=DC$23),1,$D$5*DC52+$D$4*DB53)</f>
        <v>1.5499483534984373E-9</v>
      </c>
      <c r="DD53" s="6">
        <f>IF(AND($D$14=$BY53,$D$15=DD$23),1,$D$4*DC53)</f>
        <v>9.2449173831292841E-10</v>
      </c>
    </row>
    <row r="54" spans="2:108" x14ac:dyDescent="0.35">
      <c r="C54">
        <v>30</v>
      </c>
      <c r="AF54" s="7">
        <f>IF(AND($D$14=$C54,$D$15=AF$23),1,$D$2*AF53)</f>
        <v>1.2207166345205294E-9</v>
      </c>
      <c r="AG54" s="7">
        <f>IF(AND($D$14=$C54,$D$15=AG$23),1,$D$2*AG53)</f>
        <v>9.9352466552707524E-10</v>
      </c>
      <c r="AH54" s="3">
        <f>IF(AND($D$14=$C54,$D$15=AH$23),1,$D$2*AH53+$D$3*AG54)</f>
        <v>8.0861621206496822E-10</v>
      </c>
      <c r="BY54">
        <v>30</v>
      </c>
      <c r="DB54" s="7">
        <f>IF(AND($D$14=$BY54,$D$15=DB$23),1,$D$5*DB53)</f>
        <v>5.2430184647217872E-10</v>
      </c>
      <c r="DC54" s="7">
        <f>IF(AND($D$14=$BY54,$D$15=DC$23),1,$D$5*DC53)</f>
        <v>6.2545661518550884E-10</v>
      </c>
      <c r="DD54" s="3">
        <f>IF(AND($D$14=$BY54,$D$15=DD$23),1,$D$5*DD53+$D$4*DC54)</f>
        <v>7.4612740754494369E-10</v>
      </c>
    </row>
    <row r="56" spans="2:108" x14ac:dyDescent="0.35">
      <c r="D56" s="115" t="s">
        <v>42</v>
      </c>
      <c r="E56" s="116"/>
      <c r="F56" s="12">
        <f>INDEX(D59:AH89,VLOOKUP($D$18,C58:AH89,1,FALSE)+1,HLOOKUP($D$19,C58:AH89,1,FALSE)+1)</f>
        <v>1</v>
      </c>
      <c r="BZ56" s="115" t="s">
        <v>43</v>
      </c>
      <c r="CA56" s="116"/>
      <c r="CB56" s="12">
        <f>INDEX(BZ59:DD89,VLOOKUP($D$18,BY58:DD89,1,FALSE)+1,HLOOKUP($D$19,BY58:DD89,1,FALSE)+1)</f>
        <v>1</v>
      </c>
    </row>
    <row r="57" spans="2:108" x14ac:dyDescent="0.35">
      <c r="F57" t="s">
        <v>0</v>
      </c>
      <c r="CB57" t="s">
        <v>0</v>
      </c>
    </row>
    <row r="58" spans="2:108" x14ac:dyDescent="0.35">
      <c r="D58">
        <v>0</v>
      </c>
      <c r="E58">
        <v>1</v>
      </c>
      <c r="F58">
        <v>2</v>
      </c>
      <c r="G58">
        <v>3</v>
      </c>
      <c r="H58">
        <v>4</v>
      </c>
      <c r="I58">
        <v>5</v>
      </c>
      <c r="J58">
        <v>6</v>
      </c>
      <c r="K58">
        <v>7</v>
      </c>
      <c r="L58">
        <v>8</v>
      </c>
      <c r="M58">
        <v>9</v>
      </c>
      <c r="N58">
        <v>10</v>
      </c>
      <c r="O58">
        <v>11</v>
      </c>
      <c r="P58">
        <v>12</v>
      </c>
      <c r="Q58">
        <v>13</v>
      </c>
      <c r="R58">
        <v>14</v>
      </c>
      <c r="S58">
        <v>15</v>
      </c>
      <c r="T58">
        <v>16</v>
      </c>
      <c r="U58">
        <v>17</v>
      </c>
      <c r="V58">
        <v>18</v>
      </c>
      <c r="W58">
        <v>19</v>
      </c>
      <c r="X58">
        <v>20</v>
      </c>
      <c r="Y58">
        <v>21</v>
      </c>
      <c r="Z58">
        <v>22</v>
      </c>
      <c r="AA58">
        <v>23</v>
      </c>
      <c r="AB58">
        <v>24</v>
      </c>
      <c r="AC58">
        <v>25</v>
      </c>
      <c r="AD58">
        <v>26</v>
      </c>
      <c r="AE58">
        <v>27</v>
      </c>
      <c r="AF58">
        <v>28</v>
      </c>
      <c r="AG58">
        <v>29</v>
      </c>
      <c r="AH58">
        <v>30</v>
      </c>
      <c r="BZ58">
        <v>0</v>
      </c>
      <c r="CA58">
        <v>1</v>
      </c>
      <c r="CB58">
        <v>2</v>
      </c>
      <c r="CC58">
        <v>3</v>
      </c>
      <c r="CD58">
        <v>4</v>
      </c>
      <c r="CE58">
        <v>5</v>
      </c>
      <c r="CF58">
        <v>6</v>
      </c>
      <c r="CG58">
        <v>7</v>
      </c>
      <c r="CH58">
        <v>8</v>
      </c>
      <c r="CI58">
        <v>9</v>
      </c>
      <c r="CJ58">
        <v>10</v>
      </c>
      <c r="CK58">
        <v>11</v>
      </c>
      <c r="CL58">
        <v>12</v>
      </c>
      <c r="CM58">
        <v>13</v>
      </c>
      <c r="CN58">
        <v>14</v>
      </c>
      <c r="CO58">
        <v>15</v>
      </c>
      <c r="CP58">
        <v>16</v>
      </c>
      <c r="CQ58">
        <v>17</v>
      </c>
      <c r="CR58">
        <v>18</v>
      </c>
      <c r="CS58">
        <v>19</v>
      </c>
      <c r="CT58">
        <v>20</v>
      </c>
      <c r="CU58">
        <v>21</v>
      </c>
      <c r="CV58">
        <v>22</v>
      </c>
      <c r="CW58">
        <v>23</v>
      </c>
      <c r="CX58">
        <v>24</v>
      </c>
      <c r="CY58">
        <v>25</v>
      </c>
      <c r="CZ58">
        <v>26</v>
      </c>
      <c r="DA58">
        <v>27</v>
      </c>
      <c r="DB58">
        <v>28</v>
      </c>
      <c r="DC58">
        <v>29</v>
      </c>
      <c r="DD58">
        <v>30</v>
      </c>
    </row>
    <row r="59" spans="2:108" x14ac:dyDescent="0.35">
      <c r="C59">
        <v>0</v>
      </c>
      <c r="D59" s="8">
        <f>IF(AND($D$14=C59,$D$15=D58),1,0)</f>
        <v>1</v>
      </c>
      <c r="E59" s="6">
        <f>IF(AND($D$14=$C59,$D$15=E$58),1,IF(MOD($D$14+$D$15,4)=0,$D$3*D59,IF(MOD($D$14+$D$15,4)=3,$D$3*D59,$D$4*D59)))</f>
        <v>0.40694319935982104</v>
      </c>
      <c r="F59" s="11">
        <f>IF(AND($D$14=$C59,$D$15=F$58),1,IF(MOD($D$14+$D$15,4)=0,$D$4*E59,IF(MOD($D$14+$D$15,4)=3,$D$4*E59,$D$3*E59)))</f>
        <v>0.24272784633218092</v>
      </c>
      <c r="G59" s="11">
        <f>IF(AND($D$14=$C59,$D$15=G$58),1,IF(MOD($D$14+$D$15,4)=0,$D$4*F59,IF(MOD($D$14+$D$15,4)=3,$D$4*F59,$D$3*F59)))</f>
        <v>0.14477894575396091</v>
      </c>
      <c r="H59" s="6">
        <f>IF(AND($D$14=$C59,$D$15=H$58),1,IF(MOD($D$14+$D$15,4)=0,$D$3*G59,IF(MOD($D$14+$D$15,4)=3,$D$3*G59,$D$4*G59)))</f>
        <v>5.8916807385058834E-2</v>
      </c>
      <c r="I59" s="6">
        <f>IF(AND($D$14=$C59,$D$15=I$58),1,IF(MOD($D$14+$D$15,4)=0,$D$3*H59,IF(MOD($D$14+$D$15,4)=3,$D$3*H59,$D$4*H59)))</f>
        <v>2.3975794093342172E-2</v>
      </c>
      <c r="J59" s="11">
        <f>IF(AND($D$14=$C59,$D$15=J$58),1,IF(MOD($D$14+$D$15,4)=0,$D$4*I59,IF(MOD($D$14+$D$15,4)=3,$D$4*I59,$D$3*I59)))</f>
        <v>1.4300749769343262E-2</v>
      </c>
      <c r="K59" s="11">
        <f>IF(AND($D$14=$C59,$D$15=K$58),1,IF(MOD($D$14+$D$15,4)=0,$D$4*J59,IF(MOD($D$14+$D$15,4)=3,$D$4*J59,$D$3*J59)))</f>
        <v>8.5299132603979966E-3</v>
      </c>
      <c r="BY59">
        <v>0</v>
      </c>
      <c r="BZ59" s="8">
        <f>IF(AND($D$14=BY59,$D$15=BZ58),1,0)</f>
        <v>1</v>
      </c>
      <c r="CA59" s="6">
        <f>IF(AND($D$14=$BY59,$D$15=CA$58),1,IF(MOD($D$14+$D$15,4)=0,$D$4*BZ59,IF(MOD($D$14+$D$15,4)=3,$D$4*BZ59,$D$3*BZ59)))</f>
        <v>0.59646615722790308</v>
      </c>
      <c r="CB59" s="11">
        <f>IF(AND($D$14=$BY59,$D$15=CB$58),1,IF(MOD($D$14+$D$15,4)=0,$D$3*CA59,IF(MOD($D$14+$D$15,4)=3,$D$3*CA59,$D$4*CA59)))</f>
        <v>0.24272784633218092</v>
      </c>
      <c r="CC59" s="11">
        <f>IF(AND($D$14=$BY59,$D$15=CC$58),1,IF(MOD($D$14+$D$15,4)=0,$D$3*CB59,IF(MOD($D$14+$D$15,4)=3,$D$3*CB59,$D$4*CB59)))</f>
        <v>9.8776446360136702E-2</v>
      </c>
      <c r="CD59" s="6">
        <f>IF(AND($D$14=$BY59,$D$15=CD$58),1,IF(MOD($D$14+$D$15,4)=0,$D$4*CC59,IF(MOD($D$14+$D$15,4)=3,$D$4*CC59,$D$3*CC59)))</f>
        <v>5.8916807385058834E-2</v>
      </c>
      <c r="CE59" s="6">
        <f>IF(AND($D$14=$BY59,$D$15=CE$58),1,IF(MOD($D$14+$D$15,4)=0,$D$4*CD59,IF(MOD($D$14+$D$15,4)=3,$D$4*CD59,$D$3*CD59)))</f>
        <v>3.5141881697102584E-2</v>
      </c>
      <c r="CF59" s="11">
        <f>IF(AND($D$14=$BY59,$D$15=CF$58),1,IF(MOD($D$14+$D$15,4)=0,$D$3*CE59,IF(MOD($D$14+$D$15,4)=3,$D$3*CE59,$D$4*CE59)))</f>
        <v>1.4300749769343262E-2</v>
      </c>
      <c r="CG59" s="11">
        <f>IF(AND($D$14=$BY59,$D$15=CG$58),1,IF(MOD($D$14+$D$15,4)=0,$D$3*CF59,IF(MOD($D$14+$D$15,4)=3,$D$3*CF59,$D$4*CF59)))</f>
        <v>5.8195928643807703E-3</v>
      </c>
    </row>
    <row r="60" spans="2:108" x14ac:dyDescent="0.35">
      <c r="C60">
        <v>1</v>
      </c>
      <c r="D60" s="7">
        <f>IF(AND($D$14=$C60,$D$15=D$58),1,IF(MOD($D$14+$D$15,4)=0,$D$2*D59,IF(MOD($D$14+$D$15,4)=3,$D$2*D59,$D$5*D59)))</f>
        <v>0.59305680064017896</v>
      </c>
      <c r="E60" s="3">
        <f>IF(AND($D$14=$C60,$D$15=E$58),1,IF(MOD($D$14+$D$15,4)=0,$D$5*E59+$D$4*D60,IF(MOD($D$14+$D$15,4)=3,$D$5*E59+$D$4*D60,$D$2*E59+$D$3*D60)))</f>
        <v>0.51795366392336228</v>
      </c>
      <c r="F60" s="3">
        <f>IF(AND($D$14=$C60,$D$15=F$58),1,IF(MOD($D$14+$D$15,4)=0,$D$5*F59+$D$4*E60,IF(MOD($D$14+$D$15,4)=3,$D$5*F59+$D$4*E60,$D$2*F59+$D$3*E60)))</f>
        <v>0.40689073212070065</v>
      </c>
      <c r="G60" s="12">
        <f>IF(AND($D$14=$C60,$D$15=G$58),1,IF(MOD($D$14+$D$15,4)=0,$D$2*G59+$D$3*F60,IF(MOD($D$14+$D$15,4)=3,$D$2*G59+$D$3*F60,$D$5*G59+$D$4*F60)))</f>
        <v>0.25144355468795987</v>
      </c>
      <c r="H60" s="12">
        <f>IF(AND($D$14=$C60,$D$15=H$58),1,IF(MOD($D$14+$D$15,4)=0,$D$2*H59+$D$3*G60,IF(MOD($D$14+$D$15,4)=3,$D$2*H59+$D$3*G60,$D$5*H59+$D$4*G60)))</f>
        <v>0.13726425789484117</v>
      </c>
      <c r="I60" s="3">
        <f>IF(AND($D$14=$C60,$D$15=I$58),1,IF(MOD($D$14+$D$15,4)=0,$D$5*I59+$D$4*H60,IF(MOD($D$14+$D$15,4)=3,$D$5*I59+$D$4*H60,$D$2*I59+$D$3*H60)))</f>
        <v>9.154852875527468E-2</v>
      </c>
      <c r="J60" s="3">
        <f>IF(AND($D$14=$C60,$D$15=J$58),1,IF(MOD($D$14+$D$15,4)=0,$D$5*J59+$D$4*I60,IF(MOD($D$14+$D$15,4)=3,$D$5*J59+$D$4*I60,$D$2*J59+$D$3*I60)))</f>
        <v>6.0376435655472134E-2</v>
      </c>
      <c r="K60" s="6">
        <f>IF(AND($D$14=$C60,$D$15=K$58),1,IF(MOD($D$14+$D$15,4)=0,$D$3*J60,IF(MOD($D$14+$D$15,4)=3,$D$3*J60,$D$4*J60)))</f>
        <v>2.4569779891580205E-2</v>
      </c>
      <c r="BY60">
        <v>1</v>
      </c>
      <c r="BZ60" s="7">
        <f>IF(AND($D$14=$BY60,$D$15=BZ$58),1,IF(MOD($D$14+$D$15,4)=0,$D$5*BZ59,IF(MOD($D$14+$D$15,4)=3,$D$5*BZ59,$D$2*BZ59)))</f>
        <v>0.40353384277209692</v>
      </c>
      <c r="CA60" s="3">
        <f>IF(AND($D$14=$BY60,$D$15=CA$58),1,IF(MOD($D$14+$D$15,4)=0,$D$2*CA59+$D$3*BZ60,IF(MOD($D$14+$D$15,4)=3,$D$2*CA59+$D$3*BZ60,$D$5*CA59+$D$4*BZ60)))</f>
        <v>0.51795366392336228</v>
      </c>
      <c r="CB60" s="3">
        <f>IF(AND($D$14=$BY60,$D$15=CB$58),1,IF(MOD($D$14+$D$15,4)=0,$D$2*CB59+$D$3*CA60,IF(MOD($D$14+$D$15,4)=3,$D$2*CB59+$D$3*CA60,$D$5*CB59+$D$4*CA60)))</f>
        <v>0.35472912108915877</v>
      </c>
      <c r="CC60" s="12">
        <f>IF(AND($D$14=$BY60,$D$15=CC$58),1,IF(MOD($D$14+$D$15,4)=0,$D$5*CC59+$D$4*CB60,IF(MOD($D$14+$D$15,4)=3,$D$5*CC59+$D$4*CB60,$D$2*CC59+$D$3*CB60)))</f>
        <v>0.25144355468795992</v>
      </c>
      <c r="CD60" s="12">
        <f>IF(AND($D$14=$BY60,$D$15=CD$58),1,IF(MOD($D$14+$D$15,4)=0,$D$5*CD59+$D$4*CC60,IF(MOD($D$14+$D$15,4)=3,$D$5*CD59+$D$4*CC60,$D$2*CD59+$D$3*CC60)))</f>
        <v>0.17375249651240779</v>
      </c>
      <c r="CE60" s="3">
        <f>IF(AND($D$14=$BY60,$D$15=CE$58),1,IF(MOD($D$14+$D$15,4)=0,$D$2*CE59+$D$3*CD60,IF(MOD($D$14+$D$15,4)=3,$D$2*CE59+$D$3*CD60,$D$5*CE59+$D$4*CD60)))</f>
        <v>9.1548528755274694E-2</v>
      </c>
      <c r="CF60" s="3">
        <f>IF(AND($D$14=$BY60,$D$15=CF$58),1,IF(MOD($D$14+$D$15,4)=0,$D$2*CF59+$D$3*CE60,IF(MOD($D$14+$D$15,4)=3,$D$2*CF59+$D$3*CE60,$D$5*CF59+$D$4*CE60)))</f>
        <v>4.5736208093318548E-2</v>
      </c>
      <c r="CG60" s="6">
        <f>IF(AND($D$14=$BY60,$D$15=CG$58),1,IF(MOD($D$14+$D$15,4)=0,$D$4*CF60,IF(MOD($D$14+$D$15,4)=3,$D$4*CF60,$D$3*CF60)))</f>
        <v>2.7280100287597434E-2</v>
      </c>
    </row>
    <row r="61" spans="2:108" x14ac:dyDescent="0.35">
      <c r="B61" t="s">
        <v>1</v>
      </c>
      <c r="C61">
        <v>2</v>
      </c>
      <c r="D61" s="10">
        <f>IF(AND($D$14=$C61,$D$15=D$58),1,IF(MOD($D$14+$D$15,4)=0,$D$5*D60,IF(MOD($D$14+$D$15,4)=3,$D$5*D60,$D$2*D60)))</f>
        <v>0.2393184897444568</v>
      </c>
      <c r="E61" s="3">
        <f>IF(AND($D$14=$C61,$D$15=E$58),1,IF(MOD($D$14+$D$15,4)=0,$D$5*E60+$D$4*D61,IF(MOD($D$14+$D$15,4)=3,$D$5*E60+$D$4*D61,$D$2*E60+$D$3*D61)))</f>
        <v>0.35175721231234308</v>
      </c>
      <c r="F61" s="12">
        <f>IF(AND($D$14=$C61,$D$15=F$58),1,IF(MOD($D$14+$D$15,4)=0,$D$2*F60+$D$3*E61,IF(MOD($D$14+$D$15,4)=3,$D$2*F60+$D$3*E61,$D$5*F60+$D$4*E61)))</f>
        <v>0.38445452117791956</v>
      </c>
      <c r="G61" s="12">
        <f>IF(AND($D$14=$C61,$D$15=G$58),1,IF(MOD($D$14+$D$15,4)=0,$D$2*G60+$D$3*F61,IF(MOD($D$14+$D$15,4)=3,$D$2*G60+$D$3*F61,$D$5*G60+$D$4*F61)))</f>
        <v>0.30557146294132598</v>
      </c>
      <c r="H61" s="3">
        <f>IF(AND($D$14=$C61,$D$15=H$58),1,IF(MOD($D$14+$D$15,4)=0,$D$5*H60+$D$4*G61,IF(MOD($D$14+$D$15,4)=3,$D$5*H60+$D$4*G61,$D$2*H60+$D$3*G61)))</f>
        <v>0.23765380972268668</v>
      </c>
      <c r="I61" s="3">
        <f>IF(AND($D$14=$C61,$D$15=I$58),1,IF(MOD($D$14+$D$15,4)=0,$D$5*I60+$D$4*H61,IF(MOD($D$14+$D$15,4)=3,$D$5*I60+$D$4*H61,$D$2*I60+$D$3*H61)))</f>
        <v>0.17869538424461001</v>
      </c>
      <c r="J61" s="12">
        <f>IF(AND($D$14=$C61,$D$15=J$58),1,IF(MOD($D$14+$D$15,4)=0,$D$2*J60+$D$3*I61,IF(MOD($D$14+$D$15,4)=3,$D$2*J60+$D$3*I61,$D$5*J60+$D$4*I61)))</f>
        <v>0.10852552713922609</v>
      </c>
      <c r="K61" s="6">
        <f>IF(AND($D$14=$C61,$D$15=K$58),1,IF(MOD($D$14+$D$15,4)=0,$D$3*J61,IF(MOD($D$14+$D$15,4)=3,$D$3*J61,$D$4*J61)))</f>
        <v>4.4163725226247751E-2</v>
      </c>
      <c r="BX61" t="s">
        <v>1</v>
      </c>
      <c r="BY61">
        <v>2</v>
      </c>
      <c r="BZ61" s="10">
        <f>IF(AND($D$14=$BY61,$D$15=BZ$58),1,IF(MOD($D$14+$D$15,4)=0,$D$2*BZ60,IF(MOD($D$14+$D$15,4)=3,$D$2*BZ60,$D$5*BZ60)))</f>
        <v>0.2393184897444568</v>
      </c>
      <c r="CA61" s="3">
        <f>IF(AND($D$14=$BY61,$D$15=CA$58),1,IF(MOD($D$14+$D$15,4)=0,$D$2*CA60+$D$3*BZ61,IF(MOD($D$14+$D$15,4)=3,$D$2*CA60+$D$3*BZ61,$D$5*CA60+$D$4*BZ61)))</f>
        <v>0.40456497468881747</v>
      </c>
      <c r="CB61" s="12">
        <f>IF(AND($D$14=$BY61,$D$15=CB$58),1,IF(MOD($D$14+$D$15,4)=0,$D$5*CB60+$D$4*CA61,IF(MOD($D$14+$D$15,4)=3,$D$5*CB60+$D$4*CA61,$D$2*CB60+$D$3*CA61)))</f>
        <v>0.38445452117791956</v>
      </c>
      <c r="CC61" s="12">
        <f>IF(AND($D$14=$BY61,$D$15=CC$58),1,IF(MOD($D$14+$D$15,4)=0,$D$5*CC60+$D$4*CB61,IF(MOD($D$14+$D$15,4)=3,$D$5*CC60+$D$4*CB61,$D$2*CC60+$D$3*CB61)))</f>
        <v>0.33078009473939551</v>
      </c>
      <c r="CD61" s="3">
        <f>IF(AND($D$14=$BY61,$D$15=CD$58),1,IF(MOD($D$14+$D$15,4)=0,$D$2*CD60+$D$3*CC61,IF(MOD($D$14+$D$15,4)=3,$D$2*CD60+$D$3*CC61,$D$5*CD60+$D$4*CC61)))</f>
        <v>0.23765380972268674</v>
      </c>
      <c r="CE61" s="3">
        <f>IF(AND($D$14=$BY61,$D$15=CE$58),1,IF(MOD($D$14+$D$15,4)=0,$D$2*CE60+$D$3*CD61,IF(MOD($D$14+$D$15,4)=3,$D$2*CE60+$D$3*CD61,$D$5*CE60+$D$4*CD61)))</f>
        <v>0.15100507923551892</v>
      </c>
      <c r="CF61" s="12">
        <f>IF(AND($D$14=$BY61,$D$15=CF$58),1,IF(MOD($D$14+$D$15,4)=0,$D$5*CF60+$D$4*CE61,IF(MOD($D$14+$D$15,4)=3,$D$5*CF60+$D$4*CE61,$D$2*CF60+$D$3*CE61)))</f>
        <v>0.10852552713922611</v>
      </c>
      <c r="CG61" s="6">
        <f>IF(AND($D$14=$BY61,$D$15=CG$58),1,IF(MOD($D$14+$D$15,4)=0,$D$4*CF61,IF(MOD($D$14+$D$15,4)=3,$D$4*CF61,$D$3*CF61)))</f>
        <v>6.4731804133866699E-2</v>
      </c>
    </row>
    <row r="62" spans="2:108" x14ac:dyDescent="0.35">
      <c r="C62">
        <v>3</v>
      </c>
      <c r="D62" s="10">
        <f>IF(AND($D$14=$C62,$D$15=D$58),1,IF(MOD($D$14+$D$15,4)=0,$D$5*D61,IF(MOD($D$14+$D$15,4)=3,$D$5*D61,$D$2*D61)))</f>
        <v>9.6573109812995314E-2</v>
      </c>
      <c r="E62" s="12">
        <f>IF(AND($D$14=$C62,$D$15=E$58),1,IF(MOD($D$14+$D$15,4)=0,$D$2*E61+$D$3*D62,IF(MOD($D$14+$D$15,4)=3,$D$2*E61+$D$3*D62,$D$5*E61+$D$4*D62)))</f>
        <v>0.24791177721549398</v>
      </c>
      <c r="F62" s="12">
        <f>IF(AND($D$14=$C62,$D$15=F$58),1,IF(MOD($D$14+$D$15,4)=0,$D$2*F61+$D$3*E62,IF(MOD($D$14+$D$15,4)=3,$D$2*F61+$D$3*E62,$D$5*F61+$D$4*E62)))</f>
        <v>0.32888938010048119</v>
      </c>
      <c r="G62" s="3">
        <f>IF(AND($D$14=$C62,$D$15=G$58),1,IF(MOD($D$14+$D$15,4)=0,$D$5*G61+$D$4*F62,IF(MOD($D$14+$D$15,4)=3,$D$5*G61+$D$4*F62,$D$2*G61+$D$3*F62)))</f>
        <v>0.31947981138380588</v>
      </c>
      <c r="H62" s="3">
        <f>IF(AND($D$14=$C62,$D$15=H$58),1,IF(MOD($D$14+$D$15,4)=0,$D$5*H61+$D$4*G62,IF(MOD($D$14+$D$15,4)=3,$D$5*H61+$D$4*G62,$D$2*H61+$D$3*G62)))</f>
        <v>0.28646025049481849</v>
      </c>
      <c r="I62" s="12">
        <f>IF(AND($D$14=$C62,$D$15=I$58),1,IF(MOD($D$14+$D$15,4)=0,$D$2*I61+$D$3*H62,IF(MOD($D$14+$D$15,4)=3,$D$2*I61+$D$3*H62,$D$5*I61+$D$4*H62)))</f>
        <v>0.22254956369505305</v>
      </c>
      <c r="J62" s="12">
        <f>IF(AND($D$14=$C62,$D$15=J$58),1,IF(MOD($D$14+$D$15,4)=0,$D$2*J61+$D$3*I62,IF(MOD($D$14+$D$15,4)=3,$D$2*J61+$D$3*I62,$D$5*J61+$D$4*I62)))</f>
        <v>0.15492683337917551</v>
      </c>
      <c r="K62" s="11">
        <f>IF(AND($D$14=$C62,$D$15=K$58),1,IF(MOD($D$14+$D$15,4)=0,$D$4*J62,IF(MOD($D$14+$D$15,4)=3,$D$4*J62,$D$3*J62)))</f>
        <v>9.2408612957164446E-2</v>
      </c>
      <c r="BY62">
        <v>3</v>
      </c>
      <c r="BZ62" s="10">
        <f>IF(AND($D$14=$BY62,$D$15=BZ$58),1,IF(MOD($D$14+$D$15,4)=0,$D$2*BZ61,IF(MOD($D$14+$D$15,4)=3,$D$2*BZ61,$D$5*BZ61)))</f>
        <v>0.14192945786188702</v>
      </c>
      <c r="CA62" s="12">
        <f>IF(AND($D$14=$BY62,$D$15=CA$58),1,IF(MOD($D$14+$D$15,4)=0,$D$5*CA61+$D$4*BZ62,IF(MOD($D$14+$D$15,4)=3,$D$5*CA61+$D$4*BZ62,$D$2*CA61+$D$3*BZ62)))</f>
        <v>0.24791177721549398</v>
      </c>
      <c r="CB62" s="12">
        <f>IF(AND($D$14=$BY62,$D$15=CB$58),1,IF(MOD($D$14+$D$15,4)=0,$D$5*CB61+$D$4*CA62,IF(MOD($D$14+$D$15,4)=3,$D$5*CB61+$D$4*CA62,$D$2*CB61+$D$3*CA62)))</f>
        <v>0.30301139538929811</v>
      </c>
      <c r="CC62" s="3">
        <f>IF(AND($D$14=$BY62,$D$15=CC$58),1,IF(MOD($D$14+$D$15,4)=0,$D$2*CC61+$D$3*CB62,IF(MOD($D$14+$D$15,4)=3,$D$2*CC61+$D$3*CB62,$D$5*CC61+$D$4*CB62)))</f>
        <v>0.31947981138380588</v>
      </c>
      <c r="CD62" s="3">
        <f>IF(AND($D$14=$BY62,$D$15=CD$58),1,IF(MOD($D$14+$D$15,4)=0,$D$2*CD61+$D$3*CC62,IF(MOD($D$14+$D$15,4)=3,$D$2*CD61+$D$3*CC62,$D$5*CD61+$D$4*CC62)))</f>
        <v>0.27095234462948459</v>
      </c>
      <c r="CE62" s="12">
        <f>IF(AND($D$14=$BY62,$D$15=CE$58),1,IF(MOD($D$14+$D$15,4)=0,$D$5*CE61+$D$4*CD62,IF(MOD($D$14+$D$15,4)=3,$D$5*CE61+$D$4*CD62,$D$2*CE61+$D$3*CD62)))</f>
        <v>0.22254956369505308</v>
      </c>
      <c r="CF62" s="12">
        <f>IF(AND($D$14=$BY62,$D$15=CF$58),1,IF(MOD($D$14+$D$15,4)=0,$D$5*CF61+$D$4*CE62,IF(MOD($D$14+$D$15,4)=3,$D$5*CF61+$D$4*CE62,$D$2*CF61+$D$3*CE62)))</f>
        <v>0.17653700605529418</v>
      </c>
      <c r="CG62" s="11">
        <f>IF(AND($D$14=$BY62,$D$15=CG$58),1,IF(MOD($D$14+$D$15,4)=0,$D$3*CF62,IF(MOD($D$14+$D$15,4)=3,$D$3*CF62,$D$4*CF62)))</f>
        <v>7.1840534049545518E-2</v>
      </c>
    </row>
    <row r="63" spans="2:108" x14ac:dyDescent="0.35">
      <c r="C63">
        <v>4</v>
      </c>
      <c r="D63" s="7">
        <f>IF(AND($D$14=$C63,$D$15=D$58),1,IF(MOD($D$14+$D$15,4)=0,$D$2*D62,IF(MOD($D$14+$D$15,4)=3,$D$2*D62,$D$5*D62)))</f>
        <v>5.7273339533567676E-2</v>
      </c>
      <c r="E63" s="12">
        <f>IF(AND($D$14=$C63,$D$15=E$58),1,IF(MOD($D$14+$D$15,4)=0,$D$2*E62+$D$3*D63,IF(MOD($D$14+$D$15,4)=3,$D$2*E62+$D$3*D63,$D$5*E62+$D$4*D63)))</f>
        <v>0.17033276146425302</v>
      </c>
      <c r="F63" s="3">
        <f>IF(AND($D$14=$C63,$D$15=F$58),1,IF(MOD($D$14+$D$15,4)=0,$D$5*F62+$D$4*E63,IF(MOD($D$14+$D$15,4)=3,$D$5*F62+$D$4*E63,$D$2*F62+$D$3*E63)))</f>
        <v>0.23431572307948006</v>
      </c>
      <c r="G63" s="3">
        <f>IF(AND($D$14=$C63,$D$15=G$58),1,IF(MOD($D$14+$D$15,4)=0,$D$5*G62+$D$4*F63,IF(MOD($D$14+$D$15,4)=3,$D$5*G62+$D$4*F63,$D$2*G62+$D$3*F63)))</f>
        <v>0.26868231489910688</v>
      </c>
      <c r="H63" s="12">
        <f>IF(AND($D$14=$C63,$D$15=H$58),1,IF(MOD($D$14+$D$15,4)=0,$D$2*H62+$D$3*G63,IF(MOD($D$14+$D$15,4)=3,$D$2*H62+$D$3*G63,$D$5*H62+$D$4*G63)))</f>
        <v>0.27922564050548676</v>
      </c>
      <c r="I63" s="12">
        <f>IF(AND($D$14=$C63,$D$15=I$58),1,IF(MOD($D$14+$D$15,4)=0,$D$2*I62+$D$3*H63,IF(MOD($D$14+$D$15,4)=3,$D$2*I62+$D$3*H63,$D$5*I62+$D$4*H63)))</f>
        <v>0.24561350771945389</v>
      </c>
      <c r="J63" s="3">
        <f>IF(AND($D$14=$C63,$D$15=J$58),1,IF(MOD($D$14+$D$15,4)=0,$D$5*J62+$D$4*I63,IF(MOD($D$14+$D$15,4)=3,$D$5*J62+$D$4*I63,$D$2*J62+$D$3*I63)))</f>
        <v>0.20901836553469966</v>
      </c>
      <c r="K63" s="11">
        <f>IF(AND($D$14=$C63,$D$15=K$58),1,IF(MOD($D$14+$D$15,4)=0,$D$4*J63,IF(MOD($D$14+$D$15,4)=3,$D$4*J63,$D$3*J63)))</f>
        <v>0.12467238128053948</v>
      </c>
      <c r="BY63">
        <v>4</v>
      </c>
      <c r="BZ63" s="7">
        <f>IF(AND($D$14=$BY63,$D$15=BZ$58),1,IF(MOD($D$14+$D$15,4)=0,$D$5*BZ62,IF(MOD($D$14+$D$15,4)=3,$D$5*BZ62,$D$2*BZ62)))</f>
        <v>5.7273339533567669E-2</v>
      </c>
      <c r="CA63" s="12">
        <f>IF(AND($D$14=$BY63,$D$15=CA$58),1,IF(MOD($D$14+$D$15,4)=0,$D$5*CA62+$D$4*BZ63,IF(MOD($D$14+$D$15,4)=3,$D$5*CA62+$D$4*BZ63,$D$2*CA62+$D$3*BZ63)))</f>
        <v>0.13420240087142432</v>
      </c>
      <c r="CB63" s="3">
        <f>IF(AND($D$14=$BY63,$D$15=CB$58),1,IF(MOD($D$14+$D$15,4)=0,$D$2*CB62+$D$3*CA63,IF(MOD($D$14+$D$15,4)=3,$D$2*CB62+$D$3*CA63,$D$5*CB62+$D$4*CA63)))</f>
        <v>0.23431572307948006</v>
      </c>
      <c r="CC63" s="3">
        <f>IF(AND($D$14=$BY63,$D$15=CC$58),1,IF(MOD($D$14+$D$15,4)=0,$D$2*CC62+$D$3*CB63,IF(MOD($D$14+$D$15,4)=3,$D$2*CC62+$D$3*CB63,$D$5*CC62+$D$4*CB63)))</f>
        <v>0.28482286481868124</v>
      </c>
      <c r="CD63" s="12">
        <f>IF(AND($D$14=$BY63,$D$15=CD$58),1,IF(MOD($D$14+$D$15,4)=0,$D$5*CD62+$D$4*CC63,IF(MOD($D$14+$D$15,4)=3,$D$5*CD62+$D$4*CC63,$D$2*CD62+$D$3*CC63)))</f>
        <v>0.27922564050548676</v>
      </c>
      <c r="CE63" s="12">
        <f>IF(AND($D$14=$BY63,$D$15=CE$58),1,IF(MOD($D$14+$D$15,4)=0,$D$5*CE62+$D$4*CD63,IF(MOD($D$14+$D$15,4)=3,$D$5*CE62+$D$4*CD63,$D$2*CE62+$D$3*CD63)))</f>
        <v>0.25635492543692595</v>
      </c>
      <c r="CF63" s="3">
        <f>IF(AND($D$14=$BY63,$D$15=CF$58),1,IF(MOD($D$14+$D$15,4)=0,$D$2*CF62+$D$3*CE63,IF(MOD($D$14+$D$15,4)=3,$D$2*CF62+$D$3*CE63,$D$5*CF62+$D$4*CE63)))</f>
        <v>0.20901836553469968</v>
      </c>
      <c r="CG63" s="11">
        <f>IF(AND($D$14=$BY63,$D$15=CG$58),1,IF(MOD($D$14+$D$15,4)=0,$D$3*CF63,IF(MOD($D$14+$D$15,4)=3,$D$3*CF63,$D$4*CF63)))</f>
        <v>8.5058602395651245E-2</v>
      </c>
    </row>
    <row r="64" spans="2:108" x14ac:dyDescent="0.35">
      <c r="C64">
        <v>5</v>
      </c>
      <c r="D64" s="7">
        <f>IF(AND($D$14=$C64,$D$15=D$58),1,IF(MOD($D$14+$D$15,4)=0,$D$2*D63,IF(MOD($D$14+$D$15,4)=3,$D$2*D63,$D$5*D63)))</f>
        <v>3.3966343505756329E-2</v>
      </c>
      <c r="E64" s="3">
        <f>IF(AND($D$14=$C64,$D$15=E$58),1,IF(MOD($D$14+$D$15,4)=0,$D$5*E63+$D$4*D64,IF(MOD($D$14+$D$15,4)=3,$D$5*E63+$D$4*D64,$D$2*E63+$D$3*D64)))</f>
        <v>8.8994808169614387E-2</v>
      </c>
      <c r="F64" s="3">
        <f>IF(AND($D$14=$C64,$D$15=F$58),1,IF(MOD($D$14+$D$15,4)=0,$D$5*F63+$D$4*E64,IF(MOD($D$14+$D$15,4)=3,$D$5*F63+$D$4*E64,$D$2*F63+$D$3*E64)))</f>
        <v>0.14763671539834941</v>
      </c>
      <c r="G64" s="12">
        <f>IF(AND($D$14=$C64,$D$15=G$58),1,IF(MOD($D$14+$D$15,4)=0,$D$2*G63+$D$3*F64,IF(MOD($D$14+$D$15,4)=3,$D$2*G63+$D$3*F64,$D$5*G63+$D$4*F64)))</f>
        <v>0.21942363136984105</v>
      </c>
      <c r="H64" s="12">
        <f>IF(AND($D$14=$C64,$D$15=H$58),1,IF(MOD($D$14+$D$15,4)=0,$D$2*H63+$D$3*G64,IF(MOD($D$14+$D$15,4)=3,$D$2*H63+$D$3*G64,$D$5*H63+$D$4*G64)))</f>
        <v>0.25488961957968181</v>
      </c>
      <c r="I64" s="3">
        <f>IF(AND($D$14=$C64,$D$15=I$58),1,IF(MOD($D$14+$D$15,4)=0,$D$5*I63+$D$4*H64,IF(MOD($D$14+$D$15,4)=3,$D$5*I63+$D$4*H64,$D$2*I63+$D$3*H64)))</f>
        <v>0.25114639451474019</v>
      </c>
      <c r="J64" s="3">
        <f>IF(AND($D$14=$C64,$D$15=J$58),1,IF(MOD($D$14+$D$15,4)=0,$D$5*J63+$D$4*I64,IF(MOD($D$14+$D$15,4)=3,$D$5*J63+$D$4*I64,$D$2*J63+$D$3*I64)))</f>
        <v>0.23414630909201017</v>
      </c>
      <c r="K64" s="6">
        <f>IF(AND($D$14=$C64,$D$15=K$58),1,IF(MOD($D$14+$D$15,4)=0,$D$3*J64,IF(MOD($D$14+$D$15,4)=3,$D$3*J64,$D$4*J64)))</f>
        <v>9.5284248140196176E-2</v>
      </c>
      <c r="BY64">
        <v>5</v>
      </c>
      <c r="BZ64" s="7">
        <f>IF(AND($D$14=$BY64,$D$15=BZ$58),1,IF(MOD($D$14+$D$15,4)=0,$D$5*BZ63,IF(MOD($D$14+$D$15,4)=3,$D$5*BZ63,$D$2*BZ63)))</f>
        <v>2.3111730790371619E-2</v>
      </c>
      <c r="CA64" s="3">
        <f>IF(AND($D$14=$BY64,$D$15=CA$58),1,IF(MOD($D$14+$D$15,4)=0,$D$2*CA63+$D$3*BZ64,IF(MOD($D$14+$D$15,4)=3,$D$2*CA63+$D$3*BZ64,$D$5*CA63+$D$4*BZ64)))</f>
        <v>8.8994808169614387E-2</v>
      </c>
      <c r="CB64" s="3">
        <f>IF(AND($D$14=$BY64,$D$15=CB$58),1,IF(MOD($D$14+$D$15,4)=0,$D$2*CB63+$D$3*CA64,IF(MOD($D$14+$D$15,4)=3,$D$2*CB63+$D$3*CA64,$D$5*CB63+$D$4*CA64)))</f>
        <v>0.175178365032163</v>
      </c>
      <c r="CC64" s="12">
        <f>IF(AND($D$14=$BY64,$D$15=CC$58),1,IF(MOD($D$14+$D$15,4)=0,$D$5*CC63+$D$4*CB64,IF(MOD($D$14+$D$15,4)=3,$D$5*CC63+$D$4*CB64,$D$2*CC63+$D$3*CB64)))</f>
        <v>0.21942363136984105</v>
      </c>
      <c r="CD64" s="12">
        <f>IF(AND($D$14=$BY64,$D$15=CD$58),1,IF(MOD($D$14+$D$15,4)=0,$D$5*CD63+$D$4*CC64,IF(MOD($D$14+$D$15,4)=3,$D$5*CD63+$D$4*CC64,$D$2*CD63+$D$3*CC64)))</f>
        <v>0.24355576592184019</v>
      </c>
      <c r="CE64" s="3">
        <f>IF(AND($D$14=$BY64,$D$15=CE$58),1,IF(MOD($D$14+$D$15,4)=0,$D$2*CE63+$D$3*CD64,IF(MOD($D$14+$D$15,4)=3,$D$2*CE63+$D$3*CD64,$D$5*CE63+$D$4*CD64)))</f>
        <v>0.25114639451474025</v>
      </c>
      <c r="CF64" s="3">
        <f>IF(AND($D$14=$BY64,$D$15=CF$58),1,IF(MOD($D$14+$D$15,4)=0,$D$2*CF63+$D$3*CE64,IF(MOD($D$14+$D$15,4)=3,$D$2*CF63+$D$3*CE64,$D$5*CF63+$D$4*CE64)))</f>
        <v>0.22616208043056063</v>
      </c>
      <c r="CG64" s="6">
        <f>IF(AND($D$14=$BY64,$D$15=CG$58),1,IF(MOD($D$14+$D$15,4)=0,$D$4*CF64,IF(MOD($D$14+$D$15,4)=3,$D$4*CF64,$D$3*CF64)))</f>
        <v>0.13489802702508444</v>
      </c>
    </row>
    <row r="65" spans="3:101" x14ac:dyDescent="0.35">
      <c r="C65">
        <v>6</v>
      </c>
      <c r="D65" s="10">
        <f>IF(AND($D$14=$C65,$D$15=D$58),1,IF(MOD($D$14+$D$15,4)=0,$D$5*D64,IF(MOD($D$14+$D$15,4)=3,$D$5*D64,$D$2*D64)))</f>
        <v>1.370656911979491E-2</v>
      </c>
      <c r="E65" s="3">
        <f>IF(AND($D$14=$C65,$D$15=E$58),1,IF(MOD($D$14+$D$15,4)=0,$D$5*E64+$D$4*D65,IF(MOD($D$14+$D$15,4)=3,$D$5*E64+$D$4*D65,$D$2*E64+$D$3*D65)))</f>
        <v>4.4087921539112812E-2</v>
      </c>
      <c r="F65" s="12">
        <f>IF(AND($D$14=$C65,$D$15=F$58),1,IF(MOD($D$14+$D$15,4)=0,$D$2*F64+$D$3*E65,IF(MOD($D$14+$D$15,4)=3,$D$2*F64+$D$3*E65,$D$5*F64+$D$4*E65)))</f>
        <v>0.10549823793542107</v>
      </c>
      <c r="G65" s="12">
        <f>IF(AND($D$14=$C65,$D$15=G$58),1,IF(MOD($D$14+$D$15,4)=0,$D$2*G64+$D$3*F65,IF(MOD($D$14+$D$15,4)=3,$D$2*G64+$D$3*F65,$D$5*G64+$D$4*F65)))</f>
        <v>0.17306246727731184</v>
      </c>
      <c r="H65" s="3">
        <f>IF(AND($D$14=$C65,$D$15=H$58),1,IF(MOD($D$14+$D$15,4)=0,$D$5*H64+$D$4*G65,IF(MOD($D$14+$D$15,4)=3,$D$5*H64+$D$4*G65,$D$2*H64+$D$3*G65)))</f>
        <v>0.20608249248898483</v>
      </c>
      <c r="I65" s="3">
        <f>IF(AND($D$14=$C65,$D$15=I$58),1,IF(MOD($D$14+$D$15,4)=0,$D$5*I64+$D$4*H65,IF(MOD($D$14+$D$15,4)=3,$D$5*I64+$D$4*H65,$D$2*I64+$D$3*H65)))</f>
        <v>0.22426730204374318</v>
      </c>
      <c r="J65" s="12">
        <f>IF(AND($D$14=$C65,$D$15=J$58),1,IF(MOD($D$14+$D$15,4)=0,$D$2*J64+$D$3*I65,IF(MOD($D$14+$D$15,4)=3,$D$2*J64+$D$3*I65,$D$5*J64+$D$4*I65)))</f>
        <v>0.23012611435729019</v>
      </c>
      <c r="K65" s="6">
        <f>IF(AND($D$14=$C65,$D$15=K$58),1,IF(MOD($D$14+$D$15,4)=0,$D$3*J65,IF(MOD($D$14+$D$15,4)=3,$D$3*J65,$D$4*J65)))</f>
        <v>9.3648257232799723E-2</v>
      </c>
      <c r="L65" s="11">
        <f>IF(AND($D$14=$C65,$D$15=L$58),1,IF(MOD($D$14+$D$15,4)=0,$D$4*K65,IF(MOD($D$14+$D$15,4)=3,$D$4*K65,$D$3*K65)))</f>
        <v>5.5858016122738233E-2</v>
      </c>
      <c r="BY65">
        <v>6</v>
      </c>
      <c r="BZ65" s="10">
        <f>IF(AND($D$14=$BY65,$D$15=BZ$58),1,IF(MOD($D$14+$D$15,4)=0,$D$2*BZ64,IF(MOD($D$14+$D$15,4)=3,$D$2*BZ64,$D$5*BZ64)))</f>
        <v>1.3706569119794907E-2</v>
      </c>
      <c r="CA65" s="3">
        <f>IF(AND($D$14=$BY65,$D$15=CA$58),1,IF(MOD($D$14+$D$15,4)=0,$D$2*CA64+$D$3*BZ65,IF(MOD($D$14+$D$15,4)=3,$D$2*CA64+$D$3*BZ65,$D$5*CA64+$D$4*BZ65)))</f>
        <v>5.8356771296513829E-2</v>
      </c>
      <c r="CB65" s="12">
        <f>IF(AND($D$14=$BY65,$D$15=CB$58),1,IF(MOD($D$14+$D$15,4)=0,$D$5*CB64+$D$4*CA65,IF(MOD($D$14+$D$15,4)=3,$D$5*CB64+$D$4*CA65,$D$2*CB64+$D$3*CA65)))</f>
        <v>0.10549823793542107</v>
      </c>
      <c r="CC65" s="12">
        <f>IF(AND($D$14=$BY65,$D$15=CC$58),1,IF(MOD($D$14+$D$15,4)=0,$D$5*CC64+$D$4*CB65,IF(MOD($D$14+$D$15,4)=3,$D$5*CC64+$D$4*CB65,$D$2*CC64+$D$3*CB65)))</f>
        <v>0.15147098973733558</v>
      </c>
      <c r="CD65" s="3">
        <f>IF(AND($D$14=$BY65,$D$15=CD$58),1,IF(MOD($D$14+$D$15,4)=0,$D$2*CD64+$D$3*CC65,IF(MOD($D$14+$D$15,4)=3,$D$2*CD64+$D$3*CC65,$D$5*CD64+$D$4*CC65)))</f>
        <v>0.20608249248898483</v>
      </c>
      <c r="CE65" s="3">
        <f>IF(AND($D$14=$BY65,$D$15=CE$58),1,IF(MOD($D$14+$D$15,4)=0,$D$2*CE64+$D$3*CD65,IF(MOD($D$14+$D$15,4)=3,$D$2*CE64+$D$3*CD65,$D$5*CE64+$D$4*CD65)))</f>
        <v>0.2328079460487418</v>
      </c>
      <c r="CF65" s="12">
        <f>IF(AND($D$14=$BY65,$D$15=CF$58),1,IF(MOD($D$14+$D$15,4)=0,$D$5*CF64+$D$4*CE65,IF(MOD($D$14+$D$15,4)=3,$D$5*CF64+$D$4*CE65,$D$2*CF64+$D$3*CE65)))</f>
        <v>0.23012611435729019</v>
      </c>
      <c r="CG65" s="6">
        <f>IF(AND($D$14=$BY65,$D$15=CG$58),1,IF(MOD($D$14+$D$15,4)=0,$D$4*CF65,IF(MOD($D$14+$D$15,4)=3,$D$4*CF65,$D$3*CF65)))</f>
        <v>0.13726243910848185</v>
      </c>
      <c r="CH65" s="11">
        <f>IF(AND($D$14=$BY65,$D$15=CH$58),1,IF(MOD($D$14+$D$15,4)=0,$D$3*CG65,IF(MOD($D$14+$D$15,4)=3,$D$3*CG65,$D$4*CG65)))</f>
        <v>5.5858016122738226E-2</v>
      </c>
    </row>
    <row r="66" spans="3:101" x14ac:dyDescent="0.35">
      <c r="C66">
        <v>7</v>
      </c>
      <c r="D66" s="10">
        <f>IF(AND($D$14=$C66,$D$15=D$58),1,IF(MOD($D$14+$D$15,4)=0,$D$5*D65,IF(MOD($D$14+$D$15,4)=3,$D$5*D65,$D$2*D65)))</f>
        <v>5.5310645081321982E-3</v>
      </c>
      <c r="E66" s="7">
        <f>IF(AND($D$14=$C66,$D$15=E$58),1,IF(MOD($D$14+$D$15,4)=0,$D$2*E65,IF(MOD($D$14+$D$15,4)=3,$D$2*E65,$D$5*E65)))</f>
        <v>2.6146641694861479E-2</v>
      </c>
      <c r="F66" s="7">
        <f>IF(AND($D$14=$C66,$D$15=F$58),1,IF(MOD($D$14+$D$15,4)=0,$D$2*F65,IF(MOD($D$14+$D$15,4)=3,$D$2*F65,$D$5*F65)))</f>
        <v>6.2566447463157177E-2</v>
      </c>
      <c r="G66" s="10">
        <f>IF(AND($D$14=$C66,$D$15=G$58),1,IF(MOD($D$14+$D$15,4)=0,$D$5*G65,IF(MOD($D$14+$D$15,4)=3,$D$5*G65,$D$2*G65)))</f>
        <v>6.9836562460033919E-2</v>
      </c>
      <c r="H66" s="10">
        <f>IF(AND($D$14=$C66,$D$15=H$58),1,IF(MOD($D$14+$D$15,4)=0,$D$5*H65,IF(MOD($D$14+$D$15,4)=3,$D$5*H65,$D$2*H65)))</f>
        <v>8.3161260122131847E-2</v>
      </c>
      <c r="I66" s="7">
        <f>IF(AND($D$14=$C66,$D$15=I$58),1,IF(MOD($D$14+$D$15,4)=0,$D$2*I65,IF(MOD($D$14+$D$15,4)=3,$D$2*I65,$D$5*I65)))</f>
        <v>0.13300324863826699</v>
      </c>
      <c r="J66" s="7">
        <f>IF(AND($D$14=$C66,$D$15=J$58),1,IF(MOD($D$14+$D$15,4)=0,$D$2*J65,IF(MOD($D$14+$D$15,4)=3,$D$2*J65,$D$5*J65)))</f>
        <v>0.13647785712449048</v>
      </c>
      <c r="K66" s="3">
        <f>IF(AND($D$14=$C66,$D$15=K$58),1,IF(MOD($D$14+$D$15,4)=0,$D$5*K65+$D$4*J66,IF(MOD($D$14+$D$15,4)=3,$D$5*K65+$D$4*J66,$D$2*K65+$D$3*J66)))</f>
        <v>0.11919466409580512</v>
      </c>
      <c r="L66" s="11">
        <f>IF(AND($D$14=$C66,$D$15=L$58),1,IF(MOD($D$14+$D$15,4)=0,$D$4*K66,IF(MOD($D$14+$D$15,4)=3,$D$4*K66,$D$3*K66)))</f>
        <v>7.1095583255295594E-2</v>
      </c>
      <c r="M66" s="6">
        <f>IF(AND($D$14=$C66,$D$15=M$58),1,IF(MOD($D$14+$D$15,4)=0,$D$3*L66,IF(MOD($D$14+$D$15,4)=3,$D$3*L66,$D$4*L66)))</f>
        <v>2.8931864110262509E-2</v>
      </c>
      <c r="BY66">
        <v>7</v>
      </c>
      <c r="BZ66" s="10">
        <f>IF(AND($D$14=$BY66,$D$15=BZ$58),1,IF(MOD($D$14+$D$15,4)=0,$D$2*BZ65,IF(MOD($D$14+$D$15,4)=3,$D$2*BZ65,$D$5*BZ65)))</f>
        <v>8.1287740299390409E-3</v>
      </c>
      <c r="CA66" s="7">
        <f>IF(AND($D$14=$BY66,$D$15=CA$58),1,IF(MOD($D$14+$D$15,4)=0,$D$5*CA65,IF(MOD($D$14+$D$15,4)=3,$D$5*CA65,$D$2*CA65)))</f>
        <v>2.3548932173054631E-2</v>
      </c>
      <c r="CB66" s="7">
        <f>IF(AND($D$14=$BY66,$D$15=CB$58),1,IF(MOD($D$14+$D$15,4)=0,$D$5*CB65,IF(MOD($D$14+$D$15,4)=3,$D$5*CB65,$D$2*CB65)))</f>
        <v>4.2572109359765478E-2</v>
      </c>
      <c r="CC66" s="10">
        <f>IF(AND($D$14=$BY66,$D$15=CC$58),1,IF(MOD($D$14+$D$15,4)=0,$D$2*CC65,IF(MOD($D$14+$D$15,4)=3,$D$2*CC65,$D$5*CC65)))</f>
        <v>8.9830900563425617E-2</v>
      </c>
      <c r="CD66" s="10">
        <f>IF(AND($D$14=$BY66,$D$15=CD$58),1,IF(MOD($D$14+$D$15,4)=0,$D$2*CD65,IF(MOD($D$14+$D$15,4)=3,$D$2*CD65,$D$5*CD65)))</f>
        <v>0.12221862366347105</v>
      </c>
      <c r="CE66" s="7">
        <f>IF(AND($D$14=$BY66,$D$15=CE$58),1,IF(MOD($D$14+$D$15,4)=0,$D$5*CE65,IF(MOD($D$14+$D$15,4)=3,$D$5*CE65,$D$2*CE65)))</f>
        <v>9.3945885096927792E-2</v>
      </c>
      <c r="CF66" s="7">
        <f>IF(AND($D$14=$BY66,$D$15=CF$58),1,IF(MOD($D$14+$D$15,4)=0,$D$5*CF65,IF(MOD($D$14+$D$15,4)=3,$D$5*CF65,$D$2*CF65)))</f>
        <v>9.2863675248808342E-2</v>
      </c>
      <c r="CG66" s="3">
        <f>IF(AND($D$14=$BY66,$D$15=CG$58),1,IF(MOD($D$14+$D$15,4)=0,$D$2*CG65+$D$3*CF66,IF(MOD($D$14+$D$15,4)=3,$D$2*CG65+$D$3*CF66,$D$5*CG65+$D$4*CF66)))</f>
        <v>0.11919466409580512</v>
      </c>
      <c r="CH66" s="11">
        <f>IF(AND($D$14=$BY66,$D$15=CH$58),1,IF(MOD($D$14+$D$15,4)=0,$D$3*CG66,IF(MOD($D$14+$D$15,4)=3,$D$3*CG66,$D$4*CG66)))</f>
        <v>4.8505457953766123E-2</v>
      </c>
      <c r="CI66" s="6">
        <f>IF(AND($D$14=$BY66,$D$15=CI$58),1,IF(MOD($D$14+$D$15,4)=0,$D$4*CH66,IF(MOD($D$14+$D$15,4)=3,$D$4*CH66,$D$3*CH66)))</f>
        <v>2.8931864110262506E-2</v>
      </c>
    </row>
    <row r="67" spans="3:101" x14ac:dyDescent="0.35">
      <c r="C67">
        <v>8</v>
      </c>
      <c r="J67" s="10">
        <f>IF(AND($D$14=$C67,$D$15=J$58),1,IF(MOD($D$14+$D$15,4)=0,$D$5*J66,IF(MOD($D$14+$D$15,4)=3,$D$5*J66,$D$2*J66)))</f>
        <v>5.5073434138746852E-2</v>
      </c>
      <c r="K67" s="10">
        <f>IF(AND($D$14=$C67,$D$15=K$58),1,IF(MOD($D$14+$D$15,4)=0,$D$5*K66,IF(MOD($D$14+$D$15,4)=3,$D$5*K66,$D$2*K66)))</f>
        <v>4.8099080840509525E-2</v>
      </c>
      <c r="L67" s="12">
        <f>IF(AND($D$14=$C67,$D$15=L$58),1,IF(MOD($D$14+$D$15,4)=0,$D$2*L66+$D$3*K67,IF(MOD($D$14+$D$15,4)=3,$D$2*L66+$D$3*K67,$D$5*L66+$D$4*K67)))</f>
        <v>6.1737312988536699E-2</v>
      </c>
      <c r="M67" s="6">
        <f>IF(AND($D$14=$C67,$D$15=M$58),1,IF(MOD($D$14+$D$15,4)=0,$D$3*L67,IF(MOD($D$14+$D$15,4)=3,$D$3*L67,$D$4*L67)))</f>
        <v>2.5123579667433758E-2</v>
      </c>
      <c r="N67" s="11">
        <f>IF(AND($D$14=$C67,$D$15=N$58),1,IF(MOD($D$14+$D$15,4)=0,$D$4*M67,IF(MOD($D$14+$D$15,4)=3,$D$4*M67,$D$3*M67)))</f>
        <v>1.4985365020043292E-2</v>
      </c>
      <c r="BY67">
        <v>8</v>
      </c>
      <c r="CF67" s="10">
        <f>IF(AND($D$14=$BY67,$D$15=CF$58),1,IF(MOD($D$14+$D$15,4)=0,$D$2*CF66,IF(MOD($D$14+$D$15,4)=3,$D$2*CF66,$D$5*CF66)))</f>
        <v>5.5073434138746852E-2</v>
      </c>
      <c r="CG67" s="10">
        <f>IF(AND($D$14=$BY67,$D$15=CG$58),1,IF(MOD($D$14+$D$15,4)=0,$D$2*CG66,IF(MOD($D$14+$D$15,4)=3,$D$2*CG66,$D$5*CG66)))</f>
        <v>7.0689206142038996E-2</v>
      </c>
      <c r="CH67" s="12">
        <f>IF(AND($D$14=$BY67,$D$15=CH$58),1,IF(MOD($D$14+$D$15,4)=0,$D$5*CH66+$D$4*CG67,IF(MOD($D$14+$D$15,4)=3,$D$5*CH66+$D$4*CG67,$D$2*CH66+$D$3*CG67)))</f>
        <v>6.1737312988536699E-2</v>
      </c>
      <c r="CI67" s="6">
        <f>IF(AND($D$14=$BY67,$D$15=CI$58),1,IF(MOD($D$14+$D$15,4)=0,$D$4*CH67,IF(MOD($D$14+$D$15,4)=3,$D$4*CH67,$D$3*CH67)))</f>
        <v>3.6824217835848792E-2</v>
      </c>
      <c r="CJ67" s="11">
        <f>IF(AND($D$14=$BY67,$D$15=CJ$58),1,IF(MOD($D$14+$D$15,4)=0,$D$3*CI67,IF(MOD($D$14+$D$15,4)=3,$D$3*CI67,$D$4*CI67)))</f>
        <v>1.4985365020043292E-2</v>
      </c>
    </row>
    <row r="68" spans="3:101" x14ac:dyDescent="0.35">
      <c r="C68">
        <v>9</v>
      </c>
      <c r="K68" s="7">
        <f>IF(AND($D$14=$C68,$D$15=K$58),1,IF(MOD($D$14+$D$15,4)=0,$D$2*K67,IF(MOD($D$14+$D$15,4)=3,$D$2*K67,$D$5*K67)))</f>
        <v>2.8525486997005908E-2</v>
      </c>
      <c r="L68" s="7">
        <f>IF(AND($D$14=$C68,$D$15=L$58),1,IF(MOD($D$14+$D$15,4)=0,$D$2*L67,IF(MOD($D$14+$D$15,4)=3,$D$2*L67,$D$5*L67)))</f>
        <v>3.6613733321102938E-2</v>
      </c>
      <c r="M68" s="3">
        <f>IF(AND($D$14=$C68,$D$15=M$58),1,IF(MOD($D$14+$D$15,4)=0,$D$5*M67+$D$4*L68,IF(MOD($D$14+$D$15,4)=3,$D$5*M67+$D$4*L68,$D$2*M67+$D$3*L68)))</f>
        <v>3.1977067463195966E-2</v>
      </c>
      <c r="N68" s="11">
        <f>IF(AND($D$14=$C68,$D$15=N$58),1,IF(MOD($D$14+$D$15,4)=0,$D$4*M68,IF(MOD($D$14+$D$15,4)=3,$D$4*M68,$D$3*M68)))</f>
        <v>1.9073238549189908E-2</v>
      </c>
      <c r="O68" s="6">
        <f>IF(AND($D$14=$C68,$D$15=O$58),1,IF(MOD($D$14+$D$15,4)=0,$D$3*N68,IF(MOD($D$14+$D$15,4)=3,$D$3*N68,$D$4*N68)))</f>
        <v>7.7617247173604126E-3</v>
      </c>
      <c r="BY68">
        <v>9</v>
      </c>
      <c r="CG68" s="7">
        <f>IF(AND($D$14=$BY68,$D$15=CG$58),1,IF(MOD($D$14+$D$15,4)=0,$D$5*CG67,IF(MOD($D$14+$D$15,4)=3,$D$5*CG67,$D$2*CG67)))</f>
        <v>2.8525486997005911E-2</v>
      </c>
      <c r="CH68" s="7">
        <f>IF(AND($D$14=$BY68,$D$15=CH$58),1,IF(MOD($D$14+$D$15,4)=0,$D$5*CH67,IF(MOD($D$14+$D$15,4)=3,$D$5*CH67,$D$2*CH67)))</f>
        <v>2.4913095152687904E-2</v>
      </c>
      <c r="CI68" s="3">
        <f>IF(AND($D$14=$BY68,$D$15=CI$58),1,IF(MOD($D$14+$D$15,4)=0,$D$2*CI67+$D$3*CH68,IF(MOD($D$14+$D$15,4)=3,$D$2*CI67+$D$3*CH68,$D$5*CI67+$D$4*CH68)))</f>
        <v>3.1977067463195966E-2</v>
      </c>
      <c r="CJ68" s="11">
        <f>IF(AND($D$14=$BY68,$D$15=CJ$58),1,IF(MOD($D$14+$D$15,4)=0,$D$3*CI68,IF(MOD($D$14+$D$15,4)=3,$D$3*CI68,$D$4*CI68)))</f>
        <v>1.3012850139617803E-2</v>
      </c>
      <c r="CK68" s="6">
        <f>IF(AND($D$14=$BY68,$D$15=CK$58),1,IF(MOD($D$14+$D$15,4)=0,$D$4*CJ68,IF(MOD($D$14+$D$15,4)=3,$D$4*CJ68,$D$3*CJ68)))</f>
        <v>7.7617247173604126E-3</v>
      </c>
    </row>
    <row r="69" spans="3:101" x14ac:dyDescent="0.35">
      <c r="C69">
        <v>10</v>
      </c>
      <c r="L69" s="10">
        <f>IF(AND($D$14=$C69,$D$15=L$58),1,IF(MOD($D$14+$D$15,4)=0,$D$5*L68,IF(MOD($D$14+$D$15,4)=3,$D$5*L68,$D$2*L68)))</f>
        <v>1.4774880505297438E-2</v>
      </c>
      <c r="M69" s="10">
        <f>IF(AND($D$14=$C69,$D$15=M$58),1,IF(MOD($D$14+$D$15,4)=0,$D$5*M68,IF(MOD($D$14+$D$15,4)=3,$D$5*M68,$D$2*M68)))</f>
        <v>1.2903828914006057E-2</v>
      </c>
      <c r="N69" s="12">
        <f>IF(AND($D$14=$C69,$D$15=N$58),1,IF(MOD($D$14+$D$15,4)=0,$D$2*N68+$D$3*M69,IF(MOD($D$14+$D$15,4)=3,$D$2*N68+$D$3*M69,$D$5*N68+$D$4*M69)))</f>
        <v>1.6562639254086887E-2</v>
      </c>
      <c r="O69" s="6">
        <f>IF(AND($D$14=$C69,$D$15=O$58),1,IF(MOD($D$14+$D$15,4)=0,$D$3*N69,IF(MOD($D$14+$D$15,4)=3,$D$3*N69,$D$4*N69)))</f>
        <v>6.7400534079006778E-3</v>
      </c>
      <c r="P69" s="11">
        <f>IF(AND($D$14=$C69,$D$15=P$58),1,IF(MOD($D$14+$D$15,4)=0,$D$4*O69,IF(MOD($D$14+$D$15,4)=3,$D$4*O69,$D$3*O69)))</f>
        <v>4.02021375572135E-3</v>
      </c>
      <c r="BY69">
        <v>10</v>
      </c>
      <c r="CH69" s="10">
        <f>IF(AND($D$14=$BY69,$D$15=CH$58),1,IF(MOD($D$14+$D$15,4)=0,$D$2*CH68,IF(MOD($D$14+$D$15,4)=3,$D$2*CH68,$D$5*CH68)))</f>
        <v>1.4774880505297438E-2</v>
      </c>
      <c r="CI69" s="10">
        <f>IF(AND($D$14=$BY69,$D$15=CI$58),1,IF(MOD($D$14+$D$15,4)=0,$D$2*CI68,IF(MOD($D$14+$D$15,4)=3,$D$2*CI68,$D$5*CI68)))</f>
        <v>1.8964217323578163E-2</v>
      </c>
      <c r="CJ69" s="12">
        <f>IF(AND($D$14=$BY69,$D$15=CJ$58),1,IF(MOD($D$14+$D$15,4)=0,$D$5*CJ68+$D$4*CI69,IF(MOD($D$14+$D$15,4)=3,$D$5*CJ68+$D$4*CI69,$D$2*CJ68+$D$3*CI69)))</f>
        <v>1.6562639254086887E-2</v>
      </c>
      <c r="CK69" s="6">
        <f>IF(AND($D$14=$BY69,$D$15=CK$58),1,IF(MOD($D$14+$D$15,4)=0,$D$4*CJ69,IF(MOD($D$14+$D$15,4)=3,$D$4*CJ69,$D$3*CJ69)))</f>
        <v>9.8790537894372296E-3</v>
      </c>
      <c r="CL69" s="11">
        <f>IF(AND($D$14=$BY69,$D$15=CL$58),1,IF(MOD($D$14+$D$15,4)=0,$D$3*CK69,IF(MOD($D$14+$D$15,4)=3,$D$3*CK69,$D$4*CK69)))</f>
        <v>4.02021375572135E-3</v>
      </c>
    </row>
    <row r="70" spans="3:101" x14ac:dyDescent="0.35">
      <c r="C70">
        <v>11</v>
      </c>
      <c r="E70" s="1"/>
      <c r="F70" s="1"/>
      <c r="M70" s="7">
        <f>IF(AND($D$14=$C70,$D$15=M$58),1,IF(MOD($D$14+$D$15,4)=0,$D$2*M69,IF(MOD($D$14+$D$15,4)=3,$D$2*M69,$D$5*M69)))</f>
        <v>7.6527034917486672E-3</v>
      </c>
      <c r="N70" s="7">
        <f>IF(AND($D$14=$C70,$D$15=N$58),1,IF(MOD($D$14+$D$15,4)=0,$D$2*N69,IF(MOD($D$14+$D$15,4)=3,$D$2*N69,$D$5*N69)))</f>
        <v>9.8225858461862096E-3</v>
      </c>
      <c r="O70" s="3">
        <f>IF(AND($D$14=$C70,$D$15=O$58),1,IF(MOD($D$14+$D$15,4)=0,$D$5*O69+$D$4*N70,IF(MOD($D$14+$D$15,4)=3,$D$5*O69+$D$4*N70,$D$2*O69+$D$3*N70)))</f>
        <v>8.5786796858952075E-3</v>
      </c>
      <c r="P70" s="11">
        <f>IF(AND($D$14=$C70,$D$15=P$58),1,IF(MOD($D$14+$D$15,4)=0,$D$4*O70,IF(MOD($D$14+$D$15,4)=3,$D$4*O70,$D$3*O70)))</f>
        <v>5.116892106334989E-3</v>
      </c>
      <c r="Q70" s="6">
        <f>IF(AND($D$14=$C70,$D$15=Q$58),1,IF(MOD($D$14+$D$15,4)=0,$D$3*P70,IF(MOD($D$14+$D$15,4)=3,$D$3*P70,$D$4*P70)))</f>
        <v>2.0822844445309739E-3</v>
      </c>
      <c r="BY70">
        <v>11</v>
      </c>
      <c r="CI70" s="7">
        <f>IF(AND($D$14=$BY70,$D$15=CI$58),1,IF(MOD($D$14+$D$15,4)=0,$D$5*CI69,IF(MOD($D$14+$D$15,4)=3,$D$5*CI69,$D$2*CI69)))</f>
        <v>7.6527034917486672E-3</v>
      </c>
      <c r="CJ70" s="7">
        <f>IF(AND($D$14=$BY70,$D$15=CJ$58),1,IF(MOD($D$14+$D$15,4)=0,$D$5*CJ69,IF(MOD($D$14+$D$15,4)=3,$D$5*CJ69,$D$2*CJ69)))</f>
        <v>6.6835854646496587E-3</v>
      </c>
      <c r="CK70" s="3">
        <f>IF(AND($D$14=$BY70,$D$15=CK$58),1,IF(MOD($D$14+$D$15,4)=0,$D$2*CK69+$D$3*CJ70,IF(MOD($D$14+$D$15,4)=3,$D$2*CK69+$D$3*CJ70,$D$5*CK69+$D$4*CJ70)))</f>
        <v>8.5786796858952075E-3</v>
      </c>
      <c r="CL70" s="11">
        <f>IF(AND($D$14=$BY70,$D$15=CL$58),1,IF(MOD($D$14+$D$15,4)=0,$D$3*CK70,IF(MOD($D$14+$D$15,4)=3,$D$3*CK70,$D$4*CK70)))</f>
        <v>3.4910353576613003E-3</v>
      </c>
      <c r="CM70" s="6">
        <f>IF(AND($D$14=$BY70,$D$15=CM$58),1,IF(MOD($D$14+$D$15,4)=0,$D$4*CL70,IF(MOD($D$14+$D$15,4)=3,$D$4*CL70,$D$3*CL70)))</f>
        <v>2.0822844445309739E-3</v>
      </c>
    </row>
    <row r="71" spans="3:101" x14ac:dyDescent="0.35">
      <c r="C71">
        <v>12</v>
      </c>
      <c r="N71" s="10">
        <f>IF(AND($D$14=$C71,$D$15=N$58),1,IF(MOD($D$14+$D$15,4)=0,$D$5*N70,IF(MOD($D$14+$D$15,4)=3,$D$5*N70,$D$2*N70)))</f>
        <v>3.9637458124703309E-3</v>
      </c>
      <c r="O71" s="10">
        <f>IF(AND($D$14=$C71,$D$15=O$58),1,IF(MOD($D$14+$D$15,4)=0,$D$5*O70,IF(MOD($D$14+$D$15,4)=3,$D$5*O70,$D$2*O70)))</f>
        <v>3.4617875795602184E-3</v>
      </c>
      <c r="P71" s="12">
        <f>IF(AND($D$14=$C71,$D$15=P$58),1,IF(MOD($D$14+$D$15,4)=0,$D$2*P70+$D$3*O71,IF(MOD($D$14+$D$15,4)=3,$D$2*P70+$D$3*O71,$D$5*P70+$D$4*O71)))</f>
        <v>4.4433585749343411E-3</v>
      </c>
      <c r="Q71" s="6">
        <f>IF(AND($D$14=$C71,$D$15=Q$58),1,IF(MOD($D$14+$D$15,4)=0,$D$3*P71,IF(MOD($D$14+$D$15,4)=3,$D$3*P71,$D$4*P71)))</f>
        <v>1.8081945543866758E-3</v>
      </c>
      <c r="R71" s="11">
        <f>IF(AND($D$14=$C71,$D$15=R$58),1,IF(MOD($D$14+$D$15,4)=0,$D$4*Q71,IF(MOD($D$14+$D$15,4)=3,$D$4*Q71,$D$3*Q71)))</f>
        <v>1.0785268573754411E-3</v>
      </c>
      <c r="BY71">
        <v>12</v>
      </c>
      <c r="CA71" s="1"/>
      <c r="CJ71" s="10">
        <f>IF(AND($D$14=$BY71,$D$15=CJ$58),1,IF(MOD($D$14+$D$15,4)=0,$D$2*CJ70,IF(MOD($D$14+$D$15,4)=3,$D$2*CJ70,$D$5*CJ70)))</f>
        <v>3.9637458124703309E-3</v>
      </c>
      <c r="CK71" s="10">
        <f>IF(AND($D$14=$BY71,$D$15=CK$58),1,IF(MOD($D$14+$D$15,4)=0,$D$2*CK70,IF(MOD($D$14+$D$15,4)=3,$D$2*CK70,$D$5*CK70)))</f>
        <v>5.0876443282339067E-3</v>
      </c>
      <c r="CL71" s="12">
        <f>IF(AND($D$14=$BY71,$D$15=CL$58),1,IF(MOD($D$14+$D$15,4)=0,$D$5*CL70+$D$4*CK71,IF(MOD($D$14+$D$15,4)=3,$D$5*CL70+$D$4*CK71,$D$2*CL70+$D$3*CK71)))</f>
        <v>4.4433585749343411E-3</v>
      </c>
      <c r="CM71" s="6">
        <f>IF(AND($D$14=$BY71,$D$15=CM$58),1,IF(MOD($D$14+$D$15,4)=0,$D$4*CL71,IF(MOD($D$14+$D$15,4)=3,$D$4*CL71,$D$3*CL71)))</f>
        <v>2.6503130143767381E-3</v>
      </c>
      <c r="CN71" s="11">
        <f>IF(AND($D$14=$BY71,$D$15=CN$58),1,IF(MOD($D$14+$D$15,4)=0,$D$3*CM71,IF(MOD($D$14+$D$15,4)=3,$D$3*CM71,$D$4*CM71)))</f>
        <v>1.0785268573754413E-3</v>
      </c>
    </row>
    <row r="72" spans="3:101" x14ac:dyDescent="0.35">
      <c r="C72">
        <v>13</v>
      </c>
      <c r="O72" s="7">
        <f>IF(AND($D$14=$C72,$D$15=O$58),1,IF(MOD($D$14+$D$15,4)=0,$D$2*O71,IF(MOD($D$14+$D$15,4)=3,$D$2*O71,$D$5*O71)))</f>
        <v>2.053036666429892E-3</v>
      </c>
      <c r="P72" s="7">
        <f>IF(AND($D$14=$C72,$D$15=P$58),1,IF(MOD($D$14+$D$15,4)=0,$D$2*P71,IF(MOD($D$14+$D$15,4)=3,$D$2*P71,$D$5*P71)))</f>
        <v>2.6351640205476653E-3</v>
      </c>
      <c r="Q72" s="3">
        <f>IF(AND($D$14=$C72,$D$15=Q$58),1,IF(MOD($D$14+$D$15,4)=0,$D$5*Q71+$D$4*P72,IF(MOD($D$14+$D$15,4)=3,$D$5*Q71+$D$4*P72,$D$2*Q71+$D$3*P72)))</f>
        <v>2.3014538540125314E-3</v>
      </c>
      <c r="R72" s="11">
        <f>IF(AND($D$14=$C72,$D$15=R$58),1,IF(MOD($D$14+$D$15,4)=0,$D$4*Q72,IF(MOD($D$14+$D$15,4)=3,$D$4*Q72,$D$3*Q72)))</f>
        <v>1.372739336340202E-3</v>
      </c>
      <c r="S72" s="6">
        <f>IF(AND($D$14=$C72,$D$15=S$58),1,IF(MOD($D$14+$D$15,4)=0,$D$3*R72,IF(MOD($D$14+$D$15,4)=3,$D$3*R72,$D$4*R72)))</f>
        <v>5.5862693741735923E-4</v>
      </c>
      <c r="BY72">
        <v>13</v>
      </c>
      <c r="CK72" s="7">
        <f>IF(AND($D$14=$BY72,$D$15=CK$58),1,IF(MOD($D$14+$D$15,4)=0,$D$5*CK71,IF(MOD($D$14+$D$15,4)=3,$D$5*CK71,$D$2*CK71)))</f>
        <v>2.053036666429892E-3</v>
      </c>
      <c r="CL72" s="7">
        <f>IF(AND($D$14=$BY72,$D$15=CL$58),1,IF(MOD($D$14+$D$15,4)=0,$D$5*CL71,IF(MOD($D$14+$D$15,4)=3,$D$5*CL71,$D$2*CL71)))</f>
        <v>1.793045560557603E-3</v>
      </c>
      <c r="CM72" s="3">
        <f>IF(AND($D$14=$BY72,$D$15=CM$58),1,IF(MOD($D$14+$D$15,4)=0,$D$2*CM71+$D$3*CL72,IF(MOD($D$14+$D$15,4)=3,$D$2*CM71+$D$3*CL72,$D$5*CM71+$D$4*CL72)))</f>
        <v>2.3014538540125314E-3</v>
      </c>
      <c r="CN72" s="11">
        <f>IF(AND($D$14=$BY72,$D$15=CN$58),1,IF(MOD($D$14+$D$15,4)=0,$D$3*CM72,IF(MOD($D$14+$D$15,4)=3,$D$3*CM72,$D$4*CM72)))</f>
        <v>9.3656099453085005E-4</v>
      </c>
      <c r="CO72" s="6">
        <f>IF(AND($D$14=$BY72,$D$15=CO$58),1,IF(MOD($D$14+$D$15,4)=0,$D$4*CN72,IF(MOD($D$14+$D$15,4)=3,$D$4*CN72,$D$3*CN72)))</f>
        <v>5.5862693741735923E-4</v>
      </c>
    </row>
    <row r="73" spans="3:101" x14ac:dyDescent="0.35">
      <c r="C73">
        <v>14</v>
      </c>
      <c r="P73" s="10">
        <f>IF(AND($D$14=$C73,$D$15=P$58),1,IF(MOD($D$14+$D$15,4)=0,$D$5*P72,IF(MOD($D$14+$D$15,4)=3,$D$5*P72,$D$2*P72)))</f>
        <v>1.0633778635463684E-3</v>
      </c>
      <c r="Q73" s="10">
        <f>IF(AND($D$14=$C73,$D$15=Q$58),1,IF(MOD($D$14+$D$15,4)=0,$D$5*Q72,IF(MOD($D$14+$D$15,4)=3,$D$5*Q72,$D$2*Q72)))</f>
        <v>9.2871451767232935E-4</v>
      </c>
      <c r="R73" s="12">
        <f>IF(AND($D$14=$C73,$D$15=R$58),1,IF(MOD($D$14+$D$15,4)=0,$D$2*R72+$D$3*Q73,IF(MOD($D$14+$D$15,4)=3,$D$2*R72+$D$3*Q73,$D$5*R72+$D$4*Q73)))</f>
        <v>1.1920464560363335E-3</v>
      </c>
      <c r="S73" s="6">
        <f>IF(AND($D$14=$C73,$D$15=S$58),1,IF(MOD($D$14+$D$15,4)=0,$D$3*R73,IF(MOD($D$14+$D$15,4)=3,$D$3*R73,$D$4*R73)))</f>
        <v>4.850951986049618E-4</v>
      </c>
      <c r="T73" s="11">
        <f>IF(AND($D$14=$C73,$D$15=T$58),1,IF(MOD($D$14+$D$15,4)=0,$D$4*S73,IF(MOD($D$14+$D$15,4)=3,$D$4*S73,$D$3*S73)))</f>
        <v>2.8934286900160803E-4</v>
      </c>
      <c r="BY73">
        <v>14</v>
      </c>
      <c r="CL73" s="10">
        <f>IF(AND($D$14=$BY73,$D$15=CL$58),1,IF(MOD($D$14+$D$15,4)=0,$D$2*CL72,IF(MOD($D$14+$D$15,4)=3,$D$2*CL72,$D$5*CL72)))</f>
        <v>1.0633778635463682E-3</v>
      </c>
      <c r="CM73" s="10">
        <f>IF(AND($D$14=$BY73,$D$15=CM$58),1,IF(MOD($D$14+$D$15,4)=0,$D$2*CM72,IF(MOD($D$14+$D$15,4)=3,$D$2*CM72,$D$5*CM72)))</f>
        <v>1.3648928594816815E-3</v>
      </c>
      <c r="CN73" s="12">
        <f>IF(AND($D$14=$BY73,$D$15=CN$58),1,IF(MOD($D$14+$D$15,4)=0,$D$5*CN72+$D$4*CM73,IF(MOD($D$14+$D$15,4)=3,$D$5*CN72+$D$4*CM73,$D$2*CN72+$D$3*CM73)))</f>
        <v>1.1920464560363337E-3</v>
      </c>
      <c r="CO73" s="6">
        <f>IF(AND($D$14=$BY73,$D$15=CO$58),1,IF(MOD($D$14+$D$15,4)=0,$D$4*CN73,IF(MOD($D$14+$D$15,4)=3,$D$4*CN73,$D$3*CN73)))</f>
        <v>7.1101536886913246E-4</v>
      </c>
      <c r="CP73" s="11">
        <f>IF(AND($D$14=$BY73,$D$15=CP$58),1,IF(MOD($D$14+$D$15,4)=0,$D$3*CO73,IF(MOD($D$14+$D$15,4)=3,$D$3*CO73,$D$4*CO73)))</f>
        <v>2.8934286900160808E-4</v>
      </c>
    </row>
    <row r="74" spans="3:101" x14ac:dyDescent="0.35">
      <c r="C74">
        <v>15</v>
      </c>
      <c r="Q74" s="7">
        <f>IF(AND($D$14=$C74,$D$15=Q$58),1,IF(MOD($D$14+$D$15,4)=0,$D$2*Q73,IF(MOD($D$14+$D$15,4)=3,$D$2*Q73,$D$5*Q73)))</f>
        <v>5.5078046055883863E-4</v>
      </c>
      <c r="R74" s="7">
        <f>IF(AND($D$14=$C74,$D$15=R$58),1,IF(MOD($D$14+$D$15,4)=0,$D$2*R73,IF(MOD($D$14+$D$15,4)=3,$D$2*R73,$D$5*R73)))</f>
        <v>7.0695125743137173E-4</v>
      </c>
      <c r="S74" s="3">
        <f>IF(AND($D$14=$C74,$D$15=S$58),1,IF(MOD($D$14+$D$15,4)=0,$D$5*S73+$D$4*R74,IF(MOD($D$14+$D$15,4)=3,$D$5*S73+$D$4*R74,$D$2*S73+$D$3*R74)))</f>
        <v>6.1742482947087815E-4</v>
      </c>
      <c r="T74" s="11">
        <f>IF(AND($D$14=$C74,$D$15=T$58),1,IF(MOD($D$14+$D$15,4)=0,$D$4*S74,IF(MOD($D$14+$D$15,4)=3,$D$4*S74,$D$3*S74)))</f>
        <v>3.6827301541158804E-4</v>
      </c>
      <c r="U74" s="6">
        <f>IF(AND($D$14=$C74,$D$15=U$58),1,IF(MOD($D$14+$D$15,4)=0,$D$3*T74,IF(MOD($D$14+$D$15,4)=3,$D$3*T74,$D$4*T74)))</f>
        <v>1.4986619912948031E-4</v>
      </c>
      <c r="BY74">
        <v>15</v>
      </c>
      <c r="CM74" s="7">
        <f>IF(AND($D$14=$BY74,$D$15=CM$58),1,IF(MOD($D$14+$D$15,4)=0,$D$5*CM73,IF(MOD($D$14+$D$15,4)=3,$D$5*CM73,$D$2*CM73)))</f>
        <v>5.5078046055883863E-4</v>
      </c>
      <c r="CN74" s="7">
        <f>IF(AND($D$14=$BY74,$D$15=CN$58),1,IF(MOD($D$14+$D$15,4)=0,$D$5*CN73,IF(MOD($D$14+$D$15,4)=3,$D$5*CN73,$D$2*CN73)))</f>
        <v>4.8103108716720123E-4</v>
      </c>
      <c r="CO74" s="3">
        <f>IF(AND($D$14=$BY74,$D$15=CO$58),1,IF(MOD($D$14+$D$15,4)=0,$D$2*CO73+$D$3*CN74,IF(MOD($D$14+$D$15,4)=3,$D$2*CO73+$D$3*CN74,$D$5*CO73+$D$4*CN74)))</f>
        <v>6.1742482947087815E-4</v>
      </c>
      <c r="CP74" s="11">
        <f>IF(AND($D$14=$BY74,$D$15=CP$58),1,IF(MOD($D$14+$D$15,4)=0,$D$3*CO74,IF(MOD($D$14+$D$15,4)=3,$D$3*CO74,$D$4*CO74)))</f>
        <v>2.5125683546907109E-4</v>
      </c>
      <c r="CQ74" s="6">
        <f>IF(AND($D$14=$BY74,$D$15=CQ$58),1,IF(MOD($D$14+$D$15,4)=0,$D$4*CP74,IF(MOD($D$14+$D$15,4)=3,$D$4*CP74,$D$3*CP74)))</f>
        <v>1.4986619912948034E-4</v>
      </c>
    </row>
    <row r="75" spans="3:101" x14ac:dyDescent="0.35">
      <c r="C75">
        <v>16</v>
      </c>
      <c r="R75" s="10">
        <f>IF(AND($D$14=$C75,$D$15=R$58),1,IF(MOD($D$14+$D$15,4)=0,$D$5*R74,IF(MOD($D$14+$D$15,4)=3,$D$5*R74,$D$2*R74)))</f>
        <v>2.8527875756384735E-4</v>
      </c>
      <c r="S75" s="10">
        <f>IF(AND($D$14=$C75,$D$15=S$58),1,IF(MOD($D$14+$D$15,4)=0,$D$5*S74,IF(MOD($D$14+$D$15,4)=3,$D$5*S74,$D$2*S74)))</f>
        <v>2.4915181405929011E-4</v>
      </c>
      <c r="T75" s="12">
        <f>IF(AND($D$14=$C75,$D$15=T$58),1,IF(MOD($D$14+$D$15,4)=0,$D$2*T74+$D$3*S75,IF(MOD($D$14+$D$15,4)=3,$D$2*T74+$D$3*S75,$D$5*T74+$D$4*S75)))</f>
        <v>3.197974526216985E-4</v>
      </c>
      <c r="U75" s="6">
        <f>IF(AND($D$14=$C75,$D$15=U$58),1,IF(MOD($D$14+$D$15,4)=0,$D$3*T75,IF(MOD($D$14+$D$15,4)=3,$D$3*T75,$D$4*T75)))</f>
        <v>1.3013939851699478E-4</v>
      </c>
      <c r="V75" s="11">
        <f>IF(AND($D$14=$C75,$D$15=V$58),1,IF(MOD($D$14+$D$15,4)=0,$D$4*U75,IF(MOD($D$14+$D$15,4)=3,$D$4*U75,$D$3*U75)))</f>
        <v>7.7623746937382549E-5</v>
      </c>
      <c r="BY75">
        <v>16</v>
      </c>
      <c r="CN75" s="10">
        <f>IF(AND($D$14=$BY75,$D$15=CN$58),1,IF(MOD($D$14+$D$15,4)=0,$D$2*CN74,IF(MOD($D$14+$D$15,4)=3,$D$2*CN74,$D$5*CN74)))</f>
        <v>2.852787575638474E-4</v>
      </c>
      <c r="CO75" s="10">
        <f>IF(AND($D$14=$BY75,$D$15=CO$58),1,IF(MOD($D$14+$D$15,4)=0,$D$2*CO74,IF(MOD($D$14+$D$15,4)=3,$D$2*CO74,$D$5*CO74)))</f>
        <v>3.6616799400180706E-4</v>
      </c>
      <c r="CP75" s="12">
        <f>IF(AND($D$14=$BY75,$D$15=CP$58),1,IF(MOD($D$14+$D$15,4)=0,$D$5*CP74+$D$4*CO75,IF(MOD($D$14+$D$15,4)=3,$D$5*CP74+$D$4*CO75,$D$2*CP74+$D$3*CO75)))</f>
        <v>3.197974526216985E-4</v>
      </c>
      <c r="CQ75" s="6">
        <f>IF(AND($D$14=$BY75,$D$15=CQ$58),1,IF(MOD($D$14+$D$15,4)=0,$D$4*CP75,IF(MOD($D$14+$D$15,4)=3,$D$4*CP75,$D$3*CP75)))</f>
        <v>1.907483576565369E-4</v>
      </c>
      <c r="CR75" s="11">
        <f>IF(AND($D$14=$BY75,$D$15=CR$58),1,IF(MOD($D$14+$D$15,4)=0,$D$3*CQ75,IF(MOD($D$14+$D$15,4)=3,$D$3*CQ75,$D$4*CQ75)))</f>
        <v>7.7623746937382536E-5</v>
      </c>
    </row>
    <row r="76" spans="3:101" x14ac:dyDescent="0.35">
      <c r="C76">
        <v>17</v>
      </c>
      <c r="S76" s="7">
        <f>IF(AND($D$14=$C76,$D$15=S$58),1,IF(MOD($D$14+$D$15,4)=0,$D$2*S75,IF(MOD($D$14+$D$15,4)=3,$D$2*S75,$D$5*S75)))</f>
        <v>1.4776117771969936E-4</v>
      </c>
      <c r="T76" s="7">
        <f>IF(AND($D$14=$C76,$D$15=T$58),1,IF(MOD($D$14+$D$15,4)=0,$D$2*T75,IF(MOD($D$14+$D$15,4)=3,$D$2*T75,$D$5*T75)))</f>
        <v>1.8965805410470373E-4</v>
      </c>
      <c r="U76" s="3">
        <f>IF(AND($D$14=$C76,$D$15=U$58),1,IF(MOD($D$14+$D$15,4)=0,$D$5*U75+$D$4*T76,IF(MOD($D$14+$D$15,4)=3,$D$5*U75+$D$4*T76,$D$2*U75+$D$3*T76)))</f>
        <v>1.656402622987666E-4</v>
      </c>
      <c r="V76" s="11">
        <f>IF(AND($D$14=$C76,$D$15=V$58),1,IF(MOD($D$14+$D$15,4)=0,$D$4*U76,IF(MOD($D$14+$D$15,4)=3,$D$4*U76,$D$3*U76)))</f>
        <v>9.8798810735567234E-5</v>
      </c>
      <c r="W76" s="6">
        <f>IF(AND($D$14=$C76,$D$15=W$58),1,IF(MOD($D$14+$D$15,4)=0,$D$3*V76,IF(MOD($D$14+$D$15,4)=3,$D$3*V76,$D$4*V76)))</f>
        <v>4.0205504133677165E-5</v>
      </c>
      <c r="BY76">
        <v>17</v>
      </c>
      <c r="CO76" s="7">
        <f>IF(AND($D$14=$BY76,$D$15=CO$58),1,IF(MOD($D$14+$D$15,4)=0,$D$5*CO75,IF(MOD($D$14+$D$15,4)=3,$D$5*CO75,$D$2*CO75)))</f>
        <v>1.4776117771969933E-4</v>
      </c>
      <c r="CP76" s="7">
        <f>IF(AND($D$14=$BY76,$D$15=CP$58),1,IF(MOD($D$14+$D$15,4)=0,$D$5*CP75,IF(MOD($D$14+$D$15,4)=3,$D$5*CP75,$D$2*CP75)))</f>
        <v>1.2904909496516161E-4</v>
      </c>
      <c r="CQ76" s="3">
        <f>IF(AND($D$14=$BY76,$D$15=CQ$58),1,IF(MOD($D$14+$D$15,4)=0,$D$2*CQ75+$D$3*CP76,IF(MOD($D$14+$D$15,4)=3,$D$2*CQ75+$D$3*CP76,$D$5*CQ75+$D$4*CP76)))</f>
        <v>1.656402622987666E-4</v>
      </c>
      <c r="CR76" s="11">
        <f>IF(AND($D$14=$BY76,$D$15=CR$58),1,IF(MOD($D$14+$D$15,4)=0,$D$3*CQ76,IF(MOD($D$14+$D$15,4)=3,$D$3*CQ76,$D$4*CQ76)))</f>
        <v>6.7406178282660022E-5</v>
      </c>
      <c r="CS76" s="6">
        <f>IF(AND($D$14=$BY76,$D$15=CS$58),1,IF(MOD($D$14+$D$15,4)=0,$D$4*CR76,IF(MOD($D$14+$D$15,4)=3,$D$4*CR76,$D$3*CR76)))</f>
        <v>4.0205504133677158E-5</v>
      </c>
    </row>
    <row r="77" spans="3:101" x14ac:dyDescent="0.35">
      <c r="C77">
        <v>18</v>
      </c>
      <c r="T77" s="10">
        <f>IF(AND($D$14=$C77,$D$15=T$58),1,IF(MOD($D$14+$D$15,4)=0,$D$5*T76,IF(MOD($D$14+$D$15,4)=3,$D$5*T76,$D$2*T76)))</f>
        <v>7.6533443385549366E-5</v>
      </c>
      <c r="U77" s="10">
        <f>IF(AND($D$14=$C77,$D$15=U$58),1,IF(MOD($D$14+$D$15,4)=0,$D$5*U76,IF(MOD($D$14+$D$15,4)=3,$D$5*U76,$D$2*U76)))</f>
        <v>6.6841451563199369E-5</v>
      </c>
      <c r="V77" s="12">
        <f>IF(AND($D$14=$C77,$D$15=V$58),1,IF(MOD($D$14+$D$15,4)=0,$D$2*V76+$D$3*U77,IF(MOD($D$14+$D$15,4)=3,$D$2*V76+$D$3*U77,$D$5*V76+$D$4*U77)))</f>
        <v>8.5793980750872926E-5</v>
      </c>
      <c r="W77" s="6">
        <f>IF(AND($D$14=$C77,$D$15=W$58),1,IF(MOD($D$14+$D$15,4)=0,$D$3*V77,IF(MOD($D$14+$D$15,4)=3,$D$3*V77,$D$4*V77)))</f>
        <v>3.4913277012575133E-5</v>
      </c>
      <c r="X77" s="11">
        <f>IF(AND($D$14=$C77,$D$15=X$58),1,IF(MOD($D$14+$D$15,4)=0,$D$4*W77,IF(MOD($D$14+$D$15,4)=3,$D$4*W77,$D$3*W77)))</f>
        <v>2.0824588175923974E-5</v>
      </c>
      <c r="BY77">
        <v>18</v>
      </c>
      <c r="CP77" s="10">
        <f>IF(AND($D$14=$BY77,$D$15=CP$58),1,IF(MOD($D$14+$D$15,4)=0,$D$2*CP76,IF(MOD($D$14+$D$15,4)=3,$D$2*CP76,$D$5*CP76)))</f>
        <v>7.6533443385549366E-5</v>
      </c>
      <c r="CQ77" s="10">
        <f>IF(AND($D$14=$BY77,$D$15=CQ$58),1,IF(MOD($D$14+$D$15,4)=0,$D$2*CQ76,IF(MOD($D$14+$D$15,4)=3,$D$2*CQ76,$D$5*CQ76)))</f>
        <v>9.823408401610658E-5</v>
      </c>
      <c r="CR77" s="12">
        <f>IF(AND($D$14=$BY77,$D$15=CR$58),1,IF(MOD($D$14+$D$15,4)=0,$D$5*CR76+$D$4*CQ77,IF(MOD($D$14+$D$15,4)=3,$D$5*CR76+$D$4*CQ77,$D$2*CR76+$D$3*CQ77)))</f>
        <v>8.5793980750872926E-5</v>
      </c>
      <c r="CS77" s="6">
        <f>IF(AND($D$14=$BY77,$D$15=CS$58),1,IF(MOD($D$14+$D$15,4)=0,$D$4*CR77,IF(MOD($D$14+$D$15,4)=3,$D$4*CR77,$D$3*CR77)))</f>
        <v>5.1173206011757864E-5</v>
      </c>
      <c r="CT77" s="11">
        <f>IF(AND($D$14=$BY77,$D$15=CT$58),1,IF(MOD($D$14+$D$15,4)=0,$D$3*CS77,IF(MOD($D$14+$D$15,4)=3,$D$3*CS77,$D$4*CS77)))</f>
        <v>2.0824588175923974E-5</v>
      </c>
    </row>
    <row r="78" spans="3:101" x14ac:dyDescent="0.35">
      <c r="C78">
        <v>19</v>
      </c>
      <c r="U78" s="7">
        <f>IF(AND($D$14=$C78,$D$15=U$58),1,IF(MOD($D$14+$D$15,4)=0,$D$2*U77,IF(MOD($D$14+$D$15,4)=3,$D$2*U77,$D$5*U77)))</f>
        <v>3.9640777414216505E-5</v>
      </c>
      <c r="V78" s="7">
        <f>IF(AND($D$14=$C78,$D$15=V$58),1,IF(MOD($D$14+$D$15,4)=0,$D$2*V77,IF(MOD($D$14+$D$15,4)=3,$D$2*V77,$D$5*V77)))</f>
        <v>5.0880703738297793E-5</v>
      </c>
      <c r="W78" s="3">
        <f>IF(AND($D$14=$C78,$D$15=W$58),1,IF(MOD($D$14+$D$15,4)=0,$D$5*W77+$D$4*V78,IF(MOD($D$14+$D$15,4)=3,$D$5*W77+$D$4*V78,$D$2*W77+$D$3*V78)))</f>
        <v>4.4437306672485049E-5</v>
      </c>
      <c r="X78" s="11">
        <f>IF(AND($D$14=$C78,$D$15=X$58),1,IF(MOD($D$14+$D$15,4)=0,$D$4*W78,IF(MOD($D$14+$D$15,4)=3,$D$4*W78,$D$3*W78)))</f>
        <v>2.6505349548495015E-5</v>
      </c>
      <c r="Y78" s="6">
        <f>IF(AND($D$14=$C78,$D$15=Y$58),1,IF(MOD($D$14+$D$15,4)=0,$D$3*X78,IF(MOD($D$14+$D$15,4)=3,$D$3*X78,$D$4*X78)))</f>
        <v>1.0786171745414949E-5</v>
      </c>
      <c r="BY78">
        <v>19</v>
      </c>
      <c r="CQ78" s="7">
        <f>IF(AND($D$14=$BY78,$D$15=CQ$58),1,IF(MOD($D$14+$D$15,4)=0,$D$5*CQ77,IF(MOD($D$14+$D$15,4)=3,$D$5*CQ77,$D$2*CQ77)))</f>
        <v>3.9640777414216511E-5</v>
      </c>
      <c r="CR78" s="7">
        <f>IF(AND($D$14=$BY78,$D$15=CR$58),1,IF(MOD($D$14+$D$15,4)=0,$D$5*CR77,IF(MOD($D$14+$D$15,4)=3,$D$5*CR77,$D$2*CR77)))</f>
        <v>3.4620774739115062E-5</v>
      </c>
      <c r="CS78" s="3">
        <f>IF(AND($D$14=$BY78,$D$15=CS$58),1,IF(MOD($D$14+$D$15,4)=0,$D$2*CS77+$D$3*CR78,IF(MOD($D$14+$D$15,4)=3,$D$2*CS77+$D$3*CR78,$D$5*CS77+$D$4*CR78)))</f>
        <v>4.4437306672485049E-5</v>
      </c>
      <c r="CT78" s="11">
        <f>IF(AND($D$14=$BY78,$D$15=CT$58),1,IF(MOD($D$14+$D$15,4)=0,$D$3*CS78,IF(MOD($D$14+$D$15,4)=3,$D$3*CS78,$D$4*CS78)))</f>
        <v>1.8083459748234589E-5</v>
      </c>
      <c r="CU78" s="6">
        <f>IF(AND($D$14=$BY78,$D$15=CU$58),1,IF(MOD($D$14+$D$15,4)=0,$D$4*CT78,IF(MOD($D$14+$D$15,4)=3,$D$4*CT78,$D$3*CT78)))</f>
        <v>1.0786171745414949E-5</v>
      </c>
    </row>
    <row r="79" spans="3:101" x14ac:dyDescent="0.35">
      <c r="C79">
        <v>20</v>
      </c>
      <c r="V79" s="10">
        <f>IF(AND($D$14=$C79,$D$15=V$58),1,IF(MOD($D$14+$D$15,4)=0,$D$5*V78,IF(MOD($D$14+$D$15,4)=3,$D$5*V78,$D$2*V78)))</f>
        <v>2.0532085902463907E-5</v>
      </c>
      <c r="W79" s="10">
        <f>IF(AND($D$14=$C79,$D$15=W$58),1,IF(MOD($D$14+$D$15,4)=0,$D$5*W78,IF(MOD($D$14+$D$15,4)=3,$D$5*W78,$D$2*W78)))</f>
        <v>1.7931957123990034E-5</v>
      </c>
      <c r="X79" s="12">
        <f>IF(AND($D$14=$C79,$D$15=X$58),1,IF(MOD($D$14+$D$15,4)=0,$D$2*X78+$D$3*W79,IF(MOD($D$14+$D$15,4)=3,$D$2*X78+$D$3*W79,$D$5*X78+$D$4*W79)))</f>
        <v>2.3016465805899706E-5</v>
      </c>
      <c r="Y79" s="6">
        <f>IF(AND($D$14=$C79,$D$15=Y$58),1,IF(MOD($D$14+$D$15,4)=0,$D$3*X79,IF(MOD($D$14+$D$15,4)=3,$D$3*X79,$D$4*X79)))</f>
        <v>9.3663942330087477E-6</v>
      </c>
      <c r="Z79" s="11">
        <f>IF(AND($D$14=$C79,$D$15=Z$58),1,IF(MOD($D$14+$D$15,4)=0,$D$4*Y79,IF(MOD($D$14+$D$15,4)=3,$D$4*Y79,$D$3*Y79)))</f>
        <v>5.5867371752443208E-6</v>
      </c>
      <c r="BY79">
        <v>20</v>
      </c>
      <c r="CR79" s="10">
        <f>IF(AND($D$14=$BY79,$D$15=CR$58),1,IF(MOD($D$14+$D$15,4)=0,$D$2*CR78,IF(MOD($D$14+$D$15,4)=3,$D$2*CR78,$D$5*CR78)))</f>
        <v>2.0532085902463907E-5</v>
      </c>
      <c r="CS79" s="10">
        <f>IF(AND($D$14=$BY79,$D$15=CS$58),1,IF(MOD($D$14+$D$15,4)=0,$D$2*CS78,IF(MOD($D$14+$D$15,4)=3,$D$2*CS78,$D$5*CS78)))</f>
        <v>2.635384692425046E-5</v>
      </c>
      <c r="CT79" s="12">
        <f>IF(AND($D$14=$BY79,$D$15=CT$58),1,IF(MOD($D$14+$D$15,4)=0,$D$5*CT78+$D$4*CS79,IF(MOD($D$14+$D$15,4)=3,$D$5*CT78+$D$4*CS79,$D$2*CT78+$D$3*CS79)))</f>
        <v>2.3016465805899706E-5</v>
      </c>
      <c r="CU79" s="6">
        <f>IF(AND($D$14=$BY79,$D$15=CU$58),1,IF(MOD($D$14+$D$15,4)=0,$D$4*CT79,IF(MOD($D$14+$D$15,4)=3,$D$4*CT79,$D$3*CT79)))</f>
        <v>1.372854291221243E-5</v>
      </c>
      <c r="CV79" s="11">
        <f>IF(AND($D$14=$BY79,$D$15=CV$58),1,IF(MOD($D$14+$D$15,4)=0,$D$3*CU79,IF(MOD($D$14+$D$15,4)=3,$D$3*CU79,$D$4*CU79)))</f>
        <v>5.5867371752443208E-6</v>
      </c>
    </row>
    <row r="80" spans="3:101" x14ac:dyDescent="0.35">
      <c r="C80">
        <v>21</v>
      </c>
      <c r="W80" s="7">
        <f>IF(AND($D$14=$C80,$D$15=W$58),1,IF(MOD($D$14+$D$15,4)=0,$D$2*W79,IF(MOD($D$14+$D$15,4)=3,$D$2*W79,$D$5*W79)))</f>
        <v>1.0634669121170394E-5</v>
      </c>
      <c r="X80" s="7">
        <f>IF(AND($D$14=$C80,$D$15=X$58),1,IF(MOD($D$14+$D$15,4)=0,$D$2*X79,IF(MOD($D$14+$D$15,4)=3,$D$2*X79,$D$5*X79)))</f>
        <v>1.3650071572890958E-5</v>
      </c>
      <c r="Y80" s="3">
        <f>IF(AND($D$14=$C80,$D$15=Y$58),1,IF(MOD($D$14+$D$15,4)=0,$D$5*Y79+$D$4*X80,IF(MOD($D$14+$D$15,4)=3,$D$5*Y79+$D$4*X80,$D$2*Y79+$D$3*X80)))</f>
        <v>1.1921462794732536E-5</v>
      </c>
      <c r="Z80" s="11">
        <f>IF(AND($D$14=$C80,$D$15=Z$58),1,IF(MOD($D$14+$D$15,4)=0,$D$4*Y80,IF(MOD($D$14+$D$15,4)=3,$D$4*Y80,$D$3*Y80)))</f>
        <v>7.1107491017095337E-6</v>
      </c>
      <c r="AA80" s="6">
        <f>IF(AND($D$14=$C80,$D$15=AA$58),1,IF(MOD($D$14+$D$15,4)=0,$D$3*Z80,IF(MOD($D$14+$D$15,4)=3,$D$3*Z80,$D$4*Z80)))</f>
        <v>2.893670989294651E-6</v>
      </c>
      <c r="BY80">
        <v>21</v>
      </c>
      <c r="CS80" s="7">
        <f>IF(AND($D$14=$BY80,$D$15=CS$58),1,IF(MOD($D$14+$D$15,4)=0,$D$5*CS79,IF(MOD($D$14+$D$15,4)=3,$D$5*CS79,$D$2*CS79)))</f>
        <v>1.0634669121170396E-5</v>
      </c>
      <c r="CT80" s="7">
        <f>IF(AND($D$14=$BY80,$D$15=CT$58),1,IF(MOD($D$14+$D$15,4)=0,$D$5*CT79,IF(MOD($D$14+$D$15,4)=3,$D$5*CT79,$D$2*CT79)))</f>
        <v>9.2879228936872762E-6</v>
      </c>
      <c r="CU80" s="3">
        <f>IF(AND($D$14=$BY80,$D$15=CU$58),1,IF(MOD($D$14+$D$15,4)=0,$D$2*CU79+$D$3*CT80,IF(MOD($D$14+$D$15,4)=3,$D$2*CU79+$D$3*CT80,$D$5*CU79+$D$4*CT80)))</f>
        <v>1.1921462794732536E-5</v>
      </c>
      <c r="CV80" s="11">
        <f>IF(AND($D$14=$BY80,$D$15=CV$58),1,IF(MOD($D$14+$D$15,4)=0,$D$3*CU80,IF(MOD($D$14+$D$15,4)=3,$D$3*CU80,$D$4*CU80)))</f>
        <v>4.8513582107375316E-6</v>
      </c>
      <c r="CW80" s="6">
        <f>IF(AND($D$14=$BY80,$D$15=CW$58),1,IF(MOD($D$14+$D$15,4)=0,$D$4*CV80,IF(MOD($D$14+$D$15,4)=3,$D$4*CV80,$D$3*CV80)))</f>
        <v>2.893670989294651E-6</v>
      </c>
    </row>
    <row r="81" spans="2:108" x14ac:dyDescent="0.35">
      <c r="C81">
        <v>22</v>
      </c>
      <c r="X81" s="10">
        <f>IF(AND($D$14=$C81,$D$15=X$58),1,IF(MOD($D$14+$D$15,4)=0,$D$5*X80,IF(MOD($D$14+$D$15,4)=3,$D$5*X80,$D$2*X80)))</f>
        <v>5.5082658359228493E-6</v>
      </c>
      <c r="Y81" s="10">
        <f>IF(AND($D$14=$C81,$D$15=Y$58),1,IF(MOD($D$14+$D$15,4)=0,$D$5*Y80,IF(MOD($D$14+$D$15,4)=3,$D$5*Y80,$D$2*Y80)))</f>
        <v>4.810713693023002E-6</v>
      </c>
      <c r="Z81" s="12">
        <f>IF(AND($D$14=$C81,$D$15=Z$58),1,IF(MOD($D$14+$D$15,4)=0,$D$2*Z80+$D$3*Y81,IF(MOD($D$14+$D$15,4)=3,$D$2*Z80+$D$3*Y81,$D$5*Z80+$D$4*Y81)))</f>
        <v>6.1747653338577632E-6</v>
      </c>
      <c r="AA81" s="6">
        <f>IF(AND($D$14=$C81,$D$15=AA$58),1,IF(MOD($D$14+$D$15,4)=0,$D$3*Z81,IF(MOD($D$14+$D$15,4)=3,$D$3*Z81,$D$4*Z81)))</f>
        <v>2.5127787602561918E-6</v>
      </c>
      <c r="AB81" s="11">
        <f>IF(AND($D$14=$C81,$D$15=AB$58),1,IF(MOD($D$14+$D$15,4)=0,$D$4*AA81,IF(MOD($D$14+$D$15,4)=3,$D$4*AA81,$D$3*AA81)))</f>
        <v>1.498787491093905E-6</v>
      </c>
      <c r="BY81">
        <v>22</v>
      </c>
      <c r="CT81" s="10">
        <f>IF(AND($D$14=$BY81,$D$15=CT$58),1,IF(MOD($D$14+$D$15,4)=0,$D$2*CT80,IF(MOD($D$14+$D$15,4)=3,$D$2*CT80,$D$5*CT80)))</f>
        <v>5.5082658359228493E-6</v>
      </c>
      <c r="CU81" s="10">
        <f>IF(AND($D$14=$BY81,$D$15=CU$58),1,IF(MOD($D$14+$D$15,4)=0,$D$2*CU80,IF(MOD($D$14+$D$15,4)=3,$D$2*CU80,$D$5*CU80)))</f>
        <v>7.0701045839950042E-6</v>
      </c>
      <c r="CV81" s="12">
        <f>IF(AND($D$14=$BY81,$D$15=CV$58),1,IF(MOD($D$14+$D$15,4)=0,$D$5*CV80+$D$4*CU81,IF(MOD($D$14+$D$15,4)=3,$D$5*CV80+$D$4*CU81,$D$2*CV80+$D$3*CU81)))</f>
        <v>6.1747653338577632E-6</v>
      </c>
      <c r="CW81" s="6">
        <f>IF(AND($D$14=$BY81,$D$15=CW$58),1,IF(MOD($D$14+$D$15,4)=0,$D$4*CV81,IF(MOD($D$14+$D$15,4)=3,$D$4*CV81,$D$3*CV81)))</f>
        <v>3.68303855047021E-6</v>
      </c>
      <c r="CX81" s="11">
        <f>IF(AND($D$14=$BY81,$D$15=CX$58),1,IF(MOD($D$14+$D$15,4)=0,$D$3*CW81,IF(MOD($D$14+$D$15,4)=3,$D$3*CW81,$D$4*CW81)))</f>
        <v>1.498787491093905E-6</v>
      </c>
    </row>
    <row r="82" spans="2:108" x14ac:dyDescent="0.35">
      <c r="C82">
        <v>23</v>
      </c>
      <c r="Y82" s="7">
        <f>IF(AND($D$14=$C82,$D$15=Y$58),1,IF(MOD($D$14+$D$15,4)=0,$D$2*Y81,IF(MOD($D$14+$D$15,4)=3,$D$2*Y81,$D$5*Y81)))</f>
        <v>2.8530264715801215E-6</v>
      </c>
      <c r="Z82" s="7">
        <f>IF(AND($D$14=$C82,$D$15=Z$58),1,IF(MOD($D$14+$D$15,4)=0,$D$2*Z81,IF(MOD($D$14+$D$15,4)=3,$D$2*Z81,$D$5*Z81)))</f>
        <v>3.6619865736015714E-6</v>
      </c>
      <c r="AA82" s="3">
        <f>IF(AND($D$14=$C82,$D$15=AA$58),1,IF(MOD($D$14+$D$15,4)=0,$D$5*AA81+$D$4*Z82,IF(MOD($D$14+$D$15,4)=3,$D$5*AA81+$D$4*Z82,$D$2*AA81+$D$3*Z82)))</f>
        <v>3.1982423285385918E-6</v>
      </c>
      <c r="AB82" s="11">
        <f>IF(AND($D$14=$C82,$D$15=AB$58),1,IF(MOD($D$14+$D$15,4)=0,$D$4*AA82,IF(MOD($D$14+$D$15,4)=3,$D$4*AA82,$D$3*AA82)))</f>
        <v>1.9076433115870347E-6</v>
      </c>
      <c r="AC82" s="6">
        <f>IF(AND($D$14=$C82,$D$15=AC$58),1,IF(MOD($D$14+$D$15,4)=0,$D$3*AB82,IF(MOD($D$14+$D$15,4)=3,$D$3*AB82,$D$4*AB82)))</f>
        <v>7.7630247245459184E-7</v>
      </c>
      <c r="BY82">
        <v>23</v>
      </c>
      <c r="CU82" s="7">
        <f>IF(AND($D$14=$BY82,$D$15=CU$58),1,IF(MOD($D$14+$D$15,4)=0,$D$5*CU81,IF(MOD($D$14+$D$15,4)=3,$D$5*CU81,$D$2*CU81)))</f>
        <v>2.8530264715801219E-6</v>
      </c>
      <c r="CV82" s="7">
        <f>IF(AND($D$14=$BY82,$D$15=CV$58),1,IF(MOD($D$14+$D$15,4)=0,$D$5*CV81,IF(MOD($D$14+$D$15,4)=3,$D$5*CV81,$D$2*CV81)))</f>
        <v>2.4917267833875532E-6</v>
      </c>
      <c r="CW82" s="3">
        <f>IF(AND($D$14=$BY82,$D$15=CW$58),1,IF(MOD($D$14+$D$15,4)=0,$D$2*CW81+$D$3*CV82,IF(MOD($D$14+$D$15,4)=3,$D$2*CW81+$D$3*CV82,$D$5*CW81+$D$4*CV82)))</f>
        <v>3.1982423285385918E-6</v>
      </c>
      <c r="CX82" s="11">
        <f>IF(AND($D$14=$BY82,$D$15=CX$58),1,IF(MOD($D$14+$D$15,4)=0,$D$3*CW82,IF(MOD($D$14+$D$15,4)=3,$D$3*CW82,$D$4*CW82)))</f>
        <v>1.3015029655034984E-6</v>
      </c>
      <c r="CY82" s="6">
        <f>IF(AND($D$14=$BY82,$D$15=CY$58),1,IF(MOD($D$14+$D$15,4)=0,$D$4*CX82,IF(MOD($D$14+$D$15,4)=3,$D$4*CX82,$D$3*CX82)))</f>
        <v>7.7630247245459184E-7</v>
      </c>
    </row>
    <row r="83" spans="2:108" x14ac:dyDescent="0.35">
      <c r="C83">
        <v>24</v>
      </c>
      <c r="Z83" s="10">
        <f>IF(AND($D$14=$C83,$D$15=Z$58),1,IF(MOD($D$14+$D$15,4)=0,$D$5*Z82,IF(MOD($D$14+$D$15,4)=3,$D$5*Z82,$D$2*Z82)))</f>
        <v>1.4777355142252664E-6</v>
      </c>
      <c r="AA83" s="10">
        <f>IF(AND($D$14=$C83,$D$15=AA$58),1,IF(MOD($D$14+$D$15,4)=0,$D$5*AA82,IF(MOD($D$14+$D$15,4)=3,$D$5*AA82,$D$2*AA82)))</f>
        <v>1.2905990169515572E-6</v>
      </c>
      <c r="AB83" s="12">
        <f>IF(AND($D$14=$C83,$D$15=AB$58),1,IF(MOD($D$14+$D$15,4)=0,$D$2*AB82+$D$3*AA83,IF(MOD($D$14+$D$15,4)=3,$D$2*AB82+$D$3*AA83,$D$5*AB82+$D$4*AA83)))</f>
        <v>1.6565413321813495E-6</v>
      </c>
      <c r="AC83" s="6">
        <f>IF(AND($D$14=$C83,$D$15=AC$58),1,IF(MOD($D$14+$D$15,4)=0,$D$3*AB83,IF(MOD($D$14+$D$15,4)=3,$D$3*AB83,$D$4*AB83)))</f>
        <v>6.7411822958965848E-7</v>
      </c>
      <c r="AD83" s="11">
        <f>IF(AND($D$14=$C83,$D$15=AD$58),1,IF(MOD($D$14+$D$15,4)=0,$D$4*AC83,IF(MOD($D$14+$D$15,4)=3,$D$4*AC83,$D$3*AC83)))</f>
        <v>4.0208870992062089E-7</v>
      </c>
      <c r="BY83">
        <v>24</v>
      </c>
      <c r="CV83" s="10">
        <f>IF(AND($D$14=$BY83,$D$15=CV$58),1,IF(MOD($D$14+$D$15,4)=0,$D$2*CV82,IF(MOD($D$14+$D$15,4)=3,$D$2*CV82,$D$5*CV82)))</f>
        <v>1.4777355142252664E-6</v>
      </c>
      <c r="CW83" s="10">
        <f>IF(AND($D$14=$BY83,$D$15=CW$58),1,IF(MOD($D$14+$D$15,4)=0,$D$2*CW82,IF(MOD($D$14+$D$15,4)=3,$D$2*CW82,$D$5*CW82)))</f>
        <v>1.8967393630350934E-6</v>
      </c>
      <c r="CX83" s="12">
        <f>IF(AND($D$14=$BY83,$D$15=CX$58),1,IF(MOD($D$14+$D$15,4)=0,$D$5*CX82+$D$4*CW83,IF(MOD($D$14+$D$15,4)=3,$D$5*CX82+$D$4*CW83,$D$2*CX82+$D$3*CW83)))</f>
        <v>1.6565413321813495E-6</v>
      </c>
      <c r="CY83" s="6">
        <f>IF(AND($D$14=$BY83,$D$15=CY$58),1,IF(MOD($D$14+$D$15,4)=0,$D$4*CX83,IF(MOD($D$14+$D$15,4)=3,$D$4*CX83,$D$3*CX83)))</f>
        <v>9.8807084269540073E-7</v>
      </c>
      <c r="CZ83" s="11">
        <f>IF(AND($D$14=$BY83,$D$15=CZ$58),1,IF(MOD($D$14+$D$15,4)=0,$D$3*CY83,IF(MOD($D$14+$D$15,4)=3,$D$3*CY83,$D$4*CY83)))</f>
        <v>4.0208870992062084E-7</v>
      </c>
    </row>
    <row r="84" spans="2:108" x14ac:dyDescent="0.35">
      <c r="C84">
        <v>25</v>
      </c>
      <c r="AA84" s="7">
        <f>IF(AND($D$14=$C84,$D$15=AA$58),1,IF(MOD($D$14+$D$15,4)=0,$D$2*AA83,IF(MOD($D$14+$D$15,4)=3,$D$2*AA83,$D$5*AA83)))</f>
        <v>7.6539852390265067E-7</v>
      </c>
      <c r="AB84" s="7">
        <f>IF(AND($D$14=$C84,$D$15=AB$58),1,IF(MOD($D$14+$D$15,4)=0,$D$2*AB83,IF(MOD($D$14+$D$15,4)=3,$D$2*AB83,$D$5*AB83)))</f>
        <v>9.8242310259169111E-7</v>
      </c>
      <c r="AC84" s="3">
        <f>IF(AND($D$14=$C84,$D$15=AC$58),1,IF(MOD($D$14+$D$15,4)=0,$D$5*AC83+$D$4*AB84,IF(MOD($D$14+$D$15,4)=3,$D$5*AC83+$D$4*AB84,$D$2*AC83+$D$3*AB84)))</f>
        <v>8.5801165244381753E-7</v>
      </c>
      <c r="AD84" s="11">
        <f>IF(AND($D$14=$C84,$D$15=AD$58),1,IF(MOD($D$14+$D$15,4)=0,$D$4*AC84,IF(MOD($D$14+$D$15,4)=3,$D$4*AC84,$D$3*AC84)))</f>
        <v>5.1177491318992699E-7</v>
      </c>
      <c r="AE84" s="6">
        <f>IF(AND($D$14=$C84,$D$15=AE$58),1,IF(MOD($D$14+$D$15,4)=0,$D$3*AD84,IF(MOD($D$14+$D$15,4)=3,$D$3*AD84,$D$4*AD84)))</f>
        <v>2.0826332052560357E-7</v>
      </c>
      <c r="BY84">
        <v>25</v>
      </c>
      <c r="CW84" s="7">
        <f>IF(AND($D$14=$BY84,$D$15=CW$58),1,IF(MOD($D$14+$D$15,4)=0,$D$5*CW83,IF(MOD($D$14+$D$15,4)=3,$D$5*CW83,$D$2*CW83)))</f>
        <v>7.6539852390265067E-7</v>
      </c>
      <c r="CX84" s="7">
        <f>IF(AND($D$14=$BY84,$D$15=CX$58),1,IF(MOD($D$14+$D$15,4)=0,$D$5*CX83,IF(MOD($D$14+$D$15,4)=3,$D$5*CX83,$D$2*CX83)))</f>
        <v>6.6847048948594865E-7</v>
      </c>
      <c r="CY84" s="3">
        <f>IF(AND($D$14=$BY84,$D$15=CY$58),1,IF(MOD($D$14+$D$15,4)=0,$D$2*CY83+$D$3*CX84,IF(MOD($D$14+$D$15,4)=3,$D$2*CY83+$D$3*CX84,$D$5*CY83+$D$4*CX84)))</f>
        <v>8.5801165244381753E-7</v>
      </c>
      <c r="CZ84" s="11">
        <f>IF(AND($D$14=$BY84,$D$15=CZ$58),1,IF(MOD($D$14+$D$15,4)=0,$D$3*CY84,IF(MOD($D$14+$D$15,4)=3,$D$3*CY84,$D$4*CY84)))</f>
        <v>3.491620069334939E-7</v>
      </c>
      <c r="DA84" s="6">
        <f>IF(AND($D$14=$BY84,$D$15=DA$58),1,IF(MOD($D$14+$D$15,4)=0,$D$4*CZ84,IF(MOD($D$14+$D$15,4)=3,$D$4*CZ84,$D$3*CZ84)))</f>
        <v>2.0826332052560354E-7</v>
      </c>
    </row>
    <row r="85" spans="2:108" x14ac:dyDescent="0.35">
      <c r="C85">
        <v>26</v>
      </c>
      <c r="AB85" s="10">
        <f>IF(AND($D$14=$C85,$D$15=AB$58),1,IF(MOD($D$14+$D$15,4)=0,$D$5*AB84,IF(MOD($D$14+$D$15,4)=3,$D$5*AB84,$D$2*AB84)))</f>
        <v>3.9644096981691112E-7</v>
      </c>
      <c r="AC85" s="10">
        <f>IF(AND($D$14=$C85,$D$15=AC$58),1,IF(MOD($D$14+$D$15,4)=0,$D$5*AC84,IF(MOD($D$14+$D$15,4)=3,$D$5*AC84,$D$2*AC84)))</f>
        <v>3.4623673925389054E-7</v>
      </c>
      <c r="AD85" s="12">
        <f>IF(AND($D$14=$C85,$D$15=AD$58),1,IF(MOD($D$14+$D$15,4)=0,$D$2*AD84+$D$3*AC85,IF(MOD($D$14+$D$15,4)=3,$D$2*AD84+$D$3*AC85,$D$5*AD84+$D$4*AC85)))</f>
        <v>4.4441027907221379E-7</v>
      </c>
      <c r="AE85" s="6">
        <f>IF(AND($D$14=$C85,$D$15=AE$58),1,IF(MOD($D$14+$D$15,4)=0,$D$3*AD85,IF(MOD($D$14+$D$15,4)=3,$D$3*AD85,$D$4*AD85)))</f>
        <v>1.8084974079403761E-7</v>
      </c>
      <c r="AF85" s="11">
        <f>IF(AND($D$14=$C85,$D$15=AF$58),1,IF(MOD($D$14+$D$15,4)=0,$D$4*AE85,IF(MOD($D$14+$D$15,4)=3,$D$4*AE85,$D$3*AE85)))</f>
        <v>1.0787074992708196E-7</v>
      </c>
      <c r="BY85">
        <v>26</v>
      </c>
      <c r="CX85" s="10">
        <f>IF(AND($D$14=$BY85,$D$15=CX$58),1,IF(MOD($D$14+$D$15,4)=0,$D$2*CX84,IF(MOD($D$14+$D$15,4)=3,$D$2*CX84,$D$5*CX84)))</f>
        <v>3.9644096981691112E-7</v>
      </c>
      <c r="CY85" s="10">
        <f>IF(AND($D$14=$BY85,$D$15=CY$58),1,IF(MOD($D$14+$D$15,4)=0,$D$2*CY84,IF(MOD($D$14+$D$15,4)=3,$D$2*CY84,$D$5*CY84)))</f>
        <v>5.0884964551032358E-7</v>
      </c>
      <c r="CZ85" s="12">
        <f>IF(AND($D$14=$BY85,$D$15=CZ$58),1,IF(MOD($D$14+$D$15,4)=0,$D$5*CZ84+$D$4*CY85,IF(MOD($D$14+$D$15,4)=3,$D$5*CZ84+$D$4*CY85,$D$2*CZ84+$D$3*CY85)))</f>
        <v>4.4441027907221374E-7</v>
      </c>
      <c r="DA85" s="6">
        <f>IF(AND($D$14=$BY85,$D$15=DA$58),1,IF(MOD($D$14+$D$15,4)=0,$D$4*CZ85,IF(MOD($D$14+$D$15,4)=3,$D$4*CZ85,$D$3*CZ85)))</f>
        <v>2.6507569139078334E-7</v>
      </c>
      <c r="DB85" s="11">
        <f>IF(AND($D$14=$BY85,$D$15=DB$58),1,IF(MOD($D$14+$D$15,4)=0,$D$3*DA85,IF(MOD($D$14+$D$15,4)=3,$D$3*DA85,$D$4*DA85)))</f>
        <v>1.0787074992708194E-7</v>
      </c>
    </row>
    <row r="86" spans="2:108" x14ac:dyDescent="0.35">
      <c r="C86">
        <v>27</v>
      </c>
      <c r="AC86" s="7">
        <f>IF(AND($D$14=$C86,$D$15=AC$58),1,IF(MOD($D$14+$D$15,4)=0,$D$2*AC85,IF(MOD($D$14+$D$15,4)=3,$D$2*AC85,$D$5*AC85)))</f>
        <v>2.0533805284600019E-7</v>
      </c>
      <c r="AD86" s="7">
        <f>IF(AND($D$14=$C86,$D$15=AD$58),1,IF(MOD($D$14+$D$15,4)=0,$D$2*AD85,IF(MOD($D$14+$D$15,4)=3,$D$2*AD85,$D$5*AD85)))</f>
        <v>2.6356053827817621E-7</v>
      </c>
      <c r="AE86" s="3">
        <f>IF(AND($D$14=$C86,$D$15=AE$58),1,IF(MOD($D$14+$D$15,4)=0,$D$5*AE85+$D$4*AD86,IF(MOD($D$14+$D$15,4)=3,$D$5*AE85+$D$4*AD86,$D$2*AE85+$D$3*AD86)))</f>
        <v>2.3018393233065708E-7</v>
      </c>
      <c r="AF86" s="11">
        <f>IF(AND($D$14=$C86,$D$15=AF$58),1,IF(MOD($D$14+$D$15,4)=0,$D$4*AE86,IF(MOD($D$14+$D$15,4)=3,$D$4*AE86,$D$3*AE86)))</f>
        <v>1.372969255728747E-7</v>
      </c>
      <c r="AG86" s="6">
        <f>IF(AND($D$14=$C86,$D$15=AG$58),1,IF(MOD($D$14+$D$15,4)=0,$D$3*AF86,IF(MOD($D$14+$D$15,4)=3,$D$3*AF86,$D$4*AF86)))</f>
        <v>5.587205015489286E-8</v>
      </c>
      <c r="BY86">
        <v>27</v>
      </c>
      <c r="CY86" s="7">
        <f>IF(AND($D$14=$BY86,$D$15=CY$58),1,IF(MOD($D$14+$D$15,4)=0,$D$5*CY85,IF(MOD($D$14+$D$15,4)=3,$D$5*CY85,$D$2*CY85)))</f>
        <v>2.0533805284600016E-7</v>
      </c>
      <c r="CZ86" s="7">
        <f>IF(AND($D$14=$BY86,$D$15=CZ$58),1,IF(MOD($D$14+$D$15,4)=0,$D$5*CZ85,IF(MOD($D$14+$D$15,4)=3,$D$5*CZ85,$D$2*CZ85)))</f>
        <v>1.793345876814304E-7</v>
      </c>
      <c r="DA86" s="3">
        <f>IF(AND($D$14=$BY86,$D$15=DA$58),1,IF(MOD($D$14+$D$15,4)=0,$D$2*DA85+$D$3*CZ86,IF(MOD($D$14+$D$15,4)=3,$D$2*DA85+$D$3*CZ86,$D$5*DA85+$D$4*CZ86)))</f>
        <v>2.3018393233065703E-7</v>
      </c>
      <c r="DB86" s="11">
        <f>IF(AND($D$14=$BY86,$D$15=DB$58),1,IF(MOD($D$14+$D$15,4)=0,$D$3*DA86,IF(MOD($D$14+$D$15,4)=3,$D$3*DA86,$D$4*DA86)))</f>
        <v>9.3671785863862123E-8</v>
      </c>
      <c r="DC86" s="6">
        <f>IF(AND($D$14=$BY86,$D$15=DC$58),1,IF(MOD($D$14+$D$15,4)=0,$D$4*DB86,IF(MOD($D$14+$D$15,4)=3,$D$4*DB86,$D$3*DB86)))</f>
        <v>5.5872050154892854E-8</v>
      </c>
    </row>
    <row r="87" spans="2:108" x14ac:dyDescent="0.35">
      <c r="C87">
        <v>28</v>
      </c>
      <c r="AD87" s="10">
        <f>IF(AND($D$14=$C87,$D$15=AD$58),1,IF(MOD($D$14+$D$15,4)=0,$D$5*AD86,IF(MOD($D$14+$D$15,4)=3,$D$5*AD86,$D$2*AD86)))</f>
        <v>1.0635559681447479E-7</v>
      </c>
      <c r="AE87" s="10">
        <f>IF(AND($D$14=$C87,$D$15=AE$58),1,IF(MOD($D$14+$D$15,4)=0,$D$5*AE86,IF(MOD($D$14+$D$15,4)=3,$D$5*AE86,$D$2*AE86)))</f>
        <v>9.2887006757782368E-8</v>
      </c>
      <c r="AF87" s="12">
        <f>IF(AND($D$14=$C87,$D$15=AF$58),1,IF(MOD($D$14+$D$15,4)=0,$D$2*AF86+$D$3*AE87,IF(MOD($D$14+$D$15,4)=3,$D$2*AF86+$D$3*AE87,$D$5*AF86+$D$4*AE87)))</f>
        <v>1.192246111269511E-7</v>
      </c>
      <c r="AG87" s="6">
        <f>IF(AND($D$14=$C87,$D$15=AG$58),1,IF(MOD($D$14+$D$15,4)=0,$D$3*AF87,IF(MOD($D$14+$D$15,4)=3,$D$3*AF87,$D$4*AF87)))</f>
        <v>4.8517644694431998E-8</v>
      </c>
      <c r="AH87" s="11">
        <f>IF(AND($D$14=$C87,$D$15=AH$58),1,IF(MOD($D$14+$D$15,4)=0,$D$4*AG87,IF(MOD($D$14+$D$15,4)=3,$D$4*AG87,$D$3*AG87)))</f>
        <v>2.8939133088636613E-8</v>
      </c>
      <c r="BY87">
        <v>28</v>
      </c>
      <c r="CZ87" s="10">
        <f>IF(AND($D$14=$BY87,$D$15=CZ$58),1,IF(MOD($D$14+$D$15,4)=0,$D$2*CZ86,IF(MOD($D$14+$D$15,4)=3,$D$2*CZ86,$D$5*CZ86)))</f>
        <v>1.0635559681447477E-7</v>
      </c>
      <c r="DA87" s="10">
        <f>IF(AND($D$14=$BY87,$D$15=DA$58),1,IF(MOD($D$14+$D$15,4)=0,$D$2*DA86,IF(MOD($D$14+$D$15,4)=3,$D$2*DA86,$D$5*DA86)))</f>
        <v>1.3651214646679491E-7</v>
      </c>
      <c r="DB87" s="12">
        <f>IF(AND($D$14=$BY87,$D$15=DB$58),1,IF(MOD($D$14+$D$15,4)=0,$D$5*DB86+$D$4*DA87,IF(MOD($D$14+$D$15,4)=3,$D$5*DB86+$D$4*DA87,$D$2*DB86+$D$3*DA87)))</f>
        <v>1.192246111269511E-7</v>
      </c>
      <c r="DC87" s="6">
        <f>IF(AND($D$14=$BY87,$D$15=DC$58),1,IF(MOD($D$14+$D$15,4)=0,$D$4*DB87,IF(MOD($D$14+$D$15,4)=3,$D$4*DB87,$D$3*DB87)))</f>
        <v>7.1113445645883622E-8</v>
      </c>
      <c r="DD87" s="11">
        <f>IF(AND($D$14=$BY87,$D$15=DD$58),1,IF(MOD($D$14+$D$15,4)=0,$D$3*DC87,IF(MOD($D$14+$D$15,4)=3,$D$3*DC87,$D$4*DC87)))</f>
        <v>2.8939133088636616E-8</v>
      </c>
    </row>
    <row r="88" spans="2:108" x14ac:dyDescent="0.35">
      <c r="C88">
        <v>29</v>
      </c>
      <c r="AE88" s="7">
        <f>IF(AND($D$14=$C88,$D$15=AE$58),1,IF(MOD($D$14+$D$15,4)=0,$D$2*AE87,IF(MOD($D$14+$D$15,4)=3,$D$2*AE87,$D$5*AE87)))</f>
        <v>5.5087271048813092E-8</v>
      </c>
      <c r="AF88" s="7">
        <f>IF(AND($D$14=$C88,$D$15=AF$58),1,IF(MOD($D$14+$D$15,4)=0,$D$2*AF87,IF(MOD($D$14+$D$15,4)=3,$D$2*AF87,$D$5*AF87)))</f>
        <v>7.0706966432519105E-8</v>
      </c>
      <c r="AG88" s="3">
        <f>IF(AND($D$14=$C88,$D$15=AG$58),1,IF(MOD($D$14+$D$15,4)=0,$D$5*AG87+$D$4*AF88,IF(MOD($D$14+$D$15,4)=3,$D$5*AG87+$D$4*AF88,$D$2*AG87+$D$3*AF88)))</f>
        <v>6.1752824163042388E-8</v>
      </c>
      <c r="AH88" s="11">
        <f>IF(AND($D$14=$C88,$D$15=AH$58),1,IF(MOD($D$14+$D$15,4)=0,$D$4*AG88,IF(MOD($D$14+$D$15,4)=3,$D$4*AG88,$D$3*AG88)))</f>
        <v>3.6833469726500295E-8</v>
      </c>
      <c r="BY88">
        <v>29</v>
      </c>
      <c r="DA88" s="7">
        <f>IF(AND($D$14=$BY88,$D$15=DA$58),1,IF(MOD($D$14+$D$15,4)=0,$D$5*DA87,IF(MOD($D$14+$D$15,4)=3,$D$5*DA87,$D$2*DA87)))</f>
        <v>5.5087271048813079E-8</v>
      </c>
      <c r="DB88" s="7">
        <f>IF(AND($D$14=$BY88,$D$15=DB$58),1,IF(MOD($D$14+$D$15,4)=0,$D$5*DB87,IF(MOD($D$14+$D$15,4)=3,$D$5*DB87,$D$2*DB87)))</f>
        <v>4.8111165481067481E-8</v>
      </c>
      <c r="DC88" s="3">
        <f>IF(AND($D$14=$BY88,$D$15=DC$58),1,IF(MOD($D$14+$D$15,4)=0,$D$2*DC87+$D$3*DB88,IF(MOD($D$14+$D$15,4)=3,$D$2*DC87+$D$3*DB88,$D$5*DC87+$D$4*DB88)))</f>
        <v>6.1752824163042388E-8</v>
      </c>
      <c r="DD88" s="11">
        <f>IF(AND($D$14=$BY88,$D$15=DD$58),1,IF(MOD($D$14+$D$15,4)=0,$D$3*DC88,IF(MOD($D$14+$D$15,4)=3,$D$3*DC88,$D$4*DC88)))</f>
        <v>2.5129891834412933E-8</v>
      </c>
    </row>
    <row r="89" spans="2:108" x14ac:dyDescent="0.35">
      <c r="C89">
        <v>30</v>
      </c>
      <c r="AF89" s="10">
        <f>IF(AND($D$14=$C89,$D$15=AF$58),1,IF(MOD($D$14+$D$15,4)=0,$D$5*AF88,IF(MOD($D$14+$D$15,4)=3,$D$5*AF88,$D$2*AF88)))</f>
        <v>2.8532653875272099E-8</v>
      </c>
      <c r="AG89" s="10">
        <f>IF(AND($D$14=$C89,$D$15=AG$58),1,IF(MOD($D$14+$D$15,4)=0,$D$5*AG88,IF(MOD($D$14+$D$15,4)=3,$D$5*AG88,$D$2*AG88)))</f>
        <v>2.4919354436542093E-8</v>
      </c>
      <c r="AH89" s="12">
        <f>IF(AND($D$14=$C89,$D$15=AH$58),1,IF(MOD($D$14+$D$15,4)=0,$D$2*AH88+$D$3*AG89,IF(MOD($D$14+$D$15,4)=3,$D$2*AH88+$D$3*AG89,$D$5*AH88+$D$4*AG89)))</f>
        <v>3.1985101532862942E-8</v>
      </c>
      <c r="BY89">
        <v>30</v>
      </c>
      <c r="DB89" s="10">
        <f>IF(AND($D$14=$BY89,$D$15=DB$58),1,IF(MOD($D$14+$D$15,4)=0,$D$2*DB88,IF(MOD($D$14+$D$15,4)=3,$D$2*DB88,$D$5*DB88)))</f>
        <v>2.8532653875272096E-8</v>
      </c>
      <c r="DC89" s="10">
        <f>IF(AND($D$14=$BY89,$D$15=DC$58),1,IF(MOD($D$14+$D$15,4)=0,$D$2*DC88,IF(MOD($D$14+$D$15,4)=3,$D$2*DC88,$D$5*DC88)))</f>
        <v>3.6622932328629455E-8</v>
      </c>
      <c r="DD89" s="12">
        <f>IF(AND($D$14=$BY89,$D$15=DD$58),1,IF(MOD($D$14+$D$15,4)=0,$D$5*DD88+$D$4*DC89,IF(MOD($D$14+$D$15,4)=3,$D$5*DD88+$D$4*DC89,$D$2*DD88+$D$3*DC89)))</f>
        <v>3.1985101532862942E-8</v>
      </c>
    </row>
    <row r="91" spans="2:108" x14ac:dyDescent="0.35">
      <c r="D91" s="115" t="s">
        <v>44</v>
      </c>
      <c r="E91" s="116"/>
      <c r="F91" s="12">
        <f>INDEX(D95:K102,VLOOKUP($E$18,C94:K102,1,FALSE)+1,HLOOKUP($E$19,C94:K102,1,FALSE)+1)</f>
        <v>1</v>
      </c>
      <c r="BZ91" s="115" t="s">
        <v>46</v>
      </c>
      <c r="CA91" s="116"/>
      <c r="CB91" s="12">
        <f>INDEX(BZ95:CG102,VLOOKUP($E$18,BY94:CG102,1,FALSE)+1,HLOOKUP($E$19,BY94:CG102,1,FALSE)+1)</f>
        <v>1</v>
      </c>
    </row>
    <row r="92" spans="2:108" x14ac:dyDescent="0.35">
      <c r="B92" s="1"/>
      <c r="D92" s="4" t="s">
        <v>48</v>
      </c>
      <c r="F92" s="1">
        <f>IF(AND(E14=6,E15=6),$G$10*$CB$104+(1-$G$10)*$CB$116,$G$8*$CB$104+(1-$G$8)*$CB$116)</f>
        <v>0</v>
      </c>
      <c r="BZ92" s="4" t="s">
        <v>49</v>
      </c>
      <c r="CB92" s="1">
        <f>IF(AND(E14=6,E15=6),$G$11*$F$104+(1-$G$11)*$F$116,$G$9*$F$104+(1-$G$9)*$F$116)</f>
        <v>0</v>
      </c>
    </row>
    <row r="93" spans="2:108" x14ac:dyDescent="0.35">
      <c r="F93" t="s">
        <v>0</v>
      </c>
      <c r="CB93" t="s">
        <v>0</v>
      </c>
    </row>
    <row r="94" spans="2:108" x14ac:dyDescent="0.35">
      <c r="D94">
        <v>0</v>
      </c>
      <c r="E94">
        <v>1</v>
      </c>
      <c r="F94">
        <v>2</v>
      </c>
      <c r="G94">
        <v>3</v>
      </c>
      <c r="H94">
        <v>4</v>
      </c>
      <c r="I94">
        <v>5</v>
      </c>
      <c r="J94">
        <v>6</v>
      </c>
      <c r="K94">
        <v>7</v>
      </c>
      <c r="BZ94">
        <v>0</v>
      </c>
      <c r="CA94">
        <v>1</v>
      </c>
      <c r="CB94">
        <v>2</v>
      </c>
      <c r="CC94">
        <v>3</v>
      </c>
      <c r="CD94">
        <v>4</v>
      </c>
      <c r="CE94">
        <v>5</v>
      </c>
      <c r="CF94">
        <v>6</v>
      </c>
      <c r="CG94">
        <v>7</v>
      </c>
    </row>
    <row r="95" spans="2:108" x14ac:dyDescent="0.35">
      <c r="C95">
        <v>0</v>
      </c>
      <c r="D95" s="8">
        <f>IF(AND($E$14=C95,$E$15=D94),1,0)</f>
        <v>1</v>
      </c>
      <c r="E95" s="6">
        <f>IF(AND($E$14=$C95,$E$15=E$94),1,IF(MOD($E$14+$E$15,2)=0,$G$3*D95,$G$4*D95))</f>
        <v>0.27893382377454379</v>
      </c>
      <c r="F95" s="11">
        <f>IF(AND($E$14=$C95,$E$15=F$94),1,IF(MOD($E$14+$E$15,2)=0,$G$4*E95,$G$3*E95))</f>
        <v>0.20315056668756304</v>
      </c>
      <c r="G95" s="6">
        <f>IF(AND($E$14=$C95,$E$15=G$94),1,IF(MOD($E$14+$E$15,2)=0,$G$3*F95,$G$4*F95))</f>
        <v>5.6665564368127412E-2</v>
      </c>
      <c r="H95" s="11">
        <f>IF(AND($E$14=$C95,$E$15=H$94),1,IF(MOD($E$14+$E$15,2)=0,$G$4*G95,$G$3*G95))</f>
        <v>4.1270152745477996E-2</v>
      </c>
      <c r="I95" s="6">
        <f>IF(AND($E$14=$C95,$E$15=I$94),1,IF(MOD($E$14+$E$15,2)=0,$G$3*H95,$G$4*H95))</f>
        <v>1.1511641513055663E-2</v>
      </c>
      <c r="J95" s="11">
        <f>IF(AND($E$14=$C95,$E$15=J$94),1,IF(MOD($E$14+$E$15,2)=0,$G$4*I95,$G$3*I95))</f>
        <v>8.3840549175261403E-3</v>
      </c>
      <c r="BY95">
        <v>0</v>
      </c>
      <c r="BZ95" s="8">
        <f>IF(AND($E$14=BY95,$E$15=BZ94),1,0)</f>
        <v>1</v>
      </c>
      <c r="CA95" s="6">
        <f>IF(AND($E$14=$BY95,$E$15=CA$94),1,IF(MOD($E$14+$E$15,2)=0,$G$4*BZ95,$G$3*BZ95))</f>
        <v>0.72831098049896337</v>
      </c>
      <c r="CB95" s="11">
        <f>IF(AND($E$14=$BY95,$E$15=CB$94),1,IF(MOD($E$14+$E$15,2)=0,$G$3*CA95,$G$4*CA95))</f>
        <v>0.20315056668756304</v>
      </c>
      <c r="CC95" s="6">
        <f>IF(AND($E$14=$BY95,$E$15=CC$94),1,IF(MOD($E$14+$E$15,2)=0,$G$4*CB95,$G$3*CB95))</f>
        <v>0.14795678841313908</v>
      </c>
      <c r="CD95" s="11">
        <f>IF(AND($E$14=$BY95,$E$15=CD$94),1,IF(MOD($E$14+$E$15,2)=0,$G$3*CC95,$G$4*CC95))</f>
        <v>4.1270152745477996E-2</v>
      </c>
      <c r="CE95" s="6">
        <f>IF(AND($E$14=$BY95,$E$15=CE$94),1,IF(MOD($E$14+$E$15,2)=0,$G$4*CD95,$G$3*CD95))</f>
        <v>3.0057505411401064E-2</v>
      </c>
      <c r="CF95" s="11">
        <f>IF(AND($E$14=$BY95,$E$15=CF$94),1,IF(MOD($E$14+$E$15,2)=0,$G$3*CE95,$G$4*CE95))</f>
        <v>8.3840549175261403E-3</v>
      </c>
    </row>
    <row r="96" spans="2:108" x14ac:dyDescent="0.35">
      <c r="C96">
        <v>1</v>
      </c>
      <c r="D96" s="7">
        <f>IF(AND($E$14=$C96,$E$15=D$94),1,IF(MOD($E$14+$E$15,2)=0,$G$2*D95,$G$5*D95))</f>
        <v>0.72106617622545621</v>
      </c>
      <c r="E96" s="3">
        <f>IF(AND($E$14=$C96,$E$15=E$94),1,IF(MOD($E$14+$E$15,2)=0,$G$5*E95+$G$4*D96,$G$2*E95+$G$3*D96))</f>
        <v>0.60094367089838108</v>
      </c>
      <c r="F96" s="12">
        <f>IF(AND($E$14=$C96,$E$15=F$94),1,IF(MOD($E$14+$E$15,2)=0,$G$2*F95+$G$3*E96,$G$5*F95+$G$4*E96))</f>
        <v>0.3141085183162321</v>
      </c>
      <c r="G96" s="3">
        <f>IF(AND($E$14=$C96,$E$15=G$94),1,IF(MOD($E$14+$E$15,2)=0,$G$5*G95+$G$4*F96,$G$2*G95+$G$3*F96))</f>
        <v>0.24416409458062102</v>
      </c>
      <c r="H96" s="12">
        <f>IF(AND($E$14=$C96,$E$15=H$94),1,IF(MOD($E$14+$E$15,2)=0,$G$2*H95+$G$3*G96,$G$5*H95+$G$4*G96))</f>
        <v>9.7864135762244314E-2</v>
      </c>
      <c r="I96" s="3">
        <f>IF(AND($E$14=$C96,$E$15=I$94),1,IF(MOD($E$14+$E$15,2)=0,$G$5*I95+$G$4*H96,$G$2*I95+$G$3*H96))</f>
        <v>7.4403111268213348E-2</v>
      </c>
      <c r="J96" s="6">
        <f>IF(AND($E$14=$C96,$E$15=J$94),1,IF(MOD($E$14+$E$15,2)=0,$G$3*I96,$G$4*I96))</f>
        <v>2.0753544326765596E-2</v>
      </c>
      <c r="BY96">
        <v>1</v>
      </c>
      <c r="BZ96" s="7">
        <f>IF(AND($E$14=$BY96,$E$15=BZ$94),1,IF(MOD($E$14+$E$15,2)=0,$G$5*BZ95,$G$2*BZ95))</f>
        <v>0.27168901950103669</v>
      </c>
      <c r="CA96" s="3">
        <f>IF(AND($E$14=$BY96,$E$15=CA$94),1,IF(MOD($E$14+$E$15,2)=0,$G$2*CA95+$G$3*BZ96,$G$5*CA95+$G$4*BZ96))</f>
        <v>0.60094367089838108</v>
      </c>
      <c r="CB96" s="12">
        <f>IF(AND($E$14=$BY96,$E$15=CB$94),1,IF(MOD($E$14+$E$15,2)=0,$G$5*CB95+$G$4*CA96,$G$2*CB95+$G$3*CA96))</f>
        <v>0.49286765245107023</v>
      </c>
      <c r="CC96" s="3">
        <f>IF(AND($E$14=$BY96,$E$15=CC$94),1,IF(MOD($E$14+$E$15,2)=0,$G$2*CC95+$G$3*CB96,$G$5*CC95+$G$4*CB96))</f>
        <v>0.24416409458062099</v>
      </c>
      <c r="CD96" s="12">
        <f>IF(AND($E$14=$BY96,$E$15=CD$94),1,IF(MOD($E$14+$E$15,2)=0,$G$5*CD95+$G$4*CC96,$G$2*CD95+$G$3*CC96))</f>
        <v>0.18904003846073064</v>
      </c>
      <c r="CE96" s="3">
        <f>IF(AND($E$14=$BY96,$E$15=CE$94),1,IF(MOD($E$14+$E$15,2)=0,$G$2*CE95+$G$3*CD96,$G$5*CE95+$G$4*CD96))</f>
        <v>7.4403111268213334E-2</v>
      </c>
      <c r="CF96" s="6">
        <f>IF(AND($E$14=$BY96,$E$15=CF$94),1,IF(MOD($E$14+$E$15,2)=0,$G$4*CE96,$G$3*CE96))</f>
        <v>5.4188602919925923E-2</v>
      </c>
    </row>
    <row r="97" spans="2:85" x14ac:dyDescent="0.35">
      <c r="B97" t="s">
        <v>1</v>
      </c>
      <c r="C97">
        <v>2</v>
      </c>
      <c r="D97" s="10">
        <f>IF(AND($E$14=$C97,$E$15=D$94),1,IF(MOD($E$14+$E$15,2)=0,$G$5*D96,$G$2*D96))</f>
        <v>0.19590576241405594</v>
      </c>
      <c r="E97" s="12">
        <f>IF(AND($E$14=$C97,$E$15=E$94),1,IF(MOD($E$14+$E$15,2)=0,$G$2*E96+$G$3*D97,$G$5*E96+$G$4*D97))</f>
        <v>0.48796489831120454</v>
      </c>
      <c r="F97" s="3">
        <f>IF(AND($E$14=$C97,$E$15=F$94),1,IF(MOD($E$14+$E$15,2)=0,$G$5*F96+$G$4*E97,$G$2*F96+$G$3*E97))</f>
        <v>0.44073002889637086</v>
      </c>
      <c r="G97" s="12">
        <f>IF(AND($E$14=$C97,$E$15=G$94),1,IF(MOD($E$14+$E$15,2)=0,$G$2*G96+$G$3*F97,$G$5*G96+$G$4*F97))</f>
        <v>0.29899298226312893</v>
      </c>
      <c r="H97" s="3">
        <f>IF(AND($E$14=$C97,$E$15=H$94),1,IF(MOD($E$14+$E$15,2)=0,$G$5*H96+$G$4*G97,$G$2*H96+$G$3*G97))</f>
        <v>0.2443484831639291</v>
      </c>
      <c r="I97" s="12">
        <f>IF(AND($E$14=$C97,$E$15=I$94),1,IF(MOD($E$14+$E$15,2)=0,$G$2*I96+$G$3*H97,$G$5*I96+$G$4*H97))</f>
        <v>0.12180662368387224</v>
      </c>
      <c r="J97" s="11">
        <f>IF(AND($E$14=$C97,$E$15=J$94),1,IF(MOD($E$14+$E$15,2)=0,$G$4*I97,$G$3*I97))</f>
        <v>8.8713101526469246E-2</v>
      </c>
      <c r="BX97" t="s">
        <v>1</v>
      </c>
      <c r="BY97">
        <v>2</v>
      </c>
      <c r="BZ97" s="10">
        <f>IF(AND($E$14=$BY97,$E$15=BZ$94),1,IF(MOD($E$14+$E$15,2)=0,$G$2*BZ96,$G$5*BZ96))</f>
        <v>0.19590576241405594</v>
      </c>
      <c r="CA97" s="12">
        <f>IF(AND($E$14=$BY97,$E$15=CA$94),1,IF(MOD($E$14+$E$15,2)=0,$G$5*CA96+$G$4*BZ97,$G$2*CA96+$G$3*BZ97))</f>
        <v>0.30595011463091287</v>
      </c>
      <c r="CB97" s="3">
        <f>IF(AND($E$14=$BY97,$E$15=CB$94),1,IF(MOD($E$14+$E$15,2)=0,$G$2*CB96+$G$3*CA97,$G$5*CB96+$G$4*CA97))</f>
        <v>0.44073002889637081</v>
      </c>
      <c r="CC97" s="12">
        <f>IF(AND($E$14=$BY97,$E$15=CC$94),1,IF(MOD($E$14+$E$15,2)=0,$G$5*CC96+$G$4*CB97,$G$2*CC96+$G$3*CB97))</f>
        <v>0.38732522293481958</v>
      </c>
      <c r="CD97" s="3">
        <f>IF(AND($E$14=$BY97,$E$15=CD$94),1,IF(MOD($E$14+$E$15,2)=0,$G$2*CD96+$G$3*CC97,$G$5*CD96+$G$4*CC97))</f>
        <v>0.2443484831639291</v>
      </c>
      <c r="CE97" s="12">
        <f>IF(AND($E$14=$BY97,$E$15=CE$94),1,IF(MOD($E$14+$E$15,2)=0,$G$5*CE96+$G$4*CD97,$G$2*CE96+$G$3*CD97))</f>
        <v>0.19817619170484307</v>
      </c>
      <c r="CF97" s="11">
        <f>IF(AND($E$14=$BY97,$E$15=CF$94),1,IF(MOD($E$14+$E$15,2)=0,$G$3*CE97,$G$4*CE97))</f>
        <v>5.5278042933308902E-2</v>
      </c>
    </row>
    <row r="98" spans="2:85" x14ac:dyDescent="0.35">
      <c r="C98">
        <v>3</v>
      </c>
      <c r="D98" s="7">
        <f>IF(AND($E$14=$C98,$E$15=D$94),1,IF(MOD($E$14+$E$15,2)=0,$G$2*D97,$G$5*D97))</f>
        <v>0.14126101900443602</v>
      </c>
      <c r="E98" s="3">
        <f>IF(AND($E$14=$C98,$E$15=E$94),1,IF(MOD($E$14+$E$15,2)=0,$G$5*E97+$G$4*D98,$G$2*E97+$G$3*D98))</f>
        <v>0.23545665603049776</v>
      </c>
      <c r="F98" s="12">
        <f>IF(AND($E$14=$C98,$E$15=F$94),1,IF(MOD($E$14+$E$15,2)=0,$G$2*F97+$G$3*E98,$G$5*F97+$G$4*E98))</f>
        <v>0.38347234208379516</v>
      </c>
      <c r="G98" s="3">
        <f>IF(AND($E$14=$C98,$E$15=G$94),1,IF(MOD($E$14+$E$15,2)=0,$G$5*G97+$G$4*F98,$G$2*G97+$G$3*F98))</f>
        <v>0.36052022764604308</v>
      </c>
      <c r="H98" s="12">
        <f>IF(AND($E$14=$C98,$E$15=H$94),1,IF(MOD($E$14+$E$15,2)=0,$G$2*H97+$G$3*G98,$G$5*H97+$G$4*G98))</f>
        <v>0.2767527120668844</v>
      </c>
      <c r="I98" s="3">
        <f>IF(AND($E$14=$C98,$E$15=I$94),1,IF(MOD($E$14+$E$15,2)=0,$G$5*I97+$G$4*H98,$G$2*I97+$G$3*H98))</f>
        <v>0.23465556123858286</v>
      </c>
      <c r="J98" s="6">
        <f>IF(AND($E$14=$C98,$E$15=J$94),1,IF(MOD($E$14+$E$15,2)=0,$G$3*I98,$G$4*I98))</f>
        <v>6.5453372966239542E-2</v>
      </c>
      <c r="BY98">
        <v>3</v>
      </c>
      <c r="BZ98" s="7">
        <f>IF(AND($E$14=$BY98,$E$15=BZ$94),1,IF(MOD($E$14+$E$15,2)=0,$G$5*BZ97,$G$2*BZ97))</f>
        <v>5.3225444504877907E-2</v>
      </c>
      <c r="CA98" s="3">
        <f>IF(AND($E$14=$BY98,$E$15=CA$94),1,IF(MOD($E$14+$E$15,2)=0,$G$2*CA97+$G$3*BZ98,$G$5*CA97+$G$4*BZ98))</f>
        <v>0.2354566560304977</v>
      </c>
      <c r="CB98" s="12">
        <f>IF(AND($E$14=$BY98,$E$15=CB$94),1,IF(MOD($E$14+$E$15,2)=0,$G$5*CB97+$G$4*CA98,$G$2*CB97+$G$3*CA98))</f>
        <v>0.29122717743409748</v>
      </c>
      <c r="CC98" s="3">
        <f>IF(AND($E$14=$BY98,$E$15=CC$94),1,IF(MOD($E$14+$E$15,2)=0,$G$2*CC97+$G$3*CB98,$G$5*CC97+$G$4*CB98))</f>
        <v>0.36052022764604308</v>
      </c>
      <c r="CD98" s="12">
        <f>IF(AND($E$14=$BY98,$E$15=CD$94),1,IF(MOD($E$14+$E$15,2)=0,$G$5*CD97+$G$4*CC98,$G$2*CD97+$G$3*CC98))</f>
        <v>0.32895764029397256</v>
      </c>
      <c r="CE98" s="3">
        <f>IF(AND($E$14=$BY98,$E$15=CE$94),1,IF(MOD($E$14+$E$15,2)=0,$G$2*CE97+$G$3*CD98,$G$5*CE97+$G$4*CD98))</f>
        <v>0.23465556123858289</v>
      </c>
      <c r="CF98" s="6">
        <f>IF(AND($E$14=$BY98,$E$15=CF$94),1,IF(MOD($E$14+$E$15,2)=0,$G$4*CE98,$G$3*CE98))</f>
        <v>0.17090222188520685</v>
      </c>
    </row>
    <row r="99" spans="2:85" x14ac:dyDescent="0.35">
      <c r="C99">
        <v>4</v>
      </c>
      <c r="D99" s="10">
        <f>IF(AND($E$14=$C99,$E$15=D$94),1,IF(MOD($E$14+$E$15,2)=0,$G$5*D98,$G$2*D98))</f>
        <v>3.8379067747032536E-2</v>
      </c>
      <c r="E99" s="12">
        <f>IF(AND($E$14=$C99,$E$15=E$94),1,IF(MOD($E$14+$E$15,2)=0,$G$2*E98+$G$3*D99,$G$5*E98+$G$4*D99))</f>
        <v>0.18048505075032559</v>
      </c>
      <c r="F99" s="3">
        <f>IF(AND($E$14=$C99,$E$15=F$94),1,IF(MOD($E$14+$E$15,2)=0,$G$5*F98+$G$4*E99,$G$2*F98+$G$3*E99))</f>
        <v>0.23563446890388723</v>
      </c>
      <c r="G99" s="12">
        <f>IF(AND($E$14=$C99,$E$15=G$94),1,IF(MOD($E$14+$E$15,2)=0,$G$2*G98+$G$3*F99,$G$5*G98+$G$4*F99))</f>
        <v>0.3256853654251084</v>
      </c>
      <c r="H99" s="3">
        <f>IF(AND($E$14=$C99,$E$15=H$94),1,IF(MOD($E$14+$E$15,2)=0,$G$5*H98+$G$4*G99,$G$2*H98+$G$3*G99))</f>
        <v>0.31239090081262844</v>
      </c>
      <c r="I99" s="12">
        <f>IF(AND($E$14=$C99,$E$15=I$94),1,IF(MOD($E$14+$E$15,2)=0,$G$2*I98+$G$3*H99,$G$5*I98+$G$4*H99))</f>
        <v>0.25633857674838401</v>
      </c>
      <c r="J99" s="11">
        <f>IF(AND($E$14=$C99,$E$15=J$94),1,IF(MOD($E$14+$E$15,2)=0,$G$4*I99,$G$3*I99))</f>
        <v>0.18669420017132432</v>
      </c>
      <c r="M99" s="19"/>
      <c r="BY99">
        <v>4</v>
      </c>
      <c r="BZ99" s="10">
        <f>IF(AND($E$14=$BY99,$E$15=BZ$94),1,IF(MOD($E$14+$E$15,2)=0,$G$2*BZ98,$G$5*BZ98))</f>
        <v>3.8379067747032536E-2</v>
      </c>
      <c r="CA99" s="12">
        <f>IF(AND($E$14=$BY99,$E$15=CA$94),1,IF(MOD($E$14+$E$15,2)=0,$G$5*CA98+$G$4*BZ99,$G$2*CA98+$G$3*BZ99))</f>
        <v>9.1922884473396194E-2</v>
      </c>
      <c r="CB99" s="3">
        <f>IF(AND($E$14=$BY99,$E$15=CB$94),1,IF(MOD($E$14+$E$15,2)=0,$G$2*CB98+$G$3*CA99,$G$5*CB98+$G$4*CA99))</f>
        <v>0.23563446890388717</v>
      </c>
      <c r="CC99" s="12">
        <f>IF(AND($E$14=$BY99,$E$15=CC$94),1,IF(MOD($E$14+$E$15,2)=0,$G$5*CC98+$G$4*CB99,$G$2*CC98+$G$3*CB99))</f>
        <v>0.26956455824618653</v>
      </c>
      <c r="CD99" s="3">
        <f>IF(AND($E$14=$BY99,$E$15=CD$94),1,IF(MOD($E$14+$E$15,2)=0,$G$2*CD98+$G$3*CC99,$G$5*CD98+$G$4*CC99))</f>
        <v>0.31239090081262838</v>
      </c>
      <c r="CE99" s="12">
        <f>IF(AND($E$14=$BY99,$E$15=CE$94),1,IF(MOD($E$14+$E$15,2)=0,$G$5*CE98+$G$4*CD99,$G$2*CE98+$G$3*CD99))</f>
        <v>0.29127106262317587</v>
      </c>
      <c r="CF99" s="11">
        <f>IF(AND($E$14=$BY99,$E$15=CF$94),1,IF(MOD($E$14+$E$15,2)=0,$G$3*CE99,$G$4*CE99))</f>
        <v>8.1245351252357045E-2</v>
      </c>
    </row>
    <row r="100" spans="2:85" x14ac:dyDescent="0.35">
      <c r="C100">
        <v>5</v>
      </c>
      <c r="D100" s="7">
        <f>IF(AND($E$14=$C100,$E$15=D$94),1,IF(MOD($E$14+$E$15,2)=0,$G$2*D99,$G$5*D99))</f>
        <v>2.7673847627450485E-2</v>
      </c>
      <c r="E100" s="3">
        <f>IF(AND($E$14=$C100,$E$15=E$94),1,IF(MOD($E$14+$E$15,2)=0,$G$5*E99+$G$4*D100,$G$2*E99+$G$3*D100))</f>
        <v>6.9190973572678172E-2</v>
      </c>
      <c r="F100" s="12">
        <f>IF(AND($E$14=$C100,$E$15=F$94),1,IF(MOD($E$14+$E$15,2)=0,$G$2*F99+$G$3*E100,$G$5*F99+$G$4*E100))</f>
        <v>0.18920774830875267</v>
      </c>
      <c r="G100" s="3">
        <f>IF(AND($E$14=$C100,$E$15=G$94),1,IF(MOD($E$14+$E$15,2)=0,$G$5*G99+$G$4*F100,$G$2*G99+$G$3*F100))</f>
        <v>0.22628721828693327</v>
      </c>
      <c r="H100" s="12">
        <f>IF(AND($E$14=$C100,$E$15=H$94),1,IF(MOD($E$14+$E$15,2)=0,$G$2*H99+$G$3*G100,$G$5*H99+$G$4*G100))</f>
        <v>0.28837367140466691</v>
      </c>
      <c r="I100" s="3">
        <f>IF(AND($E$14=$C100,$E$15=I$94),1,IF(MOD($E$14+$E$15,2)=0,$G$5*I99+$G$4*H100,$G$2*I99+$G$3*H100))</f>
        <v>0.27967008794787851</v>
      </c>
      <c r="J100" s="6">
        <f>IF(AND($E$14=$C100,$E$15=J$94),1,IF(MOD($E$14+$E$15,2)=0,$G$3*I100,$G$4*I100))</f>
        <v>7.8009447026664708E-2</v>
      </c>
      <c r="K100" s="11">
        <f>IF(AND($E$14=$C100,$E$15=K$94),1,IF(MOD($E$14+$E$15,2)=0,$G$4*J100,$G$3*J100))</f>
        <v>5.6815136852172113E-2</v>
      </c>
      <c r="M100" s="19"/>
      <c r="BY100">
        <v>5</v>
      </c>
      <c r="BZ100" s="7">
        <f>IF(AND($E$14=$BY100,$E$15=BZ$94),1,IF(MOD($E$14+$E$15,2)=0,$G$5*BZ99,$G$2*BZ99))</f>
        <v>1.0427171285555131E-2</v>
      </c>
      <c r="CA100" s="3">
        <f>IF(AND($E$14=$BY100,$E$15=CA$94),1,IF(MOD($E$14+$E$15,2)=0,$G$2*CA99+$G$3*BZ100,$G$5*CA99+$G$4*BZ100))</f>
        <v>6.9190973572678172E-2</v>
      </c>
      <c r="CB100" s="12">
        <f>IF(AND($E$14=$BY100,$E$15=CB$94),1,IF(MOD($E$14+$E$15,2)=0,$G$5*CB99+$G$4*CA100,$G$2*CB99+$G$3*CA100))</f>
        <v>0.11441184362153972</v>
      </c>
      <c r="CC100" s="3">
        <f>IF(AND($E$14=$BY100,$E$15=CC$94),1,IF(MOD($E$14+$E$15,2)=0,$G$2*CC99+$G$3*CB100,$G$5*CC99+$G$4*CB100))</f>
        <v>0.22628721828693321</v>
      </c>
      <c r="CD100" s="12">
        <f>IF(AND($E$14=$BY100,$E$15=CD$94),1,IF(MOD($E$14+$E$15,2)=0,$G$5*CD99+$G$4*CC100,$G$2*CD99+$G$3*CC100))</f>
        <v>0.24968064336776788</v>
      </c>
      <c r="CE100" s="3">
        <f>IF(AND($E$14=$BY100,$E$15=CE$94),1,IF(MOD($E$14+$E$15,2)=0,$G$2*CE99+$G$3*CD100,$G$5*CE99+$G$4*CD100))</f>
        <v>0.27967008794787851</v>
      </c>
      <c r="CF100" s="6">
        <f>IF(AND($E$14=$BY100,$E$15=CF$94),1,IF(MOD($E$14+$E$15,2)=0,$G$4*CE100,$G$3*CE100))</f>
        <v>0.20368679596955072</v>
      </c>
      <c r="CG100" s="11">
        <f>IF(AND($E$14=$BY100,$E$15=CG$94),1,IF(MOD($E$14+$E$15,2)=0,$G$3*CF100,$G$4*CF100))</f>
        <v>5.681513685217212E-2</v>
      </c>
    </row>
    <row r="101" spans="2:85" x14ac:dyDescent="0.35">
      <c r="C101">
        <v>6</v>
      </c>
      <c r="D101" s="103">
        <f>IF(AND($E$14=$C101,$E$15=D$94),1,IF(MOD($E$14+$E$15,2)=0,$G$5*D100,$G$2*D100))</f>
        <v>7.5186805277231124E-3</v>
      </c>
      <c r="E101" s="7">
        <f>IF(AND($E$14=$C101,$E$15=E$94),1,IF(MOD($E$14+$E$15,2)=0,$G$2*E100,$G$5*E100))</f>
        <v>4.989127074336764E-2</v>
      </c>
      <c r="F101" s="10">
        <f>IF(AND($E$14=$C101,$E$15=F$94),1,IF(MOD($E$14+$E$15,2)=0,$G$5*F100,$G$2*F100))</f>
        <v>5.1405667620003946E-2</v>
      </c>
      <c r="G101" s="7">
        <f>IF(AND($E$14=$C101,$E$15=G$94),1,IF(MOD($E$14+$E$15,2)=0,$G$2*G100,$G$5*G100))</f>
        <v>0.16316805921885411</v>
      </c>
      <c r="H101" s="10">
        <f>IF(AND($E$14=$C101,$E$15=H$94),1,IF(MOD($E$14+$E$15,2)=0,$G$5*H100,$G$2*H100))</f>
        <v>7.8347960033848099E-2</v>
      </c>
      <c r="I101" s="7">
        <f>IF(AND($E$14=$C101,$E$15=I$94),1,IF(MOD($E$14+$E$15,2)=0,$G$2*I100,$G$5*I100))</f>
        <v>0.2016606409212138</v>
      </c>
      <c r="J101" s="3">
        <f>IF(AND($E$14=$C101,$E$15=J$94),1,IF(MOD($E$14+$E$15,2)=0,$G$5*J100+$G$4*I101,$G$2*J100+$G$3*I101))</f>
        <v>0.16806596929187118</v>
      </c>
      <c r="K101" s="105">
        <f>IF(AND($E$14=$C101,$E$15=K$94),1,$G$7*J101)</f>
        <v>8.4958275441119266E-2</v>
      </c>
      <c r="BY101">
        <v>6</v>
      </c>
      <c r="BZ101" s="10">
        <f>IF(AND($E$14=$BY101,$E$15=BZ$94),1,IF(MOD($E$14+$E$15,2)=0,$G$2*BZ100,$G$5*BZ100))</f>
        <v>7.5186805277231124E-3</v>
      </c>
      <c r="CA101" s="7">
        <f>IF(AND($E$14=$BY101,$E$15=CA$94),1,IF(MOD($E$14+$E$15,2)=0,$G$5*CA100,$G$2*CA100))</f>
        <v>1.8798427768283076E-2</v>
      </c>
      <c r="CB101" s="10">
        <f>IF(AND($E$14=$BY101,$E$15=CB$94),1,IF(MOD($E$14+$E$15,2)=0,$G$2*CB100,$G$5*CB100))</f>
        <v>8.2498510595088503E-2</v>
      </c>
      <c r="CC101" s="7">
        <f>IF(AND($E$14=$BY101,$E$15=CC$94),1,IF(MOD($E$14+$E$15,2)=0,$G$5*CC100,$G$2*CC100))</f>
        <v>6.1479752461993942E-2</v>
      </c>
      <c r="CD101" s="10">
        <f>IF(AND($E$14=$BY101,$E$15=CD$94),1,IF(MOD($E$14+$E$15,2)=0,$G$2*CD100,$G$5*CD100))</f>
        <v>0.18003626679070819</v>
      </c>
      <c r="CE101" s="7">
        <f>IF(AND($E$14=$BY101,$E$15=CE$94),1,IF(MOD($E$14+$E$15,2)=0,$G$5*CE100,$G$2*CE100))</f>
        <v>7.5983291978327816E-2</v>
      </c>
      <c r="CF101" s="3">
        <f>IF(AND($E$14=$BY101,$E$15=CF$94),1,IF(MOD($E$14+$E$15,2)=0,$G$2*CF100+$G$3*CE101,$G$5*CF100+$G$4*CE101))</f>
        <v>0.1680659692918712</v>
      </c>
      <c r="CG101" s="13">
        <f>IF(AND($E$14=$BY101,$E$15=CG$94),1,$G$7*CF101)</f>
        <v>8.495827544111928E-2</v>
      </c>
    </row>
    <row r="102" spans="2:85" x14ac:dyDescent="0.35">
      <c r="C102">
        <v>7</v>
      </c>
      <c r="I102" s="10">
        <f>IF(AND($E$14=$C102,$E$15=I$94),1,IF(MOD($E$14+$E$15,2)=0,$G$5*I101,$G$2*I101))</f>
        <v>5.4788981803835214E-2</v>
      </c>
      <c r="J102" s="104">
        <f>IF(AND($E$14=$C102,$E$15=J$94),1,$G$6*J101)</f>
        <v>8.3107693850751896E-2</v>
      </c>
      <c r="BY102">
        <v>7</v>
      </c>
      <c r="CE102" s="10">
        <f>IF(AND($E$14=$BY102,$E$15=CE$94),1,IF(MOD($E$14+$E$15,2)=0,$G$2*CE101,$G$5*CE101))</f>
        <v>5.4788981803835221E-2</v>
      </c>
      <c r="CF102" s="9">
        <f>IF(AND($E$14=$BY102,$E$15=CF$94),1,$G$6*CF101)</f>
        <v>8.310769385075191E-2</v>
      </c>
      <c r="CG102" s="1"/>
    </row>
    <row r="104" spans="2:85" x14ac:dyDescent="0.35">
      <c r="D104" s="115" t="s">
        <v>311</v>
      </c>
      <c r="E104" s="116"/>
      <c r="F104" s="12">
        <f>INDEX(D107:K114,VLOOKUP($E$18,C106:K114,1,FALSE)+1,HLOOKUP($E$19,C106:K114,1,FALSE)+1)</f>
        <v>0</v>
      </c>
      <c r="BZ104" s="115" t="s">
        <v>312</v>
      </c>
      <c r="CA104" s="116"/>
      <c r="CB104" s="12">
        <f>INDEX(BZ107:CG114,VLOOKUP($E$18,BY106:CG114,1,FALSE)+1,HLOOKUP($E$19,BY106:CG114,1,FALSE)+1)</f>
        <v>0</v>
      </c>
    </row>
    <row r="105" spans="2:85" x14ac:dyDescent="0.35">
      <c r="F105" t="s">
        <v>0</v>
      </c>
      <c r="CB105" t="s">
        <v>0</v>
      </c>
    </row>
    <row r="106" spans="2:85" x14ac:dyDescent="0.35">
      <c r="D106">
        <v>0</v>
      </c>
      <c r="E106">
        <v>1</v>
      </c>
      <c r="F106">
        <v>2</v>
      </c>
      <c r="G106">
        <v>3</v>
      </c>
      <c r="H106">
        <v>4</v>
      </c>
      <c r="I106">
        <v>5</v>
      </c>
      <c r="J106">
        <v>6</v>
      </c>
      <c r="K106">
        <v>7</v>
      </c>
      <c r="BZ106">
        <v>0</v>
      </c>
      <c r="CA106">
        <v>1</v>
      </c>
      <c r="CB106">
        <v>2</v>
      </c>
      <c r="CC106">
        <v>3</v>
      </c>
      <c r="CD106">
        <v>4</v>
      </c>
      <c r="CE106">
        <v>5</v>
      </c>
      <c r="CF106">
        <v>6</v>
      </c>
      <c r="CG106">
        <v>7</v>
      </c>
    </row>
    <row r="107" spans="2:85" x14ac:dyDescent="0.35">
      <c r="C107">
        <v>0</v>
      </c>
      <c r="D107" s="8">
        <f>IF(AND($E$14+1=C107,$E$15=D106),1,0)</f>
        <v>0</v>
      </c>
      <c r="E107" s="6">
        <f>IF(AND($E$14+1=$C107,$E$15=E$94),1,IF(MOD($E$14+$E$15,2)=0,$G$4*D107,$G$3*D107))</f>
        <v>0</v>
      </c>
      <c r="F107" s="11">
        <f>IF(AND($E$14+1=$C107,$E$15=F$94),1,IF(MOD($E$14+$E$15,2)=0,$G$3*E107,$G$4*E107))</f>
        <v>0</v>
      </c>
      <c r="G107" s="6">
        <f>IF(AND($E$14+1=$C107,$E$15=G$94),1,IF(MOD($E$14+$E$15,2)=0,$G$4*F107,$G$3*F107))</f>
        <v>0</v>
      </c>
      <c r="H107" s="11">
        <f>IF(AND($E$14+1=$C107,$E$15=H$94),1,IF(MOD($E$14+$E$15,2)=0,$G$3*G107,$G$4*G107))</f>
        <v>0</v>
      </c>
      <c r="I107" s="6">
        <f>IF(AND($E$14+1=$C107,$E$15=I$94),1,IF(MOD($E$14+$E$15,2)=0,$G$4*H107,$G$3*H107))</f>
        <v>0</v>
      </c>
      <c r="J107" s="11">
        <f>IF(AND($E$14+1=$C107,$E$15=J$94),1,IF(MOD($E$14+$E$15,2)=0,$G$3*I107,$G$4*I107))</f>
        <v>0</v>
      </c>
      <c r="BY107">
        <v>0</v>
      </c>
      <c r="BZ107" s="8">
        <f>IF(AND($E$14+1=BY107,$E$15=BZ106),1,0)</f>
        <v>0</v>
      </c>
      <c r="CA107" s="6">
        <f>IF(AND($E$14+1=$BY107,$E$15=CA$94),1,IF(MOD($E$14+$E$15,2)=0,$G$3*BZ107,$G$4*BZ107))</f>
        <v>0</v>
      </c>
      <c r="CB107" s="11">
        <f>IF(AND($E$14+1=$BY107,$E$15=CB$94),1,IF(MOD($E$14+$E$15,2)=0,$G$4*CA107,$G$3*CA107))</f>
        <v>0</v>
      </c>
      <c r="CC107" s="6">
        <f>IF(AND($E$14+1=$BY107,$E$15=CC$94),1,IF(MOD($E$14+$E$15,2)=0,$G$3*CB107,$G$4*CB107))</f>
        <v>0</v>
      </c>
      <c r="CD107" s="11">
        <f>IF(AND($E$14+1=$BY107,$E$15=CD$94),1,IF(MOD($E$14+$E$15,2)=0,$G$4*CC107,$G$3*CC107))</f>
        <v>0</v>
      </c>
      <c r="CE107" s="6">
        <f>IF(AND($E$14+1=$BY107,$E$15=CE$94),1,IF(MOD($E$14+$E$15,2)=0,$G$3*CD107,$G$4*CD107))</f>
        <v>0</v>
      </c>
      <c r="CF107" s="11">
        <f>IF(AND($E$14+1=$BY107,$E$15=CF$94),1,IF(MOD($E$14+$E$15,2)=0,$G$4*CE107,$G$3*CE107))</f>
        <v>0</v>
      </c>
    </row>
    <row r="108" spans="2:85" x14ac:dyDescent="0.35">
      <c r="C108">
        <v>1</v>
      </c>
      <c r="D108" s="7">
        <f>IF(AND($E$14+1=$C108,$E$15=D$94),1,IF(MOD($E$14+$E$15,2)=0,$G$5*D107,$G$2*D107))</f>
        <v>1</v>
      </c>
      <c r="E108" s="3">
        <f>IF(AND($E$14+1=$C108,$E$15=E$94),1,IF(MOD($E$14+$E$15,2)=0,$G$2*E107+$G$3*D108,$G$5*E107+$G$4*D108))</f>
        <v>0.27893382377454379</v>
      </c>
      <c r="F108" s="12">
        <f>IF(AND($E$14+1=$C108,$E$15=F$94),1,IF(MOD($E$14+$E$15,2)=0,$G$5*F107+$G$4*E108,$G$2*F107+$G$3*E108))</f>
        <v>0.20315056668756304</v>
      </c>
      <c r="G108" s="3">
        <f>IF(AND($E$14+1=$C108,$E$15=G$94),1,IF(MOD($E$14+$E$15,2)=0,$G$2*G107+$G$3*F108,$G$5*G107+$G$4*F108))</f>
        <v>5.6665564368127412E-2</v>
      </c>
      <c r="H108" s="12">
        <f>IF(AND($E$14+1=$C108,$E$15=H$94),1,IF(MOD($E$14+$E$15,2)=0,$G$5*H107+$G$4*G108,$G$2*H107+$G$3*G108))</f>
        <v>4.1270152745477996E-2</v>
      </c>
      <c r="I108" s="3">
        <f>IF(AND($E$14+1=$C108,$E$15=I$94),1,IF(MOD($E$14+$E$15,2)=0,$G$2*I107+$G$3*H108,$G$5*I107+$G$4*H108))</f>
        <v>1.1511641513055663E-2</v>
      </c>
      <c r="J108" s="6">
        <f>IF(AND($E$14+1=$C108,$E$15=J$94),1,IF(MOD($E$14+$E$15,2)=0,$G$4*I108,$G$3*I108))</f>
        <v>8.3840549175261403E-3</v>
      </c>
      <c r="BY108">
        <v>1</v>
      </c>
      <c r="BZ108" s="7">
        <f>IF(AND($E$14+1=$BY108,$E$15=BZ$94),1,IF(MOD($E$14+$E$15,2)=0,$G$2*BZ107,$G$5*BZ107))</f>
        <v>1</v>
      </c>
      <c r="CA108" s="3">
        <f>IF(AND($E$14+1=$BY108,$E$15=CA$94),1,IF(MOD($E$14+$E$15,2)=0,$G$5*CA107+$G$4*BZ108,$G$2*CA107+$G$3*BZ108))</f>
        <v>0.72831098049896337</v>
      </c>
      <c r="CB108" s="12">
        <f>IF(AND($E$14+1=$BY108,$E$15=CB$94),1,IF(MOD($E$14+$E$15,2)=0,$G$2*CB107+$G$3*CA108,$G$5*CB107+$G$4*CA108))</f>
        <v>0.20315056668756304</v>
      </c>
      <c r="CC108" s="3">
        <f>IF(AND($E$14+1=$BY108,$E$15=CC$94),1,IF(MOD($E$14+$E$15,2)=0,$G$5*CC107+$G$4*CB108,$G$2*CC107+$G$3*CB108))</f>
        <v>0.14795678841313908</v>
      </c>
      <c r="CD108" s="12">
        <f>IF(AND($E$14+1=$BY108,$E$15=CD$94),1,IF(MOD($E$14+$E$15,2)=0,$G$2*CD107+$G$3*CC108,$G$5*CD107+$G$4*CC108))</f>
        <v>4.1270152745477996E-2</v>
      </c>
      <c r="CE108" s="3">
        <f>IF(AND($E$14+1=$BY108,$E$15=CE$94),1,IF(MOD($E$14+$E$15,2)=0,$G$5*CE107+$G$4*CD108,$G$2*CE107+$G$3*CD108))</f>
        <v>3.0057505411401064E-2</v>
      </c>
      <c r="CF108" s="6">
        <f>IF(AND($E$14+1=$BY108,$E$15=CF$94),1,IF(MOD($E$14+$E$15,2)=0,$G$3*CE108,$G$4*CE108))</f>
        <v>8.3840549175261403E-3</v>
      </c>
    </row>
    <row r="109" spans="2:85" x14ac:dyDescent="0.35">
      <c r="B109" t="s">
        <v>1</v>
      </c>
      <c r="C109">
        <v>2</v>
      </c>
      <c r="D109" s="10">
        <f>IF(AND($E$14+1=$C109,$E$15=D$94),1,IF(MOD($E$14+$E$15,2)=0,$G$2*D108,$G$5*D108))</f>
        <v>0.72106617622545621</v>
      </c>
      <c r="E109" s="12">
        <f>IF(AND($E$14+1=$C109,$E$15=E$94),1,IF(MOD($E$14+$E$15,2)=0,$G$5*E108+$G$4*D109,$G$2*E108+$G$3*D109))</f>
        <v>0.60094367089838108</v>
      </c>
      <c r="F109" s="3">
        <f>IF(AND($E$14+1=$C109,$E$15=F$94),1,IF(MOD($E$14+$E$15,2)=0,$G$2*F108+$G$3*E109,$G$5*F108+$G$4*E109))</f>
        <v>0.3141085183162321</v>
      </c>
      <c r="G109" s="12">
        <f>IF(AND($E$14+1=$C109,$E$15=G$94),1,IF(MOD($E$14+$E$15,2)=0,$G$5*G108+$G$4*F109,$G$2*G108+$G$3*F109))</f>
        <v>0.24416409458062102</v>
      </c>
      <c r="H109" s="3">
        <f>IF(AND($E$14+1=$C109,$E$15=H$94),1,IF(MOD($E$14+$E$15,2)=0,$G$2*H108+$G$3*G109,$G$5*H108+$G$4*G109))</f>
        <v>9.7864135762244314E-2</v>
      </c>
      <c r="I109" s="12">
        <f>IF(AND($E$14+1=$C109,$E$15=I$94),1,IF(MOD($E$14+$E$15,2)=0,$G$5*I108+$G$4*H109,$G$2*I108+$G$3*H109))</f>
        <v>7.4403111268213348E-2</v>
      </c>
      <c r="J109" s="11">
        <f>IF(AND($E$14+1=$C109,$E$15=J$94),1,IF(MOD($E$14+$E$15,2)=0,$G$3*I109,$G$4*I109))</f>
        <v>2.0753544326765596E-2</v>
      </c>
      <c r="BX109" t="s">
        <v>1</v>
      </c>
      <c r="BY109">
        <v>2</v>
      </c>
      <c r="BZ109" s="10">
        <f>IF(AND($E$14+1=$BY109,$E$15=BZ$94),1,IF(MOD($E$14+$E$15,2)=0,$G$5*BZ108,$G$2*BZ108))</f>
        <v>0.27168901950103669</v>
      </c>
      <c r="CA109" s="12">
        <f>IF(AND($E$14+1=$BY109,$E$15=CA$94),1,IF(MOD($E$14+$E$15,2)=0,$G$2*CA108+$G$3*BZ109,$G$5*CA108+$G$4*BZ109))</f>
        <v>0.60094367089838108</v>
      </c>
      <c r="CB109" s="3">
        <f>IF(AND($E$14+1=$BY109,$E$15=CB$94),1,IF(MOD($E$14+$E$15,2)=0,$G$5*CB108+$G$4*CA109,$G$2*CB108+$G$3*CA109))</f>
        <v>0.49286765245107023</v>
      </c>
      <c r="CC109" s="12">
        <f>IF(AND($E$14+1=$BY109,$E$15=CC$94),1,IF(MOD($E$14+$E$15,2)=0,$G$2*CC108+$G$3*CB109,$G$5*CC108+$G$4*CB109))</f>
        <v>0.24416409458062099</v>
      </c>
      <c r="CD109" s="3">
        <f>IF(AND($E$14+1=$BY109,$E$15=CD$94),1,IF(MOD($E$14+$E$15,2)=0,$G$5*CD108+$G$4*CC109,$G$2*CD108+$G$3*CC109))</f>
        <v>0.18904003846073064</v>
      </c>
      <c r="CE109" s="12">
        <f>IF(AND($E$14+1=$BY109,$E$15=CE$94),1,IF(MOD($E$14+$E$15,2)=0,$G$2*CE108+$G$3*CD109,$G$5*CE108+$G$4*CD109))</f>
        <v>7.4403111268213334E-2</v>
      </c>
      <c r="CF109" s="11">
        <f>IF(AND($E$14+1=$BY109,$E$15=CF$94),1,IF(MOD($E$14+$E$15,2)=0,$G$4*CE109,$G$3*CE109))</f>
        <v>5.4188602919925923E-2</v>
      </c>
    </row>
    <row r="110" spans="2:85" x14ac:dyDescent="0.35">
      <c r="C110">
        <v>3</v>
      </c>
      <c r="D110" s="7">
        <f>IF(AND($E$14+1=$C110,$E$15=D$94),1,IF(MOD($E$14+$E$15,2)=0,$G$5*D109,$G$2*D109))</f>
        <v>0.19590576241405594</v>
      </c>
      <c r="E110" s="3">
        <f>IF(AND($E$14+1=$C110,$E$15=E$94),1,IF(MOD($E$14+$E$15,2)=0,$G$2*E109+$G$3*D110,$G$5*E109+$G$4*D110))</f>
        <v>0.48796489831120454</v>
      </c>
      <c r="F110" s="12">
        <f>IF(AND($E$14+1=$C110,$E$15=F$94),1,IF(MOD($E$14+$E$15,2)=0,$G$5*F109+$G$4*E110,$G$2*F109+$G$3*E110))</f>
        <v>0.44073002889637086</v>
      </c>
      <c r="G110" s="3">
        <f>IF(AND($E$14+1=$C110,$E$15=G$94),1,IF(MOD($E$14+$E$15,2)=0,$G$2*G109+$G$3*F110,$G$5*G109+$G$4*F110))</f>
        <v>0.29899298226312893</v>
      </c>
      <c r="H110" s="12">
        <f>IF(AND($E$14+1=$C110,$E$15=H$94),1,IF(MOD($E$14+$E$15,2)=0,$G$5*H109+$G$4*G110,$G$2*H109+$G$3*G110))</f>
        <v>0.2443484831639291</v>
      </c>
      <c r="I110" s="3">
        <f>IF(AND($E$14+1=$C110,$E$15=I$94),1,IF(MOD($E$14+$E$15,2)=0,$G$2*I109+$G$3*H110,$G$5*I109+$G$4*H110))</f>
        <v>0.12180662368387224</v>
      </c>
      <c r="J110" s="6">
        <f>IF(AND($E$14+1=$C110,$E$15=J$94),1,IF(MOD($E$14+$E$15,2)=0,$G$4*I110,$G$3*I110))</f>
        <v>8.8713101526469246E-2</v>
      </c>
      <c r="BY110">
        <v>3</v>
      </c>
      <c r="BZ110" s="7">
        <f>IF(AND($E$14+1=$BY110,$E$15=BZ$94),1,IF(MOD($E$14+$E$15,2)=0,$G$2*BZ109,$G$5*BZ109))</f>
        <v>0.19590576241405594</v>
      </c>
      <c r="CA110" s="3">
        <f>IF(AND($E$14+1=$BY110,$E$15=CA$94),1,IF(MOD($E$14+$E$15,2)=0,$G$5*CA109+$G$4*BZ110,$G$2*CA109+$G$3*BZ110))</f>
        <v>0.30595011463091287</v>
      </c>
      <c r="CB110" s="12">
        <f>IF(AND($E$14+1=$BY110,$E$15=CB$94),1,IF(MOD($E$14+$E$15,2)=0,$G$2*CB109+$G$3*CA110,$G$5*CB109+$G$4*CA110))</f>
        <v>0.44073002889637081</v>
      </c>
      <c r="CC110" s="3">
        <f>IF(AND($E$14+1=$BY110,$E$15=CC$94),1,IF(MOD($E$14+$E$15,2)=0,$G$5*CC109+$G$4*CB110,$G$2*CC109+$G$3*CB110))</f>
        <v>0.38732522293481958</v>
      </c>
      <c r="CD110" s="12">
        <f>IF(AND($E$14+1=$BY110,$E$15=CD$94),1,IF(MOD($E$14+$E$15,2)=0,$G$2*CD109+$G$3*CC110,$G$5*CD109+$G$4*CC110))</f>
        <v>0.2443484831639291</v>
      </c>
      <c r="CE110" s="3">
        <f>IF(AND($E$14+1=$BY110,$E$15=CE$94),1,IF(MOD($E$14+$E$15,2)=0,$G$5*CE109+$G$4*CD110,$G$2*CE109+$G$3*CD110))</f>
        <v>0.19817619170484307</v>
      </c>
      <c r="CF110" s="6">
        <f>IF(AND($E$14+1=$BY110,$E$15=CF$94),1,IF(MOD($E$14+$E$15,2)=0,$G$3*CE110,$G$4*CE110))</f>
        <v>5.5278042933308902E-2</v>
      </c>
    </row>
    <row r="111" spans="2:85" x14ac:dyDescent="0.35">
      <c r="C111">
        <v>4</v>
      </c>
      <c r="D111" s="10">
        <f>IF(AND($E$14+1=$C111,$E$15=D$94),1,IF(MOD($E$14+$E$15,2)=0,$G$2*D110,$G$5*D110))</f>
        <v>0.14126101900443602</v>
      </c>
      <c r="E111" s="12">
        <f>IF(AND($E$14+1=$C111,$E$15=E$94),1,IF(MOD($E$14+$E$15,2)=0,$G$5*E110+$G$4*D111,$G$2*E110+$G$3*D111))</f>
        <v>0.23545665603049776</v>
      </c>
      <c r="F111" s="3">
        <f>IF(AND($E$14+1=$C111,$E$15=F$94),1,IF(MOD($E$14+$E$15,2)=0,$G$2*F110+$G$3*E111,$G$5*F110+$G$4*E111))</f>
        <v>0.38347234208379516</v>
      </c>
      <c r="G111" s="12">
        <f>IF(AND($E$14+1=$C111,$E$15=G$94),1,IF(MOD($E$14+$E$15,2)=0,$G$5*G110+$G$4*F111,$G$2*G110+$G$3*F111))</f>
        <v>0.36052022764604308</v>
      </c>
      <c r="H111" s="3">
        <f>IF(AND($E$14+1=$C111,$E$15=H$94),1,IF(MOD($E$14+$E$15,2)=0,$G$2*H110+$G$3*G111,$G$5*H110+$G$4*G111))</f>
        <v>0.2767527120668844</v>
      </c>
      <c r="I111" s="12">
        <f>IF(AND($E$14+1=$C111,$E$15=I$94),1,IF(MOD($E$14+$E$15,2)=0,$G$5*I110+$G$4*H111,$G$2*I110+$G$3*H111))</f>
        <v>0.23465556123858286</v>
      </c>
      <c r="J111" s="11">
        <f>IF(AND($E$14+1=$C111,$E$15=J$94),1,IF(MOD($E$14+$E$15,2)=0,$G$3*I111,$G$4*I111))</f>
        <v>6.5453372966239542E-2</v>
      </c>
      <c r="BY111">
        <v>4</v>
      </c>
      <c r="BZ111" s="10">
        <f>IF(AND($E$14+1=$BY111,$E$15=BZ$94),1,IF(MOD($E$14+$E$15,2)=0,$G$5*BZ110,$G$2*BZ110))</f>
        <v>5.3225444504877907E-2</v>
      </c>
      <c r="CA111" s="12">
        <f>IF(AND($E$14+1=$BY111,$E$15=CA$94),1,IF(MOD($E$14+$E$15,2)=0,$G$2*CA110+$G$3*BZ111,$G$5*CA110+$G$4*BZ111))</f>
        <v>0.2354566560304977</v>
      </c>
      <c r="CB111" s="3">
        <f>IF(AND($E$14+1=$BY111,$E$15=CB$94),1,IF(MOD($E$14+$E$15,2)=0,$G$5*CB110+$G$4*CA111,$G$2*CB110+$G$3*CA111))</f>
        <v>0.29122717743409748</v>
      </c>
      <c r="CC111" s="12">
        <f>IF(AND($E$14+1=$BY111,$E$15=CC$94),1,IF(MOD($E$14+$E$15,2)=0,$G$2*CC110+$G$3*CB111,$G$5*CC110+$G$4*CB111))</f>
        <v>0.36052022764604308</v>
      </c>
      <c r="CD111" s="3">
        <f>IF(AND($E$14+1=$BY111,$E$15=CD$94),1,IF(MOD($E$14+$E$15,2)=0,$G$5*CD110+$G$4*CC111,$G$2*CD110+$G$3*CC111))</f>
        <v>0.32895764029397256</v>
      </c>
      <c r="CE111" s="12">
        <f>IF(AND($E$14+1=$BY111,$E$15=CE$94),1,IF(MOD($E$14+$E$15,2)=0,$G$2*CE110+$G$3*CD111,$G$5*CE110+$G$4*CD111))</f>
        <v>0.23465556123858289</v>
      </c>
      <c r="CF111" s="11">
        <f>IF(AND($E$14+1=$BY111,$E$15=CF$94),1,IF(MOD($E$14+$E$15,2)=0,$G$4*CE111,$G$3*CE111))</f>
        <v>0.17090222188520685</v>
      </c>
    </row>
    <row r="112" spans="2:85" x14ac:dyDescent="0.35">
      <c r="C112">
        <v>5</v>
      </c>
      <c r="D112" s="7">
        <f>IF(AND($E$14+1=$C112,$E$15=D$94),1,IF(MOD($E$14+$E$15,2)=0,$G$5*D111,$G$2*D111))</f>
        <v>3.8379067747032536E-2</v>
      </c>
      <c r="E112" s="3">
        <f>IF(AND($E$14+1=$C112,$E$15=E$94),1,IF(MOD($E$14+$E$15,2)=0,$G$2*E111+$G$3*D112,$G$5*E111+$G$4*D112))</f>
        <v>0.18048505075032559</v>
      </c>
      <c r="F112" s="12">
        <f>IF(AND($E$14+1=$C112,$E$15=F$94),1,IF(MOD($E$14+$E$15,2)=0,$G$5*F111+$G$4*E112,$G$2*F111+$G$3*E112))</f>
        <v>0.23563446890388723</v>
      </c>
      <c r="G112" s="3">
        <f>IF(AND($E$14+1=$C112,$E$15=G$94),1,IF(MOD($E$14+$E$15,2)=0,$G$2*G111+$G$3*F112,$G$5*G111+$G$4*F112))</f>
        <v>0.3256853654251084</v>
      </c>
      <c r="H112" s="12">
        <f>IF(AND($E$14+1=$C112,$E$15=H$94),1,IF(MOD($E$14+$E$15,2)=0,$G$5*H111+$G$4*G112,$G$2*H111+$G$3*G112))</f>
        <v>0.31239090081262844</v>
      </c>
      <c r="I112" s="3">
        <f>IF(AND($E$14+1=$C112,$E$15=I$94),1,IF(MOD($E$14+$E$15,2)=0,$G$2*I111+$G$3*H112,$G$5*I111+$G$4*H112))</f>
        <v>0.25633857674838401</v>
      </c>
      <c r="J112" s="6">
        <f>IF(AND($E$14+1=$C112,$E$15=J$94),1,IF(MOD($E$14+$E$15,2)=0,$G$4*I112,$G$3*I112))</f>
        <v>0.18669420017132432</v>
      </c>
      <c r="K112" s="11">
        <f>IF(AND($E$14+1=$C112,$E$15=K$94),1,IF(MOD($E$14+$E$15,2)=0,$G$3*J112,$G$4*J112))</f>
        <v>5.2075327130317581E-2</v>
      </c>
      <c r="BY112">
        <v>5</v>
      </c>
      <c r="BZ112" s="7">
        <f>IF(AND($E$14+1=$BY112,$E$15=BZ$94),1,IF(MOD($E$14+$E$15,2)=0,$G$2*BZ111,$G$5*BZ111))</f>
        <v>3.8379067747032536E-2</v>
      </c>
      <c r="CA112" s="3">
        <f>IF(AND($E$14+1=$BY112,$E$15=CA$94),1,IF(MOD($E$14+$E$15,2)=0,$G$5*CA111+$G$4*BZ112,$G$2*CA111+$G$3*BZ112))</f>
        <v>9.1922884473396194E-2</v>
      </c>
      <c r="CB112" s="12">
        <f>IF(AND($E$14+1=$BY112,$E$15=CB$94),1,IF(MOD($E$14+$E$15,2)=0,$G$2*CB111+$G$3*CA112,$G$5*CB111+$G$4*CA112))</f>
        <v>0.23563446890388717</v>
      </c>
      <c r="CC112" s="3">
        <f>IF(AND($E$14+1=$BY112,$E$15=CC$94),1,IF(MOD($E$14+$E$15,2)=0,$G$5*CC111+$G$4*CB112,$G$2*CC111+$G$3*CB112))</f>
        <v>0.26956455824618653</v>
      </c>
      <c r="CD112" s="12">
        <f>IF(AND($E$14+1=$BY112,$E$15=CD$94),1,IF(MOD($E$14+$E$15,2)=0,$G$2*CD111+$G$3*CC112,$G$5*CD111+$G$4*CC112))</f>
        <v>0.31239090081262838</v>
      </c>
      <c r="CE112" s="3">
        <f>IF(AND($E$14+1=$BY112,$E$15=CE$94),1,IF(MOD($E$14+$E$15,2)=0,$G$5*CE111+$G$4*CD112,$G$2*CE111+$G$3*CD112))</f>
        <v>0.29127106262317587</v>
      </c>
      <c r="CF112" s="6">
        <f>IF(AND($E$14+1=$BY112,$E$15=CF$94),1,IF(MOD($E$14+$E$15,2)=0,$G$3*CE112,$G$4*CE112))</f>
        <v>8.1245351252357045E-2</v>
      </c>
      <c r="CG112" s="11">
        <f>IF(AND($E$14+1=$BY112,$E$15=CG$94),1,IF(MOD($E$14+$E$15,2)=0,$G$4*CF112,$G$3*CF112))</f>
        <v>5.9171881431586838E-2</v>
      </c>
    </row>
    <row r="113" spans="2:85" x14ac:dyDescent="0.35">
      <c r="C113">
        <v>6</v>
      </c>
      <c r="D113" s="10">
        <f>IF(AND($E$14+1=$C113,$E$15=D$94),1,IF(MOD($E$14+$E$15,2)=0,$G$2*D112,$G$5*D112))</f>
        <v>2.7673847627450485E-2</v>
      </c>
      <c r="E113" s="7">
        <f>IF(AND($E$14+1=$C113,$E$15=E$94),1,IF(MOD($E$14+$E$15,2)=0,$G$5*E112,$G$2*E112))</f>
        <v>4.9035806472950805E-2</v>
      </c>
      <c r="F113" s="10">
        <f>IF(AND($E$14+1=$C113,$E$15=F$94),1,IF(MOD($E$14+$E$15,2)=0,$G$2*F112,$G$5*F112))</f>
        <v>0.16990804547944213</v>
      </c>
      <c r="G113" s="7">
        <f>IF(AND($E$14+1=$C113,$E$15=G$94),1,IF(MOD($E$14+$E$15,2)=0,$G$5*G112,$G$2*G112))</f>
        <v>8.8485137598184535E-2</v>
      </c>
      <c r="H113" s="10">
        <f>IF(AND($E$14+1=$C113,$E$15=H$94),1,IF(MOD($E$14+$E$15,2)=0,$G$2*H112,$G$5*H112))</f>
        <v>0.22525451233658775</v>
      </c>
      <c r="I113" s="7">
        <f>IF(AND($E$14+1=$C113,$E$15=I$94),1,IF(MOD($E$14+$E$15,2)=0,$G$5*I112,$G$2*I112))</f>
        <v>6.9644376577059686E-2</v>
      </c>
      <c r="J113" s="3">
        <f>IF(AND($E$14+1=$C113,$E$15=J$94),1,IF(MOD($E$14+$E$15,2)=0,$G$2*J112+$G$3*I113,$G$5*J112+$G$4*I113))</f>
        <v>0.15404504530404028</v>
      </c>
      <c r="K113" s="13">
        <f>IF(AND($E$14+1=$C113,$E$15=K$94),1,$G$7*J113)</f>
        <v>7.7870620949754318E-2</v>
      </c>
      <c r="BY113">
        <v>6</v>
      </c>
      <c r="BZ113" s="10">
        <f>IF(AND($E$14+1=$BY113,$E$15=BZ$94),1,IF(MOD($E$14+$E$15,2)=0,$G$5*BZ112,$G$2*BZ112))</f>
        <v>1.0427171285555131E-2</v>
      </c>
      <c r="CA113" s="7">
        <f>IF(AND($E$14+1=$BY113,$E$15=CA$94),1,IF(MOD($E$14+$E$15,2)=0,$G$2*CA112,$G$5*CA112))</f>
        <v>6.6282482814846153E-2</v>
      </c>
      <c r="CB113" s="10">
        <f>IF(AND($E$14+1=$BY113,$E$15=CB$94),1,IF(MOD($E$14+$E$15,2)=0,$G$5*CB112,$G$2*CB112))</f>
        <v>6.4019297817144619E-2</v>
      </c>
      <c r="CC113" s="7">
        <f>IF(AND($E$14+1=$BY113,$E$15=CC$94),1,IF(MOD($E$14+$E$15,2)=0,$G$2*CC112,$G$5*CC112))</f>
        <v>0.19437388526048199</v>
      </c>
      <c r="CD113" s="10">
        <f>IF(AND($E$14+1=$BY113,$E$15=CD$94),1,IF(MOD($E$14+$E$15,2)=0,$G$5*CD112,$G$2*CD112))</f>
        <v>8.4873177542828609E-2</v>
      </c>
      <c r="CE113" s="7">
        <f>IF(AND($E$14+1=$BY113,$E$15=CE$94),1,IF(MOD($E$14+$E$15,2)=0,$G$2*CE112,$G$5*CE112))</f>
        <v>0.21002571137081882</v>
      </c>
      <c r="CF113" s="3">
        <f>IF(AND($E$14+1=$BY113,$E$15=CF$94),1,IF(MOD($E$14+$E$15,2)=0,$G$5*CF112+$G$4*CE113,$G$2*CF112+$G$3*CE113))</f>
        <v>0.17503750159924356</v>
      </c>
      <c r="CG113" s="13">
        <f>IF(AND($E$14+1=$BY113,$E$15=CG$94),1,$G$7*CF113)</f>
        <v>8.8482423515306774E-2</v>
      </c>
    </row>
    <row r="114" spans="2:85" x14ac:dyDescent="0.35">
      <c r="C114">
        <v>7</v>
      </c>
      <c r="I114" s="10">
        <f>IF(AND($E$14+1=$C114,$E$15=I$94),1,IF(MOD($E$14+$E$15,2)=0,$G$2*I113,$G$5*I113))</f>
        <v>5.0218204314026155E-2</v>
      </c>
      <c r="J114" s="9">
        <f>IF(AND($E$14+1=$C114,$E$15=J$94),1,$G$6*J113)</f>
        <v>7.6174424354285952E-2</v>
      </c>
      <c r="BY114">
        <v>7</v>
      </c>
      <c r="CE114" s="10">
        <f>IF(AND($E$14+1=$BY114,$E$15=CE$94),1,IF(MOD($E$14+$E$15,2)=0,$G$5*CE113,$G$2*CE113))</f>
        <v>5.7061679592345496E-2</v>
      </c>
      <c r="CF114" s="104">
        <f>IF(AND($E$14+1=$BY114,$E$15=CF$94),1,$G$6*CF113)</f>
        <v>8.6555078083936782E-2</v>
      </c>
      <c r="CG114" s="1"/>
    </row>
    <row r="116" spans="2:85" x14ac:dyDescent="0.35">
      <c r="D116" s="115" t="s">
        <v>313</v>
      </c>
      <c r="E116" s="116"/>
      <c r="F116" s="12">
        <f>INDEX(D119:K126,VLOOKUP($E$18,C118:K126,1,FALSE)+1,HLOOKUP($E$19,C118:K126,1,FALSE)+1)</f>
        <v>0</v>
      </c>
      <c r="BZ116" s="115" t="s">
        <v>314</v>
      </c>
      <c r="CA116" s="116"/>
      <c r="CB116" s="12">
        <f>INDEX(BZ119:CG126,VLOOKUP($E$18,BY118:CG126,1,FALSE)+1,HLOOKUP($E$19,BY118:CG126,1,FALSE)+1)</f>
        <v>0</v>
      </c>
    </row>
    <row r="117" spans="2:85" x14ac:dyDescent="0.35">
      <c r="F117" t="s">
        <v>0</v>
      </c>
      <c r="CB117" t="s">
        <v>0</v>
      </c>
    </row>
    <row r="118" spans="2:85" x14ac:dyDescent="0.35">
      <c r="D118">
        <v>0</v>
      </c>
      <c r="E118">
        <v>1</v>
      </c>
      <c r="F118">
        <v>2</v>
      </c>
      <c r="G118">
        <v>3</v>
      </c>
      <c r="H118">
        <v>4</v>
      </c>
      <c r="I118">
        <v>5</v>
      </c>
      <c r="J118">
        <v>6</v>
      </c>
      <c r="K118">
        <v>7</v>
      </c>
      <c r="BZ118">
        <v>0</v>
      </c>
      <c r="CA118">
        <v>1</v>
      </c>
      <c r="CB118">
        <v>2</v>
      </c>
      <c r="CC118">
        <v>3</v>
      </c>
      <c r="CD118">
        <v>4</v>
      </c>
      <c r="CE118">
        <v>5</v>
      </c>
      <c r="CF118">
        <v>6</v>
      </c>
      <c r="CG118">
        <v>7</v>
      </c>
    </row>
    <row r="119" spans="2:85" x14ac:dyDescent="0.35">
      <c r="C119">
        <v>0</v>
      </c>
      <c r="D119" s="8">
        <f>IF(AND($E$14=C119,$E$15+1=D118),1,0)</f>
        <v>0</v>
      </c>
      <c r="E119" s="6">
        <f>IF(AND($E$14=$C119,$E$15+1=E$94),1,IF(MOD($E$14+$E$15,2)=0,$G$4*D119,$G$3*D119))</f>
        <v>1</v>
      </c>
      <c r="F119" s="11">
        <f>IF(AND($E$14=$C119,$E$15+1=F$94),1,IF(MOD($E$14+$E$15,2)=0,$G$3*E119,$G$4*E119))</f>
        <v>0.27893382377454379</v>
      </c>
      <c r="G119" s="6">
        <f>IF(AND($E$14=$C119,$E$15+1=G$94),1,IF(MOD($E$14+$E$15,2)=0,$G$4*F119,$G$3*F119))</f>
        <v>0.20315056668756304</v>
      </c>
      <c r="H119" s="11">
        <f>IF(AND($E$14=$C119,$E$15+1=H$94),1,IF(MOD($E$14+$E$15,2)=0,$G$3*G119,$G$4*G119))</f>
        <v>5.6665564368127412E-2</v>
      </c>
      <c r="I119" s="6">
        <f>IF(AND($E$14=$C119,$E$15+1=I$94),1,IF(MOD($E$14+$E$15,2)=0,$G$4*H119,$G$3*H119))</f>
        <v>4.1270152745477996E-2</v>
      </c>
      <c r="J119" s="11">
        <f>IF(AND($E$14=$C119,$E$15+1=J$94),1,IF(MOD($E$14+$E$15,2)=0,$G$3*I119,$G$4*I119))</f>
        <v>1.1511641513055663E-2</v>
      </c>
      <c r="BY119">
        <v>0</v>
      </c>
      <c r="BZ119" s="8">
        <f>IF(AND($E$14=BY119,$E$15+1=BZ118),1,0)</f>
        <v>0</v>
      </c>
      <c r="CA119" s="6">
        <f>IF(AND($E$14=$BY119,$E$15+1=CA$94),1,IF(MOD($E$14+$E$15,2)=0,$G$3*BZ119,$G$4*BZ119))</f>
        <v>1</v>
      </c>
      <c r="CB119" s="11">
        <f>IF(AND($E$14=$BY119,$E$15+1=CB$94),1,IF(MOD($E$14+$E$15,2)=0,$G$4*CA119,$G$3*CA119))</f>
        <v>0.72831098049896337</v>
      </c>
      <c r="CC119" s="6">
        <f>IF(AND($E$14=$BY119,$E$15+1=CC$94),1,IF(MOD($E$14+$E$15,2)=0,$G$3*CB119,$G$4*CB119))</f>
        <v>0.20315056668756304</v>
      </c>
      <c r="CD119" s="11">
        <f>IF(AND($E$14=$BY119,$E$15+1=CD$94),1,IF(MOD($E$14+$E$15,2)=0,$G$4*CC119,$G$3*CC119))</f>
        <v>0.14795678841313908</v>
      </c>
      <c r="CE119" s="6">
        <f>IF(AND($E$14=$BY119,$E$15+1=CE$94),1,IF(MOD($E$14+$E$15,2)=0,$G$3*CD119,$G$4*CD119))</f>
        <v>4.1270152745477996E-2</v>
      </c>
      <c r="CF119" s="11">
        <f>IF(AND($E$14=$BY119,$E$15+1=CF$94),1,IF(MOD($E$14+$E$15,2)=0,$G$4*CE119,$G$3*CE119))</f>
        <v>3.0057505411401064E-2</v>
      </c>
    </row>
    <row r="120" spans="2:85" x14ac:dyDescent="0.35">
      <c r="C120">
        <v>1</v>
      </c>
      <c r="D120" s="7">
        <f>IF(AND($E$14=$C120,$E$15+1=D$94),1,IF(MOD($E$14+$E$15,2)=0,$G$5*D119,$G$2*D119))</f>
        <v>0</v>
      </c>
      <c r="E120" s="3">
        <f>IF(AND($E$14=$C120,$E$15+1=E$94),1,IF(MOD($E$14+$E$15,2)=0,$G$2*E119+$G$3*D120,$G$5*E119+$G$4*D120))</f>
        <v>0.72106617622545621</v>
      </c>
      <c r="F120" s="12">
        <f>IF(AND($E$14=$C120,$E$15+1=F$94),1,IF(MOD($E$14+$E$15,2)=0,$G$5*F119+$G$4*E120,$G$2*F119+$G$3*E120))</f>
        <v>0.60094367089838108</v>
      </c>
      <c r="G120" s="3">
        <f>IF(AND($E$14=$C120,$E$15+1=G$94),1,IF(MOD($E$14+$E$15,2)=0,$G$2*G119+$G$3*F120,$G$5*G119+$G$4*F120))</f>
        <v>0.3141085183162321</v>
      </c>
      <c r="H120" s="12">
        <f>IF(AND($E$14=$C120,$E$15+1=H$94),1,IF(MOD($E$14+$E$15,2)=0,$G$5*H119+$G$4*G120,$G$2*H119+$G$3*G120))</f>
        <v>0.24416409458062102</v>
      </c>
      <c r="I120" s="3">
        <f>IF(AND($E$14=$C120,$E$15+1=I$94),1,IF(MOD($E$14+$E$15,2)=0,$G$2*I119+$G$3*H120,$G$5*I119+$G$4*H120))</f>
        <v>9.7864135762244314E-2</v>
      </c>
      <c r="J120" s="6">
        <f>IF(AND($E$14=$C120,$E$15+1=J$94),1,IF(MOD($E$14+$E$15,2)=0,$G$4*I120,$G$3*I120))</f>
        <v>7.1275524672683818E-2</v>
      </c>
      <c r="BY120">
        <v>1</v>
      </c>
      <c r="BZ120" s="7">
        <f>IF(AND($E$14=$BY120,$E$15+1=BZ$94),1,IF(MOD($E$14+$E$15,2)=0,$G$2*BZ119,$G$5*BZ119))</f>
        <v>0</v>
      </c>
      <c r="CA120" s="3">
        <f>IF(AND($E$14=$BY120,$E$15+1=CA$94),1,IF(MOD($E$14+$E$15,2)=0,$G$5*CA119+$G$4*BZ120,$G$2*CA119+$G$3*BZ120))</f>
        <v>0.27168901950103669</v>
      </c>
      <c r="CB120" s="12">
        <f>IF(AND($E$14=$BY120,$E$15+1=CB$94),1,IF(MOD($E$14+$E$15,2)=0,$G$2*CB119+$G$3*CA120,$G$5*CB119+$G$4*CA120))</f>
        <v>0.60094367089838108</v>
      </c>
      <c r="CC120" s="3">
        <f>IF(AND($E$14=$BY120,$E$15+1=CC$94),1,IF(MOD($E$14+$E$15,2)=0,$G$5*CC119+$G$4*CB120,$G$2*CC119+$G$3*CB120))</f>
        <v>0.49286765245107023</v>
      </c>
      <c r="CD120" s="12">
        <f>IF(AND($E$14=$BY120,$E$15+1=CD$94),1,IF(MOD($E$14+$E$15,2)=0,$G$2*CD119+$G$3*CC120,$G$5*CD119+$G$4*CC120))</f>
        <v>0.24416409458062099</v>
      </c>
      <c r="CE120" s="3">
        <f>IF(AND($E$14=$BY120,$E$15+1=CE$94),1,IF(MOD($E$14+$E$15,2)=0,$G$5*CE119+$G$4*CD120,$G$2*CE119+$G$3*CD120))</f>
        <v>0.18904003846073064</v>
      </c>
      <c r="CF120" s="6">
        <f>IF(AND($E$14=$BY120,$E$15+1=CF$94),1,IF(MOD($E$14+$E$15,2)=0,$G$3*CE120,$G$4*CE120))</f>
        <v>5.2729660774338417E-2</v>
      </c>
    </row>
    <row r="121" spans="2:85" x14ac:dyDescent="0.35">
      <c r="B121" t="s">
        <v>1</v>
      </c>
      <c r="C121">
        <v>2</v>
      </c>
      <c r="D121" s="10">
        <f>IF(AND($E$14=$C121,$E$15+1=D$94),1,IF(MOD($E$14+$E$15,2)=0,$G$2*D120,$G$5*D120))</f>
        <v>0</v>
      </c>
      <c r="E121" s="12">
        <f>IF(AND($E$14=$C121,$E$15+1=E$94),1,IF(MOD($E$14+$E$15,2)=0,$G$5*E120+$G$4*D121,$G$2*E120+$G$3*D121))</f>
        <v>0.19590576241405594</v>
      </c>
      <c r="F121" s="3">
        <f>IF(AND($E$14=$C121,$E$15+1=F$94),1,IF(MOD($E$14+$E$15,2)=0,$G$2*F120+$G$3*E121,$G$5*F120+$G$4*E121))</f>
        <v>0.48796489831120454</v>
      </c>
      <c r="G121" s="12">
        <f>IF(AND($E$14=$C121,$E$15+1=G$94),1,IF(MOD($E$14+$E$15,2)=0,$G$5*G120+$G$4*F121,$G$2*G120+$G$3*F121))</f>
        <v>0.44073002889637086</v>
      </c>
      <c r="H121" s="3">
        <f>IF(AND($E$14=$C121,$E$15+1=H$94),1,IF(MOD($E$14+$E$15,2)=0,$G$2*H120+$G$3*G121,$G$5*H120+$G$4*G121))</f>
        <v>0.29899298226312893</v>
      </c>
      <c r="I121" s="12">
        <f>IF(AND($E$14=$C121,$E$15+1=I$94),1,IF(MOD($E$14+$E$15,2)=0,$G$5*I120+$G$4*H121,$G$2*I120+$G$3*H121))</f>
        <v>0.2443484831639291</v>
      </c>
      <c r="J121" s="11">
        <f>IF(AND($E$14=$C121,$E$15+1=J$94),1,IF(MOD($E$14+$E$15,2)=0,$G$3*I121,$G$4*I121))</f>
        <v>6.8157056742424477E-2</v>
      </c>
      <c r="BX121" t="s">
        <v>1</v>
      </c>
      <c r="BY121">
        <v>2</v>
      </c>
      <c r="BZ121" s="10">
        <f>IF(AND($E$14=$BY121,$E$15+1=BZ$94),1,IF(MOD($E$14+$E$15,2)=0,$G$5*BZ120,$G$2*BZ120))</f>
        <v>0</v>
      </c>
      <c r="CA121" s="12">
        <f>IF(AND($E$14=$BY121,$E$15+1=CA$94),1,IF(MOD($E$14+$E$15,2)=0,$G$2*CA120+$G$3*BZ121,$G$5*CA120+$G$4*BZ121))</f>
        <v>0.19590576241405594</v>
      </c>
      <c r="CB121" s="3">
        <f>IF(AND($E$14=$BY121,$E$15+1=CB$94),1,IF(MOD($E$14+$E$15,2)=0,$G$5*CB120+$G$4*CA121,$G$2*CB120+$G$3*CA121))</f>
        <v>0.30595011463091287</v>
      </c>
      <c r="CC121" s="12">
        <f>IF(AND($E$14=$BY121,$E$15+1=CC$94),1,IF(MOD($E$14+$E$15,2)=0,$G$2*CC120+$G$3*CB121,$G$5*CC120+$G$4*CB121))</f>
        <v>0.44073002889637081</v>
      </c>
      <c r="CD121" s="3">
        <f>IF(AND($E$14=$BY121,$E$15+1=CD$94),1,IF(MOD($E$14+$E$15,2)=0,$G$5*CD120+$G$4*CC121,$G$2*CD120+$G$3*CC121))</f>
        <v>0.38732522293481958</v>
      </c>
      <c r="CE121" s="12">
        <f>IF(AND($E$14=$BY121,$E$15+1=CE$94),1,IF(MOD($E$14+$E$15,2)=0,$G$2*CE120+$G$3*CD121,$G$5*CE120+$G$4*CD121))</f>
        <v>0.2443484831639291</v>
      </c>
      <c r="CF121" s="11">
        <f>IF(AND($E$14=$BY121,$E$15+1=CF$94),1,IF(MOD($E$14+$E$15,2)=0,$G$4*CE121,$G$3*CE121))</f>
        <v>0.17796168335655566</v>
      </c>
    </row>
    <row r="122" spans="2:85" x14ac:dyDescent="0.35">
      <c r="C122">
        <v>3</v>
      </c>
      <c r="D122" s="7">
        <f>IF(AND($E$14=$C122,$E$15+1=D$94),1,IF(MOD($E$14+$E$15,2)=0,$G$5*D121,$G$2*D121))</f>
        <v>0</v>
      </c>
      <c r="E122" s="3">
        <f>IF(AND($E$14=$C122,$E$15+1=E$94),1,IF(MOD($E$14+$E$15,2)=0,$G$2*E121+$G$3*D122,$G$5*E121+$G$4*D122))</f>
        <v>0.14126101900443602</v>
      </c>
      <c r="F122" s="12">
        <f>IF(AND($E$14=$C122,$E$15+1=F$94),1,IF(MOD($E$14+$E$15,2)=0,$G$5*F121+$G$4*E122,$G$2*F121+$G$3*E122))</f>
        <v>0.23545665603049776</v>
      </c>
      <c r="G122" s="3">
        <f>IF(AND($E$14=$C122,$E$15+1=G$94),1,IF(MOD($E$14+$E$15,2)=0,$G$2*G121+$G$3*F122,$G$5*G121+$G$4*F122))</f>
        <v>0.38347234208379516</v>
      </c>
      <c r="H122" s="12">
        <f>IF(AND($E$14=$C122,$E$15+1=H$94),1,IF(MOD($E$14+$E$15,2)=0,$G$5*H121+$G$4*G122,$G$2*H121+$G$3*G122))</f>
        <v>0.36052022764604308</v>
      </c>
      <c r="I122" s="3">
        <f>IF(AND($E$14=$C122,$E$15+1=I$94),1,IF(MOD($E$14+$E$15,2)=0,$G$2*I121+$G$3*H122,$G$5*I121+$G$4*H122))</f>
        <v>0.2767527120668844</v>
      </c>
      <c r="J122" s="6">
        <f>IF(AND($E$14=$C122,$E$15+1=J$94),1,IF(MOD($E$14+$E$15,2)=0,$G$4*I122,$G$3*I122))</f>
        <v>0.20156203908117987</v>
      </c>
      <c r="BY122">
        <v>3</v>
      </c>
      <c r="BZ122" s="7">
        <f>IF(AND($E$14=$BY122,$E$15+1=BZ$94),1,IF(MOD($E$14+$E$15,2)=0,$G$2*BZ121,$G$5*BZ121))</f>
        <v>0</v>
      </c>
      <c r="CA122" s="3">
        <f>IF(AND($E$14=$BY122,$E$15+1=CA$94),1,IF(MOD($E$14+$E$15,2)=0,$G$5*CA121+$G$4*BZ122,$G$2*CA121+$G$3*BZ122))</f>
        <v>5.3225444504877907E-2</v>
      </c>
      <c r="CB122" s="12">
        <f>IF(AND($E$14=$BY122,$E$15+1=CB$94),1,IF(MOD($E$14+$E$15,2)=0,$G$2*CB121+$G$3*CA122,$G$5*CB121+$G$4*CA122))</f>
        <v>0.2354566560304977</v>
      </c>
      <c r="CC122" s="3">
        <f>IF(AND($E$14=$BY122,$E$15+1=CC$94),1,IF(MOD($E$14+$E$15,2)=0,$G$5*CC121+$G$4*CB122,$G$2*CC121+$G$3*CB122))</f>
        <v>0.29122717743409748</v>
      </c>
      <c r="CD122" s="12">
        <f>IF(AND($E$14=$BY122,$E$15+1=CD$94),1,IF(MOD($E$14+$E$15,2)=0,$G$2*CD121+$G$3*CC122,$G$5*CD121+$G$4*CC122))</f>
        <v>0.36052022764604308</v>
      </c>
      <c r="CE122" s="3">
        <f>IF(AND($E$14=$BY122,$E$15+1=CE$94),1,IF(MOD($E$14+$E$15,2)=0,$G$5*CE121+$G$4*CD122,$G$2*CE121+$G$3*CD122))</f>
        <v>0.32895764029397256</v>
      </c>
      <c r="CF122" s="6">
        <f>IF(AND($E$14=$BY122,$E$15+1=CF$94),1,IF(MOD($E$14+$E$15,2)=0,$G$3*CE122,$G$4*CE122))</f>
        <v>9.1757412467048702E-2</v>
      </c>
    </row>
    <row r="123" spans="2:85" x14ac:dyDescent="0.35">
      <c r="C123">
        <v>4</v>
      </c>
      <c r="D123" s="10">
        <f>IF(AND($E$14=$C123,$E$15+1=D$94),1,IF(MOD($E$14+$E$15,2)=0,$G$2*D122,$G$5*D122))</f>
        <v>0</v>
      </c>
      <c r="E123" s="12">
        <f>IF(AND($E$14=$C123,$E$15+1=E$94),1,IF(MOD($E$14+$E$15,2)=0,$G$5*E122+$G$4*D123,$G$2*E122+$G$3*D123))</f>
        <v>3.8379067747032536E-2</v>
      </c>
      <c r="F123" s="3">
        <f>IF(AND($E$14=$C123,$E$15+1=F$94),1,IF(MOD($E$14+$E$15,2)=0,$G$2*F122+$G$3*E123,$G$5*F122+$G$4*E123))</f>
        <v>0.18048505075032559</v>
      </c>
      <c r="G123" s="12">
        <f>IF(AND($E$14=$C123,$E$15+1=G$94),1,IF(MOD($E$14+$E$15,2)=0,$G$5*G122+$G$4*F123,$G$2*G122+$G$3*F123))</f>
        <v>0.23563446890388723</v>
      </c>
      <c r="H123" s="3">
        <f>IF(AND($E$14=$C123,$E$15+1=H$94),1,IF(MOD($E$14+$E$15,2)=0,$G$2*H122+$G$3*G123,$G$5*H122+$G$4*G123))</f>
        <v>0.3256853654251084</v>
      </c>
      <c r="I123" s="12">
        <f>IF(AND($E$14=$C123,$E$15+1=I$94),1,IF(MOD($E$14+$E$15,2)=0,$G$5*I122+$G$4*H123,$G$2*I122+$G$3*H123))</f>
        <v>0.31239090081262844</v>
      </c>
      <c r="J123" s="11">
        <f>IF(AND($E$14=$C123,$E$15+1=J$94),1,IF(MOD($E$14+$E$15,2)=0,$G$3*I123,$G$4*I123))</f>
        <v>8.7136388476040688E-2</v>
      </c>
      <c r="BY123">
        <v>4</v>
      </c>
      <c r="BZ123" s="10">
        <f>IF(AND($E$14=$BY123,$E$15+1=BZ$94),1,IF(MOD($E$14+$E$15,2)=0,$G$5*BZ122,$G$2*BZ122))</f>
        <v>0</v>
      </c>
      <c r="CA123" s="12">
        <f>IF(AND($E$14=$BY123,$E$15+1=CA$94),1,IF(MOD($E$14+$E$15,2)=0,$G$2*CA122+$G$3*BZ123,$G$5*CA122+$G$4*BZ123))</f>
        <v>3.8379067747032536E-2</v>
      </c>
      <c r="CB123" s="3">
        <f>IF(AND($E$14=$BY123,$E$15+1=CB$94),1,IF(MOD($E$14+$E$15,2)=0,$G$5*CB122+$G$4*CA123,$G$2*CB122+$G$3*CA123))</f>
        <v>9.1922884473396194E-2</v>
      </c>
      <c r="CC123" s="12">
        <f>IF(AND($E$14=$BY123,$E$15+1=CC$94),1,IF(MOD($E$14+$E$15,2)=0,$G$2*CC122+$G$3*CB123,$G$5*CC122+$G$4*CB123))</f>
        <v>0.23563446890388717</v>
      </c>
      <c r="CD123" s="3">
        <f>IF(AND($E$14=$BY123,$E$15+1=CD$94),1,IF(MOD($E$14+$E$15,2)=0,$G$5*CD122+$G$4*CC123,$G$2*CD122+$G$3*CC123))</f>
        <v>0.26956455824618653</v>
      </c>
      <c r="CE123" s="12">
        <f>IF(AND($E$14=$BY123,$E$15+1=CE$94),1,IF(MOD($E$14+$E$15,2)=0,$G$2*CE122+$G$3*CD123,$G$5*CE122+$G$4*CD123))</f>
        <v>0.31239090081262838</v>
      </c>
      <c r="CF123" s="11">
        <f>IF(AND($E$14=$BY123,$E$15+1=CF$94),1,IF(MOD($E$14+$E$15,2)=0,$G$4*CE123,$G$3*CE123))</f>
        <v>0.2275177232697998</v>
      </c>
    </row>
    <row r="124" spans="2:85" x14ac:dyDescent="0.35">
      <c r="C124">
        <v>5</v>
      </c>
      <c r="D124" s="7">
        <f>IF(AND($E$14=$C124,$E$15+1=D$94),1,IF(MOD($E$14+$E$15,2)=0,$G$5*D123,$G$2*D123))</f>
        <v>0</v>
      </c>
      <c r="E124" s="3">
        <f>IF(AND($E$14=$C124,$E$15+1=E$94),1,IF(MOD($E$14+$E$15,2)=0,$G$2*E123+$G$3*D124,$G$5*E123+$G$4*D124))</f>
        <v>2.7673847627450485E-2</v>
      </c>
      <c r="F124" s="12">
        <f>IF(AND($E$14=$C124,$E$15+1=F$94),1,IF(MOD($E$14+$E$15,2)=0,$G$5*F123+$G$4*E124,$G$2*F123+$G$3*E124))</f>
        <v>6.9190973572678172E-2</v>
      </c>
      <c r="G124" s="3">
        <f>IF(AND($E$14=$C124,$E$15+1=G$94),1,IF(MOD($E$14+$E$15,2)=0,$G$2*G123+$G$3*F124,$G$5*G123+$G$4*F124))</f>
        <v>0.18920774830875267</v>
      </c>
      <c r="H124" s="12">
        <f>IF(AND($E$14=$C124,$E$15+1=H$94),1,IF(MOD($E$14+$E$15,2)=0,$G$5*H123+$G$4*G124,$G$2*H123+$G$3*G124))</f>
        <v>0.22628721828693327</v>
      </c>
      <c r="I124" s="3">
        <f>IF(AND($E$14=$C124,$E$15+1=I$94),1,IF(MOD($E$14+$E$15,2)=0,$G$2*I123+$G$3*H124,$G$5*I123+$G$4*H124))</f>
        <v>0.28837367140466691</v>
      </c>
      <c r="J124" s="6">
        <f>IF(AND($E$14=$C124,$E$15+1=J$94),1,IF(MOD($E$14+$E$15,2)=0,$G$4*I124,$G$3*I124))</f>
        <v>0.21002571137081882</v>
      </c>
      <c r="K124" s="11">
        <f>IF(AND($E$14=$C124,$E$15+1=K$94),1,IF(MOD($E$14+$E$15,2)=0,$G$3*J124,$G$4*J124))</f>
        <v>5.8583274763631177E-2</v>
      </c>
      <c r="BY124">
        <v>5</v>
      </c>
      <c r="BZ124" s="7">
        <f>IF(AND($E$14=$BY124,$E$15+1=BZ$94),1,IF(MOD($E$14+$E$15,2)=0,$G$2*BZ123,$G$5*BZ123))</f>
        <v>0</v>
      </c>
      <c r="CA124" s="3">
        <f>IF(AND($E$14=$BY124,$E$15+1=CA$94),1,IF(MOD($E$14+$E$15,2)=0,$G$5*CA123+$G$4*BZ124,$G$2*CA123+$G$3*BZ124))</f>
        <v>1.0427171285555131E-2</v>
      </c>
      <c r="CB124" s="12">
        <f>IF(AND($E$14=$BY124,$E$15+1=CB$94),1,IF(MOD($E$14+$E$15,2)=0,$G$2*CB123+$G$3*CA124,$G$5*CB123+$G$4*CA124))</f>
        <v>6.9190973572678172E-2</v>
      </c>
      <c r="CC124" s="3">
        <f>IF(AND($E$14=$BY124,$E$15+1=CC$94),1,IF(MOD($E$14+$E$15,2)=0,$G$5*CC123+$G$4*CB124,$G$2*CC123+$G$3*CB124))</f>
        <v>0.11441184362153972</v>
      </c>
      <c r="CD124" s="12">
        <f>IF(AND($E$14=$BY124,$E$15+1=CD$94),1,IF(MOD($E$14+$E$15,2)=0,$G$2*CD123+$G$3*CC124,$G$5*CD123+$G$4*CC124))</f>
        <v>0.22628721828693321</v>
      </c>
      <c r="CE124" s="3">
        <f>IF(AND($E$14=$BY124,$E$15+1=CE$94),1,IF(MOD($E$14+$E$15,2)=0,$G$5*CE123+$G$4*CD124,$G$2*CE123+$G$3*CD124))</f>
        <v>0.24968064336776788</v>
      </c>
      <c r="CF124" s="6">
        <f>IF(AND($E$14=$BY124,$E$15+1=CF$94),1,IF(MOD($E$14+$E$15,2)=0,$G$3*CE124,$G$4*CE124))</f>
        <v>6.9644376577059686E-2</v>
      </c>
      <c r="CG124" s="11">
        <f>IF(AND($E$14=$BY124,$E$15+1=CG$94),1,IF(MOD($E$14+$E$15,2)=0,$G$4*CF124,$G$3*CF124))</f>
        <v>5.072276419107738E-2</v>
      </c>
    </row>
    <row r="125" spans="2:85" x14ac:dyDescent="0.35">
      <c r="C125">
        <v>6</v>
      </c>
      <c r="D125" s="10">
        <f>IF(AND($E$14=$C125,$E$15+1=D$94),1,IF(MOD($E$14+$E$15,2)=0,$G$2*D124,$G$5*D124))</f>
        <v>0</v>
      </c>
      <c r="E125" s="7">
        <f>IF(AND($E$14=$C125,$E$15+1=E$94),1,IF(MOD($E$14+$E$15,2)=0,$G$5*E124,$G$2*E124))</f>
        <v>7.5186805277231124E-3</v>
      </c>
      <c r="F125" s="10">
        <f>IF(AND($E$14=$C125,$E$15+1=F$94),1,IF(MOD($E$14+$E$15,2)=0,$G$2*F124,$G$5*F124))</f>
        <v>4.989127074336764E-2</v>
      </c>
      <c r="G125" s="7">
        <f>IF(AND($E$14=$C125,$E$15+1=G$94),1,IF(MOD($E$14+$E$15,2)=0,$G$5*G124,$G$2*G124))</f>
        <v>5.1405667620003946E-2</v>
      </c>
      <c r="H125" s="10">
        <f>IF(AND($E$14=$C125,$E$15+1=H$94),1,IF(MOD($E$14+$E$15,2)=0,$G$2*H124,$G$5*H124))</f>
        <v>0.16316805921885411</v>
      </c>
      <c r="I125" s="7">
        <f>IF(AND($E$14=$C125,$E$15+1=I$94),1,IF(MOD($E$14+$E$15,2)=0,$G$5*I124,$G$2*I124))</f>
        <v>7.8347960033848099E-2</v>
      </c>
      <c r="J125" s="3">
        <f>IF(AND($E$14=$C125,$E$15+1=J$94),1,IF(MOD($E$14+$E$15,2)=0,$G$2*J124+$G$3*I125,$G$5*J124+$G$4*I125))</f>
        <v>0.17329633268436404</v>
      </c>
      <c r="K125" s="13">
        <f>IF(AND($E$14=$C125,$E$15+1=K$94),1,$G$7*J125)</f>
        <v>8.7602253015097095E-2</v>
      </c>
      <c r="BY125">
        <v>6</v>
      </c>
      <c r="BZ125" s="10">
        <f>IF(AND($E$14=$BY125,$E$15+1=BZ$94),1,IF(MOD($E$14+$E$15,2)=0,$G$5*BZ124,$G$2*BZ124))</f>
        <v>0</v>
      </c>
      <c r="CA125" s="7">
        <f>IF(AND($E$14=$BY125,$E$15+1=CA$94),1,IF(MOD($E$14+$E$15,2)=0,$G$2*CA124,$G$5*CA124))</f>
        <v>7.5186805277231124E-3</v>
      </c>
      <c r="CB125" s="10">
        <f>IF(AND($E$14=$BY125,$E$15+1=CB$94),1,IF(MOD($E$14+$E$15,2)=0,$G$5*CB124,$G$2*CB124))</f>
        <v>1.8798427768283076E-2</v>
      </c>
      <c r="CC125" s="7">
        <f>IF(AND($E$14=$BY125,$E$15+1=CC$94),1,IF(MOD($E$14+$E$15,2)=0,$G$2*CC124,$G$5*CC124))</f>
        <v>8.2498510595088503E-2</v>
      </c>
      <c r="CD125" s="10">
        <f>IF(AND($E$14=$BY125,$E$15+1=CD$94),1,IF(MOD($E$14+$E$15,2)=0,$G$5*CD124,$G$2*CD124))</f>
        <v>6.1479752461993942E-2</v>
      </c>
      <c r="CE125" s="7">
        <f>IF(AND($E$14=$BY125,$E$15+1=CE$94),1,IF(MOD($E$14+$E$15,2)=0,$G$2*CE124,$G$5*CE124))</f>
        <v>0.18003626679070819</v>
      </c>
      <c r="CF125" s="3">
        <f>IF(AND($E$14=$BY125,$E$15+1=CF$94),1,IF(MOD($E$14+$E$15,2)=0,$G$5*CF124+$G$4*CE125,$G$2*CF124+$G$3*CE125))</f>
        <v>0.15004400237769594</v>
      </c>
      <c r="CG125" s="13">
        <f>IF(AND($E$14=$BY125,$E$15+1=CG$94),1,$G$7*CF125)</f>
        <v>7.5848071659018482E-2</v>
      </c>
    </row>
    <row r="126" spans="2:85" x14ac:dyDescent="0.35">
      <c r="C126">
        <v>7</v>
      </c>
      <c r="I126" s="10">
        <f>IF(AND($E$14=$C126,$E$15+1=I$94),1,IF(MOD($E$14+$E$15,2)=0,$G$2*I125,$G$5*I125))</f>
        <v>5.6494063956671711E-2</v>
      </c>
      <c r="J126" s="9">
        <f>IF(AND($E$14=$C126,$E$15+1=J$94),1,$G$6*J125)</f>
        <v>8.5694079669266926E-2</v>
      </c>
      <c r="BY126">
        <v>7</v>
      </c>
      <c r="CE126" s="10">
        <f>IF(AND($E$14=$BY126,$E$15+1=CE$94),1,IF(MOD($E$14+$E$15,2)=0,$G$5*CE125,$G$2*CE125))</f>
        <v>4.891387679899456E-2</v>
      </c>
      <c r="CF126" s="104">
        <f>IF(AND($E$14=$BY126,$E$15+1=CF$94),1,$G$6*CF125)</f>
        <v>7.4195930718677444E-2</v>
      </c>
      <c r="CG126" s="1"/>
    </row>
    <row r="128" spans="2:85" x14ac:dyDescent="0.35">
      <c r="D128" s="115" t="s">
        <v>45</v>
      </c>
      <c r="E128" s="116"/>
      <c r="F128" s="12">
        <f>INDEX(D132:L140,VLOOKUP($E$18,C131:L140,1,FALSE)+1,HLOOKUP($E$19,C131:L140,1,FALSE)+1)</f>
        <v>1</v>
      </c>
      <c r="BZ128" s="115" t="s">
        <v>47</v>
      </c>
      <c r="CA128" s="116"/>
      <c r="CB128" s="12">
        <f>INDEX(BZ132:CH140,VLOOKUP($E$18,BY131:CH140,1,FALSE)+1,HLOOKUP($E$19,BY131:CH140,1,FALSE)+1)</f>
        <v>1</v>
      </c>
    </row>
    <row r="129" spans="2:148" x14ac:dyDescent="0.35">
      <c r="D129" s="4" t="s">
        <v>50</v>
      </c>
      <c r="F129" s="1">
        <f>$G$8*$CB$142+(1-$G$8)*$CB$217</f>
        <v>0</v>
      </c>
      <c r="BZ129" s="4" t="s">
        <v>51</v>
      </c>
      <c r="CB129" s="1">
        <f>$G$9*$F$142+(1-$G$9)*$F$217</f>
        <v>0</v>
      </c>
    </row>
    <row r="130" spans="2:148" x14ac:dyDescent="0.35">
      <c r="F130" t="s">
        <v>0</v>
      </c>
      <c r="CB130" t="s">
        <v>0</v>
      </c>
    </row>
    <row r="131" spans="2:148" x14ac:dyDescent="0.35">
      <c r="D131">
        <v>0</v>
      </c>
      <c r="E131">
        <v>1</v>
      </c>
      <c r="F131">
        <v>2</v>
      </c>
      <c r="G131">
        <v>3</v>
      </c>
      <c r="H131">
        <v>4</v>
      </c>
      <c r="I131">
        <v>5</v>
      </c>
      <c r="J131">
        <v>6</v>
      </c>
      <c r="K131">
        <v>7</v>
      </c>
      <c r="L131">
        <v>8</v>
      </c>
      <c r="BZ131">
        <v>0</v>
      </c>
      <c r="CA131">
        <v>1</v>
      </c>
      <c r="CB131">
        <v>2</v>
      </c>
      <c r="CC131">
        <v>3</v>
      </c>
      <c r="CD131">
        <v>4</v>
      </c>
      <c r="CE131">
        <v>5</v>
      </c>
      <c r="CF131">
        <v>6</v>
      </c>
      <c r="CG131">
        <v>7</v>
      </c>
      <c r="CH131">
        <v>8</v>
      </c>
    </row>
    <row r="132" spans="2:148" x14ac:dyDescent="0.35">
      <c r="C132">
        <v>0</v>
      </c>
      <c r="D132" s="8">
        <f>IF(AND($E$14=C132,$E$15=D131),1,0)</f>
        <v>1</v>
      </c>
      <c r="E132" s="6">
        <f>IF(AND($E$14=$C132,$E$15=E$131),1,IF(MOD($E$14+$E$15,2)=0,$G$3*D132,$G$4*D132))</f>
        <v>0.27893382377454379</v>
      </c>
      <c r="F132" s="11">
        <f>IF(AND($E$14=$C132,$E$15=F$131),1,IF(MOD($E$14+$E$15,2)=0,$G$4*E132,$G$3*E132))</f>
        <v>0.20315056668756304</v>
      </c>
      <c r="G132" s="6">
        <f>IF(AND($E$14=$C132,$E$15=G$131),1,IF(MOD($E$14+$E$15,2)=0,$G$3*F132,$G$4*F132))</f>
        <v>5.6665564368127412E-2</v>
      </c>
      <c r="H132" s="11">
        <f>IF(AND($E$14=$C132,$E$15=H$131),1,IF(MOD($E$14+$E$15,2)=0,$G$4*G132,$G$3*G132))</f>
        <v>4.1270152745477996E-2</v>
      </c>
      <c r="I132" s="6">
        <f>IF(AND($E$14=$C132,$E$15=I$131),1,IF(MOD($E$14+$E$15,2)=0,$G$3*H132,$G$4*H132))</f>
        <v>1.1511641513055663E-2</v>
      </c>
      <c r="J132" s="11">
        <f>IF(AND($E$14=$C132,$E$15=J$131),1,IF(MOD($E$14+$E$15,2)=0,$G$4*I132,$G$3*I132))</f>
        <v>8.3840549175261403E-3</v>
      </c>
      <c r="BY132">
        <v>0</v>
      </c>
      <c r="BZ132" s="8">
        <f>IF(AND($E$14=BY132,$E$15=BZ131),1,0)</f>
        <v>1</v>
      </c>
      <c r="CA132" s="6">
        <f>IF(AND($E$14=$BY132,$E$15=CA$131),1,IF(MOD($E$14+$E$15,2)=0,$G$4*BZ132,$G$3*BZ132))</f>
        <v>0.72831098049896337</v>
      </c>
      <c r="CB132" s="11">
        <f>IF(AND($E$14=$BY132,$E$15=CB$131),1,IF(MOD($E$14+$E$15,2)=0,$G$3*CA132,$G$4*CA132))</f>
        <v>0.20315056668756304</v>
      </c>
      <c r="CC132" s="6">
        <f>IF(AND($E$14=$BY132,$E$15=CC$131),1,IF(MOD($E$14+$E$15,2)=0,$G$4*CB132,$G$3*CB132))</f>
        <v>0.14795678841313908</v>
      </c>
      <c r="CD132" s="11">
        <f>IF(AND($E$14=$BY132,$E$15=CD$131),1,IF(MOD($E$14+$E$15,2)=0,$G$3*CC132,$G$4*CC132))</f>
        <v>4.1270152745477996E-2</v>
      </c>
      <c r="CE132" s="6">
        <f>IF(AND($E$14=$BY132,$E$15=CE$131),1,IF(MOD($E$14+$E$15,2)=0,$G$4*CD132,$G$3*CD132))</f>
        <v>3.0057505411401064E-2</v>
      </c>
      <c r="CF132" s="11">
        <f>IF(AND($E$14=$BY132,$E$15=CF$131),1,IF(MOD($E$14+$E$15,2)=0,$G$3*CE132,$G$4*CE132))</f>
        <v>8.3840549175261403E-3</v>
      </c>
    </row>
    <row r="133" spans="2:148" x14ac:dyDescent="0.35">
      <c r="C133">
        <v>1</v>
      </c>
      <c r="D133" s="7">
        <f>IF(AND($E$14=$C133,$E$15=D$131),1,IF(MOD($E$14+$E$15,2)=0,$G$2*D132,$G$5*D132))</f>
        <v>0.72106617622545621</v>
      </c>
      <c r="E133" s="3">
        <f>IF(AND($E$14=$C133,$E$15=E$131),1,IF(MOD($E$14+$E$15,2)=0,$G$5*E132+$G$4*D133,$G$2*E132+$G$3*D133))</f>
        <v>0.60094367089838108</v>
      </c>
      <c r="F133" s="12">
        <f>IF(AND($E$14=$C133,$E$15=F$131),1,IF(MOD($E$14+$E$15,2)=0,$G$2*F132+$G$3*E133,$G$5*F132+$G$4*E133))</f>
        <v>0.3141085183162321</v>
      </c>
      <c r="G133" s="3">
        <f>IF(AND($E$14=$C133,$E$15=G$131),1,IF(MOD($E$14+$E$15,2)=0,$G$5*G132+$G$4*F133,$G$2*G132+$G$3*F133))</f>
        <v>0.24416409458062102</v>
      </c>
      <c r="H133" s="12">
        <f>IF(AND($E$14=$C133,$E$15=H$131),1,IF(MOD($E$14+$E$15,2)=0,$G$2*H132+$G$3*G133,$G$5*H132+$G$4*G133))</f>
        <v>9.7864135762244314E-2</v>
      </c>
      <c r="I133" s="3">
        <f>IF(AND($E$14=$C133,$E$15=I$131),1,IF(MOD($E$14+$E$15,2)=0,$G$5*I132+$G$4*H133,$G$2*I132+$G$3*H133))</f>
        <v>7.4403111268213348E-2</v>
      </c>
      <c r="J133" s="6">
        <f>IF(AND($E$14=$C133,$E$15=J$131),1,IF(MOD($E$14+$E$15,2)=0,$G$3*I133,$G$4*I133))</f>
        <v>2.0753544326765596E-2</v>
      </c>
      <c r="BY133">
        <v>1</v>
      </c>
      <c r="BZ133" s="7">
        <f>IF(AND($E$14=$BY133,$E$15=BZ$131),1,IF(MOD($E$14+$E$15,2)=0,$G$5*BZ132,$G$2*BZ132))</f>
        <v>0.27168901950103669</v>
      </c>
      <c r="CA133" s="3">
        <f>IF(AND($E$14=$BY133,$E$15=CA$131),1,IF(MOD($E$14+$E$15,2)=0,$G$2*CA132+$G$3*BZ133,$G$5*CA132+$G$4*BZ133))</f>
        <v>0.60094367089838108</v>
      </c>
      <c r="CB133" s="12">
        <f>IF(AND($E$14=$BY133,$E$15=CB$131),1,IF(MOD($E$14+$E$15,2)=0,$G$5*CB132+$G$4*CA133,$G$2*CB132+$G$3*CA133))</f>
        <v>0.49286765245107023</v>
      </c>
      <c r="CC133" s="3">
        <f>IF(AND($E$14=$BY133,$E$15=CC$131),1,IF(MOD($E$14+$E$15,2)=0,$G$2*CC132+$G$3*CB133,$G$5*CC132+$G$4*CB133))</f>
        <v>0.24416409458062099</v>
      </c>
      <c r="CD133" s="12">
        <f>IF(AND($E$14=$BY133,$E$15=CD$131),1,IF(MOD($E$14+$E$15,2)=0,$G$5*CD132+$G$4*CC133,$G$2*CD132+$G$3*CC133))</f>
        <v>0.18904003846073064</v>
      </c>
      <c r="CE133" s="3">
        <f>IF(AND($E$14=$BY133,$E$15=CE$131),1,IF(MOD($E$14+$E$15,2)=0,$G$2*CE132+$G$3*CD133,$G$5*CE132+$G$4*CD133))</f>
        <v>7.4403111268213334E-2</v>
      </c>
      <c r="CF133" s="6">
        <f>IF(AND($E$14=$BY133,$E$15=CF$131),1,IF(MOD($E$14+$E$15,2)=0,$G$4*CE133,$G$3*CE133))</f>
        <v>5.4188602919925923E-2</v>
      </c>
    </row>
    <row r="134" spans="2:148" x14ac:dyDescent="0.35">
      <c r="B134" t="s">
        <v>1</v>
      </c>
      <c r="C134">
        <v>2</v>
      </c>
      <c r="D134" s="10">
        <f>IF(AND($E$14=$C134,$E$15=D$131),1,IF(MOD($E$14+$E$15,2)=0,$G$5*D133,$G$2*D133))</f>
        <v>0.19590576241405594</v>
      </c>
      <c r="E134" s="12">
        <f>IF(AND($E$14=$C134,$E$15=E$131),1,IF(MOD($E$14+$E$15,2)=0,$G$2*E133+$G$3*D134,$G$5*E133+$G$4*D134))</f>
        <v>0.48796489831120454</v>
      </c>
      <c r="F134" s="3">
        <f>IF(AND($E$14=$C134,$E$15=F$131),1,IF(MOD($E$14+$E$15,2)=0,$G$5*F133+$G$4*E134,$G$2*F133+$G$3*E134))</f>
        <v>0.44073002889637086</v>
      </c>
      <c r="G134" s="12">
        <f>IF(AND($E$14=$C134,$E$15=G$131),1,IF(MOD($E$14+$E$15,2)=0,$G$2*G133+$G$3*F134,$G$5*G133+$G$4*F134))</f>
        <v>0.29899298226312893</v>
      </c>
      <c r="H134" s="3">
        <f>IF(AND($E$14=$C134,$E$15=H$131),1,IF(MOD($E$14+$E$15,2)=0,$G$5*H133+$G$4*G134,$G$2*H133+$G$3*G134))</f>
        <v>0.2443484831639291</v>
      </c>
      <c r="I134" s="12">
        <f>IF(AND($E$14=$C134,$E$15=I$131),1,IF(MOD($E$14+$E$15,2)=0,$G$2*I133+$G$3*H134,$G$5*I133+$G$4*H134))</f>
        <v>0.12180662368387224</v>
      </c>
      <c r="J134" s="11">
        <f>IF(AND($E$14=$C134,$E$15=J$131),1,IF(MOD($E$14+$E$15,2)=0,$G$4*I134,$G$3*I134))</f>
        <v>8.8713101526469246E-2</v>
      </c>
      <c r="BX134" t="s">
        <v>1</v>
      </c>
      <c r="BY134">
        <v>2</v>
      </c>
      <c r="BZ134" s="10">
        <f>IF(AND($E$14=$BY134,$E$15=BZ$131),1,IF(MOD($E$14+$E$15,2)=0,$G$2*BZ133,$G$5*BZ133))</f>
        <v>0.19590576241405594</v>
      </c>
      <c r="CA134" s="12">
        <f>IF(AND($E$14=$BY134,$E$15=CA$131),1,IF(MOD($E$14+$E$15,2)=0,$G$5*CA133+$G$4*BZ134,$G$2*CA133+$G$3*BZ134))</f>
        <v>0.30595011463091287</v>
      </c>
      <c r="CB134" s="3">
        <f>IF(AND($E$14=$BY134,$E$15=CB$131),1,IF(MOD($E$14+$E$15,2)=0,$G$2*CB133+$G$3*CA134,$G$5*CB133+$G$4*CA134))</f>
        <v>0.44073002889637081</v>
      </c>
      <c r="CC134" s="12">
        <f>IF(AND($E$14=$BY134,$E$15=CC$131),1,IF(MOD($E$14+$E$15,2)=0,$G$5*CC133+$G$4*CB134,$G$2*CC133+$G$3*CB134))</f>
        <v>0.38732522293481958</v>
      </c>
      <c r="CD134" s="3">
        <f>IF(AND($E$14=$BY134,$E$15=CD$131),1,IF(MOD($E$14+$E$15,2)=0,$G$2*CD133+$G$3*CC134,$G$5*CD133+$G$4*CC134))</f>
        <v>0.2443484831639291</v>
      </c>
      <c r="CE134" s="12">
        <f>IF(AND($E$14=$BY134,$E$15=CE$131),1,IF(MOD($E$14+$E$15,2)=0,$G$5*CE133+$G$4*CD134,$G$2*CE133+$G$3*CD134))</f>
        <v>0.19817619170484307</v>
      </c>
      <c r="CF134" s="11">
        <f>IF(AND($E$14=$BY134,$E$15=CF$131),1,IF(MOD($E$14+$E$15,2)=0,$G$3*CE134,$G$4*CE134))</f>
        <v>5.5278042933308902E-2</v>
      </c>
    </row>
    <row r="135" spans="2:148" x14ac:dyDescent="0.35">
      <c r="C135">
        <v>3</v>
      </c>
      <c r="D135" s="7">
        <f>IF(AND($E$14=$C135,$E$15=D$131),1,IF(MOD($E$14+$E$15,2)=0,$G$2*D134,$G$5*D134))</f>
        <v>0.14126101900443602</v>
      </c>
      <c r="E135" s="3">
        <f>IF(AND($E$14=$C135,$E$15=E$131),1,IF(MOD($E$14+$E$15,2)=0,$G$5*E134+$G$4*D135,$G$2*E134+$G$3*D135))</f>
        <v>0.23545665603049776</v>
      </c>
      <c r="F135" s="12">
        <f>IF(AND($E$14=$C135,$E$15=F$131),1,IF(MOD($E$14+$E$15,2)=0,$G$2*F134+$G$3*E135,$G$5*F134+$G$4*E135))</f>
        <v>0.38347234208379516</v>
      </c>
      <c r="G135" s="3">
        <f>IF(AND($E$14=$C135,$E$15=G$131),1,IF(MOD($E$14+$E$15,2)=0,$G$5*G134+$G$4*F135,$G$2*G134+$G$3*F135))</f>
        <v>0.36052022764604308</v>
      </c>
      <c r="H135" s="12">
        <f>IF(AND($E$14=$C135,$E$15=H$131),1,IF(MOD($E$14+$E$15,2)=0,$G$2*H134+$G$3*G135,$G$5*H134+$G$4*G135))</f>
        <v>0.2767527120668844</v>
      </c>
      <c r="I135" s="3">
        <f>IF(AND($E$14=$C135,$E$15=I$131),1,IF(MOD($E$14+$E$15,2)=0,$G$5*I134+$G$4*H135,$G$2*I134+$G$3*H135))</f>
        <v>0.23465556123858286</v>
      </c>
      <c r="J135" s="6">
        <f>IF(AND($E$14=$C135,$E$15=J$131),1,IF(MOD($E$14+$E$15,2)=0,$G$3*I135,$G$4*I135))</f>
        <v>6.5453372966239542E-2</v>
      </c>
      <c r="BY135">
        <v>3</v>
      </c>
      <c r="BZ135" s="7">
        <f>IF(AND($E$14=$BY135,$E$15=BZ$131),1,IF(MOD($E$14+$E$15,2)=0,$G$5*BZ134,$G$2*BZ134))</f>
        <v>5.3225444504877907E-2</v>
      </c>
      <c r="CA135" s="3">
        <f>IF(AND($E$14=$BY135,$E$15=CA$131),1,IF(MOD($E$14+$E$15,2)=0,$G$2*CA134+$G$3*BZ135,$G$5*CA134+$G$4*BZ135))</f>
        <v>0.2354566560304977</v>
      </c>
      <c r="CB135" s="12">
        <f>IF(AND($E$14=$BY135,$E$15=CB$131),1,IF(MOD($E$14+$E$15,2)=0,$G$5*CB134+$G$4*CA135,$G$2*CB134+$G$3*CA135))</f>
        <v>0.29122717743409748</v>
      </c>
      <c r="CC135" s="3">
        <f>IF(AND($E$14=$BY135,$E$15=CC$131),1,IF(MOD($E$14+$E$15,2)=0,$G$2*CC134+$G$3*CB135,$G$5*CC134+$G$4*CB135))</f>
        <v>0.36052022764604308</v>
      </c>
      <c r="CD135" s="12">
        <f>IF(AND($E$14=$BY135,$E$15=CD$131),1,IF(MOD($E$14+$E$15,2)=0,$G$5*CD134+$G$4*CC135,$G$2*CD134+$G$3*CC135))</f>
        <v>0.32895764029397256</v>
      </c>
      <c r="CE135" s="3">
        <f>IF(AND($E$14=$BY135,$E$15=CE$131),1,IF(MOD($E$14+$E$15,2)=0,$G$2*CE134+$G$3*CD135,$G$5*CE134+$G$4*CD135))</f>
        <v>0.23465556123858289</v>
      </c>
      <c r="CF135" s="6">
        <f>IF(AND($E$14=$BY135,$E$15=CF$131),1,IF(MOD($E$14+$E$15,2)=0,$G$4*CE135,$G$3*CE135))</f>
        <v>0.17090222188520685</v>
      </c>
    </row>
    <row r="136" spans="2:148" x14ac:dyDescent="0.35">
      <c r="C136">
        <v>4</v>
      </c>
      <c r="D136" s="10">
        <f>IF(AND($E$14=$C136,$E$15=D$131),1,IF(MOD($E$14+$E$15,2)=0,$G$5*D135,$G$2*D135))</f>
        <v>3.8379067747032536E-2</v>
      </c>
      <c r="E136" s="12">
        <f>IF(AND($E$14=$C136,$E$15=E$131),1,IF(MOD($E$14+$E$15,2)=0,$G$2*E135+$G$3*D136,$G$5*E135+$G$4*D136))</f>
        <v>0.18048505075032559</v>
      </c>
      <c r="F136" s="3">
        <f>IF(AND($E$14=$C136,$E$15=F$131),1,IF(MOD($E$14+$E$15,2)=0,$G$5*F135+$G$4*E136,$G$2*F135+$G$3*E136))</f>
        <v>0.23563446890388723</v>
      </c>
      <c r="G136" s="12">
        <f>IF(AND($E$14=$C136,$E$15=G$131),1,IF(MOD($E$14+$E$15,2)=0,$G$2*G135+$G$3*F136,$G$5*G135+$G$4*F136))</f>
        <v>0.3256853654251084</v>
      </c>
      <c r="H136" s="3">
        <f>IF(AND($E$14=$C136,$E$15=H$131),1,IF(MOD($E$14+$E$15,2)=0,$G$5*H135+$G$4*G136,$G$2*H135+$G$3*G136))</f>
        <v>0.31239090081262844</v>
      </c>
      <c r="I136" s="12">
        <f>IF(AND($E$14=$C136,$E$15=I$131),1,IF(MOD($E$14+$E$15,2)=0,$G$2*I135+$G$3*H136,$G$5*I135+$G$4*H136))</f>
        <v>0.25633857674838401</v>
      </c>
      <c r="J136" s="11">
        <f>IF(AND($E$14=$C136,$E$15=J$131),1,IF(MOD($E$14+$E$15,2)=0,$G$4*I136,$G$3*I136))</f>
        <v>0.18669420017132432</v>
      </c>
      <c r="BY136">
        <v>4</v>
      </c>
      <c r="BZ136" s="10">
        <f>IF(AND($E$14=$BY136,$E$15=BZ$131),1,IF(MOD($E$14+$E$15,2)=0,$G$2*BZ135,$G$5*BZ135))</f>
        <v>3.8379067747032536E-2</v>
      </c>
      <c r="CA136" s="12">
        <f>IF(AND($E$14=$BY136,$E$15=CA$131),1,IF(MOD($E$14+$E$15,2)=0,$G$5*CA135+$G$4*BZ136,$G$2*CA135+$G$3*BZ136))</f>
        <v>9.1922884473396194E-2</v>
      </c>
      <c r="CB136" s="3">
        <f>IF(AND($E$14=$BY136,$E$15=CB$131),1,IF(MOD($E$14+$E$15,2)=0,$G$2*CB135+$G$3*CA136,$G$5*CB135+$G$4*CA136))</f>
        <v>0.23563446890388717</v>
      </c>
      <c r="CC136" s="12">
        <f>IF(AND($E$14=$BY136,$E$15=CC$131),1,IF(MOD($E$14+$E$15,2)=0,$G$5*CC135+$G$4*CB136,$G$2*CC135+$G$3*CB136))</f>
        <v>0.26956455824618653</v>
      </c>
      <c r="CD136" s="3">
        <f>IF(AND($E$14=$BY136,$E$15=CD$131),1,IF(MOD($E$14+$E$15,2)=0,$G$2*CD135+$G$3*CC136,$G$5*CD135+$G$4*CC136))</f>
        <v>0.31239090081262838</v>
      </c>
      <c r="CE136" s="12">
        <f>IF(AND($E$14=$BY136,$E$15=CE$131),1,IF(MOD($E$14+$E$15,2)=0,$G$5*CE135+$G$4*CD136,$G$2*CE135+$G$3*CD136))</f>
        <v>0.29127106262317587</v>
      </c>
      <c r="CF136" s="11">
        <f>IF(AND($E$14=$BY136,$E$15=CF$131),1,IF(MOD($E$14+$E$15,2)=0,$G$3*CE136,$G$4*CE136))</f>
        <v>8.1245351252357045E-2</v>
      </c>
    </row>
    <row r="137" spans="2:148" x14ac:dyDescent="0.35">
      <c r="C137">
        <v>5</v>
      </c>
      <c r="D137" s="7">
        <f>IF(AND($E$14=$C137,$E$15=D$131),1,IF(MOD($E$14+$E$15,2)=0,$G$2*D136,$G$5*D136))</f>
        <v>2.7673847627450485E-2</v>
      </c>
      <c r="E137" s="3">
        <f>IF(AND($E$14=$C137,$E$15=E$131),1,IF(MOD($E$14+$E$15,2)=0,$G$5*E136+$G$4*D137,$G$2*E136+$G$3*D137))</f>
        <v>6.9190973572678172E-2</v>
      </c>
      <c r="F137" s="12">
        <f>IF(AND($E$14=$C137,$E$15=F$131),1,IF(MOD($E$14+$E$15,2)=0,$G$2*F136+$G$3*E137,$G$5*F136+$G$4*E137))</f>
        <v>0.18920774830875267</v>
      </c>
      <c r="G137" s="3">
        <f>IF(AND($E$14=$C137,$E$15=G$131),1,IF(MOD($E$14+$E$15,2)=0,$G$5*G136+$G$4*F137,$G$2*G136+$G$3*F137))</f>
        <v>0.22628721828693327</v>
      </c>
      <c r="H137" s="12">
        <f>IF(AND($E$14=$C137,$E$15=H$131),1,IF(MOD($E$14+$E$15,2)=0,$G$2*H136+$G$3*G137,$G$5*H136+$G$4*G137))</f>
        <v>0.28837367140466691</v>
      </c>
      <c r="I137" s="3">
        <f>IF(AND($E$14=$C137,$E$15=I$131),1,IF(MOD($E$14+$E$15,2)=0,$G$5*I136+$G$4*H137,$G$2*I136+$G$3*H137))</f>
        <v>0.27967008794787851</v>
      </c>
      <c r="J137" s="6">
        <f>IF(AND($E$14=$C137,$E$15=J$131),1,IF(MOD($E$14+$E$15,2)=0,$G$3*I137,$G$4*I137))</f>
        <v>7.8009447026664708E-2</v>
      </c>
      <c r="K137" s="11">
        <f>IF(AND($E$14=$C137,$E$15=K$131),1,IF(MOD($E$14+$E$15,2)=0,$G$4*J137,$G$3*J137))</f>
        <v>5.6815136852172113E-2</v>
      </c>
      <c r="BY137">
        <v>5</v>
      </c>
      <c r="BZ137" s="7">
        <f>IF(AND($E$14=$BY137,$E$15=BZ$131),1,IF(MOD($E$14+$E$15,2)=0,$G$5*BZ136,$G$2*BZ136))</f>
        <v>1.0427171285555131E-2</v>
      </c>
      <c r="CA137" s="3">
        <f>IF(AND($E$14=$BY137,$E$15=CA$131),1,IF(MOD($E$14+$E$15,2)=0,$G$2*CA136+$G$3*BZ137,$G$5*CA136+$G$4*BZ137))</f>
        <v>6.9190973572678172E-2</v>
      </c>
      <c r="CB137" s="12">
        <f>IF(AND($E$14=$BY137,$E$15=CB$131),1,IF(MOD($E$14+$E$15,2)=0,$G$5*CB136+$G$4*CA137,$G$2*CB136+$G$3*CA137))</f>
        <v>0.11441184362153972</v>
      </c>
      <c r="CC137" s="3">
        <f>IF(AND($E$14=$BY137,$E$15=CC$131),1,IF(MOD($E$14+$E$15,2)=0,$G$2*CC136+$G$3*CB137,$G$5*CC136+$G$4*CB137))</f>
        <v>0.22628721828693321</v>
      </c>
      <c r="CD137" s="12">
        <f>IF(AND($E$14=$BY137,$E$15=CD$131),1,IF(MOD($E$14+$E$15,2)=0,$G$5*CD136+$G$4*CC137,$G$2*CD136+$G$3*CC137))</f>
        <v>0.24968064336776788</v>
      </c>
      <c r="CE137" s="3">
        <f>IF(AND($E$14=$BY137,$E$15=CE$131),1,IF(MOD($E$14+$E$15,2)=0,$G$2*CE136+$G$3*CD137,$G$5*CE136+$G$4*CD137))</f>
        <v>0.27967008794787851</v>
      </c>
      <c r="CF137" s="6">
        <f>IF(AND($E$14=$BY137,$E$15=CF$131),1,IF(MOD($E$14+$E$15,2)=0,$G$4*CE137,$G$3*CE137))</f>
        <v>0.20368679596955072</v>
      </c>
      <c r="CG137" s="11">
        <f>IF(AND($E$14=$BY137,$E$15=CG$131),1,IF(MOD($E$14+$E$15,2)=0,$G$3*CF137,$G$4*CF137))</f>
        <v>5.681513685217212E-2</v>
      </c>
    </row>
    <row r="138" spans="2:148" x14ac:dyDescent="0.35">
      <c r="C138">
        <v>6</v>
      </c>
      <c r="D138" s="10">
        <f>IF(AND($E$14=$C138,$E$15=D$131),1,IF(MOD($E$14+$E$15,2)=0,$G$5*D137,$G$2*D137))</f>
        <v>7.5186805277231124E-3</v>
      </c>
      <c r="E138" s="88">
        <f>IF(AND($E$14=$C138,$E$15=E$131),1,IF(MOD($E$14+$E$15,2)=0,$G$2*E137,$G$5*E137))</f>
        <v>4.989127074336764E-2</v>
      </c>
      <c r="F138" s="10">
        <f>IF(AND($E$14=$C138,$E$15=F$131),1,IF(MOD($E$14+$E$15,2)=0,$G$5*F137,$G$2*F137))</f>
        <v>5.1405667620003946E-2</v>
      </c>
      <c r="G138" s="7">
        <f>IF(AND($E$14=$C138,$E$15=G$131),1,IF(MOD($E$14+$E$15,2)=0,$G$2*G137,$G$5*G137))</f>
        <v>0.16316805921885411</v>
      </c>
      <c r="H138" s="10">
        <f>IF(AND($E$14=$C138,$E$15=H$131),1,IF(MOD($E$14+$E$15,2)=0,$G$5*H137,$G$2*H137))</f>
        <v>7.8347960033848099E-2</v>
      </c>
      <c r="I138" s="7">
        <f>IF(AND($E$14=$C138,$E$15=I$131),1,IF(MOD($E$14+$E$15,2)=0,$G$2*I137,$G$5*I137))</f>
        <v>0.2016606409212138</v>
      </c>
      <c r="J138" s="3">
        <f>IF(AND($E$14=$C138,$E$15=J$131),1,IF(MOD($E$14+$E$15,2)=0,$G$5*J137+$G$4*I138,$G$2*J137+$G$3*I138))</f>
        <v>0.16806596929187118</v>
      </c>
      <c r="K138" s="6">
        <f>IF(AND($E$14=$C138,$E$15=K$131),1,IF(MOD($E$14+$E$15,2)=0,$G$3*J138,$G$4*J138))</f>
        <v>4.6879283460956683E-2</v>
      </c>
      <c r="L138" s="11">
        <f>IF(AND($E$14=$C138,$E$15=L$131),1,IF(MOD($E$14+$E$15,2)=0,$G$4*K138,$G$3*K138))</f>
        <v>3.4142696902538197E-2</v>
      </c>
      <c r="BY138">
        <v>6</v>
      </c>
      <c r="BZ138" s="103">
        <f>IF(AND($E$14=$BY138,$E$15=BZ$131),1,IF(MOD($E$14+$E$15,2)=0,$G$2*BZ137,$G$5*BZ137))</f>
        <v>7.5186805277231124E-3</v>
      </c>
      <c r="CA138" s="88">
        <f>IF(AND($E$14=$BY138,$E$15=CA$131),1,IF(MOD($E$14+$E$15,2)=0,$G$5*CA137,$G$2*CA137))</f>
        <v>1.8798427768283076E-2</v>
      </c>
      <c r="CB138" s="10">
        <f>IF(AND($E$14=$BY138,$E$15=CB$131),1,IF(MOD($E$14+$E$15,2)=0,$G$2*CB137,$G$5*CB137))</f>
        <v>8.2498510595088503E-2</v>
      </c>
      <c r="CC138" s="7">
        <f>IF(AND($E$14=$BY138,$E$15=CC$131),1,IF(MOD($E$14+$E$15,2)=0,$G$5*CC137,$G$2*CC137))</f>
        <v>6.1479752461993942E-2</v>
      </c>
      <c r="CD138" s="10">
        <f>IF(AND($E$14=$BY138,$E$15=CD$131),1,IF(MOD($E$14+$E$15,2)=0,$G$2*CD137,$G$5*CD137))</f>
        <v>0.18003626679070819</v>
      </c>
      <c r="CE138" s="7">
        <f>IF(AND($E$14=$BY138,$E$15=CE$131),1,IF(MOD($E$14+$E$15,2)=0,$G$5*CE137,$G$2*CE137))</f>
        <v>7.5983291978327816E-2</v>
      </c>
      <c r="CF138" s="3">
        <f>IF(AND($E$14=$BY138,$E$15=CF$131),1,IF(MOD($E$14+$E$15,2)=0,$G$2*CF137+$G$3*CE138,$G$5*CF137+$G$4*CE138))</f>
        <v>0.1680659692918712</v>
      </c>
      <c r="CG138" s="6">
        <f>IF(AND($E$14=$BY138,$E$15=CG$131),1,IF(MOD($E$14+$E$15,2)=0,$G$4*CF138,$G$3*CF138))</f>
        <v>0.12240429088347138</v>
      </c>
      <c r="CH138" s="11">
        <f>IF(AND($E$14=$BY138,$E$15=CH$131),1,IF(MOD($E$14+$E$15,2)=0,$G$3*CG138,$G$4*CG138))</f>
        <v>3.4142696902538204E-2</v>
      </c>
    </row>
    <row r="139" spans="2:148" x14ac:dyDescent="0.35">
      <c r="C139">
        <v>7</v>
      </c>
      <c r="I139" s="10">
        <f>IF(AND($E$14=$C139,$E$15=I$131),1,IF(MOD($E$14+$E$15,2)=0,$G$5*I138,$G$2*I138))</f>
        <v>5.4788981803835214E-2</v>
      </c>
      <c r="J139" s="7">
        <f>IF(AND($E$14=$C139,$E$15=J$131),1,IF(MOD($E$14+$E$15,2)=0,$G$2*J138,$G$5*J138))</f>
        <v>0.12118668583091449</v>
      </c>
      <c r="K139" s="3">
        <f>IF(AND($E$14=$C139,$E$15=K$131),1,IF(MOD($E$14+$E$15,2)=0,$G$5*K138+$G$4*J139,$G$2*K138+$G$3*J139))</f>
        <v>0.10099818053935165</v>
      </c>
      <c r="L139" s="6">
        <f>IF(AND($E$14=$C139,$E$15=L$131),1,IF(MOD($E$14+$E$15,2)=0,$G$3*K139,$G$4*K139))</f>
        <v>2.8171808692113071E-2</v>
      </c>
      <c r="M139" s="1"/>
      <c r="BY139">
        <v>7</v>
      </c>
      <c r="CE139" s="10">
        <f>IF(AND($E$14=$BY139,$E$15=CE$131),1,IF(MOD($E$14+$E$15,2)=0,$G$2*CE138,$G$5*CE138))</f>
        <v>5.4788981803835221E-2</v>
      </c>
      <c r="CF139" s="7">
        <f>IF(AND($E$14=$BY139,$E$15=CF$131),1,IF(MOD($E$14+$E$15,2)=0,$G$5*CF138,$G$2*CF138))</f>
        <v>4.5661678408399832E-2</v>
      </c>
      <c r="CG139" s="3">
        <f>IF(AND($E$14=$BY139,$E$15=CG$131),1,IF(MOD($E$14+$E$15,2)=0,$G$2*CG138+$G$3*CF139,$G$5*CG138+$G$4*CF139))</f>
        <v>0.10099818053935167</v>
      </c>
      <c r="CH139" s="6">
        <f>IF(AND($E$14=$BY139,$E$15=CH$131),1,IF(MOD($E$14+$E$15,2)=0,$G$4*CG139,$G$3*CG139))</f>
        <v>7.3558083897226539E-2</v>
      </c>
      <c r="CI139" s="1"/>
    </row>
    <row r="140" spans="2:148" x14ac:dyDescent="0.35">
      <c r="C140">
        <v>8</v>
      </c>
      <c r="J140" s="10">
        <f>IF(AND($E$14=$C140,$E$15=J$131),1,IF(MOD($E$14+$E$15,2)=0,$G$5*J139,$G$2*J139))</f>
        <v>3.2925091849981332E-2</v>
      </c>
      <c r="K140" s="7">
        <f>IF(AND($E$14=$C140,$E$15=K$131),1,IF(MOD($E$14+$E$15,2)=0,$G$2*K139,$G$5*K139))</f>
        <v>7.2826371847238586E-2</v>
      </c>
      <c r="L140" s="3">
        <f>IF(AND($E$14=$C140,$E$15=L$131),1,IF(MOD($E$14+$E$15,2)=0,$G$5*L139+$G$4*K140,$G$2*L139+$G$3*K140))</f>
        <v>6.0694217367375417E-2</v>
      </c>
      <c r="M140" s="1"/>
      <c r="N140" s="1"/>
      <c r="BY140">
        <v>8</v>
      </c>
      <c r="CF140" s="10">
        <f>IF(AND($E$14=$BY140,$E$15=CF$131),1,IF(MOD($E$14+$E$15,2)=0,$G$2*CF139,$G$5*CF139))</f>
        <v>3.2925091849981339E-2</v>
      </c>
      <c r="CG140" s="7">
        <f>IF(AND($E$14=$BY140,$E$15=CG$131),1,IF(MOD($E$14+$E$15,2)=0,$G$5*CG139,$G$2*CG139))</f>
        <v>2.7440096642125138E-2</v>
      </c>
      <c r="CH140" s="3">
        <f>IF(AND($E$14=$BY140,$E$15=CH$131),1,IF(MOD($E$14+$E$15,2)=0,$G$2*CH139+$G$3*CG140,$G$5*CH139+$G$4*CG140))</f>
        <v>6.069421736737543E-2</v>
      </c>
      <c r="CI140" s="1"/>
      <c r="CJ140" s="1"/>
    </row>
    <row r="141" spans="2:148" x14ac:dyDescent="0.35">
      <c r="K141" s="1"/>
      <c r="L141" s="1"/>
      <c r="M141" s="1"/>
      <c r="N141" s="1"/>
      <c r="O141" s="1"/>
      <c r="CG141" s="1"/>
      <c r="CH141" s="1"/>
      <c r="CI141" s="1"/>
      <c r="CJ141" s="1"/>
      <c r="CK141" s="1"/>
    </row>
    <row r="142" spans="2:148" x14ac:dyDescent="0.35">
      <c r="D142" s="115" t="s">
        <v>318</v>
      </c>
      <c r="E142" s="116"/>
      <c r="F142" s="12">
        <f>INDEX(D145:BV215,VLOOKUP($E$18,C144:BV215,1,FALSE)+1,HLOOKUP($E$19,C144:BV215,1,FALSE)+1)</f>
        <v>0</v>
      </c>
      <c r="BV142" s="1"/>
      <c r="BZ142" s="115" t="s">
        <v>320</v>
      </c>
      <c r="CA142" s="116"/>
      <c r="CB142" s="12">
        <f>INDEX(BZ145:ER215,VLOOKUP($E$18,BY144:ER215,1,FALSE)+1,HLOOKUP($E$19,BY144:ER215,1,FALSE)+1)</f>
        <v>0</v>
      </c>
      <c r="ER142" s="1"/>
    </row>
    <row r="143" spans="2:148" x14ac:dyDescent="0.35">
      <c r="F143" t="s">
        <v>0</v>
      </c>
      <c r="CB143" t="s">
        <v>0</v>
      </c>
    </row>
    <row r="144" spans="2:148" x14ac:dyDescent="0.35">
      <c r="D144">
        <v>0</v>
      </c>
      <c r="E144">
        <v>1</v>
      </c>
      <c r="F144">
        <v>2</v>
      </c>
      <c r="G144">
        <v>3</v>
      </c>
      <c r="H144">
        <v>4</v>
      </c>
      <c r="I144">
        <v>5</v>
      </c>
      <c r="J144">
        <v>6</v>
      </c>
      <c r="K144">
        <v>7</v>
      </c>
      <c r="L144">
        <v>8</v>
      </c>
      <c r="M144">
        <v>9</v>
      </c>
      <c r="N144">
        <v>10</v>
      </c>
      <c r="O144">
        <v>11</v>
      </c>
      <c r="P144">
        <v>12</v>
      </c>
      <c r="Q144">
        <v>13</v>
      </c>
      <c r="R144">
        <v>14</v>
      </c>
      <c r="S144">
        <v>15</v>
      </c>
      <c r="T144">
        <v>16</v>
      </c>
      <c r="U144">
        <v>17</v>
      </c>
      <c r="V144">
        <v>18</v>
      </c>
      <c r="W144">
        <v>19</v>
      </c>
      <c r="X144">
        <v>20</v>
      </c>
      <c r="Y144">
        <v>21</v>
      </c>
      <c r="Z144">
        <v>22</v>
      </c>
      <c r="AA144">
        <v>23</v>
      </c>
      <c r="AB144">
        <v>24</v>
      </c>
      <c r="AC144">
        <v>25</v>
      </c>
      <c r="AD144">
        <v>26</v>
      </c>
      <c r="AE144">
        <v>27</v>
      </c>
      <c r="AF144">
        <v>28</v>
      </c>
      <c r="AG144">
        <v>29</v>
      </c>
      <c r="AH144">
        <v>30</v>
      </c>
      <c r="AI144">
        <v>31</v>
      </c>
      <c r="AJ144">
        <v>32</v>
      </c>
      <c r="AK144">
        <v>33</v>
      </c>
      <c r="AL144">
        <v>34</v>
      </c>
      <c r="AM144">
        <v>35</v>
      </c>
      <c r="AN144">
        <v>36</v>
      </c>
      <c r="AO144">
        <v>37</v>
      </c>
      <c r="AP144">
        <v>38</v>
      </c>
      <c r="AQ144">
        <v>39</v>
      </c>
      <c r="AR144">
        <v>40</v>
      </c>
      <c r="AS144">
        <v>41</v>
      </c>
      <c r="AT144">
        <v>42</v>
      </c>
      <c r="AU144">
        <v>43</v>
      </c>
      <c r="AV144">
        <v>44</v>
      </c>
      <c r="AW144">
        <v>45</v>
      </c>
      <c r="AX144">
        <v>46</v>
      </c>
      <c r="AY144">
        <v>47</v>
      </c>
      <c r="AZ144">
        <v>48</v>
      </c>
      <c r="BA144">
        <v>49</v>
      </c>
      <c r="BB144">
        <v>50</v>
      </c>
      <c r="BC144">
        <v>51</v>
      </c>
      <c r="BD144">
        <v>52</v>
      </c>
      <c r="BE144">
        <v>53</v>
      </c>
      <c r="BF144">
        <v>54</v>
      </c>
      <c r="BG144">
        <v>55</v>
      </c>
      <c r="BH144">
        <v>56</v>
      </c>
      <c r="BI144">
        <v>57</v>
      </c>
      <c r="BJ144">
        <v>58</v>
      </c>
      <c r="BK144">
        <v>59</v>
      </c>
      <c r="BL144">
        <v>60</v>
      </c>
      <c r="BM144">
        <v>61</v>
      </c>
      <c r="BN144">
        <v>62</v>
      </c>
      <c r="BO144">
        <v>63</v>
      </c>
      <c r="BP144">
        <v>64</v>
      </c>
      <c r="BQ144">
        <v>65</v>
      </c>
      <c r="BR144">
        <v>66</v>
      </c>
      <c r="BS144">
        <v>67</v>
      </c>
      <c r="BT144">
        <v>68</v>
      </c>
      <c r="BU144">
        <v>69</v>
      </c>
      <c r="BV144">
        <v>70</v>
      </c>
      <c r="BZ144">
        <v>0</v>
      </c>
      <c r="CA144">
        <v>1</v>
      </c>
      <c r="CB144">
        <v>2</v>
      </c>
      <c r="CC144">
        <v>3</v>
      </c>
      <c r="CD144">
        <v>4</v>
      </c>
      <c r="CE144">
        <v>5</v>
      </c>
      <c r="CF144">
        <v>6</v>
      </c>
      <c r="CG144">
        <v>7</v>
      </c>
      <c r="CH144">
        <v>8</v>
      </c>
      <c r="CI144">
        <v>9</v>
      </c>
      <c r="CJ144">
        <v>10</v>
      </c>
      <c r="CK144">
        <v>11</v>
      </c>
      <c r="CL144">
        <v>12</v>
      </c>
      <c r="CM144">
        <v>13</v>
      </c>
      <c r="CN144">
        <v>14</v>
      </c>
      <c r="CO144">
        <v>15</v>
      </c>
      <c r="CP144">
        <v>16</v>
      </c>
      <c r="CQ144">
        <v>17</v>
      </c>
      <c r="CR144">
        <v>18</v>
      </c>
      <c r="CS144">
        <v>19</v>
      </c>
      <c r="CT144">
        <v>20</v>
      </c>
      <c r="CU144">
        <v>21</v>
      </c>
      <c r="CV144">
        <v>22</v>
      </c>
      <c r="CW144">
        <v>23</v>
      </c>
      <c r="CX144">
        <v>24</v>
      </c>
      <c r="CY144">
        <v>25</v>
      </c>
      <c r="CZ144">
        <v>26</v>
      </c>
      <c r="DA144">
        <v>27</v>
      </c>
      <c r="DB144">
        <v>28</v>
      </c>
      <c r="DC144">
        <v>29</v>
      </c>
      <c r="DD144">
        <v>30</v>
      </c>
      <c r="DE144">
        <v>31</v>
      </c>
      <c r="DF144">
        <v>32</v>
      </c>
      <c r="DG144">
        <v>33</v>
      </c>
      <c r="DH144">
        <v>34</v>
      </c>
      <c r="DI144">
        <v>35</v>
      </c>
      <c r="DJ144">
        <v>36</v>
      </c>
      <c r="DK144">
        <v>37</v>
      </c>
      <c r="DL144">
        <v>38</v>
      </c>
      <c r="DM144">
        <v>39</v>
      </c>
      <c r="DN144">
        <v>40</v>
      </c>
      <c r="DO144">
        <v>41</v>
      </c>
      <c r="DP144">
        <v>42</v>
      </c>
      <c r="DQ144">
        <v>43</v>
      </c>
      <c r="DR144">
        <v>44</v>
      </c>
      <c r="DS144">
        <v>45</v>
      </c>
      <c r="DT144">
        <v>46</v>
      </c>
      <c r="DU144">
        <v>47</v>
      </c>
      <c r="DV144">
        <v>48</v>
      </c>
      <c r="DW144">
        <v>49</v>
      </c>
      <c r="DX144">
        <v>50</v>
      </c>
      <c r="DY144">
        <v>51</v>
      </c>
      <c r="DZ144">
        <v>52</v>
      </c>
      <c r="EA144">
        <v>53</v>
      </c>
      <c r="EB144">
        <v>54</v>
      </c>
      <c r="EC144">
        <v>55</v>
      </c>
      <c r="ED144">
        <v>56</v>
      </c>
      <c r="EE144">
        <v>57</v>
      </c>
      <c r="EF144">
        <v>58</v>
      </c>
      <c r="EG144">
        <v>59</v>
      </c>
      <c r="EH144">
        <v>60</v>
      </c>
      <c r="EI144">
        <v>61</v>
      </c>
      <c r="EJ144">
        <v>62</v>
      </c>
      <c r="EK144">
        <v>63</v>
      </c>
      <c r="EL144">
        <v>64</v>
      </c>
      <c r="EM144">
        <v>65</v>
      </c>
      <c r="EN144">
        <v>66</v>
      </c>
      <c r="EO144">
        <v>67</v>
      </c>
      <c r="EP144">
        <v>68</v>
      </c>
      <c r="EQ144">
        <v>69</v>
      </c>
      <c r="ER144">
        <v>70</v>
      </c>
    </row>
    <row r="145" spans="2:95" x14ac:dyDescent="0.35">
      <c r="C145">
        <v>0</v>
      </c>
      <c r="D145" s="8">
        <f>IF(AND($E$14+1=C145,$E$15=D144),1,0)</f>
        <v>0</v>
      </c>
      <c r="E145" s="6">
        <f>IF(AND($E$14+1=$C145,$E$15=E$131),1,IF(MOD($E$14+$E$15,2)=0,$G$4*D145,$G$3*D145))</f>
        <v>0</v>
      </c>
      <c r="F145" s="11">
        <f>IF(AND($E$14+1=$C145,$E$15=F$131),1,IF(MOD($E$14+$E$15,2)=0,$G$3*E145,$G$4*E145))</f>
        <v>0</v>
      </c>
      <c r="G145" s="6">
        <f>IF(AND($E$14+1=$C145,$E$15=G$131),1,IF(MOD($E$14+$E$15,2)=0,$G$4*F145,$G$3*F145))</f>
        <v>0</v>
      </c>
      <c r="H145" s="11">
        <f>IF(AND($E$14+1=$C145,$E$15=H$131),1,IF(MOD($E$14+$E$15,2)=0,$G$3*G145,$G$4*G145))</f>
        <v>0</v>
      </c>
      <c r="I145" s="6">
        <f>IF(AND($E$14+1=$C145,$E$15=I$131),1,IF(MOD($E$14+$E$15,2)=0,$G$4*H145,$G$3*H145))</f>
        <v>0</v>
      </c>
      <c r="J145" s="11">
        <f>IF(AND($E$14+1=$C145,$E$15=J$131),1,IF(MOD($E$14+$E$15,2)=0,$G$3*I145,$G$4*I145))</f>
        <v>0</v>
      </c>
      <c r="BY145">
        <v>0</v>
      </c>
      <c r="BZ145" s="8">
        <f>IF(AND($E$14+1=BY145,$E$15=BZ144),1,0)</f>
        <v>0</v>
      </c>
      <c r="CA145" s="6">
        <f>IF(AND($E$14+1=$BY145,$E$15=CA$131),1,IF(MOD($E$14+$E$15,2)=0,$G$3*BZ145,$G$4*BZ145))</f>
        <v>0</v>
      </c>
      <c r="CB145" s="11">
        <f>IF(AND($E$14+1=$BY145,$E$15=CB$131),1,IF(MOD($E$14+$E$15,2)=0,$G$4*CA145,$G$3*CA145))</f>
        <v>0</v>
      </c>
      <c r="CC145" s="6">
        <f>IF(AND($E$14+1=$BY145,$E$15=CC$131),1,IF(MOD($E$14+$E$15,2)=0,$G$3*CB145,$G$4*CB145))</f>
        <v>0</v>
      </c>
      <c r="CD145" s="11">
        <f>IF(AND($E$14+1=$BY145,$E$15=CD$131),1,IF(MOD($E$14+$E$15,2)=0,$G$4*CC145,$G$3*CC145))</f>
        <v>0</v>
      </c>
      <c r="CE145" s="6">
        <f>IF(AND($E$14+1=$BY145,$E$15=CE$131),1,IF(MOD($E$14+$E$15,2)=0,$G$3*CD145,$G$4*CD145))</f>
        <v>0</v>
      </c>
      <c r="CF145" s="11">
        <f>IF(AND($E$14+1=$BY145,$E$15=CF$131),1,IF(MOD($E$14+$E$15,2)=0,$G$4*CE145,$G$3*CE145))</f>
        <v>0</v>
      </c>
    </row>
    <row r="146" spans="2:95" x14ac:dyDescent="0.35">
      <c r="C146">
        <v>1</v>
      </c>
      <c r="D146" s="7">
        <f>IF(AND($E$14+1=$C146,$E$15=D$131),1,IF(MOD($E$14+$E$15,2)=0,$G$5*D145,$G$2*D145))</f>
        <v>1</v>
      </c>
      <c r="E146" s="3">
        <f>IF(AND($E$14+1=$C146,$E$15=E$131),1,IF(MOD($E$14+$E$15,2)=0,$G$2*E145+$G$3*D146,$G$5*E145+$G$4*D146))</f>
        <v>0.27893382377454379</v>
      </c>
      <c r="F146" s="12">
        <f>IF(AND($E$14+1=$C146,$E$15=F$131),1,IF(MOD($E$14+$E$15,2)=0,$G$5*F145+$G$4*E146,$G$2*F145+$G$3*E146))</f>
        <v>0.20315056668756304</v>
      </c>
      <c r="G146" s="3">
        <f>IF(AND($E$14+1=$C146,$E$15=G$131),1,IF(MOD($E$14+$E$15,2)=0,$G$2*G145+$G$3*F146,$G$5*G145+$G$4*F146))</f>
        <v>5.6665564368127412E-2</v>
      </c>
      <c r="H146" s="12">
        <f>IF(AND($E$14+1=$C146,$E$15=H$131),1,IF(MOD($E$14+$E$15,2)=0,$G$5*H145+$G$4*G146,$G$2*H145+$G$3*G146))</f>
        <v>4.1270152745477996E-2</v>
      </c>
      <c r="I146" s="3">
        <f>IF(AND($E$14+1=$C146,$E$15=I$131),1,IF(MOD($E$14+$E$15,2)=0,$G$2*I145+$G$3*H146,$G$5*I145+$G$4*H146))</f>
        <v>1.1511641513055663E-2</v>
      </c>
      <c r="J146" s="6">
        <f>IF(AND($E$14+1=$C146,$E$15=J$131),1,IF(MOD($E$14+$E$15,2)=0,$G$4*I146,$G$3*I146))</f>
        <v>8.3840549175261403E-3</v>
      </c>
      <c r="BY146">
        <v>1</v>
      </c>
      <c r="BZ146" s="7">
        <f>IF(AND($E$14+1=$BY146,$E$15=BZ$131),1,IF(MOD($E$14+$E$15,2)=0,$G$2*BZ145,$G$5*BZ145))</f>
        <v>1</v>
      </c>
      <c r="CA146" s="3">
        <f>IF(AND($E$14+1=$BY146,$E$15=CA$131),1,IF(MOD($E$14+$E$15,2)=0,$G$5*CA145+$G$4*BZ146,$G$2*CA145+$G$3*BZ146))</f>
        <v>0.72831098049896337</v>
      </c>
      <c r="CB146" s="12">
        <f>IF(AND($E$14+1=$BY146,$E$15=CB$131),1,IF(MOD($E$14+$E$15,2)=0,$G$2*CB145+$G$3*CA146,$G$5*CB145+$G$4*CA146))</f>
        <v>0.20315056668756304</v>
      </c>
      <c r="CC146" s="3">
        <f>IF(AND($E$14+1=$BY146,$E$15=CC$131),1,IF(MOD($E$14+$E$15,2)=0,$G$5*CC145+$G$4*CB146,$G$2*CC145+$G$3*CB146))</f>
        <v>0.14795678841313908</v>
      </c>
      <c r="CD146" s="12">
        <f>IF(AND($E$14+1=$BY146,$E$15=CD$131),1,IF(MOD($E$14+$E$15,2)=0,$G$2*CD145+$G$3*CC146,$G$5*CD145+$G$4*CC146))</f>
        <v>4.1270152745477996E-2</v>
      </c>
      <c r="CE146" s="3">
        <f>IF(AND($E$14+1=$BY146,$E$15=CE$131),1,IF(MOD($E$14+$E$15,2)=0,$G$5*CE145+$G$4*CD146,$G$2*CE145+$G$3*CD146))</f>
        <v>3.0057505411401064E-2</v>
      </c>
      <c r="CF146" s="6">
        <f>IF(AND($E$14+1=$BY146,$E$15=CF$131),1,IF(MOD($E$14+$E$15,2)=0,$G$3*CE146,$G$4*CE146))</f>
        <v>8.3840549175261403E-3</v>
      </c>
    </row>
    <row r="147" spans="2:95" x14ac:dyDescent="0.35">
      <c r="B147" t="s">
        <v>1</v>
      </c>
      <c r="C147">
        <v>2</v>
      </c>
      <c r="D147" s="10">
        <f>IF(AND($E$14+1=$C147,$E$15=D$131),1,IF(MOD($E$14+$E$15,2)=0,$G$2*D146,$G$5*D146))</f>
        <v>0.72106617622545621</v>
      </c>
      <c r="E147" s="12">
        <f>IF(AND($E$14+1=$C147,$E$15=E$131),1,IF(MOD($E$14+$E$15,2)=0,$G$5*E146+$G$4*D147,$G$2*E146+$G$3*D147))</f>
        <v>0.60094367089838108</v>
      </c>
      <c r="F147" s="3">
        <f>IF(AND($E$14+1=$C147,$E$15=F$131),1,IF(MOD($E$14+$E$15,2)=0,$G$2*F146+$G$3*E147,$G$5*F146+$G$4*E147))</f>
        <v>0.3141085183162321</v>
      </c>
      <c r="G147" s="12">
        <f>IF(AND($E$14+1=$C147,$E$15=G$131),1,IF(MOD($E$14+$E$15,2)=0,$G$5*G146+$G$4*F147,$G$2*G146+$G$3*F147))</f>
        <v>0.24416409458062102</v>
      </c>
      <c r="H147" s="3">
        <f>IF(AND($E$14+1=$C147,$E$15=H$131),1,IF(MOD($E$14+$E$15,2)=0,$G$2*H146+$G$3*G147,$G$5*H146+$G$4*G147))</f>
        <v>9.7864135762244314E-2</v>
      </c>
      <c r="I147" s="12">
        <f>IF(AND($E$14+1=$C147,$E$15=I$131),1,IF(MOD($E$14+$E$15,2)=0,$G$5*I146+$G$4*H147,$G$2*I146+$G$3*H147))</f>
        <v>7.4403111268213348E-2</v>
      </c>
      <c r="J147" s="11">
        <f>IF(AND($E$14+1=$C147,$E$15=J$131),1,IF(MOD($E$14+$E$15,2)=0,$G$3*I147,$G$4*I147))</f>
        <v>2.0753544326765596E-2</v>
      </c>
      <c r="BX147" t="s">
        <v>1</v>
      </c>
      <c r="BY147">
        <v>2</v>
      </c>
      <c r="BZ147" s="10">
        <f>IF(AND($E$14+1=$BY147,$E$15=BZ$131),1,IF(MOD($E$14+$E$15,2)=0,$G$5*BZ146,$G$2*BZ146))</f>
        <v>0.27168901950103669</v>
      </c>
      <c r="CA147" s="12">
        <f>IF(AND($E$14+1=$BY147,$E$15=CA$131),1,IF(MOD($E$14+$E$15,2)=0,$G$2*CA146+$G$3*BZ147,$G$5*CA146+$G$4*BZ147))</f>
        <v>0.60094367089838108</v>
      </c>
      <c r="CB147" s="3">
        <f>IF(AND($E$14+1=$BY147,$E$15=CB$131),1,IF(MOD($E$14+$E$15,2)=0,$G$5*CB146+$G$4*CA147,$G$2*CB146+$G$3*CA147))</f>
        <v>0.49286765245107023</v>
      </c>
      <c r="CC147" s="12">
        <f>IF(AND($E$14+1=$BY147,$E$15=CC$131),1,IF(MOD($E$14+$E$15,2)=0,$G$2*CC146+$G$3*CB147,$G$5*CC146+$G$4*CB147))</f>
        <v>0.24416409458062099</v>
      </c>
      <c r="CD147" s="3">
        <f>IF(AND($E$14+1=$BY147,$E$15=CD$131),1,IF(MOD($E$14+$E$15,2)=0,$G$5*CD146+$G$4*CC147,$G$2*CD146+$G$3*CC147))</f>
        <v>0.18904003846073064</v>
      </c>
      <c r="CE147" s="12">
        <f>IF(AND($E$14+1=$BY147,$E$15=CE$131),1,IF(MOD($E$14+$E$15,2)=0,$G$2*CE146+$G$3*CD147,$G$5*CE146+$G$4*CD147))</f>
        <v>7.4403111268213334E-2</v>
      </c>
      <c r="CF147" s="11">
        <f>IF(AND($E$14+1=$BY147,$E$15=CF$131),1,IF(MOD($E$14+$E$15,2)=0,$G$4*CE147,$G$3*CE147))</f>
        <v>5.4188602919925923E-2</v>
      </c>
    </row>
    <row r="148" spans="2:95" x14ac:dyDescent="0.35">
      <c r="C148">
        <v>3</v>
      </c>
      <c r="D148" s="7">
        <f>IF(AND($E$14+1=$C148,$E$15=D$131),1,IF(MOD($E$14+$E$15,2)=0,$G$5*D147,$G$2*D147))</f>
        <v>0.19590576241405594</v>
      </c>
      <c r="E148" s="3">
        <f>IF(AND($E$14+1=$C148,$E$15=E$131),1,IF(MOD($E$14+$E$15,2)=0,$G$2*E147+$G$3*D148,$G$5*E147+$G$4*D148))</f>
        <v>0.48796489831120454</v>
      </c>
      <c r="F148" s="12">
        <f>IF(AND($E$14+1=$C148,$E$15=F$131),1,IF(MOD($E$14+$E$15,2)=0,$G$5*F147+$G$4*E148,$G$2*F147+$G$3*E148))</f>
        <v>0.44073002889637086</v>
      </c>
      <c r="G148" s="3">
        <f>IF(AND($E$14+1=$C148,$E$15=G$131),1,IF(MOD($E$14+$E$15,2)=0,$G$2*G147+$G$3*F148,$G$5*G147+$G$4*F148))</f>
        <v>0.29899298226312893</v>
      </c>
      <c r="H148" s="12">
        <f>IF(AND($E$14+1=$C148,$E$15=H$131),1,IF(MOD($E$14+$E$15,2)=0,$G$5*H147+$G$4*G148,$G$2*H147+$G$3*G148))</f>
        <v>0.2443484831639291</v>
      </c>
      <c r="I148" s="3">
        <f>IF(AND($E$14+1=$C148,$E$15=I$131),1,IF(MOD($E$14+$E$15,2)=0,$G$2*I147+$G$3*H148,$G$5*I147+$G$4*H148))</f>
        <v>0.12180662368387224</v>
      </c>
      <c r="J148" s="6">
        <f>IF(AND($E$14+1=$C148,$E$15=J$131),1,IF(MOD($E$14+$E$15,2)=0,$G$4*I148,$G$3*I148))</f>
        <v>8.8713101526469246E-2</v>
      </c>
      <c r="BY148">
        <v>3</v>
      </c>
      <c r="BZ148" s="7">
        <f>IF(AND($E$14+1=$BY148,$E$15=BZ$131),1,IF(MOD($E$14+$E$15,2)=0,$G$2*BZ147,$G$5*BZ147))</f>
        <v>0.19590576241405594</v>
      </c>
      <c r="CA148" s="3">
        <f>IF(AND($E$14+1=$BY148,$E$15=CA$131),1,IF(MOD($E$14+$E$15,2)=0,$G$5*CA147+$G$4*BZ148,$G$2*CA147+$G$3*BZ148))</f>
        <v>0.30595011463091287</v>
      </c>
      <c r="CB148" s="12">
        <f>IF(AND($E$14+1=$BY148,$E$15=CB$131),1,IF(MOD($E$14+$E$15,2)=0,$G$2*CB147+$G$3*CA148,$G$5*CB147+$G$4*CA148))</f>
        <v>0.44073002889637081</v>
      </c>
      <c r="CC148" s="3">
        <f>IF(AND($E$14+1=$BY148,$E$15=CC$131),1,IF(MOD($E$14+$E$15,2)=0,$G$5*CC147+$G$4*CB148,$G$2*CC147+$G$3*CB148))</f>
        <v>0.38732522293481958</v>
      </c>
      <c r="CD148" s="12">
        <f>IF(AND($E$14+1=$BY148,$E$15=CD$131),1,IF(MOD($E$14+$E$15,2)=0,$G$2*CD147+$G$3*CC148,$G$5*CD147+$G$4*CC148))</f>
        <v>0.2443484831639291</v>
      </c>
      <c r="CE148" s="3">
        <f>IF(AND($E$14+1=$BY148,$E$15=CE$131),1,IF(MOD($E$14+$E$15,2)=0,$G$5*CE147+$G$4*CD148,$G$2*CE147+$G$3*CD148))</f>
        <v>0.19817619170484307</v>
      </c>
      <c r="CF148" s="6">
        <f>IF(AND($E$14+1=$BY148,$E$15=CF$131),1,IF(MOD($E$14+$E$15,2)=0,$G$3*CE148,$G$4*CE148))</f>
        <v>5.5278042933308902E-2</v>
      </c>
    </row>
    <row r="149" spans="2:95" x14ac:dyDescent="0.35">
      <c r="C149">
        <v>4</v>
      </c>
      <c r="D149" s="10">
        <f>IF(AND($E$14+1=$C149,$E$15=D$131),1,IF(MOD($E$14+$E$15,2)=0,$G$2*D148,$G$5*D148))</f>
        <v>0.14126101900443602</v>
      </c>
      <c r="E149" s="12">
        <f>IF(AND($E$14+1=$C149,$E$15=E$131),1,IF(MOD($E$14+$E$15,2)=0,$G$5*E148+$G$4*D149,$G$2*E148+$G$3*D149))</f>
        <v>0.23545665603049776</v>
      </c>
      <c r="F149" s="3">
        <f>IF(AND($E$14+1=$C149,$E$15=F$131),1,IF(MOD($E$14+$E$15,2)=0,$G$2*F148+$G$3*E149,$G$5*F148+$G$4*E149))</f>
        <v>0.38347234208379516</v>
      </c>
      <c r="G149" s="12">
        <f>IF(AND($E$14+1=$C149,$E$15=G$131),1,IF(MOD($E$14+$E$15,2)=0,$G$5*G148+$G$4*F149,$G$2*G148+$G$3*F149))</f>
        <v>0.36052022764604308</v>
      </c>
      <c r="H149" s="3">
        <f>IF(AND($E$14+1=$C149,$E$15=H$131),1,IF(MOD($E$14+$E$15,2)=0,$G$2*H148+$G$3*G149,$G$5*H148+$G$4*G149))</f>
        <v>0.2767527120668844</v>
      </c>
      <c r="I149" s="12">
        <f>IF(AND($E$14+1=$C149,$E$15=I$131),1,IF(MOD($E$14+$E$15,2)=0,$G$5*I148+$G$4*H149,$G$2*I148+$G$3*H149))</f>
        <v>0.23465556123858286</v>
      </c>
      <c r="J149" s="11">
        <f>IF(AND($E$14+1=$C149,$E$15=J$131),1,IF(MOD($E$14+$E$15,2)=0,$G$3*I149,$G$4*I149))</f>
        <v>6.5453372966239542E-2</v>
      </c>
      <c r="BY149">
        <v>4</v>
      </c>
      <c r="BZ149" s="10">
        <f>IF(AND($E$14+1=$BY149,$E$15=BZ$131),1,IF(MOD($E$14+$E$15,2)=0,$G$5*BZ148,$G$2*BZ148))</f>
        <v>5.3225444504877907E-2</v>
      </c>
      <c r="CA149" s="12">
        <f>IF(AND($E$14+1=$BY149,$E$15=CA$131),1,IF(MOD($E$14+$E$15,2)=0,$G$2*CA148+$G$3*BZ149,$G$5*CA148+$G$4*BZ149))</f>
        <v>0.2354566560304977</v>
      </c>
      <c r="CB149" s="3">
        <f>IF(AND($E$14+1=$BY149,$E$15=CB$131),1,IF(MOD($E$14+$E$15,2)=0,$G$5*CB148+$G$4*CA149,$G$2*CB148+$G$3*CA149))</f>
        <v>0.29122717743409748</v>
      </c>
      <c r="CC149" s="12">
        <f>IF(AND($E$14+1=$BY149,$E$15=CC$131),1,IF(MOD($E$14+$E$15,2)=0,$G$2*CC148+$G$3*CB149,$G$5*CC148+$G$4*CB149))</f>
        <v>0.36052022764604308</v>
      </c>
      <c r="CD149" s="3">
        <f>IF(AND($E$14+1=$BY149,$E$15=CD$131),1,IF(MOD($E$14+$E$15,2)=0,$G$5*CD148+$G$4*CC149,$G$2*CD148+$G$3*CC149))</f>
        <v>0.32895764029397256</v>
      </c>
      <c r="CE149" s="12">
        <f>IF(AND($E$14+1=$BY149,$E$15=CE$131),1,IF(MOD($E$14+$E$15,2)=0,$G$2*CE148+$G$3*CD149,$G$5*CE148+$G$4*CD149))</f>
        <v>0.23465556123858289</v>
      </c>
      <c r="CF149" s="11">
        <f>IF(AND($E$14+1=$BY149,$E$15=CF$131),1,IF(MOD($E$14+$E$15,2)=0,$G$4*CE149,$G$3*CE149))</f>
        <v>0.17090222188520685</v>
      </c>
    </row>
    <row r="150" spans="2:95" x14ac:dyDescent="0.35">
      <c r="C150">
        <v>5</v>
      </c>
      <c r="D150" s="7">
        <f>IF(AND($E$14+1=$C150,$E$15=D$131),1,IF(MOD($E$14+$E$15,2)=0,$G$5*D149,$G$2*D149))</f>
        <v>3.8379067747032536E-2</v>
      </c>
      <c r="E150" s="3">
        <f>IF(AND($E$14+1=$C150,$E$15=E$131),1,IF(MOD($E$14+$E$15,2)=0,$G$2*E149+$G$3*D150,$G$5*E149+$G$4*D150))</f>
        <v>0.18048505075032559</v>
      </c>
      <c r="F150" s="12">
        <f>IF(AND($E$14+1=$C150,$E$15=F$131),1,IF(MOD($E$14+$E$15,2)=0,$G$5*F149+$G$4*E150,$G$2*F149+$G$3*E150))</f>
        <v>0.23563446890388723</v>
      </c>
      <c r="G150" s="3">
        <f>IF(AND($E$14+1=$C150,$E$15=G$131),1,IF(MOD($E$14+$E$15,2)=0,$G$2*G149+$G$3*F150,$G$5*G149+$G$4*F150))</f>
        <v>0.3256853654251084</v>
      </c>
      <c r="H150" s="12">
        <f>IF(AND($E$14+1=$C150,$E$15=H$131),1,IF(MOD($E$14+$E$15,2)=0,$G$5*H149+$G$4*G150,$G$2*H149+$G$3*G150))</f>
        <v>0.31239090081262844</v>
      </c>
      <c r="I150" s="3">
        <f>IF(AND($E$14+1=$C150,$E$15=I$131),1,IF(MOD($E$14+$E$15,2)=0,$G$2*I149+$G$3*H150,$G$5*I149+$G$4*H150))</f>
        <v>0.25633857674838401</v>
      </c>
      <c r="J150" s="6">
        <f>IF(AND($E$14+1=$C150,$E$15=J$131),1,IF(MOD($E$14+$E$15,2)=0,$G$4*I150,$G$3*I150))</f>
        <v>0.18669420017132432</v>
      </c>
      <c r="K150" s="11">
        <f>IF(AND($E$14+1=$C150,$E$15=K$131),1,IF(MOD($E$14+$E$15,2)=0,$G$3*J150,$G$4*J150))</f>
        <v>5.2075327130317581E-2</v>
      </c>
      <c r="BY150">
        <v>5</v>
      </c>
      <c r="BZ150" s="7">
        <f>IF(AND($E$14+1=$BY150,$E$15=BZ$131),1,IF(MOD($E$14+$E$15,2)=0,$G$2*BZ149,$G$5*BZ149))</f>
        <v>3.8379067747032536E-2</v>
      </c>
      <c r="CA150" s="3">
        <f>IF(AND($E$14+1=$BY150,$E$15=CA$131),1,IF(MOD($E$14+$E$15,2)=0,$G$5*CA149+$G$4*BZ150,$G$2*CA149+$G$3*BZ150))</f>
        <v>9.1922884473396194E-2</v>
      </c>
      <c r="CB150" s="12">
        <f>IF(AND($E$14+1=$BY150,$E$15=CB$131),1,IF(MOD($E$14+$E$15,2)=0,$G$2*CB149+$G$3*CA150,$G$5*CB149+$G$4*CA150))</f>
        <v>0.23563446890388717</v>
      </c>
      <c r="CC150" s="3">
        <f>IF(AND($E$14+1=$BY150,$E$15=CC$131),1,IF(MOD($E$14+$E$15,2)=0,$G$5*CC149+$G$4*CB150,$G$2*CC149+$G$3*CB150))</f>
        <v>0.26956455824618653</v>
      </c>
      <c r="CD150" s="12">
        <f>IF(AND($E$14+1=$BY150,$E$15=CD$131),1,IF(MOD($E$14+$E$15,2)=0,$G$2*CD149+$G$3*CC150,$G$5*CD149+$G$4*CC150))</f>
        <v>0.31239090081262838</v>
      </c>
      <c r="CE150" s="3">
        <f>IF(AND($E$14+1=$BY150,$E$15=CE$131),1,IF(MOD($E$14+$E$15,2)=0,$G$5*CE149+$G$4*CD150,$G$2*CE149+$G$3*CD150))</f>
        <v>0.29127106262317587</v>
      </c>
      <c r="CF150" s="6">
        <f>IF(AND($E$14+1=$BY150,$E$15=CF$131),1,IF(MOD($E$14+$E$15,2)=0,$G$3*CE150,$G$4*CE150))</f>
        <v>8.1245351252357045E-2</v>
      </c>
      <c r="CG150" s="11">
        <f>IF(AND($E$14+1=$BY150,$E$15=CG$131),1,IF(MOD($E$14+$E$15,2)=0,$G$4*CF150,$G$3*CF150))</f>
        <v>5.9171881431586838E-2</v>
      </c>
    </row>
    <row r="151" spans="2:95" x14ac:dyDescent="0.35">
      <c r="C151">
        <v>6</v>
      </c>
      <c r="D151" s="10">
        <f>IF(AND($E$14+1=$C151,$E$15=D$131),1,IF(MOD($E$14+$E$15,2)=0,$G$2*D150,$G$5*D150))</f>
        <v>2.7673847627450485E-2</v>
      </c>
      <c r="E151" s="7">
        <f>IF(AND($E$14+1=$C151,$E$15=E$131),1,IF(MOD($E$14+$E$15,2)=0,$G$5*E150,$G$2*E150))</f>
        <v>4.9035806472950805E-2</v>
      </c>
      <c r="F151" s="10">
        <f>IF(AND($E$14+1=$C151,$E$15=F$131),1,IF(MOD($E$14+$E$15,2)=0,$G$2*F150,$G$5*F150))</f>
        <v>0.16990804547944213</v>
      </c>
      <c r="G151" s="7">
        <f>IF(AND($E$14+1=$C151,$E$15=G$131),1,IF(MOD($E$14+$E$15,2)=0,$G$5*G150,$G$2*G150))</f>
        <v>8.8485137598184535E-2</v>
      </c>
      <c r="H151" s="10">
        <f>IF(AND($E$14+1=$C151,$E$15=H$131),1,IF(MOD($E$14+$E$15,2)=0,$G$2*H150,$G$5*H150))</f>
        <v>0.22525451233658775</v>
      </c>
      <c r="I151" s="7">
        <f>IF(AND($E$14+1=$C151,$E$15=I$131),1,IF(MOD($E$14+$E$15,2)=0,$G$5*I150,$G$2*I150))</f>
        <v>6.9644376577059686E-2</v>
      </c>
      <c r="J151" s="3">
        <f>IF(AND($E$14+1=$C151,$E$15=J$131),1,IF(MOD($E$14+$E$15,2)=0,$G$2*J150+$G$3*I151,$G$5*J150+$G$4*I151))</f>
        <v>0.15404504530404028</v>
      </c>
      <c r="K151" s="6">
        <f>IF(AND($E$14+1=$C151,$E$15=K$131),1,IF(MOD($E$14+$E$15,2)=0,$G$4*J151,$G$3*J151))</f>
        <v>0.11219269798639281</v>
      </c>
      <c r="L151" s="11">
        <f>IF(AND($E$14+1=$C151,$E$15=L$131),1,IF(MOD($E$14+$E$15,2)=0,$G$3*K151,$G$4*K151))</f>
        <v>3.1294338248927106E-2</v>
      </c>
      <c r="BY151">
        <v>6</v>
      </c>
      <c r="BZ151" s="10">
        <f>IF(AND($E$14+1=$BY151,$E$15=BZ$131),1,IF(MOD($E$14+$E$15,2)=0,$G$5*BZ150,$G$2*BZ150))</f>
        <v>1.0427171285555131E-2</v>
      </c>
      <c r="CA151" s="7">
        <f>IF(AND($E$14+1=$BY151,$E$15=CA$131),1,IF(MOD($E$14+$E$15,2)=0,$G$2*CA150,$G$5*CA150))</f>
        <v>6.6282482814846153E-2</v>
      </c>
      <c r="CB151" s="10">
        <f>IF(AND($E$14+1=$BY151,$E$15=CB$131),1,IF(MOD($E$14+$E$15,2)=0,$G$5*CB150,$G$2*CB150))</f>
        <v>6.4019297817144619E-2</v>
      </c>
      <c r="CC151" s="7">
        <f>IF(AND($E$14+1=$BY151,$E$15=CC$131),1,IF(MOD($E$14+$E$15,2)=0,$G$2*CC150,$G$5*CC150))</f>
        <v>0.19437388526048199</v>
      </c>
      <c r="CD151" s="10">
        <f>IF(AND($E$14+1=$BY151,$E$15=CD$131),1,IF(MOD($E$14+$E$15,2)=0,$G$5*CD150,$G$2*CD150))</f>
        <v>8.4873177542828609E-2</v>
      </c>
      <c r="CE151" s="7">
        <f>IF(AND($E$14+1=$BY151,$E$15=CE$131),1,IF(MOD($E$14+$E$15,2)=0,$G$2*CE150,$G$5*CE150))</f>
        <v>0.21002571137081882</v>
      </c>
      <c r="CF151" s="3">
        <f>IF(AND($E$14+1=$BY151,$E$15=CF$131),1,IF(MOD($E$14+$E$15,2)=0,$G$5*CF150+$G$4*CE151,$G$2*CF150+$G$3*CE151))</f>
        <v>0.17503750159924356</v>
      </c>
      <c r="CG151" s="6">
        <f>IF(AND($E$14+1=$BY151,$E$15=CG$131),1,IF(MOD($E$14+$E$15,2)=0,$G$3*CF151,$G$4*CF151))</f>
        <v>4.8823879625019828E-2</v>
      </c>
      <c r="CH151" s="11">
        <f>IF(AND($E$14+1=$BY151,$E$15=CH$131),1,IF(MOD($E$14+$E$15,2)=0,$G$4*CG151,$G$3*CG151))</f>
        <v>3.5558967641461554E-2</v>
      </c>
    </row>
    <row r="152" spans="2:95" x14ac:dyDescent="0.35">
      <c r="C152">
        <v>7</v>
      </c>
      <c r="I152" s="10">
        <f>IF(AND($E$14+1=$C152,$E$15=I$131),1,IF(MOD($E$14+$E$15,2)=0,$G$2*I151,$G$5*I151))</f>
        <v>5.0218204314026155E-2</v>
      </c>
      <c r="J152" s="7">
        <f>IF(AND($E$14+1=$C152,$E$15=J$131),1,IF(MOD($E$14+$E$15,2)=0,$G$5*J151,$G$2*J151))</f>
        <v>4.1852347317647483E-2</v>
      </c>
      <c r="K152" s="3">
        <f>IF(AND($E$14+1=$C152,$E$15=K$131),1,IF(MOD($E$14+$E$15,2)=0,$G$2*K151+$G$3*J152,$G$5*K151+$G$4*J152))</f>
        <v>9.257239500871739E-2</v>
      </c>
      <c r="L152" s="6">
        <f>IF(AND($E$14+1=$C152,$E$15=L$131),1,IF(MOD($E$14+$E$15,2)=0,$G$4*K152,$G$3*K152))</f>
        <v>6.7421491775936301E-2</v>
      </c>
      <c r="M152" s="11">
        <f>IF(AND($E$14+1=$C152,$E$15=M$131),1,IF(MOD($E$14+$E$15,2)=0,$G$3*L152,$G$4*L152))</f>
        <v>1.8806134505645871E-2</v>
      </c>
      <c r="BY152">
        <v>7</v>
      </c>
      <c r="CE152" s="10">
        <f>IF(AND($E$14+1=$BY152,$E$15=CE$131),1,IF(MOD($E$14+$E$15,2)=0,$G$5*CE151,$G$2*CE151))</f>
        <v>5.7061679592345496E-2</v>
      </c>
      <c r="CF152" s="7">
        <f>IF(AND($E$14+1=$BY152,$E$15=CF$131),1,IF(MOD($E$14+$E$15,2)=0,$G$2*CF151,$G$5*CF151))</f>
        <v>0.12621362197422373</v>
      </c>
      <c r="CG152" s="3">
        <f>IF(AND($E$14+1=$BY152,$E$15=CG$131),1,IF(MOD($E$14+$E$15,2)=0,$G$5*CG151+$G$4*CF152,$G$2*CG151+$G$3*CF152))</f>
        <v>0.10518767875593067</v>
      </c>
      <c r="CH152" s="6">
        <f>IF(AND($E$14+1=$BY152,$E$15=CH$131),1,IF(MOD($E$14+$E$15,2)=0,$G$3*CG152,$G$4*CG152))</f>
        <v>2.9340401449360089E-2</v>
      </c>
      <c r="CI152" s="11">
        <f>IF(AND($E$14+1=$BY152,$E$15=CI$131),1,IF(MOD($E$14+$E$15,2)=0,$G$4*CH152,$G$3*CH152))</f>
        <v>2.1368936547816651E-2</v>
      </c>
    </row>
    <row r="153" spans="2:95" x14ac:dyDescent="0.35">
      <c r="C153">
        <v>8</v>
      </c>
      <c r="J153" s="10">
        <f>IF(AND($E$14+1=$C153,$E$15=J$131),1,IF(MOD($E$14+$E$15,2)=0,$G$2*J152,$G$5*J152))</f>
        <v>3.0178312046395799E-2</v>
      </c>
      <c r="K153" s="7">
        <f>IF(AND($E$14+1=$C153,$E$15=K$131),1,IF(MOD($E$14+$E$15,2)=0,$G$5*K152,$G$2*K152))</f>
        <v>2.5150903232781092E-2</v>
      </c>
      <c r="L153" s="3">
        <f>IF(AND($E$14+1=$C153,$E$15=L$131),1,IF(MOD($E$14+$E$15,2)=0,$G$2*L152+$G$3*K153,$G$5*L152+$G$4*K153))</f>
        <v>5.5630794880393596E-2</v>
      </c>
      <c r="M153" s="6">
        <f>IF(AND($E$14+1=$C153,$E$15=M$131),1,IF(MOD($E$14+$E$15,2)=0,$G$4*L153,$G$3*L153))</f>
        <v>4.051651876527617E-2</v>
      </c>
      <c r="N153" s="11">
        <f>IF(AND($E$14+1=$C153,$E$15=N$131),1,IF(MOD($E$14+$E$15,2)=0,$G$3*M153,$G$4*M153))</f>
        <v>1.130142750523154E-2</v>
      </c>
      <c r="BY153">
        <v>8</v>
      </c>
      <c r="CF153" s="10">
        <f>IF(AND($E$14+1=$BY153,$E$15=CF$131),1,IF(MOD($E$14+$E$15,2)=0,$G$5*CF152,$G$2*CF152))</f>
        <v>3.4290855201851343E-2</v>
      </c>
      <c r="CG153" s="7">
        <f>IF(AND($E$14+1=$BY153,$E$15=CG$131),1,IF(MOD($E$14+$E$15,2)=0,$G$2*CG152,$G$5*CG152))</f>
        <v>7.5847277306570579E-2</v>
      </c>
      <c r="CH153" s="3">
        <f>IF(AND($E$14+1=$BY153,$E$15=CH$131),1,IF(MOD($E$14+$E$15,2)=0,$G$5*CH152+$G$4*CG153,$G$2*CH152+$G$3*CG153))</f>
        <v>6.3211869804868634E-2</v>
      </c>
      <c r="CI153" s="6">
        <f>IF(AND($E$14+1=$BY153,$E$15=CI$131),1,IF(MOD($E$14+$E$15,2)=0,$G$3*CH153,$G$4*CH153))</f>
        <v>1.7631928552610632E-2</v>
      </c>
      <c r="CJ153" s="11">
        <f>IF(AND($E$14+1=$BY153,$E$15=CJ$131),1,IF(MOD($E$14+$E$15,2)=0,$G$4*CI153,$G$3*CI153))</f>
        <v>1.2841527172239518E-2</v>
      </c>
    </row>
    <row r="154" spans="2:95" x14ac:dyDescent="0.35">
      <c r="C154">
        <v>9</v>
      </c>
      <c r="K154" s="10">
        <f>IF(AND($E$14+1=$C154,$E$15=K$131),1,IF(MOD($E$14+$E$15,2)=0,$G$2*K153,$G$5*K153))</f>
        <v>1.8135465622677927E-2</v>
      </c>
      <c r="L154" s="7">
        <f>IF(AND($E$14+1=$C154,$E$15=L$131),1,IF(MOD($E$14+$E$15,2)=0,$G$5*L153,$G$2*L153))</f>
        <v>1.5114276115117427E-2</v>
      </c>
      <c r="M154" s="3">
        <f>IF(AND($E$14+1=$C154,$E$15=M$131),1,IF(MOD($E$14+$E$15,2)=0,$G$2*M153+$G$3*L154,$G$5*M153+$G$4*L154))</f>
        <v>3.3430974090418591E-2</v>
      </c>
      <c r="N154" s="6">
        <f>IF(AND($E$14+1=$C154,$E$15=N$131),1,IF(MOD($E$14+$E$15,2)=0,$G$4*M154,$G$3*M154))</f>
        <v>2.4348145518828204E-2</v>
      </c>
      <c r="O154" s="11">
        <f>IF(AND($E$14+1=$C154,$E$15=O$131),1,IF(MOD($E$14+$E$15,2)=0,$G$3*N154,$G$4*N154))</f>
        <v>6.7915213313857747E-3</v>
      </c>
      <c r="BY154">
        <v>9</v>
      </c>
      <c r="CG154" s="10">
        <f>IF(AND($E$14+1=$BY154,$E$15=CG$131),1,IF(MOD($E$14+$E$15,2)=0,$G$5*CG153,$G$2*CG153))</f>
        <v>2.060687240324539E-2</v>
      </c>
      <c r="CH154" s="7">
        <f>IF(AND($E$14+1=$BY154,$E$15=CH$131),1,IF(MOD($E$14+$E$15,2)=0,$G$2*CH153,$G$5*CH153))</f>
        <v>4.5579941252257998E-2</v>
      </c>
      <c r="CI154" s="3">
        <f>IF(AND($E$14+1=$BY154,$E$15=CI$131),1,IF(MOD($E$14+$E$15,2)=0,$G$5*CI153+$G$4*CH154,$G$2*CI153+$G$3*CH154))</f>
        <v>3.7986773084888285E-2</v>
      </c>
      <c r="CJ154" s="6">
        <f>IF(AND($E$14+1=$BY154,$E$15=CJ$131),1,IF(MOD($E$14+$E$15,2)=0,$G$3*CI154,$G$4*CI154))</f>
        <v>1.0595795869423812E-2</v>
      </c>
      <c r="CK154" s="11">
        <f>IF(AND($E$14+1=$BY154,$E$15=CK$131),1,IF(MOD($E$14+$E$15,2)=0,$G$4*CJ154,$G$3*CJ154))</f>
        <v>7.7170344788269228E-3</v>
      </c>
    </row>
    <row r="155" spans="2:95" x14ac:dyDescent="0.35">
      <c r="C155">
        <v>10</v>
      </c>
      <c r="L155" s="10">
        <f>IF(AND($E$14+1=$C155,$E$15=L$131),1,IF(MOD($E$14+$E$15,2)=0,$G$2*L154,$G$5*L154))</f>
        <v>1.0898393284743466E-2</v>
      </c>
      <c r="M155" s="7">
        <f>IF(AND($E$14+1=$C155,$E$15=M$131),1,IF(MOD($E$14+$E$15,2)=0,$G$5*M154,$G$2*M154))</f>
        <v>9.082828571590389E-3</v>
      </c>
      <c r="N155" s="3">
        <f>IF(AND($E$14+1=$C155,$E$15=N$131),1,IF(MOD($E$14+$E$15,2)=0,$G$2*N154+$G$3*M155,$G$5*N154+$G$4*M155))</f>
        <v>2.0090132291604813E-2</v>
      </c>
      <c r="O155" s="6">
        <f>IF(AND($E$14+1=$C155,$E$15=O$131),1,IF(MOD($E$14+$E$15,2)=0,$G$4*N155,$G$3*N155))</f>
        <v>1.4631863947652587E-2</v>
      </c>
      <c r="P155" s="11">
        <f>IF(AND($E$14+1=$C155,$E$15=P$131),1,IF(MOD($E$14+$E$15,2)=0,$G$3*O155,$G$4*O155))</f>
        <v>4.0813217598676269E-3</v>
      </c>
      <c r="BY155">
        <v>10</v>
      </c>
      <c r="CH155" s="10">
        <f>IF(AND($E$14+1=$BY155,$E$15=CH$131),1,IF(MOD($E$14+$E$15,2)=0,$G$5*CH154,$G$2*CH154))</f>
        <v>1.2383569547740831E-2</v>
      </c>
      <c r="CI155" s="7">
        <f>IF(AND($E$14+1=$BY155,$E$15=CI$131),1,IF(MOD($E$14+$E$15,2)=0,$G$2*CI154,$G$5*CI154))</f>
        <v>2.7390977215464473E-2</v>
      </c>
      <c r="CJ155" s="3">
        <f>IF(AND($E$14+1=$BY155,$E$15=CJ$131),1,IF(MOD($E$14+$E$15,2)=0,$G$5*CJ154+$G$4*CI155,$G$2*CJ154+$G$3*CI155))</f>
        <v>2.2827910863216585E-2</v>
      </c>
      <c r="CK155" s="6">
        <f>IF(AND($E$14+1=$BY155,$E$15=CK$131),1,IF(MOD($E$14+$E$15,2)=0,$G$3*CJ155,$G$4*CJ155))</f>
        <v>6.3674764658614488E-3</v>
      </c>
      <c r="CL155" s="11">
        <f>IF(AND($E$14+1=$BY155,$E$15=CL$131),1,IF(MOD($E$14+$E$15,2)=0,$G$4*CK155,$G$3*CK155))</f>
        <v>4.6375030281556257E-3</v>
      </c>
    </row>
    <row r="156" spans="2:95" x14ac:dyDescent="0.35">
      <c r="C156">
        <v>11</v>
      </c>
      <c r="M156" s="10">
        <f>IF(AND($E$14+1=$C156,$E$15=M$131),1,IF(MOD($E$14+$E$15,2)=0,$G$2*M155,$G$5*M155))</f>
        <v>6.5493204674280043E-3</v>
      </c>
      <c r="N156" s="7">
        <f>IF(AND($E$14+1=$C156,$E$15=N$131),1,IF(MOD($E$14+$E$15,2)=0,$G$5*N155,$G$2*N155))</f>
        <v>5.4582683439522274E-3</v>
      </c>
      <c r="O156" s="3">
        <f>IF(AND($E$14+1=$C156,$E$15=O$131),1,IF(MOD($E$14+$E$15,2)=0,$G$2*O155+$G$3*N156,$G$5*O155+$G$4*N156))</f>
        <v>1.20730378481511E-2</v>
      </c>
      <c r="P156" s="6">
        <f>IF(AND($E$14+1=$C156,$E$15=P$131),1,IF(MOD($E$14+$E$15,2)=0,$G$4*O156,$G$3*O156))</f>
        <v>8.7929260327880218E-3</v>
      </c>
      <c r="Q156" s="11">
        <f>IF(AND($E$14+1=$C156,$E$15=Q$131),1,IF(MOD($E$14+$E$15,2)=0,$G$3*P156,$G$4*P156))</f>
        <v>2.4526444804922926E-3</v>
      </c>
      <c r="BY156">
        <v>11</v>
      </c>
      <c r="CI156" s="10">
        <f>IF(AND($E$14+1=$BY156,$E$15=CI$131),1,IF(MOD($E$14+$E$15,2)=0,$G$5*CI155,$G$2*CI155))</f>
        <v>7.4418277428447786E-3</v>
      </c>
      <c r="CJ156" s="7">
        <f>IF(AND($E$14+1=$BY156,$E$15=CJ$131),1,IF(MOD($E$14+$E$15,2)=0,$G$2*CJ155,$G$5*CJ155))</f>
        <v>1.6460434397355138E-2</v>
      </c>
      <c r="CK156" s="3">
        <f>IF(AND($E$14+1=$BY156,$E$15=CK$131),1,IF(MOD($E$14+$E$15,2)=0,$G$5*CK155+$G$4*CJ156,$G$2*CK155+$G$3*CJ156))</f>
        <v>1.3718288553082408E-2</v>
      </c>
      <c r="CL156" s="6">
        <f>IF(AND($E$14+1=$BY156,$E$15=CL$131),1,IF(MOD($E$14+$E$15,2)=0,$G$3*CK156,$G$4*CK156))</f>
        <v>3.8264946817538298E-3</v>
      </c>
      <c r="CM156" s="11">
        <f>IF(AND($E$14+1=$BY156,$E$15=CM$131),1,IF(MOD($E$14+$E$15,2)=0,$G$4*CL156,$G$3*CL156))</f>
        <v>2.7868780935422005E-3</v>
      </c>
    </row>
    <row r="157" spans="2:95" x14ac:dyDescent="0.35">
      <c r="C157">
        <v>12</v>
      </c>
      <c r="N157" s="10">
        <f>IF(AND($E$14+1=$C157,$E$15=N$131),1,IF(MOD($E$14+$E$15,2)=0,$G$2*N156,$G$5*N156))</f>
        <v>3.9357726835860859E-3</v>
      </c>
      <c r="O157" s="7">
        <f>IF(AND($E$14+1=$C157,$E$15=O$131),1,IF(MOD($E$14+$E$15,2)=0,$G$5*O156,$G$2*O156))</f>
        <v>3.2801118153630783E-3</v>
      </c>
      <c r="P157" s="3">
        <f>IF(AND($E$14+1=$C157,$E$15=P$131),1,IF(MOD($E$14+$E$15,2)=0,$G$2*P156+$G$3*O157,$G$5*P156+$G$4*O157))</f>
        <v>7.2552156833630135E-3</v>
      </c>
      <c r="Q157" s="6">
        <f>IF(AND($E$14+1=$C157,$E$15=Q$131),1,IF(MOD($E$14+$E$15,2)=0,$G$4*P157,$G$3*P157))</f>
        <v>5.284053248081573E-3</v>
      </c>
      <c r="R157" s="11">
        <f>IF(AND($E$14+1=$C157,$E$15=R$131),1,IF(MOD($E$14+$E$15,2)=0,$G$3*Q157,$G$4*Q157))</f>
        <v>1.4739011775156913E-3</v>
      </c>
      <c r="BY157">
        <v>12</v>
      </c>
      <c r="CJ157" s="10">
        <f>IF(AND($E$14+1=$BY157,$E$15=CJ$131),1,IF(MOD($E$14+$E$15,2)=0,$G$5*CJ156,$G$2*CJ156))</f>
        <v>4.4721192819785552E-3</v>
      </c>
      <c r="CK157" s="7">
        <f>IF(AND($E$14+1=$BY157,$E$15=CK$131),1,IF(MOD($E$14+$E$15,2)=0,$G$2*CK156,$G$5*CK156))</f>
        <v>9.8917938713285782E-3</v>
      </c>
      <c r="CL157" s="3">
        <f>IF(AND($E$14+1=$BY157,$E$15=CL$131),1,IF(MOD($E$14+$E$15,2)=0,$G$5*CL156+$G$4*CK157,$G$2*CL156+$G$3*CK157))</f>
        <v>8.2439186815325832E-3</v>
      </c>
      <c r="CM157" s="6">
        <f>IF(AND($E$14+1=$BY157,$E$15=CM$131),1,IF(MOD($E$14+$E$15,2)=0,$G$3*CL157,$G$4*CL157))</f>
        <v>2.299507760726279E-3</v>
      </c>
      <c r="CN157" s="11">
        <f>IF(AND($E$14+1=$BY157,$E$15=CN$131),1,IF(MOD($E$14+$E$15,2)=0,$G$4*CM157,$G$3*CM157))</f>
        <v>1.6747567518795318E-3</v>
      </c>
    </row>
    <row r="158" spans="2:95" x14ac:dyDescent="0.35">
      <c r="C158">
        <v>13</v>
      </c>
      <c r="O158" s="10">
        <f>IF(AND($E$14+1=$C158,$E$15=O$131),1,IF(MOD($E$14+$E$15,2)=0,$G$2*O157,$G$5*O157))</f>
        <v>2.3651776842957945E-3</v>
      </c>
      <c r="P158" s="7">
        <f>IF(AND($E$14+1=$C158,$E$15=P$131),1,IF(MOD($E$14+$E$15,2)=0,$G$5*P157,$G$2*P157))</f>
        <v>1.9711624352814409E-3</v>
      </c>
      <c r="Q158" s="3">
        <f>IF(AND($E$14+1=$C158,$E$15=Q$131),1,IF(MOD($E$14+$E$15,2)=0,$G$2*Q157+$G$3*P158,$G$5*Q157+$G$4*P158))</f>
        <v>4.3599759459196762E-3</v>
      </c>
      <c r="R158" s="6">
        <f>IF(AND($E$14+1=$C158,$E$15=R$131),1,IF(MOD($E$14+$E$15,2)=0,$G$4*Q158,$G$3*Q158))</f>
        <v>3.1754183561246547E-3</v>
      </c>
      <c r="S158" s="11">
        <f>IF(AND($E$14+1=$C158,$E$15=S$131),1,IF(MOD($E$14+$E$15,2)=0,$G$3*R158,$G$4*R158))</f>
        <v>8.8573158415772594E-4</v>
      </c>
      <c r="BY158">
        <v>13</v>
      </c>
      <c r="CK158" s="10">
        <f>IF(AND($E$14+1=$BY158,$E$15=CK$131),1,IF(MOD($E$14+$E$15,2)=0,$G$5*CK157,$G$2*CK157))</f>
        <v>2.6874917780076251E-3</v>
      </c>
      <c r="CL158" s="7">
        <f>IF(AND($E$14+1=$BY158,$E$15=CL$131),1,IF(MOD($E$14+$E$15,2)=0,$G$2*CL157,$G$5*CL157))</f>
        <v>5.9444109208063043E-3</v>
      </c>
      <c r="CM158" s="3">
        <f>IF(AND($E$14+1=$BY158,$E$15=CM$131),1,IF(MOD($E$14+$E$15,2)=0,$G$5*CM157+$G$4*CL158,$G$2*CM157+$G$3*CL158))</f>
        <v>4.954130755067932E-3</v>
      </c>
      <c r="CN158" s="6">
        <f>IF(AND($E$14+1=$BY158,$E$15=CN$131),1,IF(MOD($E$14+$E$15,2)=0,$G$3*CM158,$G$4*CM158))</f>
        <v>1.3818746349901661E-3</v>
      </c>
      <c r="CO158" s="11">
        <f>IF(AND($E$14+1=$BY158,$E$15=CO$131),1,IF(MOD($E$14+$E$15,2)=0,$G$4*CN158,$G$3*CN158))</f>
        <v>1.006434470336335E-3</v>
      </c>
    </row>
    <row r="159" spans="2:95" x14ac:dyDescent="0.35">
      <c r="C159">
        <v>14</v>
      </c>
      <c r="P159" s="10">
        <f>IF(AND($E$14+1=$C159,$E$15=P$131),1,IF(MOD($E$14+$E$15,2)=0,$G$2*P158,$G$5*P158))</f>
        <v>1.4213385599276469E-3</v>
      </c>
      <c r="Q159" s="7">
        <f>IF(AND($E$14+1=$C159,$E$15=Q$131),1,IF(MOD($E$14+$E$15,2)=0,$G$5*Q158,$G$2*Q158))</f>
        <v>1.1845575897950218E-3</v>
      </c>
      <c r="R159" s="3">
        <f>IF(AND($E$14+1=$C159,$E$15=R$131),1,IF(MOD($E$14+$E$15,2)=0,$G$2*R158+$G$3*Q159,$G$5*R158+$G$4*Q159))</f>
        <v>2.6200999499696115E-3</v>
      </c>
      <c r="S159" s="6">
        <f>IF(AND($E$14+1=$C159,$E$15=S$131),1,IF(MOD($E$14+$E$15,2)=0,$G$4*R159,$G$3*R159))</f>
        <v>1.9082475635676527E-3</v>
      </c>
      <c r="T159" s="11">
        <f>IF(AND($E$14+1=$C159,$E$15=T$131),1,IF(MOD($E$14+$E$15,2)=0,$G$3*S159,$G$4*S159))</f>
        <v>5.3227478961438213E-4</v>
      </c>
      <c r="BY159">
        <v>14</v>
      </c>
      <c r="CL159" s="10">
        <f>IF(AND($E$14+1=$BY159,$E$15=CL$131),1,IF(MOD($E$14+$E$15,2)=0,$G$5*CL158,$G$2*CL158))</f>
        <v>1.6150311745851194E-3</v>
      </c>
      <c r="CM159" s="7">
        <f>IF(AND($E$14+1=$BY159,$E$15=CM$131),1,IF(MOD($E$14+$E$15,2)=0,$G$2*CM158,$G$5*CM158))</f>
        <v>3.5722561200777657E-3</v>
      </c>
      <c r="CN159" s="3">
        <f>IF(AND($E$14+1=$BY159,$E$15=CN$131),1,IF(MOD($E$14+$E$15,2)=0,$G$5*CN158+$G$4*CM159,$G$2*CN158+$G$3*CM159))</f>
        <v>2.9771535220610916E-3</v>
      </c>
      <c r="CO159" s="6">
        <f>IF(AND($E$14+1=$BY159,$E$15=CO$131),1,IF(MOD($E$14+$E$15,2)=0,$G$3*CN159,$G$4*CN159))</f>
        <v>8.3042881587235093E-4</v>
      </c>
      <c r="CP159" s="11">
        <f>IF(AND($E$14+1=$BY159,$E$15=CP$131),1,IF(MOD($E$14+$E$15,2)=0,$G$4*CO159,$G$3*CO159))</f>
        <v>6.0481042512258503E-4</v>
      </c>
    </row>
    <row r="160" spans="2:95" x14ac:dyDescent="0.35">
      <c r="C160">
        <v>15</v>
      </c>
      <c r="Q160" s="10">
        <f>IF(AND($E$14+1=$C160,$E$15=Q$131),1,IF(MOD($E$14+$E$15,2)=0,$G$2*Q159,$G$5*Q159))</f>
        <v>8.5414441179233888E-4</v>
      </c>
      <c r="R160" s="7">
        <f>IF(AND($E$14+1=$C160,$E$15=R$131),1,IF(MOD($E$14+$E$15,2)=0,$G$5*R159,$G$2*R159))</f>
        <v>7.1185238640195905E-4</v>
      </c>
      <c r="S160" s="3">
        <f>IF(AND($E$14+1=$C160,$E$15=S$131),1,IF(MOD($E$14+$E$15,2)=0,$G$2*S159+$G$3*R160,$G$5*S159+$G$4*R160))</f>
        <v>1.574532482055403E-3</v>
      </c>
      <c r="T160" s="6">
        <f>IF(AND($E$14+1=$C160,$E$15=T$131),1,IF(MOD($E$14+$E$15,2)=0,$G$4*S160,$G$3*S160))</f>
        <v>1.1467492958332369E-3</v>
      </c>
      <c r="U160" s="11">
        <f>IF(AND($E$14+1=$C160,$E$15=U$131),1,IF(MOD($E$14+$E$15,2)=0,$G$3*T160,$G$4*T160))</f>
        <v>3.1986716599753028E-4</v>
      </c>
      <c r="BY160">
        <v>15</v>
      </c>
      <c r="CM160" s="10">
        <f>IF(AND($E$14+1=$BY160,$E$15=CM$131),1,IF(MOD($E$14+$E$15,2)=0,$G$5*CM159,$G$2*CM159))</f>
        <v>9.7054276267050576E-4</v>
      </c>
      <c r="CN160" s="7">
        <f>IF(AND($E$14+1=$BY160,$E$15=CN$131),1,IF(MOD($E$14+$E$15,2)=0,$G$2*CN159,$G$5*CN159))</f>
        <v>2.1467247061887408E-3</v>
      </c>
      <c r="CO160" s="3">
        <f>IF(AND($E$14+1=$BY160,$E$15=CO$131),1,IF(MOD($E$14+$E$15,2)=0,$G$5*CO159+$G$4*CN160,$G$2*CO159+$G$3*CN160))</f>
        <v>1.7891015663754368E-3</v>
      </c>
      <c r="CP160" s="6">
        <f>IF(AND($E$14+1=$BY160,$E$15=CP$131),1,IF(MOD($E$14+$E$15,2)=0,$G$3*CO160,$G$4*CO160))</f>
        <v>4.9904094103012629E-4</v>
      </c>
      <c r="CQ160" s="11">
        <f>IF(AND($E$14+1=$BY160,$E$15=CQ$131),1,IF(MOD($E$14+$E$15,2)=0,$G$4*CP160,$G$3*CP160))</f>
        <v>3.6345699707077665E-4</v>
      </c>
    </row>
    <row r="161" spans="3:111" x14ac:dyDescent="0.35">
      <c r="C161">
        <v>16</v>
      </c>
      <c r="R161" s="10">
        <f>IF(AND($E$14+1=$C161,$E$15=R$131),1,IF(MOD($E$14+$E$15,2)=0,$G$2*R160,$G$5*R160))</f>
        <v>5.1329267829982651E-4</v>
      </c>
      <c r="S161" s="7">
        <f>IF(AND($E$14+1=$C161,$E$15=S$131),1,IF(MOD($E$14+$E$15,2)=0,$G$5*S160,$G$2*S160))</f>
        <v>4.277831862221661E-4</v>
      </c>
      <c r="T161" s="3">
        <f>IF(AND($E$14+1=$C161,$E$15=T$131),1,IF(MOD($E$14+$E$15,2)=0,$G$2*T160+$G$3*S161,$G$5*T160+$G$4*S161))</f>
        <v>9.4620532971511305E-4</v>
      </c>
      <c r="U161" s="6">
        <f>IF(AND($E$14+1=$C161,$E$15=U$131),1,IF(MOD($E$14+$E$15,2)=0,$G$4*T161,$G$3*T161))</f>
        <v>6.891317314381589E-4</v>
      </c>
      <c r="V161" s="11">
        <f>IF(AND($E$14+1=$C161,$E$15=V$131),1,IF(MOD($E$14+$E$15,2)=0,$G$3*U161,$G$4*U161))</f>
        <v>1.9222214893441765E-4</v>
      </c>
      <c r="BY161">
        <v>16</v>
      </c>
      <c r="CN161" s="10">
        <f>IF(AND($E$14+1=$BY161,$E$15=CN$131),1,IF(MOD($E$14+$E$15,2)=0,$G$5*CN160,$G$2*CN160))</f>
        <v>5.8324153056307001E-4</v>
      </c>
      <c r="CO161" s="7">
        <f>IF(AND($E$14+1=$BY161,$E$15=CO$131),1,IF(MOD($E$14+$E$15,2)=0,$G$2*CO160,$G$5*CO160))</f>
        <v>1.2900606253453105E-3</v>
      </c>
      <c r="CP161" s="3">
        <f>IF(AND($E$14+1=$BY161,$E$15=CP$131),1,IF(MOD($E$14+$E$15,2)=0,$G$5*CP160+$G$4*CO161,$G$2*CP160+$G$3*CO161))</f>
        <v>1.0751492629076985E-3</v>
      </c>
      <c r="CQ161" s="6">
        <f>IF(AND($E$14+1=$BY161,$E$15=CQ$131),1,IF(MOD($E$14+$E$15,2)=0,$G$3*CP161,$G$4*CP161))</f>
        <v>2.9989549503122662E-4</v>
      </c>
      <c r="CR161" s="11">
        <f>IF(AND($E$14+1=$BY161,$E$15=CR$131),1,IF(MOD($E$14+$E$15,2)=0,$G$4*CQ161,$G$3*CQ161))</f>
        <v>2.1841718203341465E-4</v>
      </c>
    </row>
    <row r="162" spans="3:111" x14ac:dyDescent="0.35">
      <c r="C162">
        <v>17</v>
      </c>
      <c r="S162" s="10">
        <f>IF(AND($E$14+1=$C162,$E$15=S$131),1,IF(MOD($E$14+$E$15,2)=0,$G$2*S161,$G$5*S161))</f>
        <v>3.0845998634275955E-4</v>
      </c>
      <c r="T162" s="7">
        <f>IF(AND($E$14+1=$C162,$E$15=T$131),1,IF(MOD($E$14+$E$15,2)=0,$G$5*T161,$G$2*T161))</f>
        <v>2.5707359827695421E-4</v>
      </c>
      <c r="U162" s="3">
        <f>IF(AND($E$14+1=$C162,$E$15=U$131),1,IF(MOD($E$14+$E$15,2)=0,$G$2*U161+$G$3*T162,$G$5*U161+$G$4*T162))</f>
        <v>5.6861610426261306E-4</v>
      </c>
      <c r="V162" s="6">
        <f>IF(AND($E$14+1=$C162,$E$15=V$131),1,IF(MOD($E$14+$E$15,2)=0,$G$4*U162,$G$3*U162))</f>
        <v>4.1412935242300452E-4</v>
      </c>
      <c r="W162" s="11">
        <f>IF(AND($E$14+1=$C162,$E$15=W$131),1,IF(MOD($E$14+$E$15,2)=0,$G$3*V162,$G$4*V162))</f>
        <v>1.1551468380862429E-4</v>
      </c>
      <c r="BY162">
        <v>17</v>
      </c>
      <c r="CO162" s="10">
        <f>IF(AND($E$14+1=$BY162,$E$15=CO$131),1,IF(MOD($E$14+$E$15,2)=0,$G$5*CO161,$G$2*CO161))</f>
        <v>3.5049530639696166E-4</v>
      </c>
      <c r="CP162" s="7">
        <f>IF(AND($E$14+1=$BY162,$E$15=CP$131),1,IF(MOD($E$14+$E$15,2)=0,$G$2*CP161,$G$5*CP161))</f>
        <v>7.7525376787647188E-4</v>
      </c>
      <c r="CQ162" s="3">
        <f>IF(AND($E$14+1=$BY162,$E$15=CQ$131),1,IF(MOD($E$14+$E$15,2)=0,$G$5*CQ161+$G$4*CP162,$G$2*CQ161+$G$3*CP162))</f>
        <v>6.4610414481544099E-4</v>
      </c>
      <c r="CR162" s="6">
        <f>IF(AND($E$14+1=$BY162,$E$15=CR$131),1,IF(MOD($E$14+$E$15,2)=0,$G$3*CQ162,$G$4*CQ162))</f>
        <v>1.8022029966995254E-4</v>
      </c>
      <c r="CS162" s="11">
        <f>IF(AND($E$14+1=$BY162,$E$15=CS$131),1,IF(MOD($E$14+$E$15,2)=0,$G$4*CR162,$G$3*CR162))</f>
        <v>1.3125642315844015E-4</v>
      </c>
    </row>
    <row r="163" spans="3:111" x14ac:dyDescent="0.35">
      <c r="C163">
        <v>18</v>
      </c>
      <c r="T163" s="10">
        <f>IF(AND($E$14+1=$C163,$E$15=T$131),1,IF(MOD($E$14+$E$15,2)=0,$G$2*T162,$G$5*T162))</f>
        <v>1.853670765180824E-4</v>
      </c>
      <c r="U163" s="7">
        <f>IF(AND($E$14+1=$C163,$E$15=U$131),1,IF(MOD($E$14+$E$15,2)=0,$G$5*U162,$G$2*U162))</f>
        <v>1.5448675183960859E-4</v>
      </c>
      <c r="V163" s="3">
        <f>IF(AND($E$14+1=$C163,$E$15=V$131),1,IF(MOD($E$14+$E$15,2)=0,$G$2*V162+$G$3*U163,$G$5*V162+$G$4*U163))</f>
        <v>3.4170624902751128E-4</v>
      </c>
      <c r="W163" s="6">
        <f>IF(AND($E$14+1=$C163,$E$15=W$131),1,IF(MOD($E$14+$E$15,2)=0,$G$4*V163,$G$3*V163))</f>
        <v>2.488684132718497E-4</v>
      </c>
      <c r="X163" s="11">
        <f>IF(AND($E$14+1=$C163,$E$15=X$131),1,IF(MOD($E$14+$E$15,2)=0,$G$3*W163,$G$4*W163))</f>
        <v>6.9417818130620464E-5</v>
      </c>
      <c r="BY163">
        <v>18</v>
      </c>
      <c r="CP163" s="10">
        <f>IF(AND($E$14+1=$BY163,$E$15=CP$131),1,IF(MOD($E$14+$E$15,2)=0,$G$5*CP162,$G$2*CP162))</f>
        <v>2.1062793605884295E-4</v>
      </c>
      <c r="CQ163" s="7">
        <f>IF(AND($E$14+1=$BY163,$E$15=CQ$131),1,IF(MOD($E$14+$E$15,2)=0,$G$2*CQ162,$G$5*CQ162))</f>
        <v>4.6588384514548848E-4</v>
      </c>
      <c r="CR163" s="3">
        <f>IF(AND($E$14+1=$BY163,$E$15=CR$131),1,IF(MOD($E$14+$E$15,2)=0,$G$5*CR162+$G$4*CQ163,$G$2*CR162+$G$3*CQ163))</f>
        <v>3.8827219656805036E-4</v>
      </c>
      <c r="CS163" s="6">
        <f>IF(AND($E$14+1=$BY163,$E$15=CS$131),1,IF(MOD($E$14+$E$15,2)=0,$G$3*CR163,$G$4*CR163))</f>
        <v>1.0830224845406759E-4</v>
      </c>
      <c r="CT163" s="11">
        <f>IF(AND($E$14+1=$BY163,$E$15=CT$131),1,IF(MOD($E$14+$E$15,2)=0,$G$4*CS163,$G$3*CS163))</f>
        <v>7.8877716761824302E-5</v>
      </c>
    </row>
    <row r="164" spans="3:111" x14ac:dyDescent="0.35">
      <c r="C164">
        <v>19</v>
      </c>
      <c r="U164" s="10">
        <f>IF(AND($E$14+1=$C164,$E$15=U$131),1,IF(MOD($E$14+$E$15,2)=0,$G$2*U163,$G$5*U163))</f>
        <v>1.1139517142647753E-4</v>
      </c>
      <c r="V164" s="7">
        <f>IF(AND($E$14+1=$C164,$E$15=V$131),1,IF(MOD($E$14+$E$15,2)=0,$G$5*V163,$G$2*V163))</f>
        <v>9.2837835755661609E-5</v>
      </c>
      <c r="W164" s="3">
        <f>IF(AND($E$14+1=$C164,$E$15=W$131),1,IF(MOD($E$14+$E$15,2)=0,$G$2*W163+$G$3*V164,$G$5*W163+$G$4*V164))</f>
        <v>2.05346207659509E-4</v>
      </c>
      <c r="X164" s="6">
        <f>IF(AND($E$14+1=$C164,$E$15=X$131),1,IF(MOD($E$14+$E$15,2)=0,$G$4*W164,$G$3*W164))</f>
        <v>1.4955589784224074E-4</v>
      </c>
      <c r="Y164" s="11">
        <f>IF(AND($E$14+1=$C164,$E$15=Y$131),1,IF(MOD($E$14+$E$15,2)=0,$G$3*X164,$G$4*X164))</f>
        <v>4.1716198453171253E-5</v>
      </c>
      <c r="BY164">
        <v>19</v>
      </c>
      <c r="CQ164" s="10">
        <f>IF(AND($E$14+1=$BY164,$E$15=CQ$131),1,IF(MOD($E$14+$E$15,2)=0,$G$5*CQ163,$G$2*CQ163))</f>
        <v>1.2657552508895056E-4</v>
      </c>
      <c r="CR164" s="7">
        <f>IF(AND($E$14+1=$BY164,$E$15=CR$131),1,IF(MOD($E$14+$E$15,2)=0,$G$2*CR163,$G$5*CR163))</f>
        <v>2.7996994811398275E-4</v>
      </c>
      <c r="CS164" s="3">
        <f>IF(AND($E$14+1=$BY164,$E$15=CS$131),1,IF(MOD($E$14+$E$15,2)=0,$G$5*CS163+$G$4*CR164,$G$2*CS163+$G$3*CR164))</f>
        <v>2.3332971911338199E-4</v>
      </c>
      <c r="CT164" s="6">
        <f>IF(AND($E$14+1=$BY164,$E$15=CT$131),1,IF(MOD($E$14+$E$15,2)=0,$G$3*CS164,$G$4*CS164))</f>
        <v>6.508355075253589E-5</v>
      </c>
      <c r="CU164" s="11">
        <f>IF(AND($E$14+1=$BY164,$E$15=CU$131),1,IF(MOD($E$14+$E$15,2)=0,$G$4*CT164,$G$3*CT164))</f>
        <v>4.7401064662933457E-5</v>
      </c>
    </row>
    <row r="165" spans="3:111" x14ac:dyDescent="0.35">
      <c r="C165">
        <v>20</v>
      </c>
      <c r="V165" s="10">
        <f>IF(AND($E$14+1=$C165,$E$15=V$131),1,IF(MOD($E$14+$E$15,2)=0,$G$2*V164,$G$5*V164))</f>
        <v>6.6942223237381851E-5</v>
      </c>
      <c r="W165" s="7">
        <f>IF(AND($E$14+1=$C165,$E$15=W$131),1,IF(MOD($E$14+$E$15,2)=0,$G$5*W164,$G$2*W164))</f>
        <v>5.5790309817268269E-5</v>
      </c>
      <c r="X165" s="3">
        <f>IF(AND($E$14+1=$C165,$E$15=X$131),1,IF(MOD($E$14+$E$15,2)=0,$G$2*X164+$G$3*W165,$G$5*X164+$G$4*W165))</f>
        <v>1.2340150383596661E-4</v>
      </c>
      <c r="Y165" s="6">
        <f>IF(AND($E$14+1=$C165,$E$15=Y$131),1,IF(MOD($E$14+$E$15,2)=0,$G$4*X165,$G$3*X165))</f>
        <v>8.9874670253819433E-5</v>
      </c>
      <c r="Z165" s="11">
        <f>IF(AND($E$14+1=$C165,$E$15=Z$131),1,IF(MOD($E$14+$E$15,2)=0,$G$3*Y165,$G$4*Y165))</f>
        <v>2.5069085434374104E-5</v>
      </c>
      <c r="BY165">
        <v>20</v>
      </c>
      <c r="CR165" s="10">
        <f>IF(AND($E$14+1=$BY165,$E$15=CR$131),1,IF(MOD($E$14+$E$15,2)=0,$G$5*CR164,$G$2*CR164))</f>
        <v>7.6064760692844092E-5</v>
      </c>
      <c r="CS165" s="7">
        <f>IF(AND($E$14+1=$BY165,$E$15=CS$131),1,IF(MOD($E$14+$E$15,2)=0,$G$2*CS164,$G$5*CS164))</f>
        <v>1.6824616836084609E-4</v>
      </c>
      <c r="CT165" s="3">
        <f>IF(AND($E$14+1=$BY165,$E$15=CT$131),1,IF(MOD($E$14+$E$15,2)=0,$G$5*CT164+$G$4*CS165,$G$2*CT164+$G$3*CS165))</f>
        <v>1.4021801793368392E-4</v>
      </c>
      <c r="CU165" s="6">
        <f>IF(AND($E$14+1=$BY165,$E$15=CU$131),1,IF(MOD($E$14+$E$15,2)=0,$G$3*CT165,$G$4*CT165))</f>
        <v>3.9111547904330012E-5</v>
      </c>
      <c r="CV165" s="11">
        <f>IF(AND($E$14+1=$BY165,$E$15=CV$131),1,IF(MOD($E$14+$E$15,2)=0,$G$4*CU165,$G$3*CU165))</f>
        <v>2.8485369803034768E-5</v>
      </c>
    </row>
    <row r="166" spans="3:111" x14ac:dyDescent="0.35">
      <c r="C166">
        <v>21</v>
      </c>
      <c r="W166" s="10">
        <f>IF(AND($E$14+1=$C166,$E$15=W$131),1,IF(MOD($E$14+$E$15,2)=0,$G$2*W165,$G$5*W165))</f>
        <v>4.0228505370371163E-5</v>
      </c>
      <c r="X166" s="7">
        <f>IF(AND($E$14+1=$C166,$E$15=X$131),1,IF(MOD($E$14+$E$15,2)=0,$G$5*X165,$G$2*X165))</f>
        <v>3.3526833582147187E-5</v>
      </c>
      <c r="Y166" s="3">
        <f>IF(AND($E$14+1=$C166,$E$15=Y$131),1,IF(MOD($E$14+$E$15,2)=0,$G$2*Y165+$G$3*X166,$G$5*Y165+$G$4*X166))</f>
        <v>7.415735270956643E-5</v>
      </c>
      <c r="Z166" s="6">
        <f>IF(AND($E$14+1=$C166,$E$15=Z$131),1,IF(MOD($E$14+$E$15,2)=0,$G$4*Y166,$G$3*Y166))</f>
        <v>5.4009614263111781E-5</v>
      </c>
      <c r="AA166" s="11">
        <f>IF(AND($E$14+1=$C166,$E$15=AA$131),1,IF(MOD($E$14+$E$15,2)=0,$G$3*Z166,$G$4*Z166))</f>
        <v>1.5065108226997909E-5</v>
      </c>
      <c r="BY166">
        <v>21</v>
      </c>
      <c r="CS166" s="10">
        <f>IF(AND($E$14+1=$BY166,$E$15=CS$131),1,IF(MOD($E$14+$E$15,2)=0,$G$5*CS165,$G$2*CS165))</f>
        <v>4.5710636516764617E-5</v>
      </c>
      <c r="CT166" s="7">
        <f>IF(AND($E$14+1=$BY166,$E$15=CT$131),1,IF(MOD($E$14+$E$15,2)=0,$G$2*CT165,$G$5*CT165))</f>
        <v>1.0110647002935392E-4</v>
      </c>
      <c r="CU166" s="3">
        <f>IF(AND($E$14+1=$BY166,$E$15=CU$131),1,IF(MOD($E$14+$E$15,2)=0,$G$5*CU165+$G$4*CT166,$G$2*CU165+$G$3*CT166))</f>
        <v>8.4263130423163049E-5</v>
      </c>
      <c r="CV166" s="6">
        <f>IF(AND($E$14+1=$BY166,$E$15=CV$131),1,IF(MOD($E$14+$E$15,2)=0,$G$3*CU166,$G$4*CU166))</f>
        <v>2.350383717214596E-5</v>
      </c>
      <c r="CW166" s="11">
        <f>IF(AND($E$14+1=$BY166,$E$15=CW$131),1,IF(MOD($E$14+$E$15,2)=0,$G$4*CV166,$G$3*CV166))</f>
        <v>1.7118102696333606E-5</v>
      </c>
    </row>
    <row r="167" spans="3:111" x14ac:dyDescent="0.35">
      <c r="C167">
        <v>22</v>
      </c>
      <c r="X167" s="10">
        <f>IF(AND($E$14+1=$C167,$E$15=X$131),1,IF(MOD($E$14+$E$15,2)=0,$G$2*X166,$G$5*X166))</f>
        <v>2.4175065692026087E-5</v>
      </c>
      <c r="Y167" s="7">
        <f>IF(AND($E$14+1=$C167,$E$15=Y$131),1,IF(MOD($E$14+$E$15,2)=0,$G$5*Y166,$G$2*Y166))</f>
        <v>2.0147738446454648E-5</v>
      </c>
      <c r="Z167" s="3">
        <f>IF(AND($E$14+1=$C167,$E$15=Z$131),1,IF(MOD($E$14+$E$15,2)=0,$G$2*Z166+$G$3*Y167,$G$5*Z166+$G$4*Y167))</f>
        <v>4.456439176139286E-5</v>
      </c>
      <c r="AA167" s="6">
        <f>IF(AND($E$14+1=$C167,$E$15=AA$131),1,IF(MOD($E$14+$E$15,2)=0,$G$4*Z167,$G$3*Z167))</f>
        <v>3.2456735859079958E-5</v>
      </c>
      <c r="AB167" s="11">
        <f>IF(AND($E$14+1=$C167,$E$15=AB$131),1,IF(MOD($E$14+$E$15,2)=0,$G$3*AA167,$G$4*AA167))</f>
        <v>9.0532814404135255E-6</v>
      </c>
      <c r="BY167">
        <v>22</v>
      </c>
      <c r="CT167" s="10">
        <f>IF(AND($E$14+1=$BY167,$E$15=CT$131),1,IF(MOD($E$14+$E$15,2)=0,$G$5*CT166,$G$2*CT166))</f>
        <v>2.7469517707486117E-5</v>
      </c>
      <c r="CU167" s="7">
        <f>IF(AND($E$14+1=$BY167,$E$15=CU$131),1,IF(MOD($E$14+$E$15,2)=0,$G$2*CU166,$G$5*CU166))</f>
        <v>6.0759293251017089E-5</v>
      </c>
      <c r="CV167" s="3">
        <f>IF(AND($E$14+1=$BY167,$E$15=CV$131),1,IF(MOD($E$14+$E$15,2)=0,$G$5*CV166+$G$4*CU167,$G$2*CV166+$G$3*CU167))</f>
        <v>5.0637394917884659E-5</v>
      </c>
      <c r="CW167" s="6">
        <f>IF(AND($E$14+1=$BY167,$E$15=CW$131),1,IF(MOD($E$14+$E$15,2)=0,$G$3*CV167,$G$4*CV167))</f>
        <v>1.4124482190427219E-5</v>
      </c>
      <c r="CX167" s="11">
        <f>IF(AND($E$14+1=$BY167,$E$15=CX$131),1,IF(MOD($E$14+$E$15,2)=0,$G$4*CW167,$G$3*CW167))</f>
        <v>1.0287015473150193E-5</v>
      </c>
    </row>
    <row r="168" spans="3:111" x14ac:dyDescent="0.35">
      <c r="C168">
        <v>23</v>
      </c>
      <c r="Y168" s="10">
        <f>IF(AND($E$14+1=$C168,$E$15=Y$131),1,IF(MOD($E$14+$E$15,2)=0,$G$2*Y167,$G$5*Y167))</f>
        <v>1.4527852721175666E-5</v>
      </c>
      <c r="Z168" s="7">
        <f>IF(AND($E$14+1=$C168,$E$15=Z$131),1,IF(MOD($E$14+$E$15,2)=0,$G$5*Z167,$G$2*Z167))</f>
        <v>1.2107655902312904E-5</v>
      </c>
      <c r="AA168" s="3">
        <f>IF(AND($E$14+1=$C168,$E$15=AA$131),1,IF(MOD($E$14+$E$15,2)=0,$G$2*AA167+$G$3*Z168,$G$5*AA167+$G$4*Z168))</f>
        <v>2.6780689176444995E-5</v>
      </c>
      <c r="AB168" s="6">
        <f>IF(AND($E$14+1=$C168,$E$15=AB$131),1,IF(MOD($E$14+$E$15,2)=0,$G$4*AA168,$G$3*AA168))</f>
        <v>1.9504669992534629E-5</v>
      </c>
      <c r="AC168" s="11">
        <f>IF(AND($E$14+1=$C168,$E$15=AC$131),1,IF(MOD($E$14+$E$15,2)=0,$G$3*AB168,$G$4*AB168))</f>
        <v>5.4405121824782867E-6</v>
      </c>
      <c r="BY168">
        <v>23</v>
      </c>
      <c r="CU168" s="10">
        <f>IF(AND($E$14+1=$BY168,$E$15=CU$131),1,IF(MOD($E$14+$E$15,2)=0,$G$5*CU167,$G$2*CU167))</f>
        <v>1.6507632808944788E-5</v>
      </c>
      <c r="CV168" s="7">
        <f>IF(AND($E$14+1=$BY168,$E$15=CV$131),1,IF(MOD($E$14+$E$15,2)=0,$G$2*CV167,$G$5*CV167))</f>
        <v>3.6512912727457442E-5</v>
      </c>
      <c r="CW168" s="3">
        <f>IF(AND($E$14+1=$BY168,$E$15=CW$131),1,IF(MOD($E$14+$E$15,2)=0,$G$5*CW167+$G$4*CV168,$G$2*CW167+$G$3*CV168))</f>
        <v>3.0430221986684634E-5</v>
      </c>
      <c r="CX168" s="6">
        <f>IF(AND($E$14+1=$BY168,$E$15=CX$131),1,IF(MOD($E$14+$E$15,2)=0,$G$3*CW168,$G$4*CW168))</f>
        <v>8.4880181770541399E-6</v>
      </c>
      <c r="CY168" s="11">
        <f>IF(AND($E$14+1=$BY168,$E$15=CY$131),1,IF(MOD($E$14+$E$15,2)=0,$G$4*CX168,$G$3*CX168))</f>
        <v>6.1819168410233244E-6</v>
      </c>
    </row>
    <row r="169" spans="3:111" x14ac:dyDescent="0.35">
      <c r="C169">
        <v>24</v>
      </c>
      <c r="Z169" s="10">
        <f>IF(AND($E$14+1=$C169,$E$15=Z$131),1,IF(MOD($E$14+$E$15,2)=0,$G$2*Z168,$G$5*Z168))</f>
        <v>8.7304211445343405E-6</v>
      </c>
      <c r="AA169" s="7">
        <f>IF(AND($E$14+1=$C169,$E$15=AA$131),1,IF(MOD($E$14+$E$15,2)=0,$G$5*AA168,$G$2*AA168))</f>
        <v>7.2760191839103666E-6</v>
      </c>
      <c r="AB169" s="3">
        <f>IF(AND($E$14+1=$C169,$E$15=AB$131),1,IF(MOD($E$14+$E$15,2)=0,$G$2*AB168+$G$3*AA169,$G$5*AB168+$G$4*AA169))</f>
        <v>1.6093685662881398E-5</v>
      </c>
      <c r="AC169" s="6">
        <f>IF(AND($E$14+1=$C169,$E$15=AC$131),1,IF(MOD($E$14+$E$15,2)=0,$G$4*AB169,$G$3*AB169))</f>
        <v>1.1721207984975261E-5</v>
      </c>
      <c r="AD169" s="11">
        <f>IF(AND($E$14+1=$C169,$E$15=AD$131),1,IF(MOD($E$14+$E$15,2)=0,$G$3*AC169,$G$4*AC169))</f>
        <v>3.2694413625058649E-6</v>
      </c>
      <c r="BY169">
        <v>24</v>
      </c>
      <c r="CV169" s="10">
        <f>IF(AND($E$14+1=$BY169,$E$15=CV$131),1,IF(MOD($E$14+$E$15,2)=0,$G$5*CV168,$G$2*CV168))</f>
        <v>9.9201574580498351E-6</v>
      </c>
      <c r="CW169" s="7">
        <f>IF(AND($E$14+1=$BY169,$E$15=CW$131),1,IF(MOD($E$14+$E$15,2)=0,$G$2*CW168,$G$5*CW168))</f>
        <v>2.1942203809630496E-5</v>
      </c>
      <c r="CX169" s="3">
        <f>IF(AND($E$14+1=$BY169,$E$15=CX$131),1,IF(MOD($E$14+$E$15,2)=0,$G$5*CX168+$G$4*CW169,$G$2*CX168+$G$3*CW169))</f>
        <v>1.8286849306930892E-5</v>
      </c>
      <c r="CY169" s="6">
        <f>IF(AND($E$14+1=$BY169,$E$15=CY$131),1,IF(MOD($E$14+$E$15,2)=0,$G$3*CX169,$G$4*CX169))</f>
        <v>5.1008208019710995E-6</v>
      </c>
      <c r="CZ169" s="11">
        <f>IF(AND($E$14+1=$BY169,$E$15=CZ$131),1,IF(MOD($E$14+$E$15,2)=0,$G$4*CY169,$G$3*CY169))</f>
        <v>3.7149837996330803E-6</v>
      </c>
    </row>
    <row r="170" spans="3:111" x14ac:dyDescent="0.35">
      <c r="C170">
        <v>25</v>
      </c>
      <c r="AA170" s="10">
        <f>IF(AND($E$14+1=$C170,$E$15=AA$131),1,IF(MOD($E$14+$E$15,2)=0,$G$2*AA169,$G$5*AA169))</f>
        <v>5.2464913310853128E-6</v>
      </c>
      <c r="AB170" s="7">
        <f>IF(AND($E$14+1=$C170,$E$15=AB$131),1,IF(MOD($E$14+$E$15,2)=0,$G$5*AB169,$G$2*AB169))</f>
        <v>4.3724776779061392E-6</v>
      </c>
      <c r="AC170" s="3">
        <f>IF(AND($E$14+1=$C170,$E$15=AC$131),1,IF(MOD($E$14+$E$15,2)=0,$G$2*AC169+$G$3*AB170,$G$5*AC169+$G$4*AB170))</f>
        <v>9.6713985405365942E-6</v>
      </c>
      <c r="AD170" s="6">
        <f>IF(AND($E$14+1=$C170,$E$15=AD$131),1,IF(MOD($E$14+$E$15,2)=0,$G$4*AC170,$G$3*AC170))</f>
        <v>7.0437857538544501E-6</v>
      </c>
      <c r="AE170" s="11">
        <f>IF(AND($E$14+1=$C170,$E$15=AE$131),1,IF(MOD($E$14+$E$15,2)=0,$G$3*AD170,$G$4*AD170))</f>
        <v>1.9647500941712792E-6</v>
      </c>
      <c r="BY170">
        <v>25</v>
      </c>
      <c r="CW170" s="10">
        <f>IF(AND($E$14+1=$BY170,$E$15=CW$131),1,IF(MOD($E$14+$E$15,2)=0,$G$5*CW169,$G$2*CW169))</f>
        <v>5.9614558387304216E-6</v>
      </c>
      <c r="CX170" s="7">
        <f>IF(AND($E$14+1=$BY170,$E$15=CX$131),1,IF(MOD($E$14+$E$15,2)=0,$G$2*CX169,$G$5*CX169))</f>
        <v>1.3186028504959793E-5</v>
      </c>
      <c r="CY170" s="3">
        <f>IF(AND($E$14+1=$BY170,$E$15=CY$131),1,IF(MOD($E$14+$E$15,2)=0,$G$5*CY169+$G$4*CX170,$G$2*CY169+$G$3*CX170))</f>
        <v>1.0989366351672568E-5</v>
      </c>
      <c r="CZ170" s="6">
        <f>IF(AND($E$14+1=$BY170,$E$15=CZ$131),1,IF(MOD($E$14+$E$15,2)=0,$G$3*CY170,$G$4*CY170))</f>
        <v>3.0653059773313374E-6</v>
      </c>
      <c r="DA170" s="11">
        <f>IF(AND($E$14+1=$BY170,$E$15=DA$131),1,IF(MOD($E$14+$E$15,2)=0,$G$4*CZ170,$G$3*CZ170))</f>
        <v>2.2324960018795196E-6</v>
      </c>
    </row>
    <row r="171" spans="3:111" x14ac:dyDescent="0.35">
      <c r="C171">
        <v>26</v>
      </c>
      <c r="AB171" s="10">
        <f>IF(AND($E$14+1=$C171,$E$15=AB$131),1,IF(MOD($E$14+$E$15,2)=0,$G$2*AB170,$G$5*AB170))</f>
        <v>3.1528457598389419E-6</v>
      </c>
      <c r="AC171" s="7">
        <f>IF(AND($E$14+1=$C171,$E$15=AC$131),1,IF(MOD($E$14+$E$15,2)=0,$G$5*AC170,$G$2*AC170))</f>
        <v>2.6276127866821445E-6</v>
      </c>
      <c r="AD171" s="3">
        <f>IF(AND($E$14+1=$C171,$E$15=AD$131),1,IF(MOD($E$14+$E$15,2)=0,$G$2*AD170+$G$3*AC171,$G$5*AD170+$G$4*AC171))</f>
        <v>5.8119657416713064E-6</v>
      </c>
      <c r="AE171" s="6">
        <f>IF(AND($E$14+1=$C171,$E$15=AE$131),1,IF(MOD($E$14+$E$15,2)=0,$G$4*AD171,$G$3*AD171))</f>
        <v>4.2329184679430136E-6</v>
      </c>
      <c r="AF171" s="11">
        <f>IF(AND($E$14+1=$C171,$E$15=AF$131),1,IF(MOD($E$14+$E$15,2)=0,$G$3*AE171,$G$4*AE171))</f>
        <v>1.1807041339892284E-6</v>
      </c>
      <c r="BY171">
        <v>26</v>
      </c>
      <c r="CX171" s="10">
        <f>IF(AND($E$14+1=$BY171,$E$15=CX$131),1,IF(MOD($E$14+$E$15,2)=0,$G$5*CX170,$G$2*CX170))</f>
        <v>3.5824991556252467E-6</v>
      </c>
      <c r="CY171" s="7">
        <f>IF(AND($E$14+1=$BY171,$E$15=CY$131),1,IF(MOD($E$14+$E$15,2)=0,$G$2*CY170,$G$5*CY170))</f>
        <v>7.9240603743412303E-6</v>
      </c>
      <c r="CZ171" s="3">
        <f>IF(AND($E$14+1=$BY171,$E$15=CZ$131),1,IF(MOD($E$14+$E$15,2)=0,$G$5*CZ170+$G$4*CY171,$G$2*CZ170+$G$3*CY171))</f>
        <v>6.603990156221262E-6</v>
      </c>
      <c r="DA171" s="6">
        <f>IF(AND($E$14+1=$BY171,$E$15=DA$131),1,IF(MOD($E$14+$E$15,2)=0,$G$3*CZ171,$G$4*CZ171))</f>
        <v>1.8420762264442434E-6</v>
      </c>
      <c r="DB171" s="11">
        <f>IF(AND($E$14+1=$BY171,$E$15=DB$131),1,IF(MOD($E$14+$E$15,2)=0,$G$4*DA171,$G$3*DA171))</f>
        <v>1.3416043426354374E-6</v>
      </c>
    </row>
    <row r="172" spans="3:111" x14ac:dyDescent="0.35">
      <c r="C172">
        <v>27</v>
      </c>
      <c r="AC172" s="10">
        <f>IF(AND($E$14+1=$C172,$E$15=AC$131),1,IF(MOD($E$14+$E$15,2)=0,$G$2*AC171,$G$5*AC171))</f>
        <v>1.8946827046940092E-6</v>
      </c>
      <c r="AD172" s="7">
        <f>IF(AND($E$14+1=$C172,$E$15=AD$131),1,IF(MOD($E$14+$E$15,2)=0,$G$5*AD171,$G$2*AD171))</f>
        <v>1.5790472737282928E-6</v>
      </c>
      <c r="AE172" s="3">
        <f>IF(AND($E$14+1=$C172,$E$15=AE$131),1,IF(MOD($E$14+$E$15,2)=0,$G$2*AE171+$G$3*AD172,$G$5*AE171+$G$4*AD172))</f>
        <v>3.4926640279355869E-6</v>
      </c>
      <c r="AF172" s="6">
        <f>IF(AND($E$14+1=$C172,$E$15=AF$131),1,IF(MOD($E$14+$E$15,2)=0,$G$4*AE172,$G$3*AE172))</f>
        <v>2.5437455627392262E-6</v>
      </c>
      <c r="AG172" s="11">
        <f>IF(AND($E$14+1=$C172,$E$15=AG$131),1,IF(MOD($E$14+$E$15,2)=0,$G$3*AF172,$G$4*AF172))</f>
        <v>7.0953667652438105E-7</v>
      </c>
      <c r="BY172">
        <v>27</v>
      </c>
      <c r="CY172" s="10">
        <f>IF(AND($E$14+1=$BY172,$E$15=CY$131),1,IF(MOD($E$14+$E$15,2)=0,$G$5*CY171,$G$2*CY171))</f>
        <v>2.1528801935717864E-6</v>
      </c>
      <c r="CZ172" s="7">
        <f>IF(AND($E$14+1=$BY172,$E$15=CZ$131),1,IF(MOD($E$14+$E$15,2)=0,$G$2*CZ171,$G$5*CZ171))</f>
        <v>4.761913929777019E-6</v>
      </c>
      <c r="DA172" s="3">
        <f>IF(AND($E$14+1=$BY172,$E$15=DA$131),1,IF(MOD($E$14+$E$15,2)=0,$G$5*DA171+$G$4*CZ172,$G$2*DA171+$G$3*CZ172))</f>
        <v>3.9686260870563784E-6</v>
      </c>
      <c r="DB172" s="6">
        <f>IF(AND($E$14+1=$BY172,$E$15=DB$131),1,IF(MOD($E$14+$E$15,2)=0,$G$3*DA172,$G$4*DA172))</f>
        <v>1.1069840495940411E-6</v>
      </c>
      <c r="DC172" s="11">
        <f>IF(AND($E$14+1=$BY172,$E$15=DC$131),1,IF(MOD($E$14+$E$15,2)=0,$G$4*DB172,$G$3*DB172))</f>
        <v>8.0622863855654916E-7</v>
      </c>
    </row>
    <row r="173" spans="3:111" x14ac:dyDescent="0.35">
      <c r="C173">
        <v>28</v>
      </c>
      <c r="AD173" s="10">
        <f>IF(AND($E$14+1=$C173,$E$15=AD$131),1,IF(MOD($E$14+$E$15,2)=0,$G$2*AD172,$G$5*AD172))</f>
        <v>1.1385975797464914E-6</v>
      </c>
      <c r="AE173" s="7">
        <f>IF(AND($E$14+1=$C173,$E$15=AE$131),1,IF(MOD($E$14+$E$15,2)=0,$G$5*AE172,$G$2*AE172))</f>
        <v>9.4891846519636108E-7</v>
      </c>
      <c r="AF173" s="3">
        <f>IF(AND($E$14+1=$C173,$E$15=AF$131),1,IF(MOD($E$14+$E$15,2)=0,$G$2*AF172+$G$3*AE173,$G$5*AF172+$G$4*AE173))</f>
        <v>2.0988943421623376E-6</v>
      </c>
      <c r="AG173" s="6">
        <f>IF(AND($E$14+1=$C173,$E$15=AG$131),1,IF(MOD($E$14+$E$15,2)=0,$G$4*AF173,$G$3*AF173))</f>
        <v>1.5286477963039788E-6</v>
      </c>
      <c r="AH173" s="11">
        <f>IF(AND($E$14+1=$C173,$E$15=AH$131),1,IF(MOD($E$14+$E$15,2)=0,$G$3*AG173,$G$4*AG173))</f>
        <v>4.2639157502759871E-7</v>
      </c>
      <c r="BY173">
        <v>28</v>
      </c>
      <c r="CZ173" s="10">
        <f>IF(AND($E$14+1=$BY173,$E$15=CZ$131),1,IF(MOD($E$14+$E$15,2)=0,$G$5*CZ172,$G$2*CZ172))</f>
        <v>1.2937597265294469E-6</v>
      </c>
      <c r="DA173" s="7">
        <f>IF(AND($E$14+1=$BY173,$E$15=DA$131),1,IF(MOD($E$14+$E$15,2)=0,$G$2*DA172,$G$5*DA172))</f>
        <v>2.8616420374623374E-6</v>
      </c>
      <c r="DB173" s="3">
        <f>IF(AND($E$14+1=$BY173,$E$15=DB$131),1,IF(MOD($E$14+$E$15,2)=0,$G$5*DB172+$G$4*DA173,$G$2*DB172+$G$3*DA173))</f>
        <v>2.3849207291787383E-6</v>
      </c>
      <c r="DC173" s="6">
        <f>IF(AND($E$14+1=$BY173,$E$15=DC$131),1,IF(MOD($E$14+$E$15,2)=0,$G$3*DB173,$G$4*DB173))</f>
        <v>6.6523505838899862E-7</v>
      </c>
      <c r="DD173" s="11">
        <f>IF(AND($E$14+1=$BY173,$E$15=DD$131),1,IF(MOD($E$14+$E$15,2)=0,$G$4*DC173,$G$3*DC173))</f>
        <v>4.8449799763757675E-7</v>
      </c>
    </row>
    <row r="174" spans="3:111" x14ac:dyDescent="0.35">
      <c r="C174">
        <v>29</v>
      </c>
      <c r="AE174" s="10">
        <f>IF(AND($E$14+1=$C174,$E$15=AE$131),1,IF(MOD($E$14+$E$15,2)=0,$G$2*AE173,$G$5*AE173))</f>
        <v>6.842330092488687E-7</v>
      </c>
      <c r="AF174" s="7">
        <f>IF(AND($E$14+1=$C174,$E$15=AF$131),1,IF(MOD($E$14+$E$15,2)=0,$G$5*AF173,$G$2*AF173))</f>
        <v>5.7024654585835886E-7</v>
      </c>
      <c r="AG174" s="3">
        <f>IF(AND($E$14+1=$C174,$E$15=AG$131),1,IF(MOD($E$14+$E$15,2)=0,$G$2*AG173+$G$3*AF174,$G$5*AG173+$G$4*AF174))</f>
        <v>1.2613172708068777E-6</v>
      </c>
      <c r="AH174" s="6">
        <f>IF(AND($E$14+1=$C174,$E$15=AH$131),1,IF(MOD($E$14+$E$15,2)=0,$G$4*AG174,$G$3*AG174))</f>
        <v>9.1863121822163362E-7</v>
      </c>
      <c r="AI174" s="11">
        <f>IF(AND($E$14+1=$C174,$E$15=AI$131),1,IF(MOD($E$14+$E$15,2)=0,$G$3*AH174,$G$4*AH174))</f>
        <v>2.5623731833722762E-7</v>
      </c>
      <c r="BY174">
        <v>29</v>
      </c>
      <c r="DA174" s="10">
        <f>IF(AND($E$14+1=$BY174,$E$15=DA$131),1,IF(MOD($E$14+$E$15,2)=0,$G$5*DA173,$G$2*DA173))</f>
        <v>7.7747671932109135E-7</v>
      </c>
      <c r="DB174" s="7">
        <f>IF(AND($E$14+1=$BY174,$E$15=DB$131),1,IF(MOD($E$14+$E$15,2)=0,$G$2*DB173,$G$5*DB173))</f>
        <v>1.7196856707897396E-6</v>
      </c>
      <c r="DC174" s="3">
        <f>IF(AND($E$14+1=$BY174,$E$15=DC$131),1,IF(MOD($E$14+$E$15,2)=0,$G$5*DC173+$G$4*DB174,$G$2*DC173+$G$3*DB174))</f>
        <v>1.4332030177943148E-6</v>
      </c>
      <c r="DD174" s="6">
        <f>IF(AND($E$14+1=$BY174,$E$15=DD$131),1,IF(MOD($E$14+$E$15,2)=0,$G$3*DC174,$G$4*DC174))</f>
        <v>3.9976879799858373E-7</v>
      </c>
      <c r="DE174" s="11">
        <f>IF(AND($E$14+1=$BY174,$E$15=DE$131),1,IF(MOD($E$14+$E$15,2)=0,$G$4*DD174,$G$3*DD174))</f>
        <v>2.9115600524324053E-7</v>
      </c>
    </row>
    <row r="175" spans="3:111" x14ac:dyDescent="0.35">
      <c r="C175">
        <v>30</v>
      </c>
      <c r="AF175" s="10">
        <f>IF(AND($E$14+1=$C175,$E$15=AF$131),1,IF(MOD($E$14+$E$15,2)=0,$G$2*AF174,$G$5*AF174))</f>
        <v>4.1118549632786108E-7</v>
      </c>
      <c r="AG175" s="7">
        <f>IF(AND($E$14+1=$C175,$E$15=AG$131),1,IF(MOD($E$14+$E$15,2)=0,$G$5*AG174,$G$2*AG174))</f>
        <v>3.4268605258524416E-7</v>
      </c>
      <c r="AH175" s="3">
        <f>IF(AND($E$14+1=$C175,$E$15=AH$131),1,IF(MOD($E$14+$E$15,2)=0,$G$2*AH174+$G$3*AG175,$G$5*AH174+$G$4*AG175))</f>
        <v>7.5798063088621248E-7</v>
      </c>
      <c r="AI175" s="6">
        <f>IF(AND($E$14+1=$C175,$E$15=AI$131),1,IF(MOD($E$14+$E$15,2)=0,$G$4*AH175,$G$3*AH175))</f>
        <v>5.5204561647996026E-7</v>
      </c>
      <c r="AJ175" s="11">
        <f>IF(AND($E$14+1=$C175,$E$15=AJ$131),1,IF(MOD($E$14+$E$15,2)=0,$G$3*AI175,$G$4*AI175))</f>
        <v>1.5398419470273061E-7</v>
      </c>
      <c r="BY175">
        <v>30</v>
      </c>
      <c r="DB175" s="10">
        <f>IF(AND($E$14+1=$BY175,$E$15=DB$131),1,IF(MOD($E$14+$E$15,2)=0,$G$5*DB174,$G$2*DB174))</f>
        <v>4.6721971374684688E-7</v>
      </c>
      <c r="DC175" s="7">
        <f>IF(AND($E$14+1=$BY175,$E$15=DC$131),1,IF(MOD($E$14+$E$15,2)=0,$G$2*DC174,$G$5*DC174))</f>
        <v>1.033434219795731E-6</v>
      </c>
      <c r="DD175" s="3">
        <f>IF(AND($E$14+1=$BY175,$E$15=DD$131),1,IF(MOD($E$14+$E$15,2)=0,$G$5*DD174+$G$4*DC175,$G$2*DD174+$G$3*DC175))</f>
        <v>8.6127428265595333E-7</v>
      </c>
      <c r="DE175" s="6">
        <f>IF(AND($E$14+1=$BY175,$E$15=DE$131),1,IF(MOD($E$14+$E$15,2)=0,$G$3*DD175,$G$4*DD175))</f>
        <v>2.4023852897990229E-7</v>
      </c>
      <c r="DF175" s="11">
        <f>IF(AND($E$14+1=$BY175,$E$15=DF$131),1,IF(MOD($E$14+$E$15,2)=0,$G$4*DE175,$G$3*DE175))</f>
        <v>1.7496835859498126E-7</v>
      </c>
    </row>
    <row r="176" spans="3:111" x14ac:dyDescent="0.35">
      <c r="C176">
        <v>31</v>
      </c>
      <c r="AG176" s="10">
        <f>IF(AND($E$14+1=$C176,$E$15=AG$131),1,IF(MOD($E$14+$E$15,2)=0,$G$2*AG175,$G$5*AG175))</f>
        <v>2.4709932158343763E-7</v>
      </c>
      <c r="AH176" s="7">
        <f>IF(AND($E$14+1=$C176,$E$15=AH$131),1,IF(MOD($E$14+$E$15,2)=0,$G$5*AH175,$G$2*AH175))</f>
        <v>2.0593501440625227E-7</v>
      </c>
      <c r="AI176" s="3">
        <f>IF(AND($E$14+1=$C176,$E$15=AI$131),1,IF(MOD($E$14+$E$15,2)=0,$G$2*AI175+$G$3*AH176,$G$5*AI175+$G$4*AH176))</f>
        <v>4.5550366279463133E-7</v>
      </c>
      <c r="AJ176" s="6">
        <f>IF(AND($E$14+1=$C176,$E$15=AJ$131),1,IF(MOD($E$14+$E$15,2)=0,$G$4*AI176,$G$3*AI176))</f>
        <v>3.3174831927082712E-7</v>
      </c>
      <c r="AK176" s="11">
        <f>IF(AND($E$14+1=$C176,$E$15=AK$131),1,IF(MOD($E$14+$E$15,2)=0,$G$3*AJ176,$G$4*AJ176))</f>
        <v>9.2535827224989987E-8</v>
      </c>
      <c r="BY176">
        <v>31</v>
      </c>
      <c r="DC176" s="10">
        <f>IF(AND($E$14+1=$BY176,$E$15=DC$131),1,IF(MOD($E$14+$E$15,2)=0,$G$5*DC175,$G$2*DC175))</f>
        <v>2.8077272989512101E-7</v>
      </c>
      <c r="DD176" s="7">
        <f>IF(AND($E$14+1=$BY176,$E$15=DD$131),1,IF(MOD($E$14+$E$15,2)=0,$G$2*DD175,$G$5*DD175))</f>
        <v>6.2103575367605104E-7</v>
      </c>
      <c r="DE176" s="3">
        <f>IF(AND($E$14+1=$BY176,$E$15=DE$131),1,IF(MOD($E$14+$E$15,2)=0,$G$5*DE175+$G$4*DD176,$G$2*DE175+$G$3*DD176))</f>
        <v>5.1757732906963845E-7</v>
      </c>
      <c r="DF176" s="6">
        <f>IF(AND($E$14+1=$BY176,$E$15=DF$131),1,IF(MOD($E$14+$E$15,2)=0,$G$3*DE176,$G$4*DE176))</f>
        <v>1.443698234964096E-7</v>
      </c>
      <c r="DG176" s="11">
        <f>IF(AND($E$14+1=$BY176,$E$15=DG$131),1,IF(MOD($E$14+$E$15,2)=0,$G$4*DF176,$G$3*DF176))</f>
        <v>1.0514612770513235E-7</v>
      </c>
    </row>
    <row r="177" spans="3:127" x14ac:dyDescent="0.35">
      <c r="C177">
        <v>32</v>
      </c>
      <c r="AH177" s="10">
        <f>IF(AND($E$14+1=$C177,$E$15=AH$131),1,IF(MOD($E$14+$E$15,2)=0,$G$2*AH176,$G$5*AH176))</f>
        <v>1.4849277338885057E-7</v>
      </c>
      <c r="AI177" s="7">
        <f>IF(AND($E$14+1=$C177,$E$15=AI$131),1,IF(MOD($E$14+$E$15,2)=0,$G$5*AI176,$G$2*AI176))</f>
        <v>1.2375534352380423E-7</v>
      </c>
      <c r="AJ177" s="3">
        <f>IF(AND($E$14+1=$C177,$E$15=AJ$131),1,IF(MOD($E$14+$E$15,2)=0,$G$2*AJ176+$G$3*AI177,$G$5*AJ176+$G$4*AI177))</f>
        <v>2.7373204322746408E-7</v>
      </c>
      <c r="AK177" s="6">
        <f>IF(AND($E$14+1=$C177,$E$15=AK$131),1,IF(MOD($E$14+$E$15,2)=0,$G$4*AJ177,$G$3*AJ177))</f>
        <v>1.99362052796979E-7</v>
      </c>
      <c r="AL177" s="11">
        <f>IF(AND($E$14+1=$C177,$E$15=AL$131),1,IF(MOD($E$14+$E$15,2)=0,$G$3*AK177,$G$4*AK177))</f>
        <v>5.5608819702203836E-8</v>
      </c>
      <c r="BY177">
        <v>32</v>
      </c>
      <c r="DD177" s="10">
        <f>IF(AND($E$14+1=$BY177,$E$15=DD$131),1,IF(MOD($E$14+$E$15,2)=0,$G$5*DD176,$G$2*DD176))</f>
        <v>1.6872859499133365E-7</v>
      </c>
      <c r="DE177" s="7">
        <f>IF(AND($E$14+1=$BY177,$E$15=DE$131),1,IF(MOD($E$14+$E$15,2)=0,$G$2*DE176,$G$5*DE176))</f>
        <v>3.7320750557322885E-7</v>
      </c>
      <c r="DF177" s="3">
        <f>IF(AND($E$14+1=$BY177,$E$15=DF$131),1,IF(MOD($E$14+$E$15,2)=0,$G$5*DF176+$G$4*DE177,$G$2*DF176+$G$3*DE177))</f>
        <v>3.1103482010488795E-7</v>
      </c>
      <c r="DG177" s="6">
        <f>IF(AND($E$14+1=$BY177,$E$15=DG$131),1,IF(MOD($E$14+$E$15,2)=0,$G$3*DF177,$G$4*DF177))</f>
        <v>8.6758131698883749E-8</v>
      </c>
      <c r="DH177" s="11">
        <f>IF(AND($E$14+1=$BY177,$E$15=DH$131),1,IF(MOD($E$14+$E$15,2)=0,$G$4*DG177,$G$3*DG177))</f>
        <v>6.3186899963872222E-8</v>
      </c>
    </row>
    <row r="178" spans="3:127" x14ac:dyDescent="0.35">
      <c r="C178">
        <v>33</v>
      </c>
      <c r="AI178" s="10">
        <f>IF(AND($E$14+1=$C178,$E$15=AI$131),1,IF(MOD($E$14+$E$15,2)=0,$G$2*AI177,$G$5*AI177))</f>
        <v>8.9235792342177295E-8</v>
      </c>
      <c r="AJ178" s="7">
        <f>IF(AND($E$14+1=$C178,$E$15=AJ$131),1,IF(MOD($E$14+$E$15,2)=0,$G$5*AJ177,$G$2*AJ177))</f>
        <v>7.4369990430485107E-8</v>
      </c>
      <c r="AK178" s="3">
        <f>IF(AND($E$14+1=$C178,$E$15=AK$131),1,IF(MOD($E$14+$E$15,2)=0,$G$2*AK177+$G$3*AJ178,$G$5*AK177+$G$4*AJ178))</f>
        <v>1.6449753889962661E-7</v>
      </c>
      <c r="AL178" s="6">
        <f>IF(AND($E$14+1=$C178,$E$15=AL$131),1,IF(MOD($E$14+$E$15,2)=0,$G$4*AK178,$G$3*AK178))</f>
        <v>1.1980536384565342E-7</v>
      </c>
      <c r="AM178" s="11">
        <f>IF(AND($E$14+1=$C178,$E$15=AM$131),1,IF(MOD($E$14+$E$15,2)=0,$G$3*AL178,$G$4*AL178))</f>
        <v>3.3417768246168594E-8</v>
      </c>
      <c r="BY178">
        <v>33</v>
      </c>
      <c r="DE178" s="10">
        <f>IF(AND($E$14+1=$BY178,$E$15=DE$131),1,IF(MOD($E$14+$E$15,2)=0,$G$5*DE177,$G$2*DE177))</f>
        <v>1.0139638125961823E-7</v>
      </c>
      <c r="DF178" s="7">
        <f>IF(AND($E$14+1=$BY178,$E$15=DF$131),1,IF(MOD($E$14+$E$15,2)=0,$G$2*DF177,$G$5*DF177))</f>
        <v>2.242766884060042E-7</v>
      </c>
      <c r="DG178" s="3">
        <f>IF(AND($E$14+1=$BY178,$E$15=DG$131),1,IF(MOD($E$14+$E$15,2)=0,$G$5*DG177+$G$4*DF178,$G$2*DG177+$G$3*DF178))</f>
        <v>1.8691440657104893E-7</v>
      </c>
      <c r="DH178" s="6">
        <f>IF(AND($E$14+1=$BY178,$E$15=DH$131),1,IF(MOD($E$14+$E$15,2)=0,$G$3*DG178,$G$4*DG178))</f>
        <v>5.2136750143412391E-8</v>
      </c>
      <c r="DI178" s="11">
        <f>IF(AND($E$14+1=$BY178,$E$15=DI$131),1,IF(MOD($E$14+$E$15,2)=0,$G$4*DH178,$G$3*DH178))</f>
        <v>3.797176761697815E-8</v>
      </c>
    </row>
    <row r="179" spans="3:127" x14ac:dyDescent="0.35">
      <c r="C179">
        <v>34</v>
      </c>
      <c r="AJ179" s="10">
        <f>IF(AND($E$14+1=$C179,$E$15=AJ$131),1,IF(MOD($E$14+$E$15,2)=0,$G$2*AJ178,$G$5*AJ178))</f>
        <v>5.3625684625633667E-8</v>
      </c>
      <c r="AK179" s="7">
        <f>IF(AND($E$14+1=$C179,$E$15=AK$131),1,IF(MOD($E$14+$E$15,2)=0,$G$5*AK178,$G$2*AK178))</f>
        <v>4.4692175053973198E-8</v>
      </c>
      <c r="AL179" s="3">
        <f>IF(AND($E$14+1=$C179,$E$15=AL$131),1,IF(MOD($E$14+$E$15,2)=0,$G$2*AL178+$G$3*AK179,$G$5*AL178+$G$4*AK179))</f>
        <v>9.8853754880090857E-8</v>
      </c>
      <c r="AM179" s="6">
        <f>IF(AND($E$14+1=$C179,$E$15=AM$131),1,IF(MOD($E$14+$E$15,2)=0,$G$4*AL179,$G$3*AL179))</f>
        <v>7.1996275142723156E-8</v>
      </c>
      <c r="AN179" s="11">
        <f>IF(AND($E$14+1=$C179,$E$15=AN$131),1,IF(MOD($E$14+$E$15,2)=0,$G$3*AM179,$G$4*AM179))</f>
        <v>2.0082196323083906E-8</v>
      </c>
      <c r="BY179">
        <v>34</v>
      </c>
      <c r="DF179" s="10">
        <f>IF(AND($E$14+1=$BY179,$E$15=DF$131),1,IF(MOD($E$14+$E$15,2)=0,$G$5*DF178,$G$2*DF178))</f>
        <v>6.0933513569966804E-8</v>
      </c>
      <c r="DG179" s="7">
        <f>IF(AND($E$14+1=$BY179,$E$15=DG$131),1,IF(MOD($E$14+$E$15,2)=0,$G$2*DG178,$G$5*DG178))</f>
        <v>1.3477765642763653E-7</v>
      </c>
      <c r="DH179" s="3">
        <f>IF(AND($E$14+1=$BY179,$E$15=DH$131),1,IF(MOD($E$14+$E$15,2)=0,$G$5*DH178+$G$4*DG179,$G$2*DH178+$G$3*DG179))</f>
        <v>1.1232502962859862E-7</v>
      </c>
      <c r="DI179" s="6">
        <f>IF(AND($E$14+1=$BY179,$E$15=DI$131),1,IF(MOD($E$14+$E$15,2)=0,$G$3*DH179,$G$4*DH179))</f>
        <v>3.1331250019893937E-8</v>
      </c>
      <c r="DJ179" s="11">
        <f>IF(AND($E$14+1=$BY179,$E$15=DJ$131),1,IF(MOD($E$14+$E$15,2)=0,$G$4*DI179,$G$3*DI179))</f>
        <v>2.2818893422247118E-8</v>
      </c>
    </row>
    <row r="180" spans="3:127" x14ac:dyDescent="0.35">
      <c r="C180">
        <v>35</v>
      </c>
      <c r="AK180" s="10">
        <f>IF(AND($E$14+1=$C180,$E$15=AK$131),1,IF(MOD($E$14+$E$15,2)=0,$G$2*AK179,$G$5*AK179))</f>
        <v>3.2226015773367175E-8</v>
      </c>
      <c r="AL180" s="7">
        <f>IF(AND($E$14+1=$C180,$E$15=AL$131),1,IF(MOD($E$14+$E$15,2)=0,$G$5*AL179,$G$2*AL179))</f>
        <v>2.6857479737367705E-8</v>
      </c>
      <c r="AM180" s="3">
        <f>IF(AND($E$14+1=$C180,$E$15=AM$131),1,IF(MOD($E$14+$E$15,2)=0,$G$2*AM179+$G$3*AL180,$G$5*AM179+$G$4*AL180))</f>
        <v>5.9405538339730556E-8</v>
      </c>
      <c r="AN180" s="6">
        <f>IF(AND($E$14+1=$C180,$E$15=AN$131),1,IF(MOD($E$14+$E$15,2)=0,$G$4*AM180,$G$3*AM180))</f>
        <v>4.3265705875277923E-8</v>
      </c>
      <c r="AO180" s="11">
        <f>IF(AND($E$14+1=$C180,$E$15=AO$131),1,IF(MOD($E$14+$E$15,2)=0,$G$3*AN180,$G$4*AN180))</f>
        <v>1.2068268778096016E-8</v>
      </c>
      <c r="BY180">
        <v>35</v>
      </c>
      <c r="DG180" s="10">
        <f>IF(AND($E$14+1=$BY180,$E$15=DG$131),1,IF(MOD($E$14+$E$15,2)=0,$G$5*DG179,$G$2*DG179))</f>
        <v>3.6617609325472167E-8</v>
      </c>
      <c r="DH180" s="7">
        <f>IF(AND($E$14+1=$BY180,$E$15=DH$131),1,IF(MOD($E$14+$E$15,2)=0,$G$2*DH179,$G$5*DH179))</f>
        <v>8.0993779608704686E-8</v>
      </c>
      <c r="DI180" s="3">
        <f>IF(AND($E$14+1=$BY180,$E$15=DI$131),1,IF(MOD($E$14+$E$15,2)=0,$G$5*DI179+$G$4*DH180,$G$2*DI179+$G$3*DH180))</f>
        <v>6.7501015638779473E-8</v>
      </c>
      <c r="DJ180" s="6">
        <f>IF(AND($E$14+1=$BY180,$E$15=DJ$131),1,IF(MOD($E$14+$E$15,2)=0,$G$3*DI180,$G$4*DI180))</f>
        <v>1.8828316400790037E-8</v>
      </c>
      <c r="DK180" s="11">
        <f>IF(AND($E$14+1=$BY180,$E$15=DK$131),1,IF(MOD($E$14+$E$15,2)=0,$G$4*DJ180,$G$3*DJ180))</f>
        <v>1.3712869579004105E-8</v>
      </c>
    </row>
    <row r="181" spans="3:127" x14ac:dyDescent="0.35">
      <c r="C181">
        <v>36</v>
      </c>
      <c r="AL181" s="10">
        <f>IF(AND($E$14+1=$C181,$E$15=AL$131),1,IF(MOD($E$14+$E$15,2)=0,$G$2*AL180,$G$5*AL180))</f>
        <v>1.9366020217276401E-8</v>
      </c>
      <c r="AM181" s="7">
        <f>IF(AND($E$14+1=$C181,$E$15=AM$131),1,IF(MOD($E$14+$E$15,2)=0,$G$5*AM180,$G$2*AM180))</f>
        <v>1.6139832464452637E-8</v>
      </c>
      <c r="AN181" s="3">
        <f>IF(AND($E$14+1=$C181,$E$15=AN$131),1,IF(MOD($E$14+$E$15,2)=0,$G$2*AN180+$G$3*AM181,$G$5*AN180+$G$4*AM181))</f>
        <v>3.5699382281572198E-8</v>
      </c>
      <c r="AO181" s="6">
        <f>IF(AND($E$14+1=$C181,$E$15=AO$131),1,IF(MOD($E$14+$E$15,2)=0,$G$4*AN181,$G$3*AN181))</f>
        <v>2.6000252112699168E-8</v>
      </c>
      <c r="AP181" s="11">
        <f>IF(AND($E$14+1=$C181,$E$15=AP$131),1,IF(MOD($E$14+$E$15,2)=0,$G$3*AO181,$G$4*AO181))</f>
        <v>7.2523497408973398E-9</v>
      </c>
      <c r="BY181">
        <v>36</v>
      </c>
      <c r="DH181" s="10">
        <f>IF(AND($E$14+1=$BY181,$E$15=DH$131),1,IF(MOD($E$14+$E$15,2)=0,$G$5*DH180,$G$2*DH180))</f>
        <v>2.2005120567572035E-8</v>
      </c>
      <c r="DI181" s="7">
        <f>IF(AND($E$14+1=$BY181,$E$15=DI$131),1,IF(MOD($E$14+$E$15,2)=0,$G$2*DI180,$G$5*DI180))</f>
        <v>4.8672699237989433E-8</v>
      </c>
      <c r="DJ181" s="3">
        <f>IF(AND($E$14+1=$BY181,$E$15=DJ$131),1,IF(MOD($E$14+$E$15,2)=0,$G$5*DJ180+$G$4*DI181,$G$2*DJ180+$G$3*DI181))</f>
        <v>4.056430812733716E-8</v>
      </c>
      <c r="DK181" s="6">
        <f>IF(AND($E$14+1=$BY181,$E$15=DK$131),1,IF(MOD($E$14+$E$15,2)=0,$G$3*DJ181,$G$4*DJ181))</f>
        <v>1.1314757574726958E-8</v>
      </c>
      <c r="DL181" s="11">
        <f>IF(AND($E$14+1=$BY181,$E$15=DL$131),1,IF(MOD($E$14+$E$15,2)=0,$G$4*DK181,$G$3*DK181))</f>
        <v>8.2406621833574642E-9</v>
      </c>
    </row>
    <row r="182" spans="3:127" x14ac:dyDescent="0.35">
      <c r="C182">
        <v>37</v>
      </c>
      <c r="AM182" s="10">
        <f>IF(AND($E$14+1=$C182,$E$15=AM$131),1,IF(MOD($E$14+$E$15,2)=0,$G$2*AM181,$G$5*AM181))</f>
        <v>1.1637887280062343E-8</v>
      </c>
      <c r="AN182" s="7">
        <f>IF(AND($E$14+1=$C182,$E$15=AN$131),1,IF(MOD($E$14+$E$15,2)=0,$G$5*AN181,$G$2*AN181))</f>
        <v>9.6991301688730329E-9</v>
      </c>
      <c r="AO182" s="3">
        <f>IF(AND($E$14+1=$C182,$E$15=AO$131),1,IF(MOD($E$14+$E$15,2)=0,$G$2*AO181+$G$3*AN182,$G$5*AO181+$G$4*AN182))</f>
        <v>2.1453317837092621E-8</v>
      </c>
      <c r="AP182" s="6">
        <f>IF(AND($E$14+1=$C182,$E$15=AP$131),1,IF(MOD($E$14+$E$15,2)=0,$G$4*AO182,$G$3*AO182))</f>
        <v>1.5624686948888826E-8</v>
      </c>
      <c r="AQ182" s="11">
        <f>IF(AND($E$14+1=$C182,$E$15=AQ$131),1,IF(MOD($E$14+$E$15,2)=0,$G$3*AP182,$G$4*AP182))</f>
        <v>4.3582536759337705E-9</v>
      </c>
      <c r="BY182">
        <v>37</v>
      </c>
      <c r="DI182" s="10">
        <f>IF(AND($E$14+1=$BY182,$E$15=DI$131),1,IF(MOD($E$14+$E$15,2)=0,$G$5*DI181,$G$2*DI181))</f>
        <v>1.3223837932438205E-8</v>
      </c>
      <c r="DJ182" s="7">
        <f>IF(AND($E$14+1=$BY182,$E$15=DJ$131),1,IF(MOD($E$14+$E$15,2)=0,$G$2*DJ181,$G$5*DJ181))</f>
        <v>2.9249550552610204E-8</v>
      </c>
      <c r="DK182" s="3">
        <f>IF(AND($E$14+1=$BY182,$E$15=DK$131),1,IF(MOD($E$14+$E$15,2)=0,$G$5*DK181+$G$4*DJ182,$G$2*DK181+$G$3*DJ182))</f>
        <v>2.4376864233495028E-8</v>
      </c>
      <c r="DL182" s="6">
        <f>IF(AND($E$14+1=$BY182,$E$15=DL$131),1,IF(MOD($E$14+$E$15,2)=0,$G$3*DK182,$G$4*DK182))</f>
        <v>6.799531952281682E-9</v>
      </c>
      <c r="DM182" s="11">
        <f>IF(AND($E$14+1=$BY182,$E$15=DM$131),1,IF(MOD($E$14+$E$15,2)=0,$G$4*DL182,$G$3*DL182))</f>
        <v>4.9521737831003025E-9</v>
      </c>
    </row>
    <row r="183" spans="3:127" x14ac:dyDescent="0.35">
      <c r="C183">
        <v>38</v>
      </c>
      <c r="AN183" s="10">
        <f>IF(AND($E$14+1=$C183,$E$15=AN$131),1,IF(MOD($E$14+$E$15,2)=0,$G$2*AN182,$G$5*AN182))</f>
        <v>6.993714703582241E-9</v>
      </c>
      <c r="AO183" s="7">
        <f>IF(AND($E$14+1=$C183,$E$15=AO$131),1,IF(MOD($E$14+$E$15,2)=0,$G$5*AO182,$G$2*AO182))</f>
        <v>5.8286308882037951E-9</v>
      </c>
      <c r="AP183" s="3">
        <f>IF(AND($E$14+1=$C183,$E$15=AP$131),1,IF(MOD($E$14+$E$15,2)=0,$G$2*AP182+$G$3*AO183,$G$5*AP182+$G$4*AO183))</f>
        <v>1.2892235573972156E-8</v>
      </c>
      <c r="AQ183" s="6">
        <f>IF(AND($E$14+1=$C183,$E$15=AQ$131),1,IF(MOD($E$14+$E$15,2)=0,$G$4*AP183,$G$3*AP183))</f>
        <v>9.3895567317032762E-9</v>
      </c>
      <c r="AR183" s="11">
        <f>IF(AND($E$14+1=$C183,$E$15=AR$131),1,IF(MOD($E$14+$E$15,2)=0,$G$3*AQ183,$G$4*AQ183))</f>
        <v>2.6190649627220028E-9</v>
      </c>
      <c r="BY183">
        <v>38</v>
      </c>
      <c r="DJ183" s="10">
        <f>IF(AND($E$14+1=$BY183,$E$15=DJ$131),1,IF(MOD($E$14+$E$15,2)=0,$G$5*DJ182,$G$2*DJ182))</f>
        <v>7.9467817104846713E-9</v>
      </c>
      <c r="DK183" s="7">
        <f>IF(AND($E$14+1=$BY183,$E$15=DK$131),1,IF(MOD($E$14+$E$15,2)=0,$G$2*DK182,$G$5*DK182))</f>
        <v>1.7577332281213346E-8</v>
      </c>
      <c r="DL183" s="3">
        <f>IF(AND($E$14+1=$BY183,$E$15=DL$131),1,IF(MOD($E$14+$E$15,2)=0,$G$5*DL182+$G$4*DK183,$G$2*DL182+$G$3*DK183))</f>
        <v>1.4649122277467953E-8</v>
      </c>
      <c r="DM183" s="6">
        <f>IF(AND($E$14+1=$BY183,$E$15=DM$131),1,IF(MOD($E$14+$E$15,2)=0,$G$3*DL183,$G$4*DL183))</f>
        <v>4.0861356917949891E-9</v>
      </c>
      <c r="DN183" s="11">
        <f>IF(AND($E$14+1=$BY183,$E$15=DN$131),1,IF(MOD($E$14+$E$15,2)=0,$G$4*DM183,$G$3*DM183))</f>
        <v>2.9759774921430187E-9</v>
      </c>
    </row>
    <row r="184" spans="3:127" x14ac:dyDescent="0.35">
      <c r="C184">
        <v>39</v>
      </c>
      <c r="AO184" s="10">
        <f>IF(AND($E$14+1=$C184,$E$15=AO$131),1,IF(MOD($E$14+$E$15,2)=0,$G$2*AO183,$G$5*AO183))</f>
        <v>4.2028285871866948E-9</v>
      </c>
      <c r="AP184" s="7">
        <f>IF(AND($E$14+1=$C184,$E$15=AP$131),1,IF(MOD($E$14+$E$15,2)=0,$G$5*AP183,$G$2*AP183))</f>
        <v>3.5026788422688799E-9</v>
      </c>
      <c r="AQ184" s="3">
        <f>IF(AND($E$14+1=$C184,$E$15=AQ$131),1,IF(MOD($E$14+$E$15,2)=0,$G$2*AQ183+$G$3*AP184,$G$5*AQ183+$G$4*AP184))</f>
        <v>7.7475073719095232E-9</v>
      </c>
      <c r="AR184" s="6">
        <f>IF(AND($E$14+1=$C184,$E$15=AR$131),1,IF(MOD($E$14+$E$15,2)=0,$G$4*AQ184,$G$3*AQ184))</f>
        <v>5.6425946904583719E-9</v>
      </c>
      <c r="AS184" s="11">
        <f>IF(AND($E$14+1=$C184,$E$15=AS$131),1,IF(MOD($E$14+$E$15,2)=0,$G$3*AR184,$G$4*AR184))</f>
        <v>1.5739105130194919E-9</v>
      </c>
      <c r="BY184">
        <v>39</v>
      </c>
      <c r="DK184" s="10">
        <f>IF(AND($E$14+1=$BY184,$E$15=DK$131),1,IF(MOD($E$14+$E$15,2)=0,$G$5*DK183,$G$2*DK183))</f>
        <v>4.7755681729267745E-9</v>
      </c>
      <c r="DL184" s="7">
        <f>IF(AND($E$14+1=$BY184,$E$15=DL$131),1,IF(MOD($E$14+$E$15,2)=0,$G$2*DL183,$G$5*DL183))</f>
        <v>1.0562986585672963E-8</v>
      </c>
      <c r="DM184" s="3">
        <f>IF(AND($E$14+1=$BY184,$E$15=DM$131),1,IF(MOD($E$14+$E$15,2)=0,$G$5*DM183+$G$4*DL184,$G$2*DM183+$G$3*DL184))</f>
        <v>8.8032973168608442E-9</v>
      </c>
      <c r="DN184" s="6">
        <f>IF(AND($E$14+1=$BY184,$E$15=DN$131),1,IF(MOD($E$14+$E$15,2)=0,$G$3*DM184,$G$4*DM184))</f>
        <v>2.4555373824161771E-9</v>
      </c>
      <c r="DO184" s="11">
        <f>IF(AND($E$14+1=$BY184,$E$15=DO$131),1,IF(MOD($E$14+$E$15,2)=0,$G$4*DN184,$G$3*DN184))</f>
        <v>1.788394838639384E-9</v>
      </c>
    </row>
    <row r="185" spans="3:127" x14ac:dyDescent="0.35">
      <c r="C185">
        <v>40</v>
      </c>
      <c r="AP185" s="10">
        <f>IF(AND($E$14+1=$C185,$E$15=AP$131),1,IF(MOD($E$14+$E$15,2)=0,$G$2*AP184,$G$5*AP184))</f>
        <v>2.5256632393406292E-9</v>
      </c>
      <c r="AQ185" s="7">
        <f>IF(AND($E$14+1=$C185,$E$15=AQ$131),1,IF(MOD($E$14+$E$15,2)=0,$G$5*AQ184,$G$2*AQ184))</f>
        <v>2.1049126814511518E-9</v>
      </c>
      <c r="AR185" s="3">
        <f>IF(AND($E$14+1=$C185,$E$15=AR$131),1,IF(MOD($E$14+$E$15,2)=0,$G$2*AR184+$G$3*AQ185,$G$5*AR184+$G$4*AQ185))</f>
        <v>4.655815520387578E-9</v>
      </c>
      <c r="AS185" s="6">
        <f>IF(AND($E$14+1=$C185,$E$15=AS$131),1,IF(MOD($E$14+$E$15,2)=0,$G$4*AR185,$G$3*AR185))</f>
        <v>3.3908815666757683E-9</v>
      </c>
      <c r="AT185" s="11">
        <f>IF(AND($E$14+1=$C185,$E$15=AT$131),1,IF(MOD($E$14+$E$15,2)=0,$G$3*AS185,$G$4*AS185))</f>
        <v>9.4583156135948762E-10</v>
      </c>
      <c r="BY185">
        <v>40</v>
      </c>
      <c r="DL185" s="10">
        <f>IF(AND($E$14+1=$BY185,$E$15=DL$131),1,IF(MOD($E$14+$E$15,2)=0,$G$5*DL184,$G$2*DL184))</f>
        <v>2.8698474684640907E-9</v>
      </c>
      <c r="DM185" s="7">
        <f>IF(AND($E$14+1=$BY185,$E$15=DM$131),1,IF(MOD($E$14+$E$15,2)=0,$G$2*DM184,$G$5*DM184))</f>
        <v>6.3477599344446672E-9</v>
      </c>
      <c r="DN185" s="3">
        <f>IF(AND($E$14+1=$BY185,$E$15=DN$131),1,IF(MOD($E$14+$E$15,2)=0,$G$5*DN184+$G$4*DM185,$G$2*DN184+$G$3*DM185))</f>
        <v>5.2902858056042246E-9</v>
      </c>
      <c r="DO185" s="6">
        <f>IF(AND($E$14+1=$BY185,$E$15=DO$131),1,IF(MOD($E$14+$E$15,2)=0,$G$3*DN185,$G$4*DN185))</f>
        <v>1.4756396486173792E-9</v>
      </c>
      <c r="DP185" s="11">
        <f>IF(AND($E$14+1=$BY185,$E$15=DP$131),1,IF(MOD($E$14+$E$15,2)=0,$G$4*DO185,$G$3*DO185))</f>
        <v>1.0747245593476693E-9</v>
      </c>
    </row>
    <row r="186" spans="3:127" x14ac:dyDescent="0.35">
      <c r="C186">
        <v>41</v>
      </c>
      <c r="AQ186" s="10">
        <f>IF(AND($E$14+1=$C186,$E$15=AQ$131),1,IF(MOD($E$14+$E$15,2)=0,$G$2*AQ185,$G$5*AQ185))</f>
        <v>1.5177813385024537E-9</v>
      </c>
      <c r="AR186" s="7">
        <f>IF(AND($E$14+1=$C186,$E$15=AR$131),1,IF(MOD($E$14+$E$15,2)=0,$G$5*AR185,$G$2*AR185))</f>
        <v>1.26493395371181E-9</v>
      </c>
      <c r="AS186" s="3">
        <f>IF(AND($E$14+1=$C186,$E$15=AS$131),1,IF(MOD($E$14+$E$15,2)=0,$G$2*AS185+$G$3*AR186,$G$5*AS185+$G$4*AR186))</f>
        <v>2.7978828698473674E-9</v>
      </c>
      <c r="AT186" s="6">
        <f>IF(AND($E$14+1=$C186,$E$15=AT$131),1,IF(MOD($E$14+$E$15,2)=0,$G$4*AS186,$G$3*AS186))</f>
        <v>2.0377288162597898E-9</v>
      </c>
      <c r="AU186" s="11">
        <f>IF(AND($E$14+1=$C186,$E$15=AU$131),1,IF(MOD($E$14+$E$15,2)=0,$G$3*AT186,$G$4*AT186))</f>
        <v>5.6839149053491791E-10</v>
      </c>
      <c r="BY186">
        <v>41</v>
      </c>
      <c r="DM186" s="10">
        <f>IF(AND($E$14+1=$BY186,$E$15=DM$131),1,IF(MOD($E$14+$E$15,2)=0,$G$5*DM185,$G$2*DM185))</f>
        <v>1.7246166726172365E-9</v>
      </c>
      <c r="DN186" s="7">
        <f>IF(AND($E$14+1=$BY186,$E$15=DN$131),1,IF(MOD($E$14+$E$15,2)=0,$G$2*DN185,$G$5*DN185))</f>
        <v>3.814646156986845E-9</v>
      </c>
      <c r="DO186" s="3">
        <f>IF(AND($E$14+1=$BY186,$E$15=DO$131),1,IF(MOD($E$14+$E$15,2)=0,$G$5*DO185+$G$4*DN186,$G$2*DO185+$G$3*DN186))</f>
        <v>3.1791637721214019E-9</v>
      </c>
      <c r="DP186" s="6">
        <f>IF(AND($E$14+1=$BY186,$E$15=DP$131),1,IF(MOD($E$14+$E$15,2)=0,$G$3*DO186,$G$4*DO186))</f>
        <v>8.86776307363325E-10</v>
      </c>
      <c r="DQ186" s="11">
        <f>IF(AND($E$14+1=$BY186,$E$15=DQ$131),1,IF(MOD($E$14+$E$15,2)=0,$G$4*DP186,$G$3*DP186))</f>
        <v>6.4584892189903334E-10</v>
      </c>
    </row>
    <row r="187" spans="3:127" x14ac:dyDescent="0.35">
      <c r="C187">
        <v>42</v>
      </c>
      <c r="AR187" s="10">
        <f>IF(AND($E$14+1=$C187,$E$15=AR$131),1,IF(MOD($E$14+$E$15,2)=0,$G$2*AR186,$G$5*AR186))</f>
        <v>9.1210108918072308E-10</v>
      </c>
      <c r="AS187" s="7">
        <f>IF(AND($E$14+1=$C187,$E$15=AS$131),1,IF(MOD($E$14+$E$15,2)=0,$G$5*AS186,$G$2*AS186))</f>
        <v>7.6015405358757791E-10</v>
      </c>
      <c r="AT187" s="3">
        <f>IF(AND($E$14+1=$C187,$E$15=AT$131),1,IF(MOD($E$14+$E$15,2)=0,$G$2*AT186+$G$3*AS187,$G$5*AT186+$G$4*AS187))</f>
        <v>1.6813700025497743E-9</v>
      </c>
      <c r="AU187" s="6">
        <f>IF(AND($E$14+1=$C187,$E$15=AU$131),1,IF(MOD($E$14+$E$15,2)=0,$G$4*AT187,$G$3*AT187))</f>
        <v>1.2245602351385706E-9</v>
      </c>
      <c r="AV187" s="11">
        <f>IF(AND($E$14+1=$C187,$E$15=AV$131),1,IF(MOD($E$14+$E$15,2)=0,$G$3*AU187,$G$4*AU187))</f>
        <v>3.4157126882945595E-10</v>
      </c>
      <c r="BY187">
        <v>42</v>
      </c>
      <c r="DN187" s="10">
        <f>IF(AND($E$14+1=$BY187,$E$15=DN$131),1,IF(MOD($E$14+$E$15,2)=0,$G$5*DN186,$G$2*DN186))</f>
        <v>1.0363974741351536E-9</v>
      </c>
      <c r="DO187" s="7">
        <f>IF(AND($E$14+1=$BY187,$E$15=DO$131),1,IF(MOD($E$14+$E$15,2)=0,$G$2*DO186,$G$5*DO186))</f>
        <v>2.2923874647580769E-9</v>
      </c>
      <c r="DP187" s="3">
        <f>IF(AND($E$14+1=$BY187,$E$15=DP$131),1,IF(MOD($E$14+$E$15,2)=0,$G$5*DP186+$G$4*DO187,$G$2*DP186+$G$3*DO187))</f>
        <v>1.9104983476057798E-9</v>
      </c>
      <c r="DQ187" s="6">
        <f>IF(AND($E$14+1=$BY187,$E$15=DQ$131),1,IF(MOD($E$14+$E$15,2)=0,$G$3*DP187,$G$4*DP187))</f>
        <v>5.3290260941262767E-10</v>
      </c>
      <c r="DR187" s="11">
        <f>IF(AND($E$14+1=$BY187,$E$15=DR$131),1,IF(MOD($E$14+$E$15,2)=0,$G$4*DQ187,$G$3*DQ187))</f>
        <v>3.8811882197176693E-10</v>
      </c>
    </row>
    <row r="188" spans="3:127" x14ac:dyDescent="0.35">
      <c r="C188">
        <v>43</v>
      </c>
      <c r="AS188" s="10">
        <f>IF(AND($E$14+1=$C188,$E$15=AS$131),1,IF(MOD($E$14+$E$15,2)=0,$G$2*AS187,$G$5*AS187))</f>
        <v>5.4812137676267535E-10</v>
      </c>
      <c r="AT188" s="7">
        <f>IF(AND($E$14+1=$C188,$E$15=AT$131),1,IF(MOD($E$14+$E$15,2)=0,$G$5*AT187,$G$2*AT187))</f>
        <v>4.5680976741120371E-10</v>
      </c>
      <c r="AU188" s="3">
        <f>IF(AND($E$14+1=$C188,$E$15=AU$131),1,IF(MOD($E$14+$E$15,2)=0,$G$2*AU187+$G$3*AT188,$G$5*AU187+$G$4*AT188))</f>
        <v>1.0104086614706817E-9</v>
      </c>
      <c r="AV188" s="6">
        <f>IF(AND($E$14+1=$C188,$E$15=AV$131),1,IF(MOD($E$14+$E$15,2)=0,$G$4*AU188,$G$3*AU188))</f>
        <v>7.3589172294035735E-10</v>
      </c>
      <c r="AW188" s="11">
        <f>IF(AND($E$14+1=$C188,$E$15=AW$131),1,IF(MOD($E$14+$E$15,2)=0,$G$3*AV188,$G$4*AV188))</f>
        <v>2.0526509216379103E-10</v>
      </c>
      <c r="BY188">
        <v>43</v>
      </c>
      <c r="DO188" s="10">
        <f>IF(AND($E$14+1=$BY188,$E$15=DO$131),1,IF(MOD($E$14+$E$15,2)=0,$G$5*DO187,$G$2*DO187))</f>
        <v>6.2281650261658925E-10</v>
      </c>
      <c r="DP188" s="7">
        <f>IF(AND($E$14+1=$BY188,$E$15=DP$131),1,IF(MOD($E$14+$E$15,2)=0,$G$2*DP187,$G$5*DP187))</f>
        <v>1.3775957381931521E-9</v>
      </c>
      <c r="DQ188" s="3">
        <f>IF(AND($E$14+1=$BY188,$E$15=DQ$131),1,IF(MOD($E$14+$E$15,2)=0,$G$5*DQ187+$G$4*DP188,$G$2*DQ187+$G$3*DP188))</f>
        <v>1.1481018902555086E-9</v>
      </c>
      <c r="DR188" s="6">
        <f>IF(AND($E$14+1=$BY188,$E$15=DR$131),1,IF(MOD($E$14+$E$15,2)=0,$G$3*DQ188,$G$4*DQ188))</f>
        <v>3.2024445033175065E-10</v>
      </c>
      <c r="DS188" s="11">
        <f>IF(AND($E$14+1=$BY188,$E$15=DS$131),1,IF(MOD($E$14+$E$15,2)=0,$G$4*DR188,$G$3*DR188))</f>
        <v>2.3323754962046892E-10</v>
      </c>
    </row>
    <row r="189" spans="3:127" x14ac:dyDescent="0.35">
      <c r="C189">
        <v>44</v>
      </c>
      <c r="AT189" s="10">
        <f>IF(AND($E$14+1=$C189,$E$15=AT$131),1,IF(MOD($E$14+$E$15,2)=0,$G$2*AT188,$G$5*AT188))</f>
        <v>3.2939007224963667E-10</v>
      </c>
      <c r="AU189" s="7">
        <f>IF(AND($E$14+1=$C189,$E$15=AU$131),1,IF(MOD($E$14+$E$15,2)=0,$G$5*AU188,$G$2*AU188))</f>
        <v>2.7451693853032444E-10</v>
      </c>
      <c r="AV189" s="3">
        <f>IF(AND($E$14+1=$C189,$E$15=AV$131),1,IF(MOD($E$14+$E$15,2)=0,$G$2*AV188+$G$3*AU189,$G$5*AV188+$G$4*AU189))</f>
        <v>6.0719869013171103E-10</v>
      </c>
      <c r="AW189" s="6">
        <f>IF(AND($E$14+1=$C189,$E$15=AW$131),1,IF(MOD($E$14+$E$15,2)=0,$G$4*AV189,$G$3*AV189))</f>
        <v>4.4222947336751271E-10</v>
      </c>
      <c r="AX189" s="11">
        <f>IF(AND($E$14+1=$C189,$E$15=AX$131),1,IF(MOD($E$14+$E$15,2)=0,$G$3*AW189,$G$4*AW189))</f>
        <v>1.2335275799220309E-10</v>
      </c>
      <c r="BY189">
        <v>44</v>
      </c>
      <c r="DP189" s="10">
        <f>IF(AND($E$14+1=$BY189,$E$15=DP$131),1,IF(MOD($E$14+$E$15,2)=0,$G$5*DP188,$G$2*DP188))</f>
        <v>3.7427763537850434E-10</v>
      </c>
      <c r="DQ189" s="7">
        <f>IF(AND($E$14+1=$BY189,$E$15=DQ$131),1,IF(MOD($E$14+$E$15,2)=0,$G$2*DQ188,$G$5*DQ188))</f>
        <v>8.2785743992375798E-10</v>
      </c>
      <c r="DR189" s="3">
        <f>IF(AND($E$14+1=$BY189,$E$15=DR$131),1,IF(MOD($E$14+$E$15,2)=0,$G$5*DR188+$G$4*DQ189,$G$2*DR188+$G$3*DQ189))</f>
        <v>6.8994456449551564E-10</v>
      </c>
      <c r="DS189" s="6">
        <f>IF(AND($E$14+1=$BY189,$E$15=DS$131),1,IF(MOD($E$14+$E$15,2)=0,$G$3*DR189,$G$4*DR189))</f>
        <v>1.9244887556719653E-10</v>
      </c>
      <c r="DT189" s="11">
        <f>IF(AND($E$14+1=$BY189,$E$15=DT$131),1,IF(MOD($E$14+$E$15,2)=0,$G$4*DS189,$G$3*DS189))</f>
        <v>1.401626292602679E-10</v>
      </c>
    </row>
    <row r="190" spans="3:127" x14ac:dyDescent="0.35">
      <c r="C190">
        <v>45</v>
      </c>
      <c r="AU190" s="10">
        <f>IF(AND($E$14+1=$C190,$E$15=AU$131),1,IF(MOD($E$14+$E$15,2)=0,$G$2*AU189,$G$5*AU189))</f>
        <v>1.9794487917517966E-10</v>
      </c>
      <c r="AV190" s="7">
        <f>IF(AND($E$14+1=$C190,$E$15=AV$131),1,IF(MOD($E$14+$E$15,2)=0,$G$5*AV189,$G$2*AV189))</f>
        <v>1.6496921676419837E-10</v>
      </c>
      <c r="AW190" s="3">
        <f>IF(AND($E$14+1=$C190,$E$15=AW$131),1,IF(MOD($E$14+$E$15,2)=0,$G$2*AW189+$G$3*AV190,$G$5*AW189+$G$4*AV190))</f>
        <v>3.6489220981243906E-10</v>
      </c>
      <c r="AX190" s="6">
        <f>IF(AND($E$14+1=$C190,$E$15=AX$131),1,IF(MOD($E$14+$E$15,2)=0,$G$4*AW190,$G$3*AW190))</f>
        <v>2.6575500310493097E-10</v>
      </c>
      <c r="AY190" s="11">
        <f>IF(AND($E$14+1=$C190,$E$15=AY$131),1,IF(MOD($E$14+$E$15,2)=0,$G$3*AX190,$G$4*AX190))</f>
        <v>7.412805920327416E-11</v>
      </c>
      <c r="BY190">
        <v>45</v>
      </c>
      <c r="DQ190" s="10">
        <f>IF(AND($E$14+1=$BY190,$E$15=DQ$131),1,IF(MOD($E$14+$E$15,2)=0,$G$5*DQ189,$G$2*DQ189))</f>
        <v>2.2491977613952418E-10</v>
      </c>
      <c r="DR190" s="7">
        <f>IF(AND($E$14+1=$BY190,$E$15=DR$131),1,IF(MOD($E$14+$E$15,2)=0,$G$2*DR189,$G$5*DR189))</f>
        <v>4.9749568892831909E-10</v>
      </c>
      <c r="DS190" s="3">
        <f>IF(AND($E$14+1=$BY190,$E$15=DS$131),1,IF(MOD($E$14+$E$15,2)=0,$G$5*DS189+$G$4*DR190,$G$2*DS189+$G$3*DR190))</f>
        <v>4.1461781930431998E-10</v>
      </c>
      <c r="DT190" s="6">
        <f>IF(AND($E$14+1=$BY190,$E$15=DT$131),1,IF(MOD($E$14+$E$15,2)=0,$G$3*DS190,$G$4*DS190))</f>
        <v>1.1565093374361684E-10</v>
      </c>
      <c r="DU190" s="11">
        <f>IF(AND($E$14+1=$BY190,$E$15=DU$131),1,IF(MOD($E$14+$E$15,2)=0,$G$4*DT190,$G$3*DT190))</f>
        <v>8.4229844950434223E-11</v>
      </c>
    </row>
    <row r="191" spans="3:127" x14ac:dyDescent="0.35">
      <c r="C191">
        <v>46</v>
      </c>
      <c r="AV191" s="10">
        <f>IF(AND($E$14+1=$C191,$E$15=AV$131),1,IF(MOD($E$14+$E$15,2)=0,$G$2*AV190,$G$5*AV190))</f>
        <v>1.1895372232706895E-10</v>
      </c>
      <c r="AW191" s="7">
        <f>IF(AND($E$14+1=$C191,$E$15=AW$131),1,IF(MOD($E$14+$E$15,2)=0,$G$5*AW190,$G$2*AW190))</f>
        <v>9.9137206707508124E-11</v>
      </c>
      <c r="AX191" s="3">
        <f>IF(AND($E$14+1=$C191,$E$15=AX$131),1,IF(MOD($E$14+$E$15,2)=0,$G$2*AX190+$G$3*AW191,$G$5*AX190+$G$4*AW191))</f>
        <v>2.1927966404690942E-10</v>
      </c>
      <c r="AY191" s="6">
        <f>IF(AND($E$14+1=$C191,$E$15=AY$131),1,IF(MOD($E$14+$E$15,2)=0,$G$4*AX191,$G$3*AX191))</f>
        <v>1.5970378712548787E-10</v>
      </c>
      <c r="AZ191" s="11">
        <f>IF(AND($E$14+1=$C191,$E$15=AZ$131),1,IF(MOD($E$14+$E$15,2)=0,$G$3*AY191,$G$4*AY191))</f>
        <v>4.4546788014188091E-11</v>
      </c>
      <c r="BY191">
        <v>46</v>
      </c>
      <c r="DR191" s="10">
        <f>IF(AND($E$14+1=$BY191,$E$15=DR$131),1,IF(MOD($E$14+$E$15,2)=0,$G$5*DR190,$G$2*DR190))</f>
        <v>1.3516411593092776E-10</v>
      </c>
      <c r="DS191" s="7">
        <f>IF(AND($E$14+1=$BY191,$E$15=DS$131),1,IF(MOD($E$14+$E$15,2)=0,$G$2*DS190,$G$5*DS190))</f>
        <v>2.9896688556070317E-10</v>
      </c>
      <c r="DT191" s="3">
        <f>IF(AND($E$14+1=$BY191,$E$15=DT$131),1,IF(MOD($E$14+$E$15,2)=0,$G$5*DT190+$G$4*DS191,$G$2*DT190+$G$3*DS191))</f>
        <v>2.4916195435261973E-10</v>
      </c>
      <c r="DU191" s="6">
        <f>IF(AND($E$14+1=$BY191,$E$15=DU$131),1,IF(MOD($E$14+$E$15,2)=0,$G$3*DT191,$G$4*DT191))</f>
        <v>6.9499696666714551E-11</v>
      </c>
      <c r="DV191" s="11">
        <f>IF(AND($E$14+1=$BY191,$E$15=DV$131),1,IF(MOD($E$14+$E$15,2)=0,$G$4*DU191,$G$3*DU191))</f>
        <v>5.0617392223715413E-11</v>
      </c>
    </row>
    <row r="192" spans="3:127" x14ac:dyDescent="0.35">
      <c r="C192">
        <v>47</v>
      </c>
      <c r="AW192" s="10">
        <f>IF(AND($E$14+1=$C192,$E$15=AW$131),1,IF(MOD($E$14+$E$15,2)=0,$G$2*AW191,$G$5*AW191))</f>
        <v>7.1484486562255536E-11</v>
      </c>
      <c r="AX192" s="7">
        <f>IF(AND($E$14+1=$C192,$E$15=AX$131),1,IF(MOD($E$14+$E$15,2)=0,$G$5*AX191,$G$2*AX191))</f>
        <v>5.9575876921421545E-11</v>
      </c>
      <c r="AY192" s="3">
        <f>IF(AND($E$14+1=$C192,$E$15=AY$131),1,IF(MOD($E$14+$E$15,2)=0,$G$2*AY191+$G$3*AX192,$G$5*AY191+$G$4*AX192))</f>
        <v>1.317747262657135E-10</v>
      </c>
      <c r="AZ192" s="6">
        <f>IF(AND($E$14+1=$C192,$E$15=AZ$131),1,IF(MOD($E$14+$E$15,2)=0,$G$4*AY192,$G$3*AY192))</f>
        <v>9.59729800915643E-11</v>
      </c>
      <c r="BA192" s="11">
        <f>IF(AND($E$14+1=$C192,$E$15=BA$131),1,IF(MOD($E$14+$E$15,2)=0,$G$3*AZ192,$G$4*AZ192))</f>
        <v>2.6770110315978196E-11</v>
      </c>
      <c r="BY192">
        <v>47</v>
      </c>
      <c r="DS192" s="10">
        <f>IF(AND($E$14+1=$BY192,$E$15=DS$131),1,IF(MOD($E$14+$E$15,2)=0,$G$5*DS191,$G$2*DS191))</f>
        <v>8.1226020001266094E-11</v>
      </c>
      <c r="DT192" s="7">
        <f>IF(AND($E$14+1=$BY192,$E$15=DT$131),1,IF(MOD($E$14+$E$15,2)=0,$G$2*DT191,$G$5*DT191))</f>
        <v>1.7966225768590518E-10</v>
      </c>
      <c r="DU192" s="3">
        <f>IF(AND($E$14+1=$BY192,$E$15=DU$131),1,IF(MOD($E$14+$E$15,2)=0,$G$5*DU191+$G$4*DT192,$G$2*DU191+$G$3*DT192))</f>
        <v>1.4973229949687816E-10</v>
      </c>
      <c r="DV192" s="6">
        <f>IF(AND($E$14+1=$BY192,$E$15=DV$131),1,IF(MOD($E$14+$E$15,2)=0,$G$3*DU192,$G$4*DU192))</f>
        <v>4.1765402841219428E-11</v>
      </c>
      <c r="DW192" s="11">
        <f>IF(AND($E$14+1=$BY192,$E$15=DW$131),1,IF(MOD($E$14+$E$15,2)=0,$G$4*DV192,$G$3*DV192))</f>
        <v>3.0418201494222714E-11</v>
      </c>
    </row>
    <row r="193" spans="3:143" x14ac:dyDescent="0.35">
      <c r="C193">
        <v>48</v>
      </c>
      <c r="AX193" s="10">
        <f>IF(AND($E$14+1=$C193,$E$15=AX$131),1,IF(MOD($E$14+$E$15,2)=0,$G$2*AX192,$G$5*AX192))</f>
        <v>4.2958149767007841E-11</v>
      </c>
      <c r="AY193" s="7">
        <f>IF(AND($E$14+1=$C193,$E$15=AY$131),1,IF(MOD($E$14+$E$15,2)=0,$G$5*AY192,$G$2*AY192))</f>
        <v>3.5801746174149205E-11</v>
      </c>
      <c r="AZ193" s="3">
        <f>IF(AND($E$14+1=$C193,$E$15=AZ$131),1,IF(MOD($E$14+$E$15,2)=0,$G$2*AZ192+$G$3*AY193,$G$5*AZ192+$G$4*AY193))</f>
        <v>7.9189187733747179E-11</v>
      </c>
      <c r="BA193" s="6">
        <f>IF(AND($E$14+1=$C193,$E$15=BA$131),1,IF(MOD($E$14+$E$15,2)=0,$G$4*AZ193,$G$3*AZ193))</f>
        <v>5.7674354963281892E-11</v>
      </c>
      <c r="BB193" s="11">
        <f>IF(AND($E$14+1=$C193,$E$15=BB$131),1,IF(MOD($E$14+$E$15,2)=0,$G$3*BA193,$G$4*BA193))</f>
        <v>1.6087328363638557E-11</v>
      </c>
      <c r="BY193">
        <v>48</v>
      </c>
      <c r="DT193" s="10">
        <f>IF(AND($E$14+1=$BY193,$E$15=DT$131),1,IF(MOD($E$14+$E$15,2)=0,$G$5*DT192,$G$2*DT192))</f>
        <v>4.881226263202617E-11</v>
      </c>
      <c r="DU193" s="7">
        <f>IF(AND($E$14+1=$BY193,$E$15=DU$131),1,IF(MOD($E$14+$E$15,2)=0,$G$2*DU192,$G$5*DU192))</f>
        <v>1.0796689665565874E-10</v>
      </c>
      <c r="DV193" s="3">
        <f>IF(AND($E$14+1=$BY193,$E$15=DV$131),1,IF(MOD($E$14+$E$15,2)=0,$G$5*DV192+$G$4*DU193,$G$2*DV192+$G$3*DU193))</f>
        <v>8.9980677711709785E-11</v>
      </c>
      <c r="DW193" s="6">
        <f>IF(AND($E$14+1=$BY193,$E$15=DW$131),1,IF(MOD($E$14+$E$15,2)=0,$G$3*DV193,$G$4*DV193))</f>
        <v>2.5098654499952076E-11</v>
      </c>
      <c r="DX193" s="11">
        <f>IF(AND($E$14+1=$BY193,$E$15=DX$131),1,IF(MOD($E$14+$E$15,2)=0,$G$4*DW193,$G$3*DW193))</f>
        <v>1.8279625668064816E-11</v>
      </c>
    </row>
    <row r="194" spans="3:143" x14ac:dyDescent="0.35">
      <c r="C194">
        <v>49</v>
      </c>
      <c r="AY194" s="10">
        <f>IF(AND($E$14+1=$C194,$E$15=AY$131),1,IF(MOD($E$14+$E$15,2)=0,$G$2*AY193,$G$5*AY193))</f>
        <v>2.5815428215988123E-11</v>
      </c>
      <c r="AZ194" s="7">
        <f>IF(AND($E$14+1=$C194,$E$15=AZ$131),1,IF(MOD($E$14+$E$15,2)=0,$G$5*AZ193,$G$2*AZ193))</f>
        <v>2.1514832770465293E-11</v>
      </c>
      <c r="BA194" s="3">
        <f>IF(AND($E$14+1=$C194,$E$15=BA$131),1,IF(MOD($E$14+$E$15,2)=0,$G$2*BA193+$G$3*AZ194,$G$5*BA193+$G$4*AZ194))</f>
        <v>4.7588241172179079E-11</v>
      </c>
      <c r="BB194" s="6">
        <f>IF(AND($E$14+1=$C194,$E$15=BB$131),1,IF(MOD($E$14+$E$15,2)=0,$G$4*BA194,$G$3*BA194))</f>
        <v>3.465903858833088E-11</v>
      </c>
      <c r="BC194" s="11">
        <f>IF(AND($E$14+1=$C194,$E$15=BC$131),1,IF(MOD($E$14+$E$15,2)=0,$G$3*BB194,$G$4*BB194))</f>
        <v>9.6675781617925987E-12</v>
      </c>
      <c r="BY194">
        <v>49</v>
      </c>
      <c r="DU194" s="10">
        <f>IF(AND($E$14+1=$BY194,$E$15=DU$131),1,IF(MOD($E$14+$E$15,2)=0,$G$5*DU193,$G$2*DU193))</f>
        <v>2.9333420290945678E-11</v>
      </c>
      <c r="DV194" s="7">
        <f>IF(AND($E$14+1=$BY194,$E$15=DV$131),1,IF(MOD($E$14+$E$15,2)=0,$G$2*DV193,$G$5*DV193))</f>
        <v>6.4882023211757705E-11</v>
      </c>
      <c r="DW194" s="3">
        <f>IF(AND($E$14+1=$BY194,$E$15=DW$131),1,IF(MOD($E$14+$E$15,2)=0,$G$5*DW193+$G$4*DV194,$G$2*DW193+$G$3*DV194))</f>
        <v>5.4073318773999015E-11</v>
      </c>
      <c r="DX194" s="6">
        <f>IF(AND($E$14+1=$BY194,$E$15=DX$131),1,IF(MOD($E$14+$E$15,2)=0,$G$3*DW194,$G$4*DW194))</f>
        <v>1.5082877569811373E-11</v>
      </c>
      <c r="DY194" s="11">
        <f>IF(AND($E$14+1=$BY194,$E$15=DY$131),1,IF(MOD($E$14+$E$15,2)=0,$G$4*DX194,$G$3*DX194))</f>
        <v>1.0985025351615143E-11</v>
      </c>
    </row>
    <row r="195" spans="3:143" x14ac:dyDescent="0.35">
      <c r="C195">
        <v>50</v>
      </c>
      <c r="AZ195" s="10">
        <f>IF(AND($E$14+1=$C195,$E$15=AZ$131),1,IF(MOD($E$14+$E$15,2)=0,$G$2*AZ194,$G$5*AZ194))</f>
        <v>1.5513618197929549E-11</v>
      </c>
      <c r="BA195" s="7">
        <f>IF(AND($E$14+1=$C195,$E$15=BA$131),1,IF(MOD($E$14+$E$15,2)=0,$G$5*BA194,$G$2*BA194))</f>
        <v>1.2929202583848199E-11</v>
      </c>
      <c r="BB195" s="3">
        <f>IF(AND($E$14+1=$C195,$E$15=BB$131),1,IF(MOD($E$14+$E$15,2)=0,$G$2*BB194+$G$3*BA195,$G$5*BB194+$G$4*BA195))</f>
        <v>2.8597852341606772E-11</v>
      </c>
      <c r="BC195" s="6">
        <f>IF(AND($E$14+1=$C195,$E$15=BC$131),1,IF(MOD($E$14+$E$15,2)=0,$G$4*BB195,$G$3*BB195))</f>
        <v>2.0828129879080205E-11</v>
      </c>
      <c r="BD195" s="11">
        <f>IF(AND($E$14+1=$C195,$E$15=BD$131),1,IF(MOD($E$14+$E$15,2)=0,$G$3*BC195,$G$4*BC195))</f>
        <v>5.809669909244668E-12</v>
      </c>
      <c r="BY195">
        <v>50</v>
      </c>
      <c r="DV195" s="10">
        <f>IF(AND($E$14+1=$BY195,$E$15=DV$131),1,IF(MOD($E$14+$E$15,2)=0,$G$5*DV194,$G$2*DV194))</f>
        <v>1.7627733269645953E-11</v>
      </c>
      <c r="DW195" s="7">
        <f>IF(AND($E$14+1=$BY195,$E$15=DW$131),1,IF(MOD($E$14+$E$15,2)=0,$G$2*DW194,$G$5*DW194))</f>
        <v>3.8990441204187643E-11</v>
      </c>
      <c r="DX195" s="3">
        <f>IF(AND($E$14+1=$BY195,$E$15=DX$131),1,IF(MOD($E$14+$E$15,2)=0,$G$5*DX194+$G$4*DW195,$G$2*DX194+$G$3*DW195))</f>
        <v>3.2495018681705319E-11</v>
      </c>
      <c r="DY195" s="6">
        <f>IF(AND($E$14+1=$BY195,$E$15=DY$131),1,IF(MOD($E$14+$E$15,2)=0,$G$3*DX195,$G$4*DX195))</f>
        <v>9.0639598145132994E-12</v>
      </c>
      <c r="DZ195" s="11">
        <f>IF(AND($E$14+1=$BY195,$E$15=DZ$131),1,IF(MOD($E$14+$E$15,2)=0,$G$4*DY195,$G$3*DY195))</f>
        <v>6.6013814597113834E-12</v>
      </c>
    </row>
    <row r="196" spans="3:143" x14ac:dyDescent="0.35">
      <c r="C196">
        <v>51</v>
      </c>
      <c r="BA196" s="10">
        <f>IF(AND($E$14+1=$C196,$E$15=BA$131),1,IF(MOD($E$14+$E$15,2)=0,$G$2*BA195,$G$5*BA195))</f>
        <v>9.3228106687797096E-12</v>
      </c>
      <c r="BB196" s="7">
        <f>IF(AND($E$14+1=$C196,$E$15=BB$131),1,IF(MOD($E$14+$E$15,2)=0,$G$5*BB195,$G$2*BB195))</f>
        <v>7.7697224625265703E-12</v>
      </c>
      <c r="BC196" s="3">
        <f>IF(AND($E$14+1=$C196,$E$15=BC$131),1,IF(MOD($E$14+$E$15,2)=0,$G$2*BC195+$G$3*BB196,$G$5*BC195+$G$4*BB196))</f>
        <v>1.7185698365975036E-11</v>
      </c>
      <c r="BD196" s="6">
        <f>IF(AND($E$14+1=$C196,$E$15=BD$131),1,IF(MOD($E$14+$E$15,2)=0,$G$4*BC196,$G$3*BC196))</f>
        <v>1.2516532827482712E-11</v>
      </c>
      <c r="BE196" s="11">
        <f>IF(AND($E$14+1=$C196,$E$15=BE$131),1,IF(MOD($E$14+$E$15,2)=0,$G$3*BD196,$G$4*BD196))</f>
        <v>3.4912843619693549E-12</v>
      </c>
      <c r="BY196">
        <v>51</v>
      </c>
      <c r="DW196" s="10">
        <f>IF(AND($E$14+1=$BY196,$E$15=DW$131),1,IF(MOD($E$14+$E$15,2)=0,$G$5*DW195,$G$2*DW195))</f>
        <v>1.0593274740678561E-11</v>
      </c>
      <c r="DX196" s="7">
        <f>IF(AND($E$14+1=$BY196,$E$15=DX$131),1,IF(MOD($E$14+$E$15,2)=0,$G$2*DX195,$G$5*DX195))</f>
        <v>2.3431058867192018E-11</v>
      </c>
      <c r="DY196" s="3">
        <f>IF(AND($E$14+1=$BY196,$E$15=DY$131),1,IF(MOD($E$14+$E$15,2)=0,$G$5*DY195+$G$4*DX196,$G$2*DY195+$G$3*DX196))</f>
        <v>1.9527675812495467E-11</v>
      </c>
      <c r="DZ196" s="6">
        <f>IF(AND($E$14+1=$BY196,$E$15=DZ$131),1,IF(MOD($E$14+$E$15,2)=0,$G$3*DY196,$G$4*DY196))</f>
        <v>5.4469292838090317E-12</v>
      </c>
      <c r="EA196" s="11">
        <f>IF(AND($E$14+1=$BY196,$E$15=EA$131),1,IF(MOD($E$14+$E$15,2)=0,$G$4*DZ196,$G$3*DZ196))</f>
        <v>3.9670584073994724E-12</v>
      </c>
    </row>
    <row r="197" spans="3:143" x14ac:dyDescent="0.35">
      <c r="C197">
        <v>52</v>
      </c>
      <c r="BB197" s="10">
        <f>IF(AND($E$14+1=$C197,$E$15=BB$131),1,IF(MOD($E$14+$E$15,2)=0,$G$2*BB196,$G$5*BB196))</f>
        <v>5.6024840663870696E-12</v>
      </c>
      <c r="BC197" s="7">
        <f>IF(AND($E$14+1=$C197,$E$15=BC$131),1,IF(MOD($E$14+$E$15,2)=0,$G$5*BC196,$G$2*BC196))</f>
        <v>4.6691655384923262E-12</v>
      </c>
      <c r="BD197" s="3">
        <f>IF(AND($E$14+1=$C197,$E$15=BD$131),1,IF(MOD($E$14+$E$15,2)=0,$G$2*BD196+$G$3*BC197,$G$5*BD196+$G$4*BC197))</f>
        <v>1.0327636663001348E-11</v>
      </c>
      <c r="BE197" s="6">
        <f>IF(AND($E$14+1=$C197,$E$15=BE$131),1,IF(MOD($E$14+$E$15,2)=0,$G$4*BD197,$G$3*BD197))</f>
        <v>7.5217311842675542E-12</v>
      </c>
      <c r="BF197" s="11">
        <f>IF(AND($E$14+1=$C197,$E$15=BF$131),1,IF(MOD($E$14+$E$15,2)=0,$G$3*BE197,$G$4*BE197))</f>
        <v>2.0980652406319767E-12</v>
      </c>
      <c r="BY197">
        <v>52</v>
      </c>
      <c r="DX197" s="10">
        <f>IF(AND($E$14+1=$BY197,$E$15=DX$131),1,IF(MOD($E$14+$E$15,2)=0,$G$5*DX196,$G$2*DX196))</f>
        <v>6.365961409498471E-12</v>
      </c>
      <c r="DY197" s="7">
        <f>IF(AND($E$14+1=$BY197,$E$15=DY$131),1,IF(MOD($E$14+$E$15,2)=0,$G$2*DY196,$G$5*DY196))</f>
        <v>1.4080746528686436E-11</v>
      </c>
      <c r="DZ197" s="3">
        <f>IF(AND($E$14+1=$BY197,$E$15=DZ$131),1,IF(MOD($E$14+$E$15,2)=0,$G$5*DZ196+$G$4*DY197,$G$2*DZ196+$G$3*DY197))</f>
        <v>1.1735033186874552E-11</v>
      </c>
      <c r="EA197" s="6">
        <f>IF(AND($E$14+1=$BY197,$E$15=EA$131),1,IF(MOD($E$14+$E$15,2)=0,$G$3*DZ197,$G$4*DZ197))</f>
        <v>3.2732976789360893E-12</v>
      </c>
      <c r="EB197" s="11">
        <f>IF(AND($E$14+1=$BY197,$E$15=EB$131),1,IF(MOD($E$14+$E$15,2)=0,$G$4*EA197,$G$3*EA197))</f>
        <v>2.3839786420109242E-12</v>
      </c>
    </row>
    <row r="198" spans="3:143" x14ac:dyDescent="0.35">
      <c r="C198">
        <v>53</v>
      </c>
      <c r="BC198" s="10">
        <f>IF(AND($E$14+1=$C198,$E$15=BC$131),1,IF(MOD($E$14+$E$15,2)=0,$G$2*BC197,$G$5*BC197))</f>
        <v>3.3667773410043349E-12</v>
      </c>
      <c r="BD198" s="7">
        <f>IF(AND($E$14+1=$C198,$E$15=BD$131),1,IF(MOD($E$14+$E$15,2)=0,$G$5*BD197,$G$2*BD197))</f>
        <v>2.8059054787337947E-12</v>
      </c>
      <c r="BE198" s="3">
        <f>IF(AND($E$14+1=$C198,$E$15=BE$131),1,IF(MOD($E$14+$E$15,2)=0,$G$2*BE197+$G$3*BD198,$G$5*BE197+$G$4*BD198))</f>
        <v>6.2063278879687366E-12</v>
      </c>
      <c r="BF198" s="6">
        <f>IF(AND($E$14+1=$C198,$E$15=BF$131),1,IF(MOD($E$14+$E$15,2)=0,$G$4*BE198,$G$3*BE198))</f>
        <v>4.5201367493845711E-12</v>
      </c>
      <c r="BG198" s="11">
        <f>IF(AND($E$14+1=$C198,$E$15=BG$131),1,IF(MOD($E$14+$E$15,2)=0,$G$3*BF198,$G$4*BF198))</f>
        <v>1.2608190274896752E-12</v>
      </c>
      <c r="BY198">
        <v>53</v>
      </c>
      <c r="DY198" s="10">
        <f>IF(AND($E$14+1=$BY198,$E$15=DY$131),1,IF(MOD($E$14+$E$15,2)=0,$G$5*DY197,$G$2*DY197))</f>
        <v>3.8255842182214439E-12</v>
      </c>
      <c r="DZ198" s="7">
        <f>IF(AND($E$14+1=$BY198,$E$15=DZ$131),1,IF(MOD($E$14+$E$15,2)=0,$G$2*DZ197,$G$5*DZ197))</f>
        <v>8.4617355079384629E-12</v>
      </c>
      <c r="EA198" s="3">
        <f>IF(AND($E$14+1=$BY198,$E$15=EA$131),1,IF(MOD($E$14+$E$15,2)=0,$G$5*EA197+$G$4*DZ198,$G$2*EA197+$G$3*DZ198))</f>
        <v>7.052093921434721E-12</v>
      </c>
      <c r="EB198" s="6">
        <f>IF(AND($E$14+1=$BY198,$E$15=EB$131),1,IF(MOD($E$14+$E$15,2)=0,$G$3*EA198,$G$4*EA198))</f>
        <v>1.9670675231230038E-12</v>
      </c>
      <c r="EC198" s="11">
        <f>IF(AND($E$14+1=$BY198,$E$15=EC$131),1,IF(MOD($E$14+$E$15,2)=0,$G$4*EB198,$G$3*EB198))</f>
        <v>1.4326368764733822E-12</v>
      </c>
    </row>
    <row r="199" spans="3:143" x14ac:dyDescent="0.35">
      <c r="C199">
        <v>54</v>
      </c>
      <c r="BD199" s="10">
        <f>IF(AND($E$14+1=$C199,$E$15=BD$131),1,IF(MOD($E$14+$E$15,2)=0,$G$2*BD198,$G$5*BD198))</f>
        <v>2.0232435344006356E-12</v>
      </c>
      <c r="BE199" s="7">
        <f>IF(AND($E$14+1=$C199,$E$15=BE$131),1,IF(MOD($E$14+$E$15,2)=0,$G$5*BE198,$G$2*BE198))</f>
        <v>1.686191138584166E-12</v>
      </c>
      <c r="BF199" s="3">
        <f>IF(AND($E$14+1=$C199,$E$15=BF$131),1,IF(MOD($E$14+$E$15,2)=0,$G$2*BF198+$G$3*BE199,$G$5*BF198+$G$4*BE199))</f>
        <v>3.729653463794929E-12</v>
      </c>
      <c r="BG199" s="6">
        <f>IF(AND($E$14+1=$C199,$E$15=BG$131),1,IF(MOD($E$14+$E$15,2)=0,$G$4*BF199,$G$3*BF199))</f>
        <v>2.7163475711378396E-12</v>
      </c>
      <c r="BH199" s="11">
        <f>IF(AND($E$14+1=$C199,$E$15=BH$131),1,IF(MOD($E$14+$E$15,2)=0,$G$3*BG199,$G$4*BG199))</f>
        <v>7.5768121471817221E-13</v>
      </c>
      <c r="BY199">
        <v>54</v>
      </c>
      <c r="DZ199" s="10">
        <f>IF(AND($E$14+1=$BY199,$E$15=DZ$131),1,IF(MOD($E$14+$E$15,2)=0,$G$5*DZ198,$G$2*DZ198))</f>
        <v>2.2989606234289074E-12</v>
      </c>
      <c r="EA199" s="7">
        <f>IF(AND($E$14+1=$BY199,$E$15=EA$131),1,IF(MOD($E$14+$E$15,2)=0,$G$2*EA198,$G$5*EA198))</f>
        <v>5.0850263983117172E-12</v>
      </c>
      <c r="EB199" s="3">
        <f>IF(AND($E$14+1=$BY199,$E$15=EB$131),1,IF(MOD($E$14+$E$15,2)=0,$G$5*EB198+$G$4*EA199,$G$2*EB198+$G$3*EA199))</f>
        <v>4.2379112086671411E-12</v>
      </c>
      <c r="EC199" s="6">
        <f>IF(AND($E$14+1=$BY199,$E$15=EC$131),1,IF(MOD($E$14+$E$15,2)=0,$G$3*EB199,$G$4*EB199))</f>
        <v>1.1820967782505241E-12</v>
      </c>
      <c r="ED199" s="11">
        <f>IF(AND($E$14+1=$BY199,$E$15=ED$131),1,IF(MOD($E$14+$E$15,2)=0,$G$4*EC199,$G$3*EC199))</f>
        <v>8.6093406361230485E-13</v>
      </c>
    </row>
    <row r="200" spans="3:143" x14ac:dyDescent="0.35">
      <c r="C200">
        <v>55</v>
      </c>
      <c r="BE200" s="10">
        <f>IF(AND($E$14+1=$C200,$E$15=BE$131),1,IF(MOD($E$14+$E$15,2)=0,$G$2*BE199,$G$5*BE199))</f>
        <v>1.2158553966841328E-12</v>
      </c>
      <c r="BF200" s="7">
        <f>IF(AND($E$14+1=$C200,$E$15=BF$131),1,IF(MOD($E$14+$E$15,2)=0,$G$5*BF199,$G$2*BF199))</f>
        <v>1.0133058926570895E-12</v>
      </c>
      <c r="BG200" s="3">
        <f>IF(AND($E$14+1=$C200,$E$15=BG$131),1,IF(MOD($E$14+$E$15,2)=0,$G$2*BG199+$G$3*BF200,$G$5*BG199+$G$4*BF200))</f>
        <v>2.2413116437117867E-12</v>
      </c>
      <c r="BH200" s="6">
        <f>IF(AND($E$14+1=$C200,$E$15=BH$131),1,IF(MOD($E$14+$E$15,2)=0,$G$4*BG200,$G$3*BG200))</f>
        <v>1.6323718808354746E-12</v>
      </c>
      <c r="BI200" s="11">
        <f>IF(AND($E$14+1=$C200,$E$15=BI$131),1,IF(MOD($E$14+$E$15,2)=0,$G$3*BH200,$G$4*BH200))</f>
        <v>4.553237305434829E-13</v>
      </c>
      <c r="BY200">
        <v>55</v>
      </c>
      <c r="EA200" s="10">
        <f>IF(AND($E$14+1=$BY200,$E$15=EA$131),1,IF(MOD($E$14+$E$15,2)=0,$G$5*EA199,$G$2*EA199))</f>
        <v>1.3815458362941986E-12</v>
      </c>
      <c r="EB200" s="7">
        <f>IF(AND($E$14+1=$BY200,$E$15=EB$131),1,IF(MOD($E$14+$E$15,2)=0,$G$2*EB199,$G$5*EB199))</f>
        <v>3.0558144304166168E-12</v>
      </c>
      <c r="EC200" s="3">
        <f>IF(AND($E$14+1=$BY200,$E$15=EC$131),1,IF(MOD($E$14+$E$15,2)=0,$G$5*EC199+$G$4*EB200,$G$2*EC199+$G$3*EB200))</f>
        <v>2.5467459186778266E-12</v>
      </c>
      <c r="ED200" s="6">
        <f>IF(AND($E$14+1=$BY200,$E$15=ED$131),1,IF(MOD($E$14+$E$15,2)=0,$G$3*EC200,$G$4*EC200))</f>
        <v>7.1037357727901948E-13</v>
      </c>
      <c r="EE200" s="11">
        <f>IF(AND($E$14+1=$BY200,$E$15=EE$131),1,IF(MOD($E$14+$E$15,2)=0,$G$4*ED200,$G$3*ED200))</f>
        <v>5.1737287658863883E-13</v>
      </c>
    </row>
    <row r="201" spans="3:143" x14ac:dyDescent="0.35">
      <c r="C201">
        <v>56</v>
      </c>
      <c r="BF201" s="10">
        <f>IF(AND($E$14+1=$C201,$E$15=BF$131),1,IF(MOD($E$14+$E$15,2)=0,$G$2*BF200,$G$5*BF200))</f>
        <v>7.3066060536497015E-13</v>
      </c>
      <c r="BG201" s="7">
        <f>IF(AND($E$14+1=$C201,$E$15=BG$131),1,IF(MOD($E$14+$E$15,2)=0,$G$5*BG200,$G$2*BG200))</f>
        <v>6.0893976287631224E-13</v>
      </c>
      <c r="BH201" s="3">
        <f>IF(AND($E$14+1=$C201,$E$15=BH$131),1,IF(MOD($E$14+$E$15,2)=0,$G$2*BH200+$G$3*BG201,$G$5*BH200+$G$4*BG201))</f>
        <v>1.3469020467994456E-12</v>
      </c>
      <c r="BI201" s="6">
        <f>IF(AND($E$14+1=$C201,$E$15=BI$131),1,IF(MOD($E$14+$E$15,2)=0,$G$4*BH201,$G$3*BH201))</f>
        <v>9.8096355034056488E-13</v>
      </c>
      <c r="BJ201" s="11">
        <f>IF(AND($E$14+1=$C201,$E$15=BJ$131),1,IF(MOD($E$14+$E$15,2)=0,$G$3*BI201,$G$4*BI201))</f>
        <v>2.7362391407994596E-13</v>
      </c>
      <c r="BY201">
        <v>56</v>
      </c>
      <c r="EB201" s="10">
        <f>IF(AND($E$14+1=$BY201,$E$15=EB$131),1,IF(MOD($E$14+$E$15,2)=0,$G$5*EB200,$G$2*EB200))</f>
        <v>8.3023122637700953E-13</v>
      </c>
      <c r="EC201" s="7">
        <f>IF(AND($E$14+1=$BY201,$E$15=EC$131),1,IF(MOD($E$14+$E$15,2)=0,$G$2*EC200,$G$5*EC200))</f>
        <v>1.8363723413988071E-12</v>
      </c>
      <c r="ED201" s="3">
        <f>IF(AND($E$14+1=$BY201,$E$15=ED$131),1,IF(MOD($E$14+$E$15,2)=0,$G$5*ED200+$G$4*EC201,$G$2*ED200+$G$3*EC201))</f>
        <v>1.5304508412157229E-12</v>
      </c>
      <c r="EE201" s="6">
        <f>IF(AND($E$14+1=$BY201,$E$15=EE$131),1,IF(MOD($E$14+$E$15,2)=0,$G$3*ED201,$G$4*ED201))</f>
        <v>4.2689450523926873E-13</v>
      </c>
      <c r="EF201" s="11">
        <f>IF(AND($E$14+1=$BY201,$E$15=EF$131),1,IF(MOD($E$14+$E$15,2)=0,$G$4*EE201,$G$3*EE201))</f>
        <v>3.1091195568043168E-13</v>
      </c>
    </row>
    <row r="202" spans="3:143" x14ac:dyDescent="0.35">
      <c r="C202">
        <v>57</v>
      </c>
      <c r="BG202" s="10">
        <f>IF(AND($E$14+1=$C202,$E$15=BG$131),1,IF(MOD($E$14+$E$15,2)=0,$G$2*BG201,$G$5*BG201))</f>
        <v>4.3908586636885846E-13</v>
      </c>
      <c r="BH202" s="7">
        <f>IF(AND($E$14+1=$C202,$E$15=BH$131),1,IF(MOD($E$14+$E$15,2)=0,$G$5*BH201,$G$2*BH201))</f>
        <v>3.6593849645888079E-13</v>
      </c>
      <c r="BI202" s="3">
        <f>IF(AND($E$14+1=$C202,$E$15=BI$131),1,IF(MOD($E$14+$E$15,2)=0,$G$2*BI201+$G$3*BH202,$G$5*BI201+$G$4*BH202))</f>
        <v>8.094122603442019E-13</v>
      </c>
      <c r="BJ202" s="6">
        <f>IF(AND($E$14+1=$C202,$E$15=BJ$131),1,IF(MOD($E$14+$E$15,2)=0,$G$4*BI202,$G$3*BI202))</f>
        <v>5.8950383695916793E-13</v>
      </c>
      <c r="BK202" s="11">
        <f>IF(AND($E$14+1=$C202,$E$15=BK$131),1,IF(MOD($E$14+$E$15,2)=0,$G$3*BJ202,$G$4*BJ202))</f>
        <v>1.6443255937278594E-13</v>
      </c>
      <c r="BY202">
        <v>57</v>
      </c>
      <c r="EC202" s="10">
        <f>IF(AND($E$14+1=$BY202,$E$15=EC$131),1,IF(MOD($E$14+$E$15,2)=0,$G$5*EC201,$G$2*EC201))</f>
        <v>4.9892220087346488E-13</v>
      </c>
      <c r="ED202" s="7">
        <f>IF(AND($E$14+1=$BY202,$E$15=ED$131),1,IF(MOD($E$14+$E$15,2)=0,$G$2*ED201,$G$5*ED201))</f>
        <v>1.1035563359764542E-12</v>
      </c>
      <c r="EE202" s="3">
        <f>IF(AND($E$14+1=$BY202,$E$15=EE$131),1,IF(MOD($E$14+$E$15,2)=0,$G$5*EE201+$G$4*ED202,$G$2*EE201+$G$3*ED202))</f>
        <v>9.1971474664969177E-13</v>
      </c>
      <c r="EF202" s="6">
        <f>IF(AND($E$14+1=$BY202,$E$15=EF$131),1,IF(MOD($E$14+$E$15,2)=0,$G$3*EE202,$G$4*EE202))</f>
        <v>2.5653955106483432E-13</v>
      </c>
      <c r="EG202" s="11">
        <f>IF(AND($E$14+1=$BY202,$E$15=EG$131),1,IF(MOD($E$14+$E$15,2)=0,$G$4*EF202,$G$3*EF202))</f>
        <v>1.8684057197279337E-13</v>
      </c>
    </row>
    <row r="203" spans="3:143" x14ac:dyDescent="0.35">
      <c r="C203">
        <v>58</v>
      </c>
      <c r="BH203" s="10">
        <f>IF(AND($E$14+1=$C203,$E$15=BH$131),1,IF(MOD($E$14+$E$15,2)=0,$G$2*BH202,$G$5*BH202))</f>
        <v>2.6386587237529781E-13</v>
      </c>
      <c r="BI203" s="7">
        <f>IF(AND($E$14+1=$C203,$E$15=BI$131),1,IF(MOD($E$14+$E$15,2)=0,$G$5*BI202,$G$2*BI202))</f>
        <v>2.1990842338503405E-13</v>
      </c>
      <c r="BJ203" s="3">
        <f>IF(AND($E$14+1=$C203,$E$15=BJ$131),1,IF(MOD($E$14+$E$15,2)=0,$G$2*BJ202+$G$3*BI203,$G$5*BJ202+$G$4*BI203))</f>
        <v>4.8641117500140083E-13</v>
      </c>
      <c r="BK203" s="6">
        <f>IF(AND($E$14+1=$C203,$E$15=BK$131),1,IF(MOD($E$14+$E$15,2)=0,$G$4*BJ203,$G$3*BJ203))</f>
        <v>3.5425859979092308E-13</v>
      </c>
      <c r="BL203" s="11">
        <f>IF(AND($E$14+1=$C203,$E$15=BL$131),1,IF(MOD($E$14+$E$15,2)=0,$G$3*BK203,$G$4*BK203))</f>
        <v>9.8814705844697972E-14</v>
      </c>
      <c r="BY203">
        <v>58</v>
      </c>
      <c r="ED203" s="10">
        <f>IF(AND($E$14+1=$BY203,$E$15=ED$131),1,IF(MOD($E$14+$E$15,2)=0,$G$5*ED202,$G$2*ED202))</f>
        <v>2.9982413888559946E-13</v>
      </c>
      <c r="EE203" s="7">
        <f>IF(AND($E$14+1=$BY203,$E$15=EE$131),1,IF(MOD($E$14+$E$15,2)=0,$G$2*EE202,$G$5*EE202))</f>
        <v>6.6317519558485751E-13</v>
      </c>
      <c r="EF203" s="3">
        <f>IF(AND($E$14+1=$BY203,$E$15=EF$131),1,IF(MOD($E$14+$E$15,2)=0,$G$5*EF202+$G$4*EE203,$G$2*EF202+$G$3*EE203))</f>
        <v>5.5269675603104039E-13</v>
      </c>
      <c r="EG203" s="6">
        <f>IF(AND($E$14+1=$BY203,$E$15=EG$131),1,IF(MOD($E$14+$E$15,2)=0,$G$3*EF203,$G$4*EF203))</f>
        <v>1.5416581954752424E-13</v>
      </c>
      <c r="EH203" s="11">
        <f>IF(AND($E$14+1=$BY203,$E$15=EH$131),1,IF(MOD($E$14+$E$15,2)=0,$G$4*EG203,$G$3*EG203))</f>
        <v>1.1228065919408363E-13</v>
      </c>
    </row>
    <row r="204" spans="3:143" x14ac:dyDescent="0.35">
      <c r="C204">
        <v>59</v>
      </c>
      <c r="BI204" s="10">
        <f>IF(AND($E$14+1=$C204,$E$15=BI$131),1,IF(MOD($E$14+$E$15,2)=0,$G$2*BI203,$G$5*BI203))</f>
        <v>1.5856852597001521E-13</v>
      </c>
      <c r="BJ204" s="7">
        <f>IF(AND($E$14+1=$C204,$E$15=BJ$131),1,IF(MOD($E$14+$E$15,2)=0,$G$5*BJ203,$G$2*BJ203))</f>
        <v>1.3215257521047775E-13</v>
      </c>
      <c r="BK204" s="3">
        <f>IF(AND($E$14+1=$C204,$E$15=BK$131),1,IF(MOD($E$14+$E$15,2)=0,$G$2*BK203+$G$3*BJ204,$G$5*BK203+$G$4*BJ204))</f>
        <v>2.9230571707133665E-13</v>
      </c>
      <c r="BL204" s="6">
        <f>IF(AND($E$14+1=$C204,$E$15=BL$131),1,IF(MOD($E$14+$E$15,2)=0,$G$4*BK204,$G$3*BK204))</f>
        <v>2.1288946340567778E-13</v>
      </c>
      <c r="BM204" s="11">
        <f>IF(AND($E$14+1=$C204,$E$15=BM$131),1,IF(MOD($E$14+$E$15,2)=0,$G$3*BL204,$G$4*BL204))</f>
        <v>5.9382072069056519E-14</v>
      </c>
      <c r="BY204">
        <v>59</v>
      </c>
      <c r="EE204" s="10">
        <f>IF(AND($E$14+1=$BY204,$E$15=EE$131),1,IF(MOD($E$14+$E$15,2)=0,$G$5*EE203,$G$2*EE203))</f>
        <v>1.8017741864585816E-13</v>
      </c>
      <c r="EF204" s="7">
        <f>IF(AND($E$14+1=$BY204,$E$15=EF$131),1,IF(MOD($E$14+$E$15,2)=0,$G$2*EF203,$G$5*EF203))</f>
        <v>3.9853093648351615E-13</v>
      </c>
      <c r="EG204" s="3">
        <f>IF(AND($E$14+1=$BY204,$E$15=EG$131),1,IF(MOD($E$14+$E$15,2)=0,$G$5*EG203+$G$4*EF204,$G$2*EG203+$G$3*EF204))</f>
        <v>3.3213961746292036E-13</v>
      </c>
      <c r="EH204" s="6">
        <f>IF(AND($E$14+1=$BY204,$E$15=EH$131),1,IF(MOD($E$14+$E$15,2)=0,$G$3*EG204,$G$4*EG204))</f>
        <v>9.2644973525946621E-14</v>
      </c>
      <c r="EI204" s="11">
        <f>IF(AND($E$14+1=$BY204,$E$15=EI$131),1,IF(MOD($E$14+$E$15,2)=0,$G$4*EH204,$G$3*EH204))</f>
        <v>6.7474351506982685E-14</v>
      </c>
    </row>
    <row r="205" spans="3:143" x14ac:dyDescent="0.35">
      <c r="C205">
        <v>60</v>
      </c>
      <c r="BJ205" s="10">
        <f>IF(AND($E$14+1=$C205,$E$15=BJ$131),1,IF(MOD($E$14+$E$15,2)=0,$G$2*BJ204,$G$5*BJ204))</f>
        <v>9.5290752085366205E-14</v>
      </c>
      <c r="BK205" s="7">
        <f>IF(AND($E$14+1=$C205,$E$15=BK$131),1,IF(MOD($E$14+$E$15,2)=0,$G$5*BK204,$G$2*BK204))</f>
        <v>7.9416253665658897E-14</v>
      </c>
      <c r="BL205" s="3">
        <f>IF(AND($E$14+1=$C205,$E$15=BL$131),1,IF(MOD($E$14+$E$15,2)=0,$G$2*BL204+$G$3*BK205,$G$5*BL204+$G$4*BK205))</f>
        <v>1.7565927064143265E-13</v>
      </c>
      <c r="BM205" s="6">
        <f>IF(AND($E$14+1=$C205,$E$15=BM$131),1,IF(MOD($E$14+$E$15,2)=0,$G$4*BL205,$G$3*BL205))</f>
        <v>1.2793457563459458E-13</v>
      </c>
      <c r="BN205" s="11">
        <f>IF(AND($E$14+1=$C205,$E$15=BN$131),1,IF(MOD($E$14+$E$15,2)=0,$G$3*BM205,$G$4*BM205))</f>
        <v>3.5685280374731051E-14</v>
      </c>
      <c r="BY205">
        <v>60</v>
      </c>
      <c r="EF205" s="10">
        <f>IF(AND($E$14+1=$BY205,$E$15=EF$131),1,IF(MOD($E$14+$E$15,2)=0,$G$5*EF204,$G$2*EF204))</f>
        <v>1.0827647937403643E-13</v>
      </c>
      <c r="EG205" s="7">
        <f>IF(AND($E$14+1=$BY205,$E$15=EG$131),1,IF(MOD($E$14+$E$15,2)=0,$G$2*EG204,$G$5*EG204))</f>
        <v>2.3949464393697374E-13</v>
      </c>
      <c r="EH205" s="3">
        <f>IF(AND($E$14+1=$BY205,$E$15=EH$131),1,IF(MOD($E$14+$E$15,2)=0,$G$5*EH204+$G$4*EG205,$G$2*EH204+$G$3*EG205))</f>
        <v>1.9959720096895141E-13</v>
      </c>
      <c r="EI205" s="6">
        <f>IF(AND($E$14+1=$BY205,$E$15=EI$131),1,IF(MOD($E$14+$E$15,2)=0,$G$3*EH205,$G$4*EH205))</f>
        <v>5.5674410480965697E-14</v>
      </c>
      <c r="EJ205" s="11">
        <f>IF(AND($E$14+1=$BY205,$E$15=EJ$131),1,IF(MOD($E$14+$E$15,2)=0,$G$4*EI205,$G$3*EI205))</f>
        <v>4.0548284486093888E-14</v>
      </c>
    </row>
    <row r="206" spans="3:143" x14ac:dyDescent="0.35">
      <c r="C206">
        <v>61</v>
      </c>
      <c r="BK206" s="10">
        <f>IF(AND($E$14+1=$C206,$E$15=BK$131),1,IF(MOD($E$14+$E$15,2)=0,$G$2*BK205,$G$5*BK205))</f>
        <v>5.7264374360847529E-14</v>
      </c>
      <c r="BL206" s="7">
        <f>IF(AND($E$14+1=$C206,$E$15=BL$131),1,IF(MOD($E$14+$E$15,2)=0,$G$5*BL205,$G$2*BL205))</f>
        <v>4.7724695006838078E-14</v>
      </c>
      <c r="BM206" s="3">
        <f>IF(AND($E$14+1=$C206,$E$15=BM$131),1,IF(MOD($E$14+$E$15,2)=0,$G$2*BM205+$G$3*BL206,$G$5*BM205+$G$4*BL206))</f>
        <v>1.0556132692659475E-13</v>
      </c>
      <c r="BN206" s="6">
        <f>IF(AND($E$14+1=$C206,$E$15=BN$131),1,IF(MOD($E$14+$E$15,2)=0,$G$4*BM206,$G$3*BM206))</f>
        <v>7.6881473516679851E-14</v>
      </c>
      <c r="BO206" s="11">
        <f>IF(AND($E$14+1=$C206,$E$15=BO$131),1,IF(MOD($E$14+$E$15,2)=0,$G$3*BN206,$G$4*BN206))</f>
        <v>2.1444843385428834E-14</v>
      </c>
      <c r="BY206">
        <v>61</v>
      </c>
      <c r="EG206" s="10">
        <f>IF(AND($E$14+1=$BY206,$E$15=EG$131),1,IF(MOD($E$14+$E$15,2)=0,$G$5*EG205,$G$2*EG205))</f>
        <v>6.5068064986986302E-14</v>
      </c>
      <c r="EH206" s="7">
        <f>IF(AND($E$14+1=$BY206,$E$15=EH$131),1,IF(MOD($E$14+$E$15,2)=0,$G$2*EH205,$G$5*EH205))</f>
        <v>1.4392279048798572E-13</v>
      </c>
      <c r="EI206" s="3">
        <f>IF(AND($E$14+1=$BY206,$E$15=EI$131),1,IF(MOD($E$14+$E$15,2)=0,$G$5*EI205+$G$4*EH206,$G$2*EI205+$G$3*EH206))</f>
        <v>1.1994667465132356E-13</v>
      </c>
      <c r="EJ206" s="6">
        <f>IF(AND($E$14+1=$BY206,$E$15=EJ$131),1,IF(MOD($E$14+$E$15,2)=0,$G$3*EI206,$G$4*EI206))</f>
        <v>3.3457184609534828E-14</v>
      </c>
      <c r="EK206" s="11">
        <f>IF(AND($E$14+1=$BY206,$E$15=EK$131),1,IF(MOD($E$14+$E$15,2)=0,$G$4*EJ206,$G$3*EJ206))</f>
        <v>2.4367234927705136E-14</v>
      </c>
    </row>
    <row r="207" spans="3:143" x14ac:dyDescent="0.35">
      <c r="C207">
        <v>62</v>
      </c>
      <c r="BL207" s="10">
        <f>IF(AND($E$14+1=$C207,$E$15=BL$131),1,IF(MOD($E$14+$E$15,2)=0,$G$2*BL206,$G$5*BL206))</f>
        <v>3.4412663340106855E-14</v>
      </c>
      <c r="BM207" s="7">
        <f>IF(AND($E$14+1=$C207,$E$15=BM$131),1,IF(MOD($E$14+$E$15,2)=0,$G$5*BM206,$G$2*BM206))</f>
        <v>2.8679853409914914E-14</v>
      </c>
      <c r="BN207" s="3">
        <f>IF(AND($E$14+1=$C207,$E$15=BN$131),1,IF(MOD($E$14+$E$15,2)=0,$G$2*BN206+$G$3*BM207,$G$5*BN206+$G$4*BM207))</f>
        <v>6.3436411308171972E-14</v>
      </c>
      <c r="BO207" s="6">
        <f>IF(AND($E$14+1=$C207,$E$15=BO$131),1,IF(MOD($E$14+$E$15,2)=0,$G$4*BN207,$G$3*BN207))</f>
        <v>4.6201434919190258E-14</v>
      </c>
      <c r="BP207" s="11">
        <f>IF(AND($E$14+1=$C207,$E$15=BP$131),1,IF(MOD($E$14+$E$15,2)=0,$G$3*BO207,$G$4*BO207))</f>
        <v>1.288714290588047E-14</v>
      </c>
      <c r="BY207">
        <v>62</v>
      </c>
      <c r="EH207" s="10">
        <f>IF(AND($E$14+1=$BY207,$E$15=EH$131),1,IF(MOD($E$14+$E$15,2)=0,$G$5*EH206,$G$2*EH206))</f>
        <v>3.9102241831533969E-14</v>
      </c>
      <c r="EI207" s="7">
        <f>IF(AND($E$14+1=$BY207,$E$15=EI$131),1,IF(MOD($E$14+$E$15,2)=0,$G$2*EI206,$G$5*EI206))</f>
        <v>8.6489490041788735E-14</v>
      </c>
      <c r="EJ207" s="3">
        <f>IF(AND($E$14+1=$BY207,$E$15=EJ$131),1,IF(MOD($E$14+$E$15,2)=0,$G$5*EJ206+$G$4*EI207,$G$2*EJ206+$G$3*EI207))</f>
        <v>7.2081194977020166E-14</v>
      </c>
      <c r="EK207" s="6">
        <f>IF(AND($E$14+1=$BY207,$E$15=EK$131),1,IF(MOD($E$14+$E$15,2)=0,$G$3*EJ207,$G$4*EJ207))</f>
        <v>2.0105883337178675E-14</v>
      </c>
      <c r="EL207" s="11">
        <f>IF(AND($E$14+1=$BY207,$E$15=EL$131),1,IF(MOD($E$14+$E$15,2)=0,$G$4*EK207,$G$3*EK207))</f>
        <v>1.4643335607098369E-14</v>
      </c>
    </row>
    <row r="208" spans="3:143" x14ac:dyDescent="0.35">
      <c r="C208">
        <v>63</v>
      </c>
      <c r="BM208" s="10">
        <f>IF(AND($E$14+1=$C208,$E$15=BM$131),1,IF(MOD($E$14+$E$15,2)=0,$G$2*BM207,$G$5*BM207))</f>
        <v>2.0680072232993959E-14</v>
      </c>
      <c r="BN208" s="7">
        <f>IF(AND($E$14+1=$C208,$E$15=BN$131),1,IF(MOD($E$14+$E$15,2)=0,$G$5*BN207,$G$2*BN207))</f>
        <v>1.7234976388981721E-14</v>
      </c>
      <c r="BO208" s="3">
        <f>IF(AND($E$14+1=$C208,$E$15=BO$131),1,IF(MOD($E$14+$E$15,2)=0,$G$2*BO207+$G$3*BN208,$G$5*BO207+$G$4*BN208))</f>
        <v>3.812170988015244E-14</v>
      </c>
      <c r="BP208" s="6">
        <f>IF(AND($E$14+1=$C208,$E$15=BP$131),1,IF(MOD($E$14+$E$15,2)=0,$G$4*BO208,$G$3*BO208))</f>
        <v>2.7764459901110844E-14</v>
      </c>
      <c r="BQ208" s="11">
        <f>IF(AND($E$14+1=$C208,$E$15=BQ$131),1,IF(MOD($E$14+$E$15,2)=0,$G$3*BP208,$G$4*BP208))</f>
        <v>7.7444469652518395E-15</v>
      </c>
      <c r="BY208">
        <v>63</v>
      </c>
      <c r="EI208" s="10">
        <f>IF(AND($E$14+1=$BY208,$E$15=EI$131),1,IF(MOD($E$14+$E$15,2)=0,$G$5*EI207,$G$2*EI207))</f>
        <v>2.3498244746598258E-14</v>
      </c>
      <c r="EJ208" s="7">
        <f>IF(AND($E$14+1=$BY208,$E$15=EJ$131),1,IF(MOD($E$14+$E$15,2)=0,$G$2*EJ207,$G$5*EJ207))</f>
        <v>5.1975311639841491E-14</v>
      </c>
      <c r="EK208" s="3">
        <f>IF(AND($E$14+1=$BY208,$E$15=EK$131),1,IF(MOD($E$14+$E$15,2)=0,$G$5*EK207+$G$4*EJ208,$G$2*EK207+$G$3*EJ208))</f>
        <v>4.3316737912232452E-14</v>
      </c>
      <c r="EL208" s="6">
        <f>IF(AND($E$14+1=$BY208,$E$15=EL$131),1,IF(MOD($E$14+$E$15,2)=0,$G$3*EK208,$G$4*EK208))</f>
        <v>1.2082503339298746E-14</v>
      </c>
      <c r="EM208" s="11">
        <f>IF(AND($E$14+1=$BY208,$E$15=EM$131),1,IF(MOD($E$14+$E$15,2)=0,$G$4*EL208,$G$3*EL208))</f>
        <v>8.7998198539266691E-15</v>
      </c>
    </row>
    <row r="209" spans="2:148" x14ac:dyDescent="0.35">
      <c r="C209">
        <v>64</v>
      </c>
      <c r="BN209" s="10">
        <f>IF(AND($E$14+1=$C209,$E$15=BN$131),1,IF(MOD($E$14+$E$15,2)=0,$G$2*BN208,$G$5*BN208))</f>
        <v>1.242755852213907E-14</v>
      </c>
      <c r="BO209" s="7">
        <f>IF(AND($E$14+1=$C209,$E$15=BO$131),1,IF(MOD($E$14+$E$15,2)=0,$G$5*BO208,$G$2*BO208))</f>
        <v>1.03572499790416E-14</v>
      </c>
      <c r="BP209" s="3">
        <f>IF(AND($E$14+1=$C209,$E$15=BP$131),1,IF(MOD($E$14+$E$15,2)=0,$G$2*BP208+$G$3*BO209,$G$5*BP208+$G$4*BO209))</f>
        <v>2.290900027630189E-14</v>
      </c>
      <c r="BQ209" s="6">
        <f>IF(AND($E$14+1=$C209,$E$15=BQ$131),1,IF(MOD($E$14+$E$15,2)=0,$G$4*BP209,$G$3*BP209))</f>
        <v>1.6684876453484451E-14</v>
      </c>
      <c r="BR209" s="11">
        <f>IF(AND($E$14+1=$C209,$E$15=BR$131),1,IF(MOD($E$14+$E$15,2)=0,$G$3*BQ209,$G$4*BQ209))</f>
        <v>4.6539763883762669E-15</v>
      </c>
      <c r="BY209">
        <v>64</v>
      </c>
      <c r="EJ209" s="10">
        <f>IF(AND($E$14+1=$BY209,$E$15=EJ$131),1,IF(MOD($E$14+$E$15,2)=0,$G$5*EJ208,$G$2*EJ208))</f>
        <v>1.4121121457689355E-14</v>
      </c>
      <c r="EK209" s="7">
        <f>IF(AND($E$14+1=$BY209,$E$15=EK$131),1,IF(MOD($E$14+$E$15,2)=0,$G$2*EK208,$G$5*EK208))</f>
        <v>3.1234234572933707E-14</v>
      </c>
      <c r="EL209" s="3">
        <f>IF(AND($E$14+1=$BY209,$E$15=EL$131),1,IF(MOD($E$14+$E$15,2)=0,$G$5*EL208+$G$4*EK209,$G$2*EL208+$G$3*EK209))</f>
        <v>2.6030919492320047E-14</v>
      </c>
      <c r="EM209" s="6">
        <f>IF(AND($E$14+1=$BY209,$E$15=EM$131),1,IF(MOD($E$14+$E$15,2)=0,$G$3*EL209,$G$4*EL209))</f>
        <v>7.2609039103601373E-15</v>
      </c>
      <c r="EN209" s="11">
        <f>IF(AND($E$14+1=$BY209,$E$15=EN$131),1,IF(MOD($E$14+$E$15,2)=0,$G$4*EM209,$G$3*EM209))</f>
        <v>5.2881960462631487E-15</v>
      </c>
    </row>
    <row r="210" spans="2:148" x14ac:dyDescent="0.35">
      <c r="C210">
        <v>65</v>
      </c>
      <c r="BO210" s="10">
        <f>IF(AND($E$14+1=$C210,$E$15=BO$131),1,IF(MOD($E$14+$E$15,2)=0,$G$2*BO209,$G$5*BO209))</f>
        <v>7.4682626385987124E-15</v>
      </c>
      <c r="BP210" s="7">
        <f>IF(AND($E$14+1=$C210,$E$15=BP$131),1,IF(MOD($E$14+$E$15,2)=0,$G$5*BP209,$G$2*BP209))</f>
        <v>6.2241238228174388E-15</v>
      </c>
      <c r="BQ210" s="3">
        <f>IF(AND($E$14+1=$C210,$E$15=BQ$131),1,IF(MOD($E$14+$E$15,2)=0,$G$2*BQ209+$G$3*BP210,$G$5*BQ209+$G$4*BP210))</f>
        <v>1.3767018722652884E-14</v>
      </c>
      <c r="BR210" s="6">
        <f>IF(AND($E$14+1=$C210,$E$15=BR$131),1,IF(MOD($E$14+$E$15,2)=0,$G$4*BQ210,$G$3*BQ210))</f>
        <v>1.0026670904442908E-14</v>
      </c>
      <c r="BS210" s="11">
        <f>IF(AND($E$14+1=$C210,$E$15=BS$131),1,IF(MOD($E$14+$E$15,2)=0,$G$3*BR210,$G$4*BR210))</f>
        <v>2.7967776551052235E-15</v>
      </c>
      <c r="BY210">
        <v>65</v>
      </c>
      <c r="EK210" s="10">
        <f>IF(AND($E$14+1=$BY210,$E$15=EK$131),1,IF(MOD($E$14+$E$15,2)=0,$G$5*EK209,$G$2*EK209))</f>
        <v>8.4859985659857406E-15</v>
      </c>
      <c r="EL210" s="7">
        <f>IF(AND($E$14+1=$BY210,$E$15=EL$131),1,IF(MOD($E$14+$E$15,2)=0,$G$2*EL209,$G$5*EL209))</f>
        <v>1.8770015581959911E-14</v>
      </c>
      <c r="EM210" s="3">
        <f>IF(AND($E$14+1=$BY210,$E$15=EM$131),1,IF(MOD($E$14+$E$15,2)=0,$G$5*EM209+$G$4*EL210,$G$2*EM209+$G$3*EL210))</f>
        <v>1.5643116316575032E-14</v>
      </c>
      <c r="EN210" s="6">
        <f>IF(AND($E$14+1=$BY210,$E$15=EN$131),1,IF(MOD($E$14+$E$15,2)=0,$G$3*EM210,$G$4*EM210))</f>
        <v>4.3633942499322306E-15</v>
      </c>
      <c r="EO210" s="11">
        <f>IF(AND($E$14+1=$BY210,$E$15=EO$131),1,IF(MOD($E$14+$E$15,2)=0,$G$4*EN210,$G$3*EN210))</f>
        <v>3.1779079444716817E-15</v>
      </c>
    </row>
    <row r="211" spans="2:148" x14ac:dyDescent="0.35">
      <c r="C211">
        <v>66</v>
      </c>
      <c r="BP211" s="10">
        <f>IF(AND($E$14+1=$C211,$E$15=BP$131),1,IF(MOD($E$14+$E$15,2)=0,$G$2*BP210,$G$5*BP210))</f>
        <v>4.4880051652727394E-15</v>
      </c>
      <c r="BQ211" s="7">
        <f>IF(AND($E$14+1=$C211,$E$15=BQ$131),1,IF(MOD($E$14+$E$15,2)=0,$G$5*BQ210,$G$2*BQ210))</f>
        <v>3.7403478182099765E-15</v>
      </c>
      <c r="BR211" s="3">
        <f>IF(AND($E$14+1=$C211,$E$15=BR$131),1,IF(MOD($E$14+$E$15,2)=0,$G$2*BR210+$G$3*BQ211,$G$5*BR210+$G$4*BQ211))</f>
        <v>8.2732027685177666E-15</v>
      </c>
      <c r="BS211" s="6">
        <f>IF(AND($E$14+1=$C211,$E$15=BS$131),1,IF(MOD($E$14+$E$15,2)=0,$G$4*BR211,$G$3*BR211))</f>
        <v>6.0254644202059131E-15</v>
      </c>
      <c r="BT211" s="11">
        <f>IF(AND($E$14+1=$C211,$E$15=BT$131),1,IF(MOD($E$14+$E$15,2)=0,$G$3*BS211,$G$4*BS211))</f>
        <v>1.6807058307454998E-15</v>
      </c>
      <c r="BY211">
        <v>66</v>
      </c>
      <c r="EL211" s="10">
        <f>IF(AND($E$14+1=$BY211,$E$15=EL$131),1,IF(MOD($E$14+$E$15,2)=0,$G$5*EL210,$G$2*EL210))</f>
        <v>5.0996071294818688E-15</v>
      </c>
      <c r="EM211" s="7">
        <f>IF(AND($E$14+1=$BY211,$E$15=EM$131),1,IF(MOD($E$14+$E$15,2)=0,$G$2*EM210,$G$5*EM210))</f>
        <v>1.1279722066642802E-14</v>
      </c>
      <c r="EN211" s="3">
        <f>IF(AND($E$14+1=$BY211,$E$15=EN$131),1,IF(MOD($E$14+$E$15,2)=0,$G$5*EN210+$G$4*EM211,$G$2*EN210+$G$3*EM211))</f>
        <v>9.400631743572962E-15</v>
      </c>
      <c r="EO211" s="6">
        <f>IF(AND($E$14+1=$BY211,$E$15=EO$131),1,IF(MOD($E$14+$E$15,2)=0,$G$3*EN211,$G$4*EN211))</f>
        <v>2.6221541581311627E-15</v>
      </c>
      <c r="EP211" s="11">
        <f>IF(AND($E$14+1=$BY211,$E$15=EP$131),1,IF(MOD($E$14+$E$15,2)=0,$G$4*EO211,$G$3*EO211))</f>
        <v>1.9097436659279409E-15</v>
      </c>
    </row>
    <row r="212" spans="2:148" x14ac:dyDescent="0.35">
      <c r="C212">
        <v>67</v>
      </c>
      <c r="BQ212" s="10">
        <f>IF(AND($E$14+1=$C212,$E$15=BQ$131),1,IF(MOD($E$14+$E$15,2)=0,$G$2*BQ211,$G$5*BQ211))</f>
        <v>2.6970382990298956E-15</v>
      </c>
      <c r="BR212" s="7">
        <f>IF(AND($E$14+1=$C212,$E$15=BR$131),1,IF(MOD($E$14+$E$15,2)=0,$G$5*BR211,$G$2*BR211))</f>
        <v>2.2477383483118542E-15</v>
      </c>
      <c r="BS212" s="3">
        <f>IF(AND($E$14+1=$C212,$E$15=BS$131),1,IF(MOD($E$14+$E$15,2)=0,$G$2*BS211+$G$3*BR212,$G$5*BS211+$G$4*BR212))</f>
        <v>4.9717288417997162E-15</v>
      </c>
      <c r="BT212" s="6">
        <f>IF(AND($E$14+1=$C212,$E$15=BT$131),1,IF(MOD($E$14+$E$15,2)=0,$G$4*BS212,$G$3*BS212))</f>
        <v>3.620964707546127E-15</v>
      </c>
      <c r="BU212" s="11">
        <f>IF(AND($E$14+1=$C212,$E$15=BU$131),1,IF(MOD($E$14+$E$15,2)=0,$G$3*BT212,$G$4*BT212))</f>
        <v>1.0100095316285139E-15</v>
      </c>
      <c r="BY212">
        <v>67</v>
      </c>
      <c r="EM212" s="10">
        <f>IF(AND($E$14+1=$BY212,$E$15=EM$131),1,IF(MOD($E$14+$E$15,2)=0,$G$5*EM211,$G$2*EM211))</f>
        <v>3.06457662853039E-15</v>
      </c>
      <c r="EN212" s="7">
        <f>IF(AND($E$14+1=$BY212,$E$15=EN$131),1,IF(MOD($E$14+$E$15,2)=0,$G$2*EN211,$G$5*EN211))</f>
        <v>6.7784775854417993E-15</v>
      </c>
      <c r="EO212" s="3">
        <f>IF(AND($E$14+1=$BY212,$E$15=EO$131),1,IF(MOD($E$14+$E$15,2)=0,$G$5*EO211+$G$4*EN212,$G$2*EO211+$G$3*EN212))</f>
        <v>5.6492501487465844E-15</v>
      </c>
      <c r="EP212" s="6">
        <f>IF(AND($E$14+1=$BY212,$E$15=EP$131),1,IF(MOD($E$14+$E$15,2)=0,$G$3*EO212,$G$4*EO212))</f>
        <v>1.5757669454487951E-15</v>
      </c>
      <c r="EQ212" s="11">
        <f>IF(AND($E$14+1=$BY212,$E$15=EQ$131),1,IF(MOD($E$14+$E$15,2)=0,$G$4*EP212,$G$3*EP212))</f>
        <v>1.1476483690776685E-15</v>
      </c>
    </row>
    <row r="213" spans="2:148" x14ac:dyDescent="0.35">
      <c r="C213">
        <v>68</v>
      </c>
      <c r="BR213" s="10">
        <f>IF(AND($E$14+1=$C213,$E$15=BR$131),1,IF(MOD($E$14+$E$15,2)=0,$G$2*BR212,$G$5*BR212))</f>
        <v>1.6207680959725514E-15</v>
      </c>
      <c r="BS213" s="7">
        <f>IF(AND($E$14+1=$C213,$E$15=BS$131),1,IF(MOD($E$14+$E$15,2)=0,$G$5*BS212,$G$2*BS212))</f>
        <v>1.3507641342535896E-15</v>
      </c>
      <c r="BT213" s="3">
        <f>IF(AND($E$14+1=$C213,$E$15=BT$131),1,IF(MOD($E$14+$E$15,2)=0,$G$2*BT212+$G$3*BS213,$G$5*BT212+$G$4*BS213))</f>
        <v>2.9877289809024781E-15</v>
      </c>
      <c r="BU213" s="6">
        <f>IF(AND($E$14+1=$C213,$E$15=BU$131),1,IF(MOD($E$14+$E$15,2)=0,$G$4*BT213,$G$3*BT213))</f>
        <v>2.1759958235462522E-15</v>
      </c>
      <c r="BV213" s="11">
        <f>IF(AND($E$14+1=$C213,$E$15=BV$131),1,IF(MOD($E$14+$E$15,2)=0,$G$3*BU213,$G$4*BU213))</f>
        <v>6.0695883557919363E-16</v>
      </c>
      <c r="BY213">
        <v>68</v>
      </c>
      <c r="EN213" s="10">
        <f>IF(AND($E$14+1=$BY213,$E$15=EN$131),1,IF(MOD($E$14+$E$15,2)=0,$G$5*EN212,$G$2*EN212))</f>
        <v>1.8416379288984371E-15</v>
      </c>
      <c r="EO213" s="7">
        <f>IF(AND($E$14+1=$BY213,$E$15=EO$131),1,IF(MOD($E$14+$E$15,2)=0,$G$2*EO212,$G$5*EO212))</f>
        <v>4.0734832032977891E-15</v>
      </c>
      <c r="EP213" s="3">
        <f>IF(AND($E$14+1=$BY213,$E$15=EP$131),1,IF(MOD($E$14+$E$15,2)=0,$G$5*EP212+$G$4*EO213,$G$2*EP212+$G$3*EO213))</f>
        <v>3.3948811222109979E-15</v>
      </c>
      <c r="EQ213" s="6">
        <f>IF(AND($E$14+1=$BY213,$E$15=EQ$131),1,IF(MOD($E$14+$E$15,2)=0,$G$3*EP213,$G$4*EP213))</f>
        <v>9.4694717267832797E-16</v>
      </c>
      <c r="ER213" s="11">
        <f>IF(AND($E$14+1=$BY213,$E$15=ER$131),1,IF(MOD($E$14+$E$15,2)=0,$G$4*EQ213,$G$3*EQ213))</f>
        <v>6.896720238140742E-16</v>
      </c>
    </row>
    <row r="214" spans="2:148" x14ac:dyDescent="0.35">
      <c r="C214">
        <v>69</v>
      </c>
      <c r="BS214" s="10">
        <f>IF(AND($E$14+1=$C214,$E$15=BS$131),1,IF(MOD($E$14+$E$15,2)=0,$G$2*BS213,$G$5*BS213))</f>
        <v>9.7399032926872458E-16</v>
      </c>
      <c r="BT214" s="7">
        <f>IF(AND($E$14+1=$C214,$E$15=BT$131),1,IF(MOD($E$14+$E$15,2)=0,$G$5*BT213,$G$2*BT213))</f>
        <v>8.1173315735622586E-16</v>
      </c>
      <c r="BU214" s="3">
        <f>IF(AND($E$14+1=$C214,$E$15=BU$131),1,IF(MOD($E$14+$E$15,2)=0,$G$2*BU213+$G$3*BT214,$G$5*BU213+$G$4*BT214))</f>
        <v>1.7954568214330139E-15</v>
      </c>
      <c r="BV214" s="6">
        <f>IF(AND($E$14+1=$C214,$E$15=BV$131),1,IF(MOD($E$14+$E$15,2)=0,$G$4*BU214,$G$3*BU214))</f>
        <v>1.3076509180614306E-15</v>
      </c>
      <c r="BY214">
        <v>69</v>
      </c>
      <c r="EO214" s="10">
        <f>IF(AND($E$14+1=$BY214,$E$15=EO$131),1,IF(MOD($E$14+$E$15,2)=0,$G$5*EO213,$G$2*EO213))</f>
        <v>1.1067206574579185E-15</v>
      </c>
      <c r="EP214" s="7">
        <f>IF(AND($E$14+1=$BY214,$E$15=EP$131),1,IF(MOD($E$14+$E$15,2)=0,$G$2*EP213,$G$5*EP213))</f>
        <v>2.4479339495326701E-15</v>
      </c>
      <c r="EQ214" s="3">
        <f>IF(AND($E$14+1=$BY214,$E$15=EQ$131),1,IF(MOD($E$14+$E$15,2)=0,$G$5*EQ213+$G$4*EP214,$G$2*EQ213+$G$3*EP214))</f>
        <v>2.0401323238450929E-15</v>
      </c>
      <c r="ER214" s="6">
        <f>IF(AND($E$14+1=$BY214,$E$15=ER$131),1,IF(MOD($E$14+$E$15,2)=0,$G$3*EQ214,$G$4*EQ214))</f>
        <v>5.6906191009615768E-16</v>
      </c>
    </row>
    <row r="215" spans="2:148" x14ac:dyDescent="0.35">
      <c r="C215">
        <v>70</v>
      </c>
      <c r="BT215" s="10">
        <f>IF(AND($E$14+1=$C215,$E$15=BT$131),1,IF(MOD($E$14+$E$15,2)=0,$G$2*BT214,$G$5*BT214))</f>
        <v>5.8531332389027035E-16</v>
      </c>
      <c r="BU215" s="7">
        <f>IF(AND($E$14+1=$C215,$E$15=BU$131),1,IF(MOD($E$14+$E$15,2)=0,$G$5*BU214,$G$2*BU214))</f>
        <v>4.878059033715835E-16</v>
      </c>
      <c r="BV215" s="3">
        <f>IF(AND($E$14+1=$C215,$E$15=BV$131),1,IF(MOD($E$14+$E$15,2)=0,$G$2*BV214+$G$3*BU215,$G$5*BV214+$G$4*BU215))</f>
        <v>1.0789684132114945E-15</v>
      </c>
      <c r="BY215">
        <v>70</v>
      </c>
      <c r="EP215" s="10">
        <f>IF(AND($E$14+1=$BY215,$E$15=EP$131),1,IF(MOD($E$14+$E$15,2)=0,$G$5*EP214,$G$2*EP214))</f>
        <v>6.650767745518314E-16</v>
      </c>
      <c r="EQ215" s="7">
        <f>IF(AND($E$14+1=$BY215,$E$15=EQ$131),1,IF(MOD($E$14+$E$15,2)=0,$G$2*EQ214,$G$5*EQ214))</f>
        <v>1.4710704137489352E-15</v>
      </c>
      <c r="ER215" s="3">
        <f>IF(AND($E$14+1=$BY215,$E$15=ER$131),1,IF(MOD($E$14+$E$15,2)=0,$G$5*ER214+$G$4*EQ215,$G$2*ER214+$G$3*EQ215))</f>
        <v>1.2260046078099148E-15</v>
      </c>
    </row>
    <row r="216" spans="2:148" x14ac:dyDescent="0.35">
      <c r="BU216" s="1"/>
      <c r="BV216" s="1"/>
    </row>
    <row r="217" spans="2:148" x14ac:dyDescent="0.35">
      <c r="D217" s="115" t="s">
        <v>319</v>
      </c>
      <c r="E217" s="116"/>
      <c r="F217" s="12">
        <f>INDEX(D220:BV290,VLOOKUP($E$18,C219:BV290,1,FALSE)+1,HLOOKUP($E$19,C219:BV290,1,FALSE)+1)</f>
        <v>0</v>
      </c>
      <c r="BZ217" s="115" t="s">
        <v>321</v>
      </c>
      <c r="CA217" s="116"/>
      <c r="CB217" s="12">
        <f>INDEX(BZ220:ER290,VLOOKUP($E$18,BY219:ER290,1,FALSE)+1,HLOOKUP($E$19,BY219:ER290,1,FALSE)+1)</f>
        <v>0</v>
      </c>
    </row>
    <row r="218" spans="2:148" x14ac:dyDescent="0.35">
      <c r="F218" t="s">
        <v>0</v>
      </c>
      <c r="CB218" t="s">
        <v>0</v>
      </c>
    </row>
    <row r="219" spans="2:148" x14ac:dyDescent="0.35">
      <c r="D219">
        <v>0</v>
      </c>
      <c r="E219">
        <v>1</v>
      </c>
      <c r="F219">
        <v>2</v>
      </c>
      <c r="G219">
        <v>3</v>
      </c>
      <c r="H219">
        <v>4</v>
      </c>
      <c r="I219">
        <v>5</v>
      </c>
      <c r="J219">
        <v>6</v>
      </c>
      <c r="K219">
        <v>7</v>
      </c>
      <c r="L219">
        <v>8</v>
      </c>
      <c r="M219">
        <v>9</v>
      </c>
      <c r="N219">
        <v>10</v>
      </c>
      <c r="O219">
        <v>11</v>
      </c>
      <c r="P219">
        <v>12</v>
      </c>
      <c r="Q219">
        <v>13</v>
      </c>
      <c r="R219">
        <v>14</v>
      </c>
      <c r="S219">
        <v>15</v>
      </c>
      <c r="T219">
        <v>16</v>
      </c>
      <c r="U219">
        <v>17</v>
      </c>
      <c r="V219">
        <v>18</v>
      </c>
      <c r="W219">
        <v>19</v>
      </c>
      <c r="X219">
        <v>20</v>
      </c>
      <c r="Y219">
        <v>21</v>
      </c>
      <c r="Z219">
        <v>22</v>
      </c>
      <c r="AA219">
        <v>23</v>
      </c>
      <c r="AB219">
        <v>24</v>
      </c>
      <c r="AC219">
        <v>25</v>
      </c>
      <c r="AD219">
        <v>26</v>
      </c>
      <c r="AE219">
        <v>27</v>
      </c>
      <c r="AF219">
        <v>28</v>
      </c>
      <c r="AG219">
        <v>29</v>
      </c>
      <c r="AH219">
        <v>30</v>
      </c>
      <c r="AI219">
        <v>31</v>
      </c>
      <c r="AJ219">
        <v>32</v>
      </c>
      <c r="AK219">
        <v>33</v>
      </c>
      <c r="AL219">
        <v>34</v>
      </c>
      <c r="AM219">
        <v>35</v>
      </c>
      <c r="AN219">
        <v>36</v>
      </c>
      <c r="AO219">
        <v>37</v>
      </c>
      <c r="AP219">
        <v>38</v>
      </c>
      <c r="AQ219">
        <v>39</v>
      </c>
      <c r="AR219">
        <v>40</v>
      </c>
      <c r="AS219">
        <v>41</v>
      </c>
      <c r="AT219">
        <v>42</v>
      </c>
      <c r="AU219">
        <v>43</v>
      </c>
      <c r="AV219">
        <v>44</v>
      </c>
      <c r="AW219">
        <v>45</v>
      </c>
      <c r="AX219">
        <v>46</v>
      </c>
      <c r="AY219">
        <v>47</v>
      </c>
      <c r="AZ219">
        <v>48</v>
      </c>
      <c r="BA219">
        <v>49</v>
      </c>
      <c r="BB219">
        <v>50</v>
      </c>
      <c r="BC219">
        <v>51</v>
      </c>
      <c r="BD219">
        <v>52</v>
      </c>
      <c r="BE219">
        <v>53</v>
      </c>
      <c r="BF219">
        <v>54</v>
      </c>
      <c r="BG219">
        <v>55</v>
      </c>
      <c r="BH219">
        <v>56</v>
      </c>
      <c r="BI219">
        <v>57</v>
      </c>
      <c r="BJ219">
        <v>58</v>
      </c>
      <c r="BK219">
        <v>59</v>
      </c>
      <c r="BL219">
        <v>60</v>
      </c>
      <c r="BM219">
        <v>61</v>
      </c>
      <c r="BN219">
        <v>62</v>
      </c>
      <c r="BO219">
        <v>63</v>
      </c>
      <c r="BP219">
        <v>64</v>
      </c>
      <c r="BQ219">
        <v>65</v>
      </c>
      <c r="BR219">
        <v>66</v>
      </c>
      <c r="BS219">
        <v>67</v>
      </c>
      <c r="BT219">
        <v>68</v>
      </c>
      <c r="BU219">
        <v>69</v>
      </c>
      <c r="BV219">
        <v>70</v>
      </c>
      <c r="BZ219">
        <v>0</v>
      </c>
      <c r="CA219">
        <v>1</v>
      </c>
      <c r="CB219">
        <v>2</v>
      </c>
      <c r="CC219">
        <v>3</v>
      </c>
      <c r="CD219">
        <v>4</v>
      </c>
      <c r="CE219">
        <v>5</v>
      </c>
      <c r="CF219">
        <v>6</v>
      </c>
      <c r="CG219">
        <v>7</v>
      </c>
      <c r="CH219">
        <v>8</v>
      </c>
      <c r="CI219">
        <v>9</v>
      </c>
      <c r="CJ219">
        <v>10</v>
      </c>
      <c r="CK219">
        <v>11</v>
      </c>
      <c r="CL219">
        <v>12</v>
      </c>
      <c r="CM219">
        <v>13</v>
      </c>
      <c r="CN219">
        <v>14</v>
      </c>
      <c r="CO219">
        <v>15</v>
      </c>
      <c r="CP219">
        <v>16</v>
      </c>
      <c r="CQ219">
        <v>17</v>
      </c>
      <c r="CR219">
        <v>18</v>
      </c>
      <c r="CS219">
        <v>19</v>
      </c>
      <c r="CT219">
        <v>20</v>
      </c>
      <c r="CU219">
        <v>21</v>
      </c>
      <c r="CV219">
        <v>22</v>
      </c>
      <c r="CW219">
        <v>23</v>
      </c>
      <c r="CX219">
        <v>24</v>
      </c>
      <c r="CY219">
        <v>25</v>
      </c>
      <c r="CZ219">
        <v>26</v>
      </c>
      <c r="DA219">
        <v>27</v>
      </c>
      <c r="DB219">
        <v>28</v>
      </c>
      <c r="DC219">
        <v>29</v>
      </c>
      <c r="DD219">
        <v>30</v>
      </c>
      <c r="DE219">
        <v>31</v>
      </c>
      <c r="DF219">
        <v>32</v>
      </c>
      <c r="DG219">
        <v>33</v>
      </c>
      <c r="DH219">
        <v>34</v>
      </c>
      <c r="DI219">
        <v>35</v>
      </c>
      <c r="DJ219">
        <v>36</v>
      </c>
      <c r="DK219">
        <v>37</v>
      </c>
      <c r="DL219">
        <v>38</v>
      </c>
      <c r="DM219">
        <v>39</v>
      </c>
      <c r="DN219">
        <v>40</v>
      </c>
      <c r="DO219">
        <v>41</v>
      </c>
      <c r="DP219">
        <v>42</v>
      </c>
      <c r="DQ219">
        <v>43</v>
      </c>
      <c r="DR219">
        <v>44</v>
      </c>
      <c r="DS219">
        <v>45</v>
      </c>
      <c r="DT219">
        <v>46</v>
      </c>
      <c r="DU219">
        <v>47</v>
      </c>
      <c r="DV219">
        <v>48</v>
      </c>
      <c r="DW219">
        <v>49</v>
      </c>
      <c r="DX219">
        <v>50</v>
      </c>
      <c r="DY219">
        <v>51</v>
      </c>
      <c r="DZ219">
        <v>52</v>
      </c>
      <c r="EA219">
        <v>53</v>
      </c>
      <c r="EB219">
        <v>54</v>
      </c>
      <c r="EC219">
        <v>55</v>
      </c>
      <c r="ED219">
        <v>56</v>
      </c>
      <c r="EE219">
        <v>57</v>
      </c>
      <c r="EF219">
        <v>58</v>
      </c>
      <c r="EG219">
        <v>59</v>
      </c>
      <c r="EH219">
        <v>60</v>
      </c>
      <c r="EI219">
        <v>61</v>
      </c>
      <c r="EJ219">
        <v>62</v>
      </c>
      <c r="EK219">
        <v>63</v>
      </c>
      <c r="EL219">
        <v>64</v>
      </c>
      <c r="EM219">
        <v>65</v>
      </c>
      <c r="EN219">
        <v>66</v>
      </c>
      <c r="EO219">
        <v>67</v>
      </c>
      <c r="EP219">
        <v>68</v>
      </c>
      <c r="EQ219">
        <v>69</v>
      </c>
      <c r="ER219">
        <v>70</v>
      </c>
    </row>
    <row r="220" spans="2:148" x14ac:dyDescent="0.35">
      <c r="C220">
        <v>0</v>
      </c>
      <c r="D220" s="8">
        <f>IF(AND($E$14=C220,$E$15+1=D219),1,0)</f>
        <v>0</v>
      </c>
      <c r="E220" s="6">
        <f>IF(AND($E$14=$C220,$E$15+1=E$131),1,IF(MOD($E$14+$E$15,2)=0,$G$4*D220,$G$3*D220))</f>
        <v>1</v>
      </c>
      <c r="F220" s="11">
        <f>IF(AND($E$14=$C220,$E$15+1=F$131),1,IF(MOD($E$14+$E$15,2)=0,$G$3*E220,$G$4*E220))</f>
        <v>0.27893382377454379</v>
      </c>
      <c r="G220" s="6">
        <f>IF(AND($E$14=$C220,$E$15+1=G$131),1,IF(MOD($E$14+$E$15,2)=0,$G$4*F220,$G$3*F220))</f>
        <v>0.20315056668756304</v>
      </c>
      <c r="H220" s="11">
        <f>IF(AND($E$14=$C220,$E$15+1=H$131),1,IF(MOD($E$14+$E$15,2)=0,$G$3*G220,$G$4*G220))</f>
        <v>5.6665564368127412E-2</v>
      </c>
      <c r="I220" s="6">
        <f>IF(AND($E$14=$C220,$E$15+1=I$131),1,IF(MOD($E$14+$E$15,2)=0,$G$4*H220,$G$3*H220))</f>
        <v>4.1270152745477996E-2</v>
      </c>
      <c r="J220" s="11">
        <f>IF(AND($E$14=$C220,$E$15+1=J$131),1,IF(MOD($E$14+$E$15,2)=0,$G$3*I220,$G$4*I220))</f>
        <v>1.1511641513055663E-2</v>
      </c>
      <c r="BY220">
        <v>0</v>
      </c>
      <c r="BZ220" s="8">
        <f>IF(AND($E$14=BY220,$E$15+1=BZ219),1,0)</f>
        <v>0</v>
      </c>
      <c r="CA220" s="6">
        <f>IF(AND($E$14=$BY220,$E$15+1=CA$131),1,IF(MOD($E$14+$E$15,2)=0,$G$3*BZ220,$G$4*BZ220))</f>
        <v>1</v>
      </c>
      <c r="CB220" s="11">
        <f>IF(AND($E$14=$BY220,$E$15+1=CB$131),1,IF(MOD($E$14+$E$15,2)=0,$G$4*CA220,$G$3*CA220))</f>
        <v>0.72831098049896337</v>
      </c>
      <c r="CC220" s="6">
        <f>IF(AND($E$14=$BY220,$E$15+1=CC$131),1,IF(MOD($E$14+$E$15,2)=0,$G$3*CB220,$G$4*CB220))</f>
        <v>0.20315056668756304</v>
      </c>
      <c r="CD220" s="11">
        <f>IF(AND($E$14=$BY220,$E$15+1=CD$131),1,IF(MOD($E$14+$E$15,2)=0,$G$4*CC220,$G$3*CC220))</f>
        <v>0.14795678841313908</v>
      </c>
      <c r="CE220" s="6">
        <f>IF(AND($E$14=$BY220,$E$15+1=CE$131),1,IF(MOD($E$14+$E$15,2)=0,$G$3*CD220,$G$4*CD220))</f>
        <v>4.1270152745477996E-2</v>
      </c>
      <c r="CF220" s="11">
        <f>IF(AND($E$14=$BY220,$E$15+1=CF$131),1,IF(MOD($E$14+$E$15,2)=0,$G$4*CE220,$G$3*CE220))</f>
        <v>3.0057505411401064E-2</v>
      </c>
    </row>
    <row r="221" spans="2:148" x14ac:dyDescent="0.35">
      <c r="C221">
        <v>1</v>
      </c>
      <c r="D221" s="7">
        <f>IF(AND($E$14=$C221,$E$15+1=D$131),1,IF(MOD($E$14+$E$15,2)=0,$G$5*D220,$G$2*D220))</f>
        <v>0</v>
      </c>
      <c r="E221" s="3">
        <f>IF(AND($E$14=$C221,$E$15+1=E$131),1,IF(MOD($E$14+$E$15,2)=0,$G$2*E220+$G$3*D221,$G$5*E220+$G$4*D221))</f>
        <v>0.72106617622545621</v>
      </c>
      <c r="F221" s="12">
        <f>IF(AND($E$14=$C221,$E$15+1=F$131),1,IF(MOD($E$14+$E$15,2)=0,$G$5*F220+$G$4*E221,$G$2*F220+$G$3*E221))</f>
        <v>0.60094367089838108</v>
      </c>
      <c r="G221" s="3">
        <f>IF(AND($E$14=$C221,$E$15+1=G$131),1,IF(MOD($E$14+$E$15,2)=0,$G$2*G220+$G$3*F221,$G$5*G220+$G$4*F221))</f>
        <v>0.3141085183162321</v>
      </c>
      <c r="H221" s="12">
        <f>IF(AND($E$14=$C221,$E$15+1=H$131),1,IF(MOD($E$14+$E$15,2)=0,$G$5*H220+$G$4*G221,$G$2*H220+$G$3*G221))</f>
        <v>0.24416409458062102</v>
      </c>
      <c r="I221" s="3">
        <f>IF(AND($E$14=$C221,$E$15+1=I$131),1,IF(MOD($E$14+$E$15,2)=0,$G$2*I220+$G$3*H221,$G$5*I220+$G$4*H221))</f>
        <v>9.7864135762244314E-2</v>
      </c>
      <c r="J221" s="6">
        <f>IF(AND($E$14=$C221,$E$15+1=J$131),1,IF(MOD($E$14+$E$15,2)=0,$G$4*I221,$G$3*I221))</f>
        <v>7.1275524672683818E-2</v>
      </c>
      <c r="BY221">
        <v>1</v>
      </c>
      <c r="BZ221" s="7">
        <f>IF(AND($E$14=$BY221,$E$15+1=BZ$131),1,IF(MOD($E$14+$E$15,2)=0,$G$2*BZ220,$G$5*BZ220))</f>
        <v>0</v>
      </c>
      <c r="CA221" s="3">
        <f>IF(AND($E$14=$BY221,$E$15+1=CA$131),1,IF(MOD($E$14+$E$15,2)=0,$G$5*CA220+$G$4*BZ221,$G$2*CA220+$G$3*BZ221))</f>
        <v>0.27168901950103669</v>
      </c>
      <c r="CB221" s="12">
        <f>IF(AND($E$14=$BY221,$E$15+1=CB$131),1,IF(MOD($E$14+$E$15,2)=0,$G$2*CB220+$G$3*CA221,$G$5*CB220+$G$4*CA221))</f>
        <v>0.60094367089838108</v>
      </c>
      <c r="CC221" s="3">
        <f>IF(AND($E$14=$BY221,$E$15+1=CC$131),1,IF(MOD($E$14+$E$15,2)=0,$G$5*CC220+$G$4*CB221,$G$2*CC220+$G$3*CB221))</f>
        <v>0.49286765245107023</v>
      </c>
      <c r="CD221" s="12">
        <f>IF(AND($E$14=$BY221,$E$15+1=CD$131),1,IF(MOD($E$14+$E$15,2)=0,$G$2*CD220+$G$3*CC221,$G$5*CD220+$G$4*CC221))</f>
        <v>0.24416409458062099</v>
      </c>
      <c r="CE221" s="3">
        <f>IF(AND($E$14=$BY221,$E$15+1=CE$131),1,IF(MOD($E$14+$E$15,2)=0,$G$5*CE220+$G$4*CD221,$G$2*CE220+$G$3*CD221))</f>
        <v>0.18904003846073064</v>
      </c>
      <c r="CF221" s="6">
        <f>IF(AND($E$14=$BY221,$E$15+1=CF$131),1,IF(MOD($E$14+$E$15,2)=0,$G$3*CE221,$G$4*CE221))</f>
        <v>5.2729660774338417E-2</v>
      </c>
    </row>
    <row r="222" spans="2:148" x14ac:dyDescent="0.35">
      <c r="B222" t="s">
        <v>1</v>
      </c>
      <c r="C222">
        <v>2</v>
      </c>
      <c r="D222" s="10">
        <f>IF(AND($E$14=$C222,$E$15+1=D$131),1,IF(MOD($E$14+$E$15,2)=0,$G$2*D221,$G$5*D221))</f>
        <v>0</v>
      </c>
      <c r="E222" s="12">
        <f>IF(AND($E$14=$C222,$E$15+1=E$131),1,IF(MOD($E$14+$E$15,2)=0,$G$5*E221+$G$4*D222,$G$2*E221+$G$3*D222))</f>
        <v>0.19590576241405594</v>
      </c>
      <c r="F222" s="3">
        <f>IF(AND($E$14=$C222,$E$15+1=F$131),1,IF(MOD($E$14+$E$15,2)=0,$G$2*F221+$G$3*E222,$G$5*F221+$G$4*E222))</f>
        <v>0.48796489831120454</v>
      </c>
      <c r="G222" s="12">
        <f>IF(AND($E$14=$C222,$E$15+1=G$131),1,IF(MOD($E$14+$E$15,2)=0,$G$5*G221+$G$4*F222,$G$2*G221+$G$3*F222))</f>
        <v>0.44073002889637086</v>
      </c>
      <c r="H222" s="3">
        <f>IF(AND($E$14=$C222,$E$15+1=H$131),1,IF(MOD($E$14+$E$15,2)=0,$G$2*H221+$G$3*G222,$G$5*H221+$G$4*G222))</f>
        <v>0.29899298226312893</v>
      </c>
      <c r="I222" s="12">
        <f>IF(AND($E$14=$C222,$E$15+1=I$131),1,IF(MOD($E$14+$E$15,2)=0,$G$5*I221+$G$4*H222,$G$2*I221+$G$3*H222))</f>
        <v>0.2443484831639291</v>
      </c>
      <c r="J222" s="11">
        <f>IF(AND($E$14=$C222,$E$15+1=J$131),1,IF(MOD($E$14+$E$15,2)=0,$G$3*I222,$G$4*I222))</f>
        <v>6.8157056742424477E-2</v>
      </c>
      <c r="BX222" t="s">
        <v>1</v>
      </c>
      <c r="BY222">
        <v>2</v>
      </c>
      <c r="BZ222" s="10">
        <f>IF(AND($E$14=$BY222,$E$15+1=BZ$131),1,IF(MOD($E$14+$E$15,2)=0,$G$5*BZ221,$G$2*BZ221))</f>
        <v>0</v>
      </c>
      <c r="CA222" s="12">
        <f>IF(AND($E$14=$BY222,$E$15+1=CA$131),1,IF(MOD($E$14+$E$15,2)=0,$G$2*CA221+$G$3*BZ222,$G$5*CA221+$G$4*BZ222))</f>
        <v>0.19590576241405594</v>
      </c>
      <c r="CB222" s="3">
        <f>IF(AND($E$14=$BY222,$E$15+1=CB$131),1,IF(MOD($E$14+$E$15,2)=0,$G$5*CB221+$G$4*CA222,$G$2*CB221+$G$3*CA222))</f>
        <v>0.30595011463091287</v>
      </c>
      <c r="CC222" s="12">
        <f>IF(AND($E$14=$BY222,$E$15+1=CC$131),1,IF(MOD($E$14+$E$15,2)=0,$G$2*CC221+$G$3*CB222,$G$5*CC221+$G$4*CB222))</f>
        <v>0.44073002889637081</v>
      </c>
      <c r="CD222" s="3">
        <f>IF(AND($E$14=$BY222,$E$15+1=CD$131),1,IF(MOD($E$14+$E$15,2)=0,$G$5*CD221+$G$4*CC222,$G$2*CD221+$G$3*CC222))</f>
        <v>0.38732522293481958</v>
      </c>
      <c r="CE222" s="12">
        <f>IF(AND($E$14=$BY222,$E$15+1=CE$131),1,IF(MOD($E$14+$E$15,2)=0,$G$2*CE221+$G$3*CD222,$G$5*CE221+$G$4*CD222))</f>
        <v>0.2443484831639291</v>
      </c>
      <c r="CF222" s="11">
        <f>IF(AND($E$14=$BY222,$E$15+1=CF$131),1,IF(MOD($E$14+$E$15,2)=0,$G$4*CE222,$G$3*CE222))</f>
        <v>0.17796168335655566</v>
      </c>
    </row>
    <row r="223" spans="2:148" x14ac:dyDescent="0.35">
      <c r="C223">
        <v>3</v>
      </c>
      <c r="D223" s="7">
        <f>IF(AND($E$14=$C223,$E$15+1=D$131),1,IF(MOD($E$14+$E$15,2)=0,$G$5*D222,$G$2*D222))</f>
        <v>0</v>
      </c>
      <c r="E223" s="3">
        <f>IF(AND($E$14=$C223,$E$15+1=E$131),1,IF(MOD($E$14+$E$15,2)=0,$G$2*E222+$G$3*D223,$G$5*E222+$G$4*D223))</f>
        <v>0.14126101900443602</v>
      </c>
      <c r="F223" s="12">
        <f>IF(AND($E$14=$C223,$E$15+1=F$131),1,IF(MOD($E$14+$E$15,2)=0,$G$5*F222+$G$4*E223,$G$2*F222+$G$3*E223))</f>
        <v>0.23545665603049776</v>
      </c>
      <c r="G223" s="3">
        <f>IF(AND($E$14=$C223,$E$15+1=G$131),1,IF(MOD($E$14+$E$15,2)=0,$G$2*G222+$G$3*F223,$G$5*G222+$G$4*F223))</f>
        <v>0.38347234208379516</v>
      </c>
      <c r="H223" s="12">
        <f>IF(AND($E$14=$C223,$E$15+1=H$131),1,IF(MOD($E$14+$E$15,2)=0,$G$5*H222+$G$4*G223,$G$2*H222+$G$3*G223))</f>
        <v>0.36052022764604308</v>
      </c>
      <c r="I223" s="3">
        <f>IF(AND($E$14=$C223,$E$15+1=I$131),1,IF(MOD($E$14+$E$15,2)=0,$G$2*I222+$G$3*H223,$G$5*I222+$G$4*H223))</f>
        <v>0.2767527120668844</v>
      </c>
      <c r="J223" s="6">
        <f>IF(AND($E$14=$C223,$E$15+1=J$131),1,IF(MOD($E$14+$E$15,2)=0,$G$4*I223,$G$3*I223))</f>
        <v>0.20156203908117987</v>
      </c>
      <c r="BY223">
        <v>3</v>
      </c>
      <c r="BZ223" s="7">
        <f>IF(AND($E$14=$BY223,$E$15+1=BZ$131),1,IF(MOD($E$14+$E$15,2)=0,$G$2*BZ222,$G$5*BZ222))</f>
        <v>0</v>
      </c>
      <c r="CA223" s="3">
        <f>IF(AND($E$14=$BY223,$E$15+1=CA$131),1,IF(MOD($E$14+$E$15,2)=0,$G$5*CA222+$G$4*BZ223,$G$2*CA222+$G$3*BZ223))</f>
        <v>5.3225444504877907E-2</v>
      </c>
      <c r="CB223" s="12">
        <f>IF(AND($E$14=$BY223,$E$15+1=CB$131),1,IF(MOD($E$14+$E$15,2)=0,$G$2*CB222+$G$3*CA223,$G$5*CB222+$G$4*CA223))</f>
        <v>0.2354566560304977</v>
      </c>
      <c r="CC223" s="3">
        <f>IF(AND($E$14=$BY223,$E$15+1=CC$131),1,IF(MOD($E$14+$E$15,2)=0,$G$5*CC222+$G$4*CB223,$G$2*CC222+$G$3*CB223))</f>
        <v>0.29122717743409748</v>
      </c>
      <c r="CD223" s="12">
        <f>IF(AND($E$14=$BY223,$E$15+1=CD$131),1,IF(MOD($E$14+$E$15,2)=0,$G$2*CD222+$G$3*CC223,$G$5*CD222+$G$4*CC223))</f>
        <v>0.36052022764604308</v>
      </c>
      <c r="CE223" s="3">
        <f>IF(AND($E$14=$BY223,$E$15+1=CE$131),1,IF(MOD($E$14+$E$15,2)=0,$G$5*CE222+$G$4*CD223,$G$2*CE222+$G$3*CD223))</f>
        <v>0.32895764029397256</v>
      </c>
      <c r="CF223" s="6">
        <f>IF(AND($E$14=$BY223,$E$15+1=CF$131),1,IF(MOD($E$14+$E$15,2)=0,$G$3*CE223,$G$4*CE223))</f>
        <v>9.1757412467048702E-2</v>
      </c>
    </row>
    <row r="224" spans="2:148" x14ac:dyDescent="0.35">
      <c r="C224">
        <v>4</v>
      </c>
      <c r="D224" s="10">
        <f>IF(AND($E$14=$C224,$E$15+1=D$131),1,IF(MOD($E$14+$E$15,2)=0,$G$2*D223,$G$5*D223))</f>
        <v>0</v>
      </c>
      <c r="E224" s="12">
        <f>IF(AND($E$14=$C224,$E$15+1=E$131),1,IF(MOD($E$14+$E$15,2)=0,$G$5*E223+$G$4*D224,$G$2*E223+$G$3*D224))</f>
        <v>3.8379067747032536E-2</v>
      </c>
      <c r="F224" s="3">
        <f>IF(AND($E$14=$C224,$E$15+1=F$131),1,IF(MOD($E$14+$E$15,2)=0,$G$2*F223+$G$3*E224,$G$5*F223+$G$4*E224))</f>
        <v>0.18048505075032559</v>
      </c>
      <c r="G224" s="12">
        <f>IF(AND($E$14=$C224,$E$15+1=G$131),1,IF(MOD($E$14+$E$15,2)=0,$G$5*G223+$G$4*F224,$G$2*G223+$G$3*F224))</f>
        <v>0.23563446890388723</v>
      </c>
      <c r="H224" s="3">
        <f>IF(AND($E$14=$C224,$E$15+1=H$131),1,IF(MOD($E$14+$E$15,2)=0,$G$2*H223+$G$3*G224,$G$5*H223+$G$4*G224))</f>
        <v>0.3256853654251084</v>
      </c>
      <c r="I224" s="12">
        <f>IF(AND($E$14=$C224,$E$15+1=I$131),1,IF(MOD($E$14+$E$15,2)=0,$G$5*I223+$G$4*H224,$G$2*I223+$G$3*H224))</f>
        <v>0.31239090081262844</v>
      </c>
      <c r="J224" s="11">
        <f>IF(AND($E$14=$C224,$E$15+1=J$131),1,IF(MOD($E$14+$E$15,2)=0,$G$3*I224,$G$4*I224))</f>
        <v>8.7136388476040688E-2</v>
      </c>
      <c r="BY224">
        <v>4</v>
      </c>
      <c r="BZ224" s="10">
        <f>IF(AND($E$14=$BY224,$E$15+1=BZ$131),1,IF(MOD($E$14+$E$15,2)=0,$G$5*BZ223,$G$2*BZ223))</f>
        <v>0</v>
      </c>
      <c r="CA224" s="12">
        <f>IF(AND($E$14=$BY224,$E$15+1=CA$131),1,IF(MOD($E$14+$E$15,2)=0,$G$2*CA223+$G$3*BZ224,$G$5*CA223+$G$4*BZ224))</f>
        <v>3.8379067747032536E-2</v>
      </c>
      <c r="CB224" s="3">
        <f>IF(AND($E$14=$BY224,$E$15+1=CB$131),1,IF(MOD($E$14+$E$15,2)=0,$G$5*CB223+$G$4*CA224,$G$2*CB223+$G$3*CA224))</f>
        <v>9.1922884473396194E-2</v>
      </c>
      <c r="CC224" s="12">
        <f>IF(AND($E$14=$BY224,$E$15+1=CC$131),1,IF(MOD($E$14+$E$15,2)=0,$G$2*CC223+$G$3*CB224,$G$5*CC223+$G$4*CB224))</f>
        <v>0.23563446890388717</v>
      </c>
      <c r="CD224" s="3">
        <f>IF(AND($E$14=$BY224,$E$15+1=CD$131),1,IF(MOD($E$14+$E$15,2)=0,$G$5*CD223+$G$4*CC224,$G$2*CD223+$G$3*CC224))</f>
        <v>0.26956455824618653</v>
      </c>
      <c r="CE224" s="12">
        <f>IF(AND($E$14=$BY224,$E$15+1=CE$131),1,IF(MOD($E$14+$E$15,2)=0,$G$2*CE223+$G$3*CD224,$G$5*CE223+$G$4*CD224))</f>
        <v>0.31239090081262838</v>
      </c>
      <c r="CF224" s="11">
        <f>IF(AND($E$14=$BY224,$E$15+1=CF$131),1,IF(MOD($E$14+$E$15,2)=0,$G$4*CE224,$G$3*CE224))</f>
        <v>0.2275177232697998</v>
      </c>
    </row>
    <row r="225" spans="3:100" x14ac:dyDescent="0.35">
      <c r="C225">
        <v>5</v>
      </c>
      <c r="D225" s="7">
        <f>IF(AND($E$14=$C225,$E$15+1=D$131),1,IF(MOD($E$14+$E$15,2)=0,$G$5*D224,$G$2*D224))</f>
        <v>0</v>
      </c>
      <c r="E225" s="3">
        <f>IF(AND($E$14=$C225,$E$15+1=E$131),1,IF(MOD($E$14+$E$15,2)=0,$G$2*E224+$G$3*D225,$G$5*E224+$G$4*D225))</f>
        <v>2.7673847627450485E-2</v>
      </c>
      <c r="F225" s="12">
        <f>IF(AND($E$14=$C225,$E$15+1=F$131),1,IF(MOD($E$14+$E$15,2)=0,$G$5*F224+$G$4*E225,$G$2*F224+$G$3*E225))</f>
        <v>6.9190973572678172E-2</v>
      </c>
      <c r="G225" s="3">
        <f>IF(AND($E$14=$C225,$E$15+1=G$131),1,IF(MOD($E$14+$E$15,2)=0,$G$2*G224+$G$3*F225,$G$5*G224+$G$4*F225))</f>
        <v>0.18920774830875267</v>
      </c>
      <c r="H225" s="12">
        <f>IF(AND($E$14=$C225,$E$15+1=H$131),1,IF(MOD($E$14+$E$15,2)=0,$G$5*H224+$G$4*G225,$G$2*H224+$G$3*G225))</f>
        <v>0.22628721828693327</v>
      </c>
      <c r="I225" s="3">
        <f>IF(AND($E$14=$C225,$E$15+1=I$131),1,IF(MOD($E$14+$E$15,2)=0,$G$2*I224+$G$3*H225,$G$5*I224+$G$4*H225))</f>
        <v>0.28837367140466691</v>
      </c>
      <c r="J225" s="6">
        <f>IF(AND($E$14=$C225,$E$15+1=J$131),1,IF(MOD($E$14+$E$15,2)=0,$G$4*I225,$G$3*I225))</f>
        <v>0.21002571137081882</v>
      </c>
      <c r="K225" s="11">
        <f>IF(AND($E$14=$C225,$E$15+1=K$131),1,IF(MOD($E$14+$E$15,2)=0,$G$3*J225,$G$4*J225))</f>
        <v>5.8583274763631177E-2</v>
      </c>
      <c r="BY225">
        <v>5</v>
      </c>
      <c r="BZ225" s="7">
        <f>IF(AND($E$14=$BY225,$E$15+1=BZ$131),1,IF(MOD($E$14+$E$15,2)=0,$G$2*BZ224,$G$5*BZ224))</f>
        <v>0</v>
      </c>
      <c r="CA225" s="3">
        <f>IF(AND($E$14=$BY225,$E$15+1=CA$131),1,IF(MOD($E$14+$E$15,2)=0,$G$5*CA224+$G$4*BZ225,$G$2*CA224+$G$3*BZ225))</f>
        <v>1.0427171285555131E-2</v>
      </c>
      <c r="CB225" s="12">
        <f>IF(AND($E$14=$BY225,$E$15+1=CB$131),1,IF(MOD($E$14+$E$15,2)=0,$G$2*CB224+$G$3*CA225,$G$5*CB224+$G$4*CA225))</f>
        <v>6.9190973572678172E-2</v>
      </c>
      <c r="CC225" s="3">
        <f>IF(AND($E$14=$BY225,$E$15+1=CC$131),1,IF(MOD($E$14+$E$15,2)=0,$G$5*CC224+$G$4*CB225,$G$2*CC224+$G$3*CB225))</f>
        <v>0.11441184362153972</v>
      </c>
      <c r="CD225" s="12">
        <f>IF(AND($E$14=$BY225,$E$15+1=CD$131),1,IF(MOD($E$14+$E$15,2)=0,$G$2*CD224+$G$3*CC225,$G$5*CD224+$G$4*CC225))</f>
        <v>0.22628721828693321</v>
      </c>
      <c r="CE225" s="3">
        <f>IF(AND($E$14=$BY225,$E$15+1=CE$131),1,IF(MOD($E$14+$E$15,2)=0,$G$5*CE224+$G$4*CD225,$G$2*CE224+$G$3*CD225))</f>
        <v>0.24968064336776788</v>
      </c>
      <c r="CF225" s="6">
        <f>IF(AND($E$14=$BY225,$E$15+1=CF$131),1,IF(MOD($E$14+$E$15,2)=0,$G$3*CE225,$G$4*CE225))</f>
        <v>6.9644376577059686E-2</v>
      </c>
      <c r="CG225" s="11">
        <f>IF(AND($E$14=$BY225,$E$15+1=CG$131),1,IF(MOD($E$14+$E$15,2)=0,$G$4*CF225,$G$3*CF225))</f>
        <v>5.072276419107738E-2</v>
      </c>
    </row>
    <row r="226" spans="3:100" x14ac:dyDescent="0.35">
      <c r="C226">
        <v>6</v>
      </c>
      <c r="D226" s="10">
        <f>IF(AND($E$14=$C226,$E$15+1=D$131),1,IF(MOD($E$14+$E$15,2)=0,$G$2*D225,$G$5*D225))</f>
        <v>0</v>
      </c>
      <c r="E226" s="7">
        <f>IF(AND($E$14=$C226,$E$15+1=E$131),1,IF(MOD($E$14+$E$15,2)=0,$G$5*E225,$G$2*E225))</f>
        <v>7.5186805277231124E-3</v>
      </c>
      <c r="F226" s="10">
        <f>IF(AND($E$14=$C226,$E$15+1=F$131),1,IF(MOD($E$14+$E$15,2)=0,$G$2*F225,$G$5*F225))</f>
        <v>4.989127074336764E-2</v>
      </c>
      <c r="G226" s="7">
        <f>IF(AND($E$14=$C226,$E$15+1=G$131),1,IF(MOD($E$14+$E$15,2)=0,$G$5*G225,$G$2*G225))</f>
        <v>5.1405667620003946E-2</v>
      </c>
      <c r="H226" s="10">
        <f>IF(AND($E$14=$C226,$E$15+1=H$131),1,IF(MOD($E$14+$E$15,2)=0,$G$2*H225,$G$5*H225))</f>
        <v>0.16316805921885411</v>
      </c>
      <c r="I226" s="7">
        <f>IF(AND($E$14=$C226,$E$15+1=I$131),1,IF(MOD($E$14+$E$15,2)=0,$G$5*I225,$G$2*I225))</f>
        <v>7.8347960033848099E-2</v>
      </c>
      <c r="J226" s="3">
        <f>IF(AND($E$14=$C226,$E$15+1=J$131),1,IF(MOD($E$14+$E$15,2)=0,$G$2*J225+$G$3*I226,$G$5*J225+$G$4*I226))</f>
        <v>0.17329633268436404</v>
      </c>
      <c r="K226" s="6">
        <f>IF(AND($E$14=$C226,$E$15+1=K$131),1,IF(MOD($E$14+$E$15,2)=0,$G$4*J226,$G$3*J226))</f>
        <v>0.12621362197422373</v>
      </c>
      <c r="L226" s="11">
        <f>IF(AND($E$14=$C226,$E$15+1=L$131),1,IF(MOD($E$14+$E$15,2)=0,$G$3*K226,$G$4*K226))</f>
        <v>3.520524818970501E-2</v>
      </c>
      <c r="BY226">
        <v>6</v>
      </c>
      <c r="BZ226" s="10">
        <f>IF(AND($E$14=$BY226,$E$15+1=BZ$131),1,IF(MOD($E$14+$E$15,2)=0,$G$5*BZ225,$G$2*BZ225))</f>
        <v>0</v>
      </c>
      <c r="CA226" s="7">
        <f>IF(AND($E$14=$BY226,$E$15+1=CA$131),1,IF(MOD($E$14+$E$15,2)=0,$G$2*CA225,$G$5*CA225))</f>
        <v>7.5186805277231124E-3</v>
      </c>
      <c r="CB226" s="10">
        <f>IF(AND($E$14=$BY226,$E$15+1=CB$131),1,IF(MOD($E$14+$E$15,2)=0,$G$5*CB225,$G$2*CB225))</f>
        <v>1.8798427768283076E-2</v>
      </c>
      <c r="CC226" s="7">
        <f>IF(AND($E$14=$BY226,$E$15+1=CC$131),1,IF(MOD($E$14+$E$15,2)=0,$G$2*CC225,$G$5*CC225))</f>
        <v>8.2498510595088503E-2</v>
      </c>
      <c r="CD226" s="10">
        <f>IF(AND($E$14=$BY226,$E$15+1=CD$131),1,IF(MOD($E$14+$E$15,2)=0,$G$5*CD225,$G$2*CD225))</f>
        <v>6.1479752461993942E-2</v>
      </c>
      <c r="CE226" s="7">
        <f>IF(AND($E$14=$BY226,$E$15+1=CE$131),1,IF(MOD($E$14+$E$15,2)=0,$G$2*CE225,$G$5*CE225))</f>
        <v>0.18003626679070819</v>
      </c>
      <c r="CF226" s="3">
        <f>IF(AND($E$14=$BY226,$E$15+1=CF$131),1,IF(MOD($E$14+$E$15,2)=0,$G$5*CF225+$G$4*CE226,$G$2*CF225+$G$3*CE226))</f>
        <v>0.15004400237769594</v>
      </c>
      <c r="CG226" s="6">
        <f>IF(AND($E$14=$BY226,$E$15+1=CG$131),1,IF(MOD($E$14+$E$15,2)=0,$G$3*CF226,$G$4*CF226))</f>
        <v>4.1852347317647469E-2</v>
      </c>
      <c r="CH226" s="11">
        <f>IF(AND($E$14=$BY226,$E$15+1=CH$131),1,IF(MOD($E$14+$E$15,2)=0,$G$4*CG226,$G$3*CG226))</f>
        <v>3.0481524111098987E-2</v>
      </c>
    </row>
    <row r="227" spans="3:100" x14ac:dyDescent="0.35">
      <c r="C227">
        <v>7</v>
      </c>
      <c r="I227" s="10">
        <f>IF(AND($E$14=$C227,$E$15+1=I$131),1,IF(MOD($E$14+$E$15,2)=0,$G$2*I226,$G$5*I226))</f>
        <v>5.6494063956671711E-2</v>
      </c>
      <c r="J227" s="7">
        <f>IF(AND($E$14=$C227,$E$15+1=J$131),1,IF(MOD($E$14+$E$15,2)=0,$G$5*J226,$G$2*J226))</f>
        <v>4.7082710710140321E-2</v>
      </c>
      <c r="K227" s="3">
        <f>IF(AND($E$14=$C227,$E$15+1=K$131),1,IF(MOD($E$14+$E$15,2)=0,$G$2*K226+$G$3*J227,$G$5*K226+$G$4*J227))</f>
        <v>0.10414133431656883</v>
      </c>
      <c r="L227" s="6">
        <f>IF(AND($E$14=$C227,$E$15+1=L$131),1,IF(MOD($E$14+$E$15,2)=0,$G$4*K227,$G$3*K227))</f>
        <v>7.5847277306570579E-2</v>
      </c>
      <c r="M227" s="11">
        <f>IF(AND($E$14=$C227,$E$15+1=M$131),1,IF(MOD($E$14+$E$15,2)=0,$G$3*L227,$G$4*L227))</f>
        <v>2.1156371082009913E-2</v>
      </c>
      <c r="BY227">
        <v>7</v>
      </c>
      <c r="CE227" s="10">
        <f>IF(AND($E$14=$BY227,$E$15+1=CE$131),1,IF(MOD($E$14+$E$15,2)=0,$G$5*CE226,$G$2*CE226))</f>
        <v>4.891387679899456E-2</v>
      </c>
      <c r="CF227" s="7">
        <f>IF(AND($E$14=$BY227,$E$15+1=CF$131),1,IF(MOD($E$14+$E$15,2)=0,$G$2*CF226,$G$5*CF226))</f>
        <v>0.10819165506004848</v>
      </c>
      <c r="CG227" s="3">
        <f>IF(AND($E$14=$BY227,$E$15+1=CG$131),1,IF(MOD($E$14+$E$15,2)=0,$G$5*CG226+$G$4*CF227,$G$2*CG226+$G$3*CF227))</f>
        <v>9.0167993585138023E-2</v>
      </c>
      <c r="CH227" s="6">
        <f>IF(AND($E$14=$BY227,$E$15+1=CH$131),1,IF(MOD($E$14+$E$15,2)=0,$G$3*CG227,$G$4*CG227))</f>
        <v>2.5150903232781085E-2</v>
      </c>
      <c r="CI227" s="11">
        <f>IF(AND($E$14=$BY227,$E$15+1=CI$131),1,IF(MOD($E$14+$E$15,2)=0,$G$4*CH227,$G$3*CH227))</f>
        <v>1.831767899390134E-2</v>
      </c>
    </row>
    <row r="228" spans="3:100" x14ac:dyDescent="0.35">
      <c r="C228">
        <v>8</v>
      </c>
      <c r="J228" s="10">
        <f>IF(AND($E$14=$C228,$E$15+1=J$131),1,IF(MOD($E$14+$E$15,2)=0,$G$2*J227,$G$5*J227))</f>
        <v>3.3949750178090217E-2</v>
      </c>
      <c r="K228" s="7">
        <f>IF(AND($E$14=$C228,$E$15+1=K$131),1,IF(MOD($E$14+$E$15,2)=0,$G$5*K227,$G$2*K227))</f>
        <v>2.829405700999825E-2</v>
      </c>
      <c r="L228" s="3">
        <f>IF(AND($E$14=$C228,$E$15+1=L$131),1,IF(MOD($E$14+$E$15,2)=0,$G$2*L227+$G$3*K228,$G$5*L227+$G$4*K228))</f>
        <v>6.2583075736454413E-2</v>
      </c>
      <c r="M228" s="6">
        <f>IF(AND($E$14=$C228,$E$15+1=M$131),1,IF(MOD($E$14+$E$15,2)=0,$G$4*L228,$G$3*L228))</f>
        <v>4.5579941252257998E-2</v>
      </c>
      <c r="N228" s="11">
        <f>IF(AND($E$14=$C228,$E$15+1=N$131),1,IF(MOD($E$14+$E$15,2)=0,$G$3*M228,$G$4*M228))</f>
        <v>1.271378730091139E-2</v>
      </c>
      <c r="BY228">
        <v>8</v>
      </c>
      <c r="CF228" s="10">
        <f>IF(AND($E$14=$BY228,$E$15+1=CF$131),1,IF(MOD($E$14+$E$15,2)=0,$G$5*CF227,$G$2*CF227))</f>
        <v>2.9394484681458947E-2</v>
      </c>
      <c r="CG228" s="7">
        <f>IF(AND($E$14=$BY228,$E$15+1=CG$131),1,IF(MOD($E$14+$E$15,2)=0,$G$2*CG227,$G$5*CG227))</f>
        <v>6.5017090352356935E-2</v>
      </c>
      <c r="CH228" s="3">
        <f>IF(AND($E$14=$BY228,$E$15+1=CH$131),1,IF(MOD($E$14+$E$15,2)=0,$G$5*CH227+$G$4*CG228,$G$2*CH227+$G$3*CG228))</f>
        <v>5.4185885062594516E-2</v>
      </c>
      <c r="CI228" s="6">
        <f>IF(AND($E$14=$BY228,$E$15+1=CI$131),1,IF(MOD($E$14+$E$15,2)=0,$G$3*CH228,$G$4*CH228))</f>
        <v>1.5114276115117424E-2</v>
      </c>
      <c r="CJ228" s="11">
        <f>IF(AND($E$14=$BY228,$E$15+1=CJ$131),1,IF(MOD($E$14+$E$15,2)=0,$G$4*CI228,$G$3*CI228))</f>
        <v>1.1007893256933235E-2</v>
      </c>
    </row>
    <row r="229" spans="3:100" x14ac:dyDescent="0.35">
      <c r="C229">
        <v>9</v>
      </c>
      <c r="K229" s="10">
        <f>IF(AND($E$14=$C229,$E$15+1=K$131),1,IF(MOD($E$14+$E$15,2)=0,$G$2*K228,$G$5*K228))</f>
        <v>2.0401887498104503E-2</v>
      </c>
      <c r="L229" s="7">
        <f>IF(AND($E$14=$C229,$E$15+1=L$131),1,IF(MOD($E$14+$E$15,2)=0,$G$5*L228,$G$2*L228))</f>
        <v>1.7003134484196419E-2</v>
      </c>
      <c r="M229" s="3">
        <f>IF(AND($E$14=$C229,$E$15+1=M$131),1,IF(MOD($E$14+$E$15,2)=0,$G$2*M228+$G$3*L229,$G$5*M228+$G$4*L229))</f>
        <v>3.7608903269176319E-2</v>
      </c>
      <c r="N229" s="6">
        <f>IF(AND($E$14=$C229,$E$15+1=N$131),1,IF(MOD($E$14+$E$15,2)=0,$G$4*M229,$G$3*M229))</f>
        <v>2.7390977215464473E-2</v>
      </c>
      <c r="O229" s="11">
        <f>IF(AND($E$14=$C229,$E$15+1=O$131),1,IF(MOD($E$14+$E$15,2)=0,$G$3*N229,$G$4*N229))</f>
        <v>7.6402700116309117E-3</v>
      </c>
      <c r="BY229">
        <v>9</v>
      </c>
      <c r="CG229" s="10">
        <f>IF(AND($E$14=$BY229,$E$15+1=CG$131),1,IF(MOD($E$14+$E$15,2)=0,$G$5*CG228,$G$2*CG228))</f>
        <v>1.7664429528642167E-2</v>
      </c>
      <c r="CH229" s="7">
        <f>IF(AND($E$14=$BY229,$E$15+1=CH$131),1,IF(MOD($E$14+$E$15,2)=0,$G$2*CH228,$G$5*CH228))</f>
        <v>3.9071608947477091E-2</v>
      </c>
      <c r="CI229" s="3">
        <f>IF(AND($E$14=$BY229,$E$15+1=CI$131),1,IF(MOD($E$14+$E$15,2)=0,$G$5*CI228+$G$4*CH229,$G$2*CI228+$G$3*CH229))</f>
        <v>3.2562664680393302E-2</v>
      </c>
      <c r="CJ229" s="6">
        <f>IF(AND($E$14=$BY229,$E$15+1=CJ$131),1,IF(MOD($E$14+$E$15,2)=0,$G$3*CI229,$G$4*CI229))</f>
        <v>9.0828285715903873E-3</v>
      </c>
      <c r="CK229" s="11">
        <f>IF(AND($E$14=$BY229,$E$15+1=CK$131),1,IF(MOD($E$14+$E$15,2)=0,$G$4*CJ229,$G$3*CJ229))</f>
        <v>6.6151237826789942E-3</v>
      </c>
    </row>
    <row r="230" spans="3:100" x14ac:dyDescent="0.35">
      <c r="C230">
        <v>10</v>
      </c>
      <c r="L230" s="10">
        <f>IF(AND($E$14=$C230,$E$15+1=L$131),1,IF(MOD($E$14+$E$15,2)=0,$G$2*L229,$G$5*L229))</f>
        <v>1.2260385166366706E-2</v>
      </c>
      <c r="M230" s="7">
        <f>IF(AND($E$14=$C230,$E$15+1=M$131),1,IF(MOD($E$14+$E$15,2)=0,$G$5*M229,$G$2*M229))</f>
        <v>1.0217926053711848E-2</v>
      </c>
      <c r="N230" s="3">
        <f>IF(AND($E$14=$C230,$E$15+1=N$131),1,IF(MOD($E$14+$E$15,2)=0,$G$2*N229+$G$3*M230,$G$5*N229+$G$4*M230))</f>
        <v>2.260083238904094E-2</v>
      </c>
      <c r="O230" s="6">
        <f>IF(AND($E$14=$C230,$E$15+1=O$131),1,IF(MOD($E$14+$E$15,2)=0,$G$4*N230,$G$3*N230))</f>
        <v>1.6460434397355134E-2</v>
      </c>
      <c r="P230" s="11">
        <f>IF(AND($E$14=$C230,$E$15+1=P$131),1,IF(MOD($E$14+$E$15,2)=0,$G$3*O230,$G$4*O230))</f>
        <v>4.5913719074442963E-3</v>
      </c>
      <c r="BY230">
        <v>10</v>
      </c>
      <c r="CH230" s="10">
        <f>IF(AND($E$14=$BY230,$E$15+1=CH$131),1,IF(MOD($E$14+$E$15,2)=0,$G$5*CH229,$G$2*CH229))</f>
        <v>1.0615327125267983E-2</v>
      </c>
      <c r="CI230" s="7">
        <f>IF(AND($E$14=$BY230,$E$15+1=CI$131),1,IF(MOD($E$14+$E$15,2)=0,$G$2*CI229,$G$5*CI229))</f>
        <v>2.3479836108802915E-2</v>
      </c>
      <c r="CJ230" s="3">
        <f>IF(AND($E$14=$BY230,$E$15+1=CJ$131),1,IF(MOD($E$14+$E$15,2)=0,$G$5*CJ229+$G$4*CI230,$G$2*CJ229+$G$3*CI230))</f>
        <v>1.9568327247268612E-2</v>
      </c>
      <c r="CK230" s="6">
        <f>IF(AND($E$14=$BY230,$E$15+1=CK$131),1,IF(MOD($E$14+$E$15,2)=0,$G$3*CJ230,$G$4*CJ230))</f>
        <v>5.4582683439522266E-3</v>
      </c>
      <c r="CL230" s="11">
        <f>IF(AND($E$14=$BY230,$E$15+1=CL$131),1,IF(MOD($E$14+$E$15,2)=0,$G$4*CK230,$G$3*CK230))</f>
        <v>3.9753167694102989E-3</v>
      </c>
    </row>
    <row r="231" spans="3:100" x14ac:dyDescent="0.35">
      <c r="C231">
        <v>11</v>
      </c>
      <c r="M231" s="10">
        <f>IF(AND($E$14=$C231,$E$15+1=M$131),1,IF(MOD($E$14+$E$15,2)=0,$G$2*M230,$G$5*M230))</f>
        <v>7.3678008685044679E-3</v>
      </c>
      <c r="N231" s="7">
        <f>IF(AND($E$14=$C231,$E$15+1=N$131),1,IF(MOD($E$14+$E$15,2)=0,$G$5*N230,$G$2*N230))</f>
        <v>6.1403979916858052E-3</v>
      </c>
      <c r="O231" s="3">
        <f>IF(AND($E$14=$C231,$E$15+1=O$131),1,IF(MOD($E$14+$E$15,2)=0,$G$2*O230+$G$3*N231,$G$5*O230+$G$4*N231))</f>
        <v>1.358182718122929E-2</v>
      </c>
      <c r="P231" s="6">
        <f>IF(AND($E$14=$C231,$E$15+1=P$131),1,IF(MOD($E$14+$E$15,2)=0,$G$4*O231,$G$3*O231))</f>
        <v>9.8917938713285764E-3</v>
      </c>
      <c r="Q231" s="11">
        <f>IF(AND($E$14=$C231,$E$15+1=Q$131),1,IF(MOD($E$14+$E$15,2)=0,$G$3*P231,$G$4*P231))</f>
        <v>2.7591558885192774E-3</v>
      </c>
      <c r="BY231">
        <v>11</v>
      </c>
      <c r="CI231" s="10">
        <f>IF(AND($E$14=$BY231,$E$15+1=CI$131),1,IF(MOD($E$14+$E$15,2)=0,$G$5*CI230,$G$2*CI230))</f>
        <v>6.3792136504457007E-3</v>
      </c>
      <c r="CJ231" s="7">
        <f>IF(AND($E$14=$BY231,$E$15+1=CJ$131),1,IF(MOD($E$14+$E$15,2)=0,$G$2*CJ230,$G$5*CJ230))</f>
        <v>1.4110058903316385E-2</v>
      </c>
      <c r="CK231" s="3">
        <f>IF(AND($E$14=$BY231,$E$15+1=CK$131),1,IF(MOD($E$14+$E$15,2)=0,$G$5*CK230+$G$4*CJ231,$G$2*CK230+$G$3*CJ231))</f>
        <v>1.1759462409314412E-2</v>
      </c>
      <c r="CL231" s="6">
        <f>IF(AND($E$14=$BY231,$E$15+1=CL$131),1,IF(MOD($E$14+$E$15,2)=0,$G$3*CK231,$G$4*CK231))</f>
        <v>3.2801118153630783E-3</v>
      </c>
      <c r="CM231" s="11">
        <f>IF(AND($E$14=$BY231,$E$15+1=CM$131),1,IF(MOD($E$14+$E$15,2)=0,$G$4*CL231,$G$3*CL231))</f>
        <v>2.3889414523933184E-3</v>
      </c>
    </row>
    <row r="232" spans="3:100" x14ac:dyDescent="0.35">
      <c r="C232">
        <v>12</v>
      </c>
      <c r="N232" s="10">
        <f>IF(AND($E$14=$C232,$E$15+1=N$131),1,IF(MOD($E$14+$E$15,2)=0,$G$2*N231,$G$5*N231))</f>
        <v>4.4276333003673545E-3</v>
      </c>
      <c r="O232" s="7">
        <f>IF(AND($E$14=$C232,$E$15+1=O$131),1,IF(MOD($E$14+$E$15,2)=0,$G$5*O231,$G$2*O231))</f>
        <v>3.6900333099007146E-3</v>
      </c>
      <c r="P232" s="3">
        <f>IF(AND($E$14=$C232,$E$15+1=P$131),1,IF(MOD($E$14+$E$15,2)=0,$G$2*P231+$G$3*O232,$G$5*P231+$G$4*O232))</f>
        <v>8.161913083795342E-3</v>
      </c>
      <c r="Q232" s="6">
        <f>IF(AND($E$14=$C232,$E$15+1=Q$131),1,IF(MOD($E$14+$E$15,2)=0,$G$4*P232,$G$3*P232))</f>
        <v>5.9444109208063034E-3</v>
      </c>
      <c r="R232" s="11">
        <f>IF(AND($E$14=$C232,$E$15+1=R$131),1,IF(MOD($E$14+$E$15,2)=0,$G$3*Q232,$G$4*Q232))</f>
        <v>1.6580972682276589E-3</v>
      </c>
      <c r="BY232">
        <v>12</v>
      </c>
      <c r="CJ232" s="10">
        <f>IF(AND($E$14=$BY232,$E$15+1=CJ$131),1,IF(MOD($E$14+$E$15,2)=0,$G$5*CJ231,$G$2*CJ231))</f>
        <v>3.8335480685439019E-3</v>
      </c>
      <c r="CK232" s="7">
        <f>IF(AND($E$14=$BY232,$E$15+1=CK$131),1,IF(MOD($E$14+$E$15,2)=0,$G$2*CK231,$G$5*CK231))</f>
        <v>8.4793505939513344E-3</v>
      </c>
      <c r="CL232" s="3">
        <f>IF(AND($E$14=$BY232,$E$15+1=CL$131),1,IF(MOD($E$14+$E$15,2)=0,$G$5*CL231+$G$4*CK232,$G$2*CL231+$G$3*CK232))</f>
        <v>7.0667745080449243E-3</v>
      </c>
      <c r="CM232" s="6">
        <f>IF(AND($E$14=$BY232,$E$15+1=CM$131),1,IF(MOD($E$14+$E$15,2)=0,$G$3*CL232,$G$4*CL232))</f>
        <v>1.9711624352814414E-3</v>
      </c>
      <c r="CN232" s="11">
        <f>IF(AND($E$14=$BY232,$E$15+1=CN$131),1,IF(MOD($E$14+$E$15,2)=0,$G$4*CM232,$G$3*CM232))</f>
        <v>1.4356192459625511E-3</v>
      </c>
    </row>
    <row r="233" spans="3:100" x14ac:dyDescent="0.35">
      <c r="C233">
        <v>13</v>
      </c>
      <c r="O233" s="10">
        <f>IF(AND($E$14=$C233,$E$15+1=O$131),1,IF(MOD($E$14+$E$15,2)=0,$G$2*O232,$G$5*O232))</f>
        <v>2.6607582089146721E-3</v>
      </c>
      <c r="P233" s="7">
        <f>IF(AND($E$14=$C233,$E$15+1=P$131),1,IF(MOD($E$14+$E$15,2)=0,$G$5*P232,$G$2*P232))</f>
        <v>2.217502162989039E-3</v>
      </c>
      <c r="Q233" s="3">
        <f>IF(AND($E$14=$C233,$E$15+1=Q$131),1,IF(MOD($E$14+$E$15,2)=0,$G$2*Q232+$G$3*P233,$G$5*Q232+$G$4*P233))</f>
        <v>4.9048500101294993E-3</v>
      </c>
      <c r="R233" s="6">
        <f>IF(AND($E$14=$C233,$E$15+1=R$131),1,IF(MOD($E$14+$E$15,2)=0,$G$4*Q233,$G$3*Q233))</f>
        <v>3.5722561200777661E-3</v>
      </c>
      <c r="S233" s="11">
        <f>IF(AND($E$14=$C233,$E$15+1=S$131),1,IF(MOD($E$14+$E$15,2)=0,$G$3*R233,$G$4*R233))</f>
        <v>9.9642305907530712E-4</v>
      </c>
      <c r="BY233">
        <v>13</v>
      </c>
      <c r="CK233" s="10">
        <f>IF(AND($E$14=$BY233,$E$15+1=CK$131),1,IF(MOD($E$14+$E$15,2)=0,$G$5*CK232,$G$2*CK232))</f>
        <v>2.3037464488761712E-3</v>
      </c>
      <c r="CL233" s="7">
        <f>IF(AND($E$14=$BY233,$E$15+1=CL$131),1,IF(MOD($E$14+$E$15,2)=0,$G$2*CL232,$G$5*CL232))</f>
        <v>5.095612072763483E-3</v>
      </c>
      <c r="CM233" s="3">
        <f>IF(AND($E$14=$BY233,$E$15+1=CM$131),1,IF(MOD($E$14+$E$15,2)=0,$G$5*CM232+$G$4*CL233,$G$2*CM232+$G$3*CL233))</f>
        <v>4.2467334142756181E-3</v>
      </c>
      <c r="CN233" s="6">
        <f>IF(AND($E$14=$BY233,$E$15+1=CN$131),1,IF(MOD($E$14+$E$15,2)=0,$G$3*CM233,$G$4*CM233))</f>
        <v>1.184557589795022E-3</v>
      </c>
      <c r="CO233" s="11">
        <f>IF(AND($E$14=$BY233,$E$15+1=CO$131),1,IF(MOD($E$14+$E$15,2)=0,$G$4*CN233,$G$3*CN233))</f>
        <v>8.627262996811013E-4</v>
      </c>
    </row>
    <row r="234" spans="3:100" x14ac:dyDescent="0.35">
      <c r="C234">
        <v>14</v>
      </c>
      <c r="P234" s="10">
        <f>IF(AND($E$14=$C234,$E$15+1=P$131),1,IF(MOD($E$14+$E$15,2)=0,$G$2*P233,$G$5*P233))</f>
        <v>1.5989658054381848E-3</v>
      </c>
      <c r="Q234" s="7">
        <f>IF(AND($E$14=$C234,$E$15+1=Q$131),1,IF(MOD($E$14+$E$15,2)=0,$G$5*Q233,$G$2*Q233))</f>
        <v>1.3325938900517335E-3</v>
      </c>
      <c r="R234" s="3">
        <f>IF(AND($E$14=$C234,$E$15+1=R$131),1,IF(MOD($E$14+$E$15,2)=0,$G$2*R233+$G$3*Q234,$G$5*R233+$G$4*Q234))</f>
        <v>2.9475385702931829E-3</v>
      </c>
      <c r="S234" s="6">
        <f>IF(AND($E$14=$C234,$E$15+1=S$131),1,IF(MOD($E$14+$E$15,2)=0,$G$4*R234,$G$3*R234))</f>
        <v>2.1467247061887408E-3</v>
      </c>
      <c r="T234" s="11">
        <f>IF(AND($E$14=$C234,$E$15+1=T$131),1,IF(MOD($E$14+$E$15,2)=0,$G$3*S234,$G$4*S234))</f>
        <v>5.9879413088850949E-4</v>
      </c>
      <c r="BY234">
        <v>14</v>
      </c>
      <c r="CL234" s="10">
        <f>IF(AND($E$14=$BY234,$E$15+1=CL$131),1,IF(MOD($E$14+$E$15,2)=0,$G$5*CL233,$G$2*CL233))</f>
        <v>1.3844218478067558E-3</v>
      </c>
      <c r="CM234" s="7">
        <f>IF(AND($E$14=$BY234,$E$15+1=CM$131),1,IF(MOD($E$14+$E$15,2)=0,$G$2*CM233,$G$5*CM233))</f>
        <v>3.0621758244805961E-3</v>
      </c>
      <c r="CN234" s="3">
        <f>IF(AND($E$14=$BY234,$E$15+1=CN$131),1,IF(MOD($E$14+$E$15,2)=0,$G$5*CN233+$G$4*CM234,$G$2*CN233+$G$3*CM234))</f>
        <v>2.552047567301605E-3</v>
      </c>
      <c r="CO234" s="6">
        <f>IF(AND($E$14=$BY234,$E$15+1=CO$131),1,IF(MOD($E$14+$E$15,2)=0,$G$3*CN234,$G$4*CN234))</f>
        <v>7.1185238640195905E-4</v>
      </c>
      <c r="CP234" s="11">
        <f>IF(AND($E$14=$BY234,$E$15+1=CP$131),1,IF(MOD($E$14+$E$15,2)=0,$G$4*CO234,$G$3*CO234))</f>
        <v>5.1844990951093774E-4</v>
      </c>
    </row>
    <row r="235" spans="3:100" x14ac:dyDescent="0.35">
      <c r="C235">
        <v>15</v>
      </c>
      <c r="Q235" s="10">
        <f>IF(AND($E$14=$C235,$E$15+1=Q$131),1,IF(MOD($E$14+$E$15,2)=0,$G$2*Q234,$G$5*Q234))</f>
        <v>9.6088838076100944E-4</v>
      </c>
      <c r="R235" s="7">
        <f>IF(AND($E$14=$C235,$E$15+1=R$131),1,IF(MOD($E$14+$E$15,2)=0,$G$5*R234,$G$2*R234))</f>
        <v>8.0081386410444234E-4</v>
      </c>
      <c r="S235" s="3">
        <f>IF(AND($E$14=$C235,$E$15+1=S$131),1,IF(MOD($E$14+$E$15,2)=0,$G$2*S234+$G$3*R235,$G$5*S234+$G$4*R235))</f>
        <v>1.7713046485465511E-3</v>
      </c>
      <c r="T235" s="6">
        <f>IF(AND($E$14=$C235,$E$15+1=T$131),1,IF(MOD($E$14+$E$15,2)=0,$G$4*S235,$G$3*S235))</f>
        <v>1.2900606253453102E-3</v>
      </c>
      <c r="U235" s="11">
        <f>IF(AND($E$14=$C235,$E$15+1=U$131),1,IF(MOD($E$14+$E$15,2)=0,$G$3*T235,$G$4*T235))</f>
        <v>3.5984154312854654E-4</v>
      </c>
      <c r="BY235">
        <v>15</v>
      </c>
      <c r="CM235" s="10">
        <f>IF(AND($E$14=$BY235,$E$15+1=CM$131),1,IF(MOD($E$14+$E$15,2)=0,$G$5*CM234,$G$2*CM234))</f>
        <v>8.3195954729291179E-4</v>
      </c>
      <c r="CN235" s="7">
        <f>IF(AND($E$14=$BY235,$E$15+1=CN$131),1,IF(MOD($E$14+$E$15,2)=0,$G$2*CN234,$G$5*CN234))</f>
        <v>1.8401951808996459E-3</v>
      </c>
      <c r="CO235" s="3">
        <f>IF(AND($E$14=$BY235,$E$15+1=CO$131),1,IF(MOD($E$14+$E$15,2)=0,$G$5*CO234+$G$4*CN235,$G$2*CO234+$G$3*CN235))</f>
        <v>1.5336368334015098E-3</v>
      </c>
      <c r="CP235" s="6">
        <f>IF(AND($E$14=$BY235,$E$15+1=CP$131),1,IF(MOD($E$14+$E$15,2)=0,$G$3*CO235,$G$4*CO235))</f>
        <v>4.277831862221661E-4</v>
      </c>
      <c r="CQ235" s="11">
        <f>IF(AND($E$14=$BY235,$E$15+1=CQ$131),1,IF(MOD($E$14+$E$15,2)=0,$G$4*CP235,$G$3*CP235))</f>
        <v>3.1155919179843644E-4</v>
      </c>
    </row>
    <row r="236" spans="3:100" x14ac:dyDescent="0.35">
      <c r="C236">
        <v>16</v>
      </c>
      <c r="R236" s="10">
        <f>IF(AND($E$14=$C236,$E$15+1=R$131),1,IF(MOD($E$14+$E$15,2)=0,$G$2*R235,$G$5*R235))</f>
        <v>5.7743979085812238E-4</v>
      </c>
      <c r="S236" s="7">
        <f>IF(AND($E$14=$C236,$E$15+1=S$131),1,IF(MOD($E$14+$E$15,2)=0,$G$5*S235,$G$2*S235))</f>
        <v>4.8124402320124087E-4</v>
      </c>
      <c r="T236" s="3">
        <f>IF(AND($E$14=$C236,$E$15+1=T$131),1,IF(MOD($E$14+$E$15,2)=0,$G$2*T235+$G$3*S236,$G$5*T235+$G$4*S236))</f>
        <v>1.0644543177769311E-3</v>
      </c>
      <c r="U236" s="6">
        <f>IF(AND($E$14=$C236,$E$15+1=U$131),1,IF(MOD($E$14+$E$15,2)=0,$G$4*T236,$G$3*T236))</f>
        <v>7.7525376787647188E-4</v>
      </c>
      <c r="V236" s="11">
        <f>IF(AND($E$14=$C236,$E$15+1=V$131),1,IF(MOD($E$14+$E$15,2)=0,$G$3*U236,$G$4*U236))</f>
        <v>2.1624449786940687E-4</v>
      </c>
      <c r="BY236">
        <v>16</v>
      </c>
      <c r="CN236" s="10">
        <f>IF(AND($E$14=$BY236,$E$15+1=CN$131),1,IF(MOD($E$14+$E$15,2)=0,$G$5*CN235,$G$2*CN235))</f>
        <v>4.9996082438915766E-4</v>
      </c>
      <c r="CO236" s="7">
        <f>IF(AND($E$14=$BY236,$E$15+1=CO$131),1,IF(MOD($E$14+$E$15,2)=0,$G$2*CO235,$G$5*CO235))</f>
        <v>1.1058536471793437E-3</v>
      </c>
      <c r="CP236" s="3">
        <f>IF(AND($E$14=$BY236,$E$15+1=CP$131),1,IF(MOD($E$14+$E$15,2)=0,$G$5*CP235+$G$4*CO236,$G$2*CP235+$G$3*CO236))</f>
        <v>9.2162934848927225E-4</v>
      </c>
      <c r="CQ236" s="6">
        <f>IF(AND($E$14=$BY236,$E$15+1=CQ$131),1,IF(MOD($E$14+$E$15,2)=0,$G$3*CP236,$G$4*CP236))</f>
        <v>2.5707359827695426E-4</v>
      </c>
      <c r="CR236" s="11">
        <f>IF(AND($E$14=$BY236,$E$15+1=CR$131),1,IF(MOD($E$14+$E$15,2)=0,$G$4*CQ236,$G$3*CQ236))</f>
        <v>1.8722952442148518E-4</v>
      </c>
    </row>
    <row r="237" spans="3:100" x14ac:dyDescent="0.35">
      <c r="C237">
        <v>17</v>
      </c>
      <c r="S237" s="10">
        <f>IF(AND($E$14=$C237,$E$15+1=S$131),1,IF(MOD($E$14+$E$15,2)=0,$G$2*S236,$G$5*S236))</f>
        <v>3.4700878764107351E-4</v>
      </c>
      <c r="T237" s="7">
        <f>IF(AND($E$14=$C237,$E$15+1=T$131),1,IF(MOD($E$14+$E$15,2)=0,$G$5*T236,$G$2*T236))</f>
        <v>2.8920054990045935E-4</v>
      </c>
      <c r="U237" s="3">
        <f>IF(AND($E$14=$C237,$E$15+1=U$131),1,IF(MOD($E$14+$E$15,2)=0,$G$2*U236+$G$3*T237,$G$5*U236+$G$4*T237))</f>
        <v>6.3967708522850086E-4</v>
      </c>
      <c r="V237" s="6">
        <f>IF(AND($E$14=$C237,$E$15+1=V$131),1,IF(MOD($E$14+$E$15,2)=0,$G$4*U237,$G$3*U237))</f>
        <v>4.6588384514548842E-4</v>
      </c>
      <c r="W237" s="11">
        <f>IF(AND($E$14=$C237,$E$15+1=W$131),1,IF(MOD($E$14+$E$15,2)=0,$G$3*V237,$G$4*V237))</f>
        <v>1.2995076236121852E-4</v>
      </c>
      <c r="BY237">
        <v>17</v>
      </c>
      <c r="CO237" s="10">
        <f>IF(AND($E$14=$BY237,$E$15+1=CO$131),1,IF(MOD($E$14+$E$15,2)=0,$G$5*CO236,$G$2*CO236))</f>
        <v>3.0044829311380128E-4</v>
      </c>
      <c r="CP237" s="7">
        <f>IF(AND($E$14=$BY237,$E$15+1=CP$131),1,IF(MOD($E$14+$E$15,2)=0,$G$2*CP236,$G$5*CP236))</f>
        <v>6.6455575021231799E-4</v>
      </c>
      <c r="CQ237" s="3">
        <f>IF(AND($E$14=$BY237,$E$15+1=CQ$131),1,IF(MOD($E$14+$E$15,2)=0,$G$5*CQ236+$G$4*CP237,$G$2*CQ236+$G$3*CP237))</f>
        <v>5.5384732388882656E-4</v>
      </c>
      <c r="CR237" s="6">
        <f>IF(AND($E$14=$BY237,$E$15+1=CR$131),1,IF(MOD($E$14+$E$15,2)=0,$G$3*CQ237,$G$4*CQ237))</f>
        <v>1.5448675183960862E-4</v>
      </c>
      <c r="CS237" s="11">
        <f>IF(AND($E$14=$BY237,$E$15+1=CS$131),1,IF(MOD($E$14+$E$15,2)=0,$G$4*CR237,$G$3*CR237))</f>
        <v>1.1251439770640539E-4</v>
      </c>
    </row>
    <row r="238" spans="3:100" x14ac:dyDescent="0.35">
      <c r="C238">
        <v>18</v>
      </c>
      <c r="T238" s="10">
        <f>IF(AND($E$14=$C238,$E$15+1=T$131),1,IF(MOD($E$14+$E$15,2)=0,$G$2*T237,$G$5*T237))</f>
        <v>2.0853273467902347E-4</v>
      </c>
      <c r="U238" s="7">
        <f>IF(AND($E$14=$C238,$E$15+1=U$131),1,IF(MOD($E$14+$E$15,2)=0,$G$5*U237,$G$2*U237))</f>
        <v>1.7379324008301247E-4</v>
      </c>
      <c r="V238" s="3">
        <f>IF(AND($E$14=$C238,$E$15+1=V$131),1,IF(MOD($E$14+$E$15,2)=0,$G$2*V237+$G$3*U238,$G$5*V237+$G$4*U238))</f>
        <v>3.8440989578679191E-4</v>
      </c>
      <c r="W238" s="6">
        <f>IF(AND($E$14=$C238,$E$15+1=W$131),1,IF(MOD($E$14+$E$15,2)=0,$G$4*V238,$G$3*V238))</f>
        <v>2.7996994811398275E-4</v>
      </c>
      <c r="X238" s="11">
        <f>IF(AND($E$14=$C238,$E$15+1=X$131),1,IF(MOD($E$14+$E$15,2)=0,$G$3*W238,$G$4*W238))</f>
        <v>7.8093088169393836E-5</v>
      </c>
      <c r="BY238">
        <v>18</v>
      </c>
      <c r="CP238" s="10">
        <f>IF(AND($E$14=$BY238,$E$15+1=CP$131),1,IF(MOD($E$14+$E$15,2)=0,$G$5*CP237,$G$2*CP237))</f>
        <v>1.8055250017896053E-4</v>
      </c>
      <c r="CQ238" s="7">
        <f>IF(AND($E$14=$BY238,$E$15+1=CQ$131),1,IF(MOD($E$14+$E$15,2)=0,$G$2*CQ237,$G$5*CQ237))</f>
        <v>3.9936057204921792E-4</v>
      </c>
      <c r="CR238" s="3">
        <f>IF(AND($E$14=$BY238,$E$15+1=CR$131),1,IF(MOD($E$14+$E$15,2)=0,$G$5*CR237+$G$4*CQ238,$G$2*CR237+$G$3*CQ238))</f>
        <v>3.3283104393499606E-4</v>
      </c>
      <c r="CS238" s="6">
        <f>IF(AND($E$14=$BY238,$E$15+1=CS$131),1,IF(MOD($E$14+$E$15,2)=0,$G$3*CR238,$G$4*CR238))</f>
        <v>9.2837835755661636E-5</v>
      </c>
      <c r="CT238" s="11">
        <f>IF(AND($E$14=$BY238,$E$15+1=CT$131),1,IF(MOD($E$14+$E$15,2)=0,$G$4*CS238,$G$3*CS238))</f>
        <v>6.761481518660765E-5</v>
      </c>
    </row>
    <row r="239" spans="3:100" x14ac:dyDescent="0.35">
      <c r="C239">
        <v>19</v>
      </c>
      <c r="U239" s="10">
        <f>IF(AND($E$14=$C239,$E$15+1=U$131),1,IF(MOD($E$14+$E$15,2)=0,$G$2*U238,$G$5*U238))</f>
        <v>1.2531642708049048E-4</v>
      </c>
      <c r="V239" s="7">
        <f>IF(AND($E$14=$C239,$E$15+1=V$131),1,IF(MOD($E$14+$E$15,2)=0,$G$5*V238,$G$2*V238))</f>
        <v>1.0443994767280918E-4</v>
      </c>
      <c r="W239" s="3">
        <f>IF(AND($E$14=$C239,$E$15+1=W$131),1,IF(MOD($E$14+$E$15,2)=0,$G$2*W238+$G$3*V239,$G$5*W238+$G$4*V239))</f>
        <v>2.3100869390377886E-4</v>
      </c>
      <c r="X239" s="6">
        <f>IF(AND($E$14=$C239,$E$15+1=X$131),1,IF(MOD($E$14+$E$15,2)=0,$G$4*W239,$G$3*W239))</f>
        <v>1.6824616836084609E-4</v>
      </c>
      <c r="Y239" s="11">
        <f>IF(AND($E$14=$C239,$E$15+1=Y$131),1,IF(MOD($E$14+$E$15,2)=0,$G$3*X239,$G$4*X239))</f>
        <v>4.6929547076306468E-5</v>
      </c>
      <c r="BY239">
        <v>19</v>
      </c>
      <c r="CQ239" s="10">
        <f>IF(AND($E$14=$BY239,$E$15+1=CQ$131),1,IF(MOD($E$14+$E$15,2)=0,$G$5*CQ238,$G$2*CQ238))</f>
        <v>1.0850188224742514E-4</v>
      </c>
      <c r="CR239" s="7">
        <f>IF(AND($E$14=$BY239,$E$15+1=CR$131),1,IF(MOD($E$14+$E$15,2)=0,$G$2*CR238,$G$5*CR238))</f>
        <v>2.3999320817933443E-4</v>
      </c>
      <c r="CS239" s="3">
        <f>IF(AND($E$14=$BY239,$E$15+1=CS$131),1,IF(MOD($E$14+$E$15,2)=0,$G$5*CS238+$G$4*CR239,$G$2*CS238+$G$3*CR239))</f>
        <v>2.0001270933123688E-4</v>
      </c>
      <c r="CT239" s="6">
        <f>IF(AND($E$14=$BY239,$E$15+1=CT$131),1,IF(MOD($E$14+$E$15,2)=0,$G$3*CS239,$G$4*CS239))</f>
        <v>5.5790309817268275E-5</v>
      </c>
      <c r="CU239" s="11">
        <f>IF(AND($E$14=$BY239,$E$15+1=CU$131),1,IF(MOD($E$14+$E$15,2)=0,$G$4*CT239,$G$3*CT239))</f>
        <v>4.0632695245355596E-5</v>
      </c>
    </row>
    <row r="240" spans="3:100" x14ac:dyDescent="0.35">
      <c r="C240">
        <v>20</v>
      </c>
      <c r="V240" s="10">
        <f>IF(AND($E$14=$C240,$E$15+1=V$131),1,IF(MOD($E$14+$E$15,2)=0,$G$2*V239,$G$5*V239))</f>
        <v>7.5308113713619255E-5</v>
      </c>
      <c r="W240" s="7">
        <f>IF(AND($E$14=$C240,$E$15+1=W$131),1,IF(MOD($E$14+$E$15,2)=0,$G$5*W239,$G$2*W239))</f>
        <v>6.2762525542932787E-5</v>
      </c>
      <c r="X240" s="3">
        <f>IF(AND($E$14=$C240,$E$15+1=X$131),1,IF(MOD($E$14+$E$15,2)=0,$G$2*X239+$G$3*W240,$G$5*X239+$G$4*W240))</f>
        <v>1.3882321252397733E-4</v>
      </c>
      <c r="Y240" s="6">
        <f>IF(AND($E$14=$C240,$E$15+1=Y$131),1,IF(MOD($E$14+$E$15,2)=0,$G$4*X240,$G$3*X240))</f>
        <v>1.011064700293539E-4</v>
      </c>
      <c r="Z240" s="11">
        <f>IF(AND($E$14=$C240,$E$15+1=Z$131),1,IF(MOD($E$14+$E$15,2)=0,$G$3*Y240,$G$4*Y240))</f>
        <v>2.8202014293633994E-5</v>
      </c>
      <c r="BY240">
        <v>20</v>
      </c>
      <c r="CR240" s="10">
        <f>IF(AND($E$14=$BY240,$E$15+1=CR$131),1,IF(MOD($E$14+$E$15,2)=0,$G$5*CR239,$G$2*CR239))</f>
        <v>6.5203519417151548E-5</v>
      </c>
      <c r="CS240" s="7">
        <f>IF(AND($E$14=$BY240,$E$15+1=CS$131),1,IF(MOD($E$14+$E$15,2)=0,$G$2*CS239,$G$5*CS239))</f>
        <v>1.442223995139686E-4</v>
      </c>
      <c r="CT240" s="3">
        <f>IF(AND($E$14=$BY240,$E$15+1=CT$131),1,IF(MOD($E$14+$E$15,2)=0,$G$5*CT239+$G$4*CS240,$G$2*CT239+$G$3*CS240))</f>
        <v>1.2019637177184436E-4</v>
      </c>
      <c r="CU240" s="6">
        <f>IF(AND($E$14=$BY240,$E$15+1=CU$131),1,IF(MOD($E$14+$E$15,2)=0,$G$3*CT240,$G$4*CT240))</f>
        <v>3.3526833582147187E-5</v>
      </c>
      <c r="CV240" s="11">
        <f>IF(AND($E$14=$BY240,$E$15+1=CV$131),1,IF(MOD($E$14+$E$15,2)=0,$G$4*CU240,$G$3*CU240))</f>
        <v>2.441796103923919E-5</v>
      </c>
    </row>
    <row r="241" spans="3:116" x14ac:dyDescent="0.35">
      <c r="C241">
        <v>21</v>
      </c>
      <c r="W241" s="10">
        <f>IF(AND($E$14=$C241,$E$15+1=W$131),1,IF(MOD($E$14+$E$15,2)=0,$G$2*W240,$G$5*W240))</f>
        <v>4.5255934303495071E-5</v>
      </c>
      <c r="X241" s="7">
        <f>IF(AND($E$14=$C241,$E$15+1=X$131),1,IF(MOD($E$14+$E$15,2)=0,$G$5*X240,$G$2*X240))</f>
        <v>3.7716742494623439E-5</v>
      </c>
      <c r="Y241" s="3">
        <f>IF(AND($E$14=$C241,$E$15+1=Y$131),1,IF(MOD($E$14+$E$15,2)=0,$G$2*Y240+$G$3*X241,$G$5*Y240+$G$4*X241))</f>
        <v>8.3424930940065046E-5</v>
      </c>
      <c r="Z241" s="6">
        <f>IF(AND($E$14=$C241,$E$15+1=Z$131),1,IF(MOD($E$14+$E$15,2)=0,$G$4*Y241,$G$3*Y241))</f>
        <v>6.0759293251017083E-5</v>
      </c>
      <c r="AA241" s="11">
        <f>IF(AND($E$14=$C241,$E$15+1=AA$131),1,IF(MOD($E$14+$E$15,2)=0,$G$3*Z241,$G$4*Z241))</f>
        <v>1.6947821996345027E-5</v>
      </c>
      <c r="BY241">
        <v>21</v>
      </c>
      <c r="CS241" s="10">
        <f>IF(AND($E$14=$BY241,$E$15+1=CS$131),1,IF(MOD($E$14+$E$15,2)=0,$G$5*CS240,$G$2*CS240))</f>
        <v>3.918364231403692E-5</v>
      </c>
      <c r="CT241" s="7">
        <f>IF(AND($E$14=$BY241,$E$15+1=CT$131),1,IF(MOD($E$14+$E$15,2)=0,$G$2*CT240,$G$5*CT240))</f>
        <v>8.6669538189697174E-5</v>
      </c>
      <c r="CU241" s="3">
        <f>IF(AND($E$14=$BY241,$E$15+1=CU$131),1,IF(MOD($E$14+$E$15,2)=0,$G$5*CU240+$G$4*CT241,$G$2*CU240+$G$3*CT241))</f>
        <v>7.2231248881238691E-5</v>
      </c>
      <c r="CV241" s="6">
        <f>IF(AND($E$14=$BY241,$E$15+1=CV$131),1,IF(MOD($E$14+$E$15,2)=0,$G$3*CU241,$G$4*CU241))</f>
        <v>2.0147738446454645E-5</v>
      </c>
      <c r="CW241" s="11">
        <f>IF(AND($E$14=$BY241,$E$15+1=CW$131),1,IF(MOD($E$14+$E$15,2)=0,$G$4*CV241,$G$3*CV241))</f>
        <v>1.4673819142774044E-5</v>
      </c>
    </row>
    <row r="242" spans="3:116" x14ac:dyDescent="0.35">
      <c r="C242">
        <v>22</v>
      </c>
      <c r="X242" s="10">
        <f>IF(AND($E$14=$C242,$E$15+1=X$131),1,IF(MOD($E$14+$E$15,2)=0,$G$2*X241,$G$5*X241))</f>
        <v>2.7196267290278298E-5</v>
      </c>
      <c r="Y242" s="7">
        <f>IF(AND($E$14=$C242,$E$15+1=Y$131),1,IF(MOD($E$14+$E$15,2)=0,$G$5*Y241,$G$2*Y241))</f>
        <v>2.266563768904797E-5</v>
      </c>
      <c r="Z242" s="3">
        <f>IF(AND($E$14=$C242,$E$15+1=Z$131),1,IF(MOD($E$14+$E$15,2)=0,$G$2*Z241+$G$3*Y242,$G$5*Z241+$G$4*Y242))</f>
        <v>5.0133684243566621E-5</v>
      </c>
      <c r="AA242" s="6">
        <f>IF(AND($E$14=$C242,$E$15+1=AA$131),1,IF(MOD($E$14+$E$15,2)=0,$G$4*Z242,$G$3*Z242))</f>
        <v>3.6512912727457435E-5</v>
      </c>
      <c r="AB242" s="11">
        <f>IF(AND($E$14=$C242,$E$15+1=AB$131),1,IF(MOD($E$14+$E$15,2)=0,$G$3*AA242,$G$4*AA242))</f>
        <v>1.018468636421591E-5</v>
      </c>
      <c r="BY242">
        <v>22</v>
      </c>
      <c r="CT242" s="10">
        <f>IF(AND($E$14=$BY242,$E$15+1=CT$131),1,IF(MOD($E$14+$E$15,2)=0,$G$5*CT241,$G$2*CT241))</f>
        <v>2.354716185136648E-5</v>
      </c>
      <c r="CU242" s="7">
        <f>IF(AND($E$14=$BY242,$E$15+1=CU$131),1,IF(MOD($E$14+$E$15,2)=0,$G$2*CU241,$G$5*CU241))</f>
        <v>5.2083510434784042E-5</v>
      </c>
      <c r="CV242" s="3">
        <f>IF(AND($E$14=$BY242,$E$15+1=CV$131),1,IF(MOD($E$14+$E$15,2)=0,$G$5*CV241+$G$4*CU242,$G$2*CV241+$G$3*CU242))</f>
        <v>4.3406911856266158E-5</v>
      </c>
      <c r="CW242" s="6">
        <f>IF(AND($E$14=$BY242,$E$15+1=CW$131),1,IF(MOD($E$14+$E$15,2)=0,$G$3*CV242,$G$4*CV242))</f>
        <v>1.21076559023129E-5</v>
      </c>
      <c r="CX242" s="11">
        <f>IF(AND($E$14=$BY242,$E$15+1=CX$131),1,IF(MOD($E$14+$E$15,2)=0,$G$4*CW242,$G$3*CW242))</f>
        <v>8.8181387417575703E-6</v>
      </c>
    </row>
    <row r="243" spans="3:116" x14ac:dyDescent="0.35">
      <c r="C243">
        <v>23</v>
      </c>
      <c r="Y243" s="10">
        <f>IF(AND($E$14=$C243,$E$15+1=Y$131),1,IF(MOD($E$14+$E$15,2)=0,$G$2*Y242,$G$5*Y242))</f>
        <v>1.6343424700153405E-5</v>
      </c>
      <c r="Z243" s="7">
        <f>IF(AND($E$14=$C243,$E$15+1=Z$131),1,IF(MOD($E$14+$E$15,2)=0,$G$5*Z242,$G$2*Z242))</f>
        <v>1.3620771516109188E-5</v>
      </c>
      <c r="AA243" s="3">
        <f>IF(AND($E$14=$C243,$E$15+1=AA$131),1,IF(MOD($E$14+$E$15,2)=0,$G$2*AA242+$G$3*Z243,$G$5*AA242+$G$4*Z243))</f>
        <v>3.0127520244989251E-5</v>
      </c>
      <c r="AB243" s="6">
        <f>IF(AND($E$14=$C243,$E$15+1=AB$131),1,IF(MOD($E$14+$E$15,2)=0,$G$4*AA243,$G$3*AA243))</f>
        <v>2.1942203809630489E-5</v>
      </c>
      <c r="AC243" s="11">
        <f>IF(AND($E$14=$C243,$E$15+1=AC$131),1,IF(MOD($E$14+$E$15,2)=0,$G$3*AB243,$G$4*AB243))</f>
        <v>6.1204228106605945E-6</v>
      </c>
      <c r="BY243">
        <v>23</v>
      </c>
      <c r="CU243" s="10">
        <f>IF(AND($E$14=$BY243,$E$15+1=CU$131),1,IF(MOD($E$14+$E$15,2)=0,$G$5*CU242,$G$2*CU242))</f>
        <v>1.415051788219849E-5</v>
      </c>
      <c r="CV243" s="7">
        <f>IF(AND($E$14=$BY243,$E$15+1=CV$131),1,IF(MOD($E$14+$E$15,2)=0,$G$2*CV242,$G$5*CV242))</f>
        <v>3.1299255953953256E-5</v>
      </c>
      <c r="CW243" s="3">
        <f>IF(AND($E$14=$BY243,$E$15+1=CW$131),1,IF(MOD($E$14+$E$15,2)=0,$G$5*CW242+$G$4*CV243,$G$2*CW242+$G$3*CV243))</f>
        <v>2.6085108953267044E-5</v>
      </c>
      <c r="CX243" s="6">
        <f>IF(AND($E$14=$BY243,$E$15+1=CX$131),1,IF(MOD($E$14+$E$15,2)=0,$G$3*CW243,$G$4*CW243))</f>
        <v>7.276019183910364E-6</v>
      </c>
      <c r="CY243" s="11">
        <f>IF(AND($E$14=$BY243,$E$15+1=CY$131),1,IF(MOD($E$14+$E$15,2)=0,$G$4*CX243,$G$3*CX243))</f>
        <v>5.2992046659630243E-6</v>
      </c>
    </row>
    <row r="244" spans="3:116" x14ac:dyDescent="0.35">
      <c r="C244">
        <v>24</v>
      </c>
      <c r="Z244" s="10">
        <f>IF(AND($E$14=$C244,$E$15+1=Z$131),1,IF(MOD($E$14+$E$15,2)=0,$G$2*Z243,$G$5*Z243))</f>
        <v>9.8214776343614627E-6</v>
      </c>
      <c r="AA244" s="7">
        <f>IF(AND($E$14=$C244,$E$15+1=AA$131),1,IF(MOD($E$14+$E$15,2)=0,$G$5*AA243,$G$2*AA243))</f>
        <v>8.1853164353587615E-6</v>
      </c>
      <c r="AB244" s="3">
        <f>IF(AND($E$14=$C244,$E$15+1=AB$131),1,IF(MOD($E$14+$E$15,2)=0,$G$2*AB243+$G$3*AA244,$G$5*AB243+$G$4*AA244))</f>
        <v>1.8104942611089133E-5</v>
      </c>
      <c r="AC244" s="6">
        <f>IF(AND($E$14=$C244,$E$15+1=AC$131),1,IF(MOD($E$14+$E$15,2)=0,$G$4*AB244,$G$3*AB244))</f>
        <v>1.3186028504959788E-5</v>
      </c>
      <c r="AD244" s="11">
        <f>IF(AND($E$14=$C244,$E$15+1=AD$131),1,IF(MOD($E$14+$E$15,2)=0,$G$3*AC244,$G$4*AC244))</f>
        <v>3.6780293512885647E-6</v>
      </c>
      <c r="BY244">
        <v>24</v>
      </c>
      <c r="CV244" s="10">
        <f>IF(AND($E$14=$BY244,$E$15+1=CV$131),1,IF(MOD($E$14+$E$15,2)=0,$G$5*CV243,$G$2*CV243))</f>
        <v>8.5036641612415453E-6</v>
      </c>
      <c r="CW244" s="7">
        <f>IF(AND($E$14=$BY244,$E$15+1=CW$131),1,IF(MOD($E$14+$E$15,2)=0,$G$2*CW243,$G$5*CW243))</f>
        <v>1.8809089769356681E-5</v>
      </c>
      <c r="CX244" s="3">
        <f>IF(AND($E$14=$BY244,$E$15+1=CX$131),1,IF(MOD($E$14+$E$15,2)=0,$G$5*CX243+$G$4*CW244,$G$2*CX243+$G$3*CW244))</f>
        <v>1.5675681130160525E-5</v>
      </c>
      <c r="CY244" s="6">
        <f>IF(AND($E$14=$BY244,$E$15+1=CY$131),1,IF(MOD($E$14+$E$15,2)=0,$G$3*CX244,$G$4*CX244))</f>
        <v>4.3724776779061375E-6</v>
      </c>
      <c r="CZ244" s="11">
        <f>IF(AND($E$14=$BY244,$E$15+1=CZ$131),1,IF(MOD($E$14+$E$15,2)=0,$G$4*CY244,$G$3*CY244))</f>
        <v>3.1845235048056493E-6</v>
      </c>
    </row>
    <row r="245" spans="3:116" x14ac:dyDescent="0.35">
      <c r="C245">
        <v>25</v>
      </c>
      <c r="AA245" s="10">
        <f>IF(AND($E$14=$C245,$E$15+1=AA$131),1,IF(MOD($E$14+$E$15,2)=0,$G$2*AA244,$G$5*AA244))</f>
        <v>5.9021548232395241E-6</v>
      </c>
      <c r="AB245" s="7">
        <f>IF(AND($E$14=$C245,$E$15+1=AB$131),1,IF(MOD($E$14+$E$15,2)=0,$G$5*AB244,$G$2*AB244))</f>
        <v>4.9189141061293459E-6</v>
      </c>
      <c r="AC245" s="3">
        <f>IF(AND($E$14=$C245,$E$15+1=AC$131),1,IF(MOD($E$14+$E$15,2)=0,$G$2*AC244+$G$3*AB245,$G$5*AC244+$G$4*AB245))</f>
        <v>1.0880050674112424E-5</v>
      </c>
      <c r="AD245" s="6">
        <f>IF(AND($E$14=$C245,$E$15+1=AD$131),1,IF(MOD($E$14+$E$15,2)=0,$G$4*AC245,$G$3*AC245))</f>
        <v>7.9240603743412269E-6</v>
      </c>
      <c r="AE245" s="11">
        <f>IF(AND($E$14=$C245,$E$15+1=AE$131),1,IF(MOD($E$14+$E$15,2)=0,$G$3*AD245,$G$4*AD245))</f>
        <v>2.2102884600353411E-6</v>
      </c>
      <c r="BY245">
        <v>25</v>
      </c>
      <c r="CW245" s="10">
        <f>IF(AND($E$14=$BY245,$E$15+1=CW$131),1,IF(MOD($E$14+$E$15,2)=0,$G$5*CW244,$G$2*CW244))</f>
        <v>5.1102231571434974E-6</v>
      </c>
      <c r="CX245" s="7">
        <f>IF(AND($E$14=$BY245,$E$15+1=CX$131),1,IF(MOD($E$14+$E$15,2)=0,$G$2*CX244,$G$5*CX244))</f>
        <v>1.1303203452254388E-5</v>
      </c>
      <c r="CY245" s="3">
        <f>IF(AND($E$14=$BY245,$E$15+1=CY$131),1,IF(MOD($E$14+$E$15,2)=0,$G$5*CY244+$G$4*CX245,$G$2*CY244+$G$3*CX245))</f>
        <v>9.4202013621911488E-6</v>
      </c>
      <c r="CZ245" s="6">
        <f>IF(AND($E$14=$BY245,$E$15+1=CZ$131),1,IF(MOD($E$14+$E$15,2)=0,$G$3*CY245,$G$4*CY245))</f>
        <v>2.6276127866821432E-6</v>
      </c>
      <c r="DA245" s="11">
        <f>IF(AND($E$14=$BY245,$E$15+1=DA$131),1,IF(MOD($E$14+$E$15,2)=0,$G$4*CZ245,$G$3*CZ245))</f>
        <v>1.9137192450400852E-6</v>
      </c>
    </row>
    <row r="246" spans="3:116" x14ac:dyDescent="0.35">
      <c r="C246">
        <v>26</v>
      </c>
      <c r="AB246" s="10">
        <f>IF(AND($E$14=$C246,$E$15+1=AB$131),1,IF(MOD($E$14+$E$15,2)=0,$G$2*AB245,$G$5*AB245))</f>
        <v>3.5468625856881452E-6</v>
      </c>
      <c r="AC246" s="7">
        <f>IF(AND($E$14=$C246,$E$15+1=AC$131),1,IF(MOD($E$14+$E$15,2)=0,$G$5*AC245,$G$2*AC245))</f>
        <v>2.9559902997711979E-6</v>
      </c>
      <c r="AD246" s="3">
        <f>IF(AND($E$14=$C246,$E$15+1=AD$131),1,IF(MOD($E$14+$E$15,2)=0,$G$2*AD245+$G$3*AC246,$G$5*AD245+$G$4*AC246))</f>
        <v>6.5382975916615259E-6</v>
      </c>
      <c r="AE246" s="6">
        <f>IF(AND($E$14=$C246,$E$15+1=AE$131),1,IF(MOD($E$14+$E$15,2)=0,$G$4*AD246,$G$3*AD246))</f>
        <v>4.7619139297770165E-6</v>
      </c>
      <c r="AF246" s="11">
        <f>IF(AND($E$14=$C246,$E$15+1=AF$131),1,IF(MOD($E$14+$E$15,2)=0,$G$3*AE246,$G$4*AE246))</f>
        <v>1.3282588609179676E-6</v>
      </c>
      <c r="BY246">
        <v>26</v>
      </c>
      <c r="CX246" s="10">
        <f>IF(AND($E$14=$BY246,$E$15+1=CX$131),1,IF(MOD($E$14+$E$15,2)=0,$G$5*CX245,$G$2*CX245))</f>
        <v>3.0709562631637274E-6</v>
      </c>
      <c r="CY246" s="7">
        <f>IF(AND($E$14=$BY246,$E$15+1=CY$131),1,IF(MOD($E$14+$E$15,2)=0,$G$2*CY245,$G$5*CY245))</f>
        <v>6.7925885755090055E-6</v>
      </c>
      <c r="CZ246" s="3">
        <f>IF(AND($E$14=$BY246,$E$15+1=CZ$131),1,IF(MOD($E$14+$E$15,2)=0,$G$5*CZ245+$G$4*CY246,$G$2*CZ245+$G$3*CY246))</f>
        <v>5.6610103871970785E-6</v>
      </c>
      <c r="DA246" s="6">
        <f>IF(AND($E$14=$BY246,$E$15+1=DA$131),1,IF(MOD($E$14+$E$15,2)=0,$G$3*CZ246,$G$4*CZ246))</f>
        <v>1.5790472737282917E-6</v>
      </c>
      <c r="DB246" s="11">
        <f>IF(AND($E$14=$BY246,$E$15+1=DB$131),1,IF(MOD($E$14+$E$15,2)=0,$G$4*DA246,$G$3*DA246))</f>
        <v>1.1500374681832672E-6</v>
      </c>
    </row>
    <row r="247" spans="3:116" x14ac:dyDescent="0.35">
      <c r="C247">
        <v>27</v>
      </c>
      <c r="AC247" s="10">
        <f>IF(AND($E$14=$C247,$E$15+1=AC$131),1,IF(MOD($E$14+$E$15,2)=0,$G$2*AC246,$G$5*AC246))</f>
        <v>2.1314646224155578E-6</v>
      </c>
      <c r="AD247" s="7">
        <f>IF(AND($E$14=$C247,$E$15+1=AD$131),1,IF(MOD($E$14+$E$15,2)=0,$G$5*AD246,$G$2*AD246))</f>
        <v>1.7763836618845095E-6</v>
      </c>
      <c r="AE247" s="3">
        <f>IF(AND($E$14=$C247,$E$15+1=AE$131),1,IF(MOD($E$14+$E$15,2)=0,$G$2*AE246+$G$3*AD247,$G$5*AE246+$G$4*AD247))</f>
        <v>3.9291485561591217E-6</v>
      </c>
      <c r="AF247" s="6">
        <f>IF(AND($E$14=$C247,$E$15+1=AF$131),1,IF(MOD($E$14+$E$15,2)=0,$G$4*AE247,$G$3*AE247))</f>
        <v>2.8616420374623362E-6</v>
      </c>
      <c r="AG247" s="11">
        <f>IF(AND($E$14=$C247,$E$15+1=AG$131),1,IF(MOD($E$14+$E$15,2)=0,$G$3*AF247,$G$4*AF247))</f>
        <v>7.9820875578334574E-7</v>
      </c>
      <c r="BY247">
        <v>27</v>
      </c>
      <c r="CY247" s="10">
        <f>IF(AND($E$14=$BY247,$E$15+1=CY$131),1,IF(MOD($E$14+$E$15,2)=0,$G$5*CY246,$G$2*CY246))</f>
        <v>1.8454717299539852E-6</v>
      </c>
      <c r="CZ247" s="7">
        <f>IF(AND($E$14=$BY247,$E$15+1=CZ$131),1,IF(MOD($E$14+$E$15,2)=0,$G$2*CZ246,$G$5*CZ246))</f>
        <v>4.0819631134687865E-6</v>
      </c>
      <c r="DA247" s="3">
        <f>IF(AND($E$14=$BY247,$E$15+1=DA$131),1,IF(MOD($E$14+$E$15,2)=0,$G$5*DA246+$G$4*CZ247,$G$2*DA246+$G$3*CZ247))</f>
        <v>3.4019483630760777E-6</v>
      </c>
      <c r="DB247" s="6">
        <f>IF(AND($E$14=$BY247,$E$15+1=DB$131),1,IF(MOD($E$14+$E$15,2)=0,$G$3*DA247,$G$4*DA247))</f>
        <v>9.4891846519636034E-7</v>
      </c>
      <c r="DC247" s="11">
        <f>IF(AND($E$14=$BY247,$E$15+1=DC$131),1,IF(MOD($E$14+$E$15,2)=0,$G$4*DB247,$G$3*DB247))</f>
        <v>6.9110773780073269E-7</v>
      </c>
    </row>
    <row r="248" spans="3:116" x14ac:dyDescent="0.35">
      <c r="C248">
        <v>28</v>
      </c>
      <c r="AD248" s="10">
        <f>IF(AND($E$14=$C248,$E$15+1=AD$131),1,IF(MOD($E$14+$E$15,2)=0,$G$2*AD247,$G$5*AD247))</f>
        <v>1.2808901745844369E-6</v>
      </c>
      <c r="AE248" s="7">
        <f>IF(AND($E$14=$C248,$E$15+1=AE$131),1,IF(MOD($E$14+$E$15,2)=0,$G$5*AE247,$G$2*AE247))</f>
        <v>1.0675065186967857E-6</v>
      </c>
      <c r="AF248" s="3">
        <f>IF(AND($E$14=$C248,$E$15+1=AF$131),1,IF(MOD($E$14+$E$15,2)=0,$G$2*AF247+$G$3*AE248,$G$5*AF247+$G$4*AE248))</f>
        <v>2.3611969568433364E-6</v>
      </c>
      <c r="AG248" s="6">
        <f>IF(AND($E$14=$C248,$E$15+1=AG$131),1,IF(MOD($E$14+$E$15,2)=0,$G$4*AF248,$G$3*AF248))</f>
        <v>1.7196856707897389E-6</v>
      </c>
      <c r="AH248" s="11">
        <f>IF(AND($E$14=$C248,$E$15+1=AH$131),1,IF(MOD($E$14+$E$15,2)=0,$G$3*AG248,$G$4*AG248))</f>
        <v>4.7967849984367316E-7</v>
      </c>
      <c r="BY248">
        <v>28</v>
      </c>
      <c r="CZ248" s="10">
        <f>IF(AND($E$14=$BY248,$E$15+1=CZ$131),1,IF(MOD($E$14+$E$15,2)=0,$G$5*CZ247,$G$2*CZ247))</f>
        <v>1.1090245559377336E-6</v>
      </c>
      <c r="DA248" s="7">
        <f>IF(AND($E$14=$BY248,$E$15+1=DA$131),1,IF(MOD($E$14+$E$15,2)=0,$G$2*DA247,$G$5*DA247))</f>
        <v>2.4530298978797174E-6</v>
      </c>
      <c r="DB248" s="3">
        <f>IF(AND($E$14=$BY248,$E$15+1=DB$131),1,IF(MOD($E$14+$E$15,2)=0,$G$5*DB247+$G$4*DA248,$G$2*DB247+$G$3*DA248))</f>
        <v>2.0443793375136765E-6</v>
      </c>
      <c r="DC248" s="6">
        <f>IF(AND($E$14=$BY248,$E$15+1=DC$131),1,IF(MOD($E$14+$E$15,2)=0,$G$3*DB248,$G$4*DB248))</f>
        <v>5.7024654585835844E-7</v>
      </c>
      <c r="DD248" s="11">
        <f>IF(AND($E$14=$BY248,$E$15+1=DD$131),1,IF(MOD($E$14+$E$15,2)=0,$G$4*DC248,$G$3*DC248))</f>
        <v>4.1531682094024812E-7</v>
      </c>
    </row>
    <row r="249" spans="3:116" x14ac:dyDescent="0.35">
      <c r="C249">
        <v>29</v>
      </c>
      <c r="AE249" s="10">
        <f>IF(AND($E$14=$C249,$E$15+1=AE$131),1,IF(MOD($E$14+$E$15,2)=0,$G$2*AE248,$G$5*AE248))</f>
        <v>7.6974284353243972E-7</v>
      </c>
      <c r="AF249" s="7">
        <f>IF(AND($E$14=$C249,$E$15+1=AF$131),1,IF(MOD($E$14+$E$15,2)=0,$G$5*AF248,$G$2*AF248))</f>
        <v>6.4151128605359769E-7</v>
      </c>
      <c r="AG249" s="3">
        <f>IF(AND($E$14=$C249,$E$15+1=AG$131),1,IF(MOD($E$14+$E$15,2)=0,$G$2*AG248+$G$3*AF249,$G$5*AG248+$G$4*AF249))</f>
        <v>1.418946366959521E-6</v>
      </c>
      <c r="AH249" s="6">
        <f>IF(AND($E$14=$C249,$E$15+1=AH$131),1,IF(MOD($E$14+$E$15,2)=0,$G$4*AG249,$G$3*AG249))</f>
        <v>1.0334342197957306E-6</v>
      </c>
      <c r="AI249" s="11">
        <f>IF(AND($E$14=$C249,$E$15+1=AI$131),1,IF(MOD($E$14+$E$15,2)=0,$G$3*AH249,$G$4*AH249))</f>
        <v>2.8825975854708544E-7</v>
      </c>
      <c r="BY249">
        <v>29</v>
      </c>
      <c r="DA249" s="10">
        <f>IF(AND($E$14=$BY249,$E$15+1=DA$131),1,IF(MOD($E$14+$E$15,2)=0,$G$5*DA248,$G$2*DA248))</f>
        <v>6.6646128776166861E-7</v>
      </c>
      <c r="DB249" s="7">
        <f>IF(AND($E$14=$BY249,$E$15+1=DB$131),1,IF(MOD($E$14+$E$15,2)=0,$G$2*DB248,$G$5*DB248))</f>
        <v>1.4741327916553181E-6</v>
      </c>
      <c r="DC249" s="3">
        <f>IF(AND($E$14=$BY249,$E$15+1=DC$131),1,IF(MOD($E$14+$E$15,2)=0,$G$5*DC248+$G$4*DB249,$G$2*DC248+$G$3*DB249))</f>
        <v>1.2285568237942693E-6</v>
      </c>
      <c r="DD249" s="6">
        <f>IF(AND($E$14=$BY249,$E$15+1=DD$131),1,IF(MOD($E$14+$E$15,2)=0,$G$3*DC249,$G$4*DC249))</f>
        <v>3.4268605258524395E-7</v>
      </c>
      <c r="DE249" s="11">
        <f>IF(AND($E$14=$BY249,$E$15+1=DE$131),1,IF(MOD($E$14+$E$15,2)=0,$G$4*DD249,$G$3*DD249))</f>
        <v>2.4958201496167832E-7</v>
      </c>
    </row>
    <row r="250" spans="3:116" x14ac:dyDescent="0.35">
      <c r="C250">
        <v>30</v>
      </c>
      <c r="AF250" s="10">
        <f>IF(AND($E$14=$C250,$E$15+1=AF$131),1,IF(MOD($E$14+$E$15,2)=0,$G$2*AF249,$G$5*AF249))</f>
        <v>4.6257209004014254E-7</v>
      </c>
      <c r="AG250" s="7">
        <f>IF(AND($E$14=$C250,$E$15+1=AG$131),1,IF(MOD($E$14+$E$15,2)=0,$G$5*AG249,$G$2*AG249))</f>
        <v>3.8551214716379047E-7</v>
      </c>
      <c r="AH250" s="3">
        <f>IF(AND($E$14=$C250,$E$15+1=AH$131),1,IF(MOD($E$14+$E$15,2)=0,$G$2*AH249+$G$3*AG250,$G$5*AH249+$G$4*AG250))</f>
        <v>8.5270683856857588E-7</v>
      </c>
      <c r="AI250" s="6">
        <f>IF(AND($E$14=$C250,$E$15+1=AI$131),1,IF(MOD($E$14+$E$15,2)=0,$G$4*AH250,$G$3*AH250))</f>
        <v>6.2103575367605072E-7</v>
      </c>
      <c r="AJ250" s="11">
        <f>IF(AND($E$14=$C250,$E$15+1=AJ$131),1,IF(MOD($E$14+$E$15,2)=0,$G$3*AI250,$G$4*AI250))</f>
        <v>1.7322787747356651E-7</v>
      </c>
      <c r="BY250">
        <v>30</v>
      </c>
      <c r="DB250" s="10">
        <f>IF(AND($E$14=$BY250,$E$15+1=DB$131),1,IF(MOD($E$14+$E$15,2)=0,$G$5*DB249,$G$2*DB249))</f>
        <v>4.0050569277915937E-7</v>
      </c>
      <c r="DC250" s="7">
        <f>IF(AND($E$14=$BY250,$E$15+1=DC$131),1,IF(MOD($E$14+$E$15,2)=0,$G$2*DC249,$G$5*DC249))</f>
        <v>8.8587077120902531E-7</v>
      </c>
      <c r="DD250" s="3">
        <f>IF(AND($E$14=$BY250,$E$15+1=DD$131),1,IF(MOD($E$14+$E$15,2)=0,$G$5*DD249+$G$4*DC250,$G$2*DD249+$G$3*DC250))</f>
        <v>7.382934475981836E-7</v>
      </c>
      <c r="DE250" s="6">
        <f>IF(AND($E$14=$BY250,$E$15+1=DE$131),1,IF(MOD($E$14+$E$15,2)=0,$G$3*DD250,$G$4*DD250))</f>
        <v>2.0593501440625211E-7</v>
      </c>
      <c r="DF250" s="11">
        <f>IF(AND($E$14=$BY250,$E$15+1=DF$131),1,IF(MOD($E$14+$E$15,2)=0,$G$4*DE250,$G$3*DE250))</f>
        <v>1.4998473226128561E-7</v>
      </c>
    </row>
    <row r="251" spans="3:116" x14ac:dyDescent="0.35">
      <c r="C251">
        <v>31</v>
      </c>
      <c r="AG251" s="10">
        <f>IF(AND($E$14=$C251,$E$15+1=AG$131),1,IF(MOD($E$14+$E$15,2)=0,$G$2*AG250,$G$5*AG250))</f>
        <v>2.7797976984385976E-7</v>
      </c>
      <c r="AH251" s="7">
        <f>IF(AND($E$14=$C251,$E$15+1=AH$131),1,IF(MOD($E$14+$E$15,2)=0,$G$5*AH250,$G$2*AH250))</f>
        <v>2.3167108489252515E-7</v>
      </c>
      <c r="AI251" s="3">
        <f>IF(AND($E$14=$C251,$E$15+1=AI$131),1,IF(MOD($E$14+$E$15,2)=0,$G$2*AI250+$G$3*AH251,$G$5*AI250+$G$4*AH251))</f>
        <v>5.124287777695532E-7</v>
      </c>
      <c r="AJ251" s="6">
        <f>IF(AND($E$14=$C251,$E$15+1=AJ$131),1,IF(MOD($E$14+$E$15,2)=0,$G$4*AI251,$G$3*AI251))</f>
        <v>3.7320750557322869E-7</v>
      </c>
      <c r="AK251" s="11">
        <f>IF(AND($E$14=$C251,$E$15+1=AK$131),1,IF(MOD($E$14+$E$15,2)=0,$G$3*AJ251,$G$4*AJ251))</f>
        <v>1.0410019659090004E-7</v>
      </c>
      <c r="BY251">
        <v>31</v>
      </c>
      <c r="DC251" s="10">
        <f>IF(AND($E$14=$BY251,$E$15+1=DC$131),1,IF(MOD($E$14+$E$15,2)=0,$G$5*DC250,$G$2*DC250))</f>
        <v>2.4068136123440728E-7</v>
      </c>
      <c r="DD251" s="7">
        <f>IF(AND($E$14=$BY251,$E$15+1=DD$131),1,IF(MOD($E$14+$E$15,2)=0,$G$2*DD250,$G$5*DD250))</f>
        <v>5.3235843319193149E-7</v>
      </c>
      <c r="DE251" s="3">
        <f>IF(AND($E$14=$BY251,$E$15+1=DE$131),1,IF(MOD($E$14+$E$15,2)=0,$G$5*DE250+$G$4*DD251,$G$2*DE250+$G$3*DD251))</f>
        <v>4.4367277459987398E-7</v>
      </c>
      <c r="DF251" s="6">
        <f>IF(AND($E$14=$BY251,$E$15+1=DF$131),1,IF(MOD($E$14+$E$15,2)=0,$G$3*DE251,$G$4*DE251))</f>
        <v>1.2375534352380413E-7</v>
      </c>
      <c r="DG251" s="11">
        <f>IF(AND($E$14=$BY251,$E$15+1=DG$131),1,IF(MOD($E$14+$E$15,2)=0,$G$4*DF251,$G$3*DF251))</f>
        <v>9.0132375583807824E-8</v>
      </c>
    </row>
    <row r="252" spans="3:116" x14ac:dyDescent="0.35">
      <c r="C252">
        <v>32</v>
      </c>
      <c r="AH252" s="10">
        <f>IF(AND($E$14=$C252,$E$15+1=AH$131),1,IF(MOD($E$14+$E$15,2)=0,$G$2*AH251,$G$5*AH251))</f>
        <v>1.6705018332545616E-7</v>
      </c>
      <c r="AI252" s="7">
        <f>IF(AND($E$14=$C252,$E$15+1=AI$131),1,IF(MOD($E$14+$E$15,2)=0,$G$5*AI251,$G$2*AI251))</f>
        <v>1.3922127219632454E-7</v>
      </c>
      <c r="AJ252" s="3">
        <f>IF(AND($E$14=$C252,$E$15+1=AJ$131),1,IF(MOD($E$14+$E$15,2)=0,$G$2*AJ251+$G$3*AI252,$G$5*AJ251+$G$4*AI252))</f>
        <v>3.0794083078680603E-7</v>
      </c>
      <c r="AK252" s="6">
        <f>IF(AND($E$14=$C252,$E$15+1=AK$131),1,IF(MOD($E$14+$E$15,2)=0,$G$4*AJ252,$G$3*AJ252))</f>
        <v>2.2427668840600406E-7</v>
      </c>
      <c r="AL252" s="11">
        <f>IF(AND($E$14=$C252,$E$15+1=AL$131),1,IF(MOD($E$14+$E$15,2)=0,$G$3*AK252,$G$4*AK252))</f>
        <v>6.2558354280578602E-8</v>
      </c>
      <c r="BY252">
        <v>32</v>
      </c>
      <c r="DD252" s="10">
        <f>IF(AND($E$14=$BY252,$E$15+1=DD$131),1,IF(MOD($E$14+$E$15,2)=0,$G$5*DD251,$G$2*DD251))</f>
        <v>1.4463594073702401E-7</v>
      </c>
      <c r="DE252" s="7">
        <f>IF(AND($E$14=$BY252,$E$15+1=DE$131),1,IF(MOD($E$14+$E$15,2)=0,$G$2*DE251,$G$5*DE251))</f>
        <v>3.1991743107606983E-7</v>
      </c>
      <c r="DF252" s="3">
        <f>IF(AND($E$14=$BY252,$E$15+1=DF$131),1,IF(MOD($E$14+$E$15,2)=0,$G$5*DF251+$G$4*DE252,$G$2*DF251+$G$3*DE252))</f>
        <v>2.6662234584571827E-7</v>
      </c>
      <c r="DG252" s="6">
        <f>IF(AND($E$14=$BY252,$E$15+1=DG$131),1,IF(MOD($E$14+$E$15,2)=0,$G$3*DF252,$G$4*DF252))</f>
        <v>7.4369990430485041E-8</v>
      </c>
      <c r="DH252" s="11">
        <f>IF(AND($E$14=$BY252,$E$15+1=DH$131),1,IF(MOD($E$14+$E$15,2)=0,$G$4*DG252,$G$3*DG252))</f>
        <v>5.4164480650125079E-8</v>
      </c>
    </row>
    <row r="253" spans="3:116" x14ac:dyDescent="0.35">
      <c r="C253">
        <v>33</v>
      </c>
      <c r="AI253" s="10">
        <f>IF(AND($E$14=$C253,$E$15+1=AI$131),1,IF(MOD($E$14+$E$15,2)=0,$G$2*AI252,$G$5*AI252))</f>
        <v>1.0038775039184716E-7</v>
      </c>
      <c r="AJ253" s="7">
        <f>IF(AND($E$14=$C253,$E$15+1=AJ$131),1,IF(MOD($E$14+$E$15,2)=0,$G$5*AJ252,$G$2*AJ252))</f>
        <v>8.3664142380801978E-8</v>
      </c>
      <c r="AK253" s="3">
        <f>IF(AND($E$14=$C253,$E$15+1=AK$131),1,IF(MOD($E$14+$E$15,2)=0,$G$2*AK252+$G$3*AJ253,$G$5*AK252+$G$4*AJ253))</f>
        <v>1.8505509327252041E-7</v>
      </c>
      <c r="AL253" s="6">
        <f>IF(AND($E$14=$C253,$E$15+1=AL$131),1,IF(MOD($E$14+$E$15,2)=0,$G$4*AK253,$G$3*AK253))</f>
        <v>1.3477765642763646E-7</v>
      </c>
      <c r="AM253" s="11">
        <f>IF(AND($E$14=$C253,$E$15+1=AM$131),1,IF(MOD($E$14+$E$15,2)=0,$G$3*AL253,$G$4*AL253))</f>
        <v>3.7594047066732357E-8</v>
      </c>
      <c r="BY253">
        <v>33</v>
      </c>
      <c r="DE253" s="10">
        <f>IF(AND($E$14=$BY253,$E$15+1=DE$131),1,IF(MOD($E$14+$E$15,2)=0,$G$5*DE252,$G$2*DE252))</f>
        <v>8.6918053170347899E-8</v>
      </c>
      <c r="DF253" s="7">
        <f>IF(AND($E$14=$BY253,$E$15+1=DF$131),1,IF(MOD($E$14+$E$15,2)=0,$G$2*DF252,$G$5*DF252))</f>
        <v>1.9225235541523322E-7</v>
      </c>
      <c r="DG253" s="3">
        <f>IF(AND($E$14=$BY253,$E$15+1=DG$131),1,IF(MOD($E$14+$E$15,2)=0,$G$5*DG252+$G$4*DF253,$G$2*DG252+$G$3*DF253))</f>
        <v>1.6022501125606368E-7</v>
      </c>
      <c r="DH253" s="6">
        <f>IF(AND($E$14=$BY253,$E$15+1=DH$131),1,IF(MOD($E$14+$E$15,2)=0,$G$3*DG253,$G$4*DG253))</f>
        <v>4.4692175053973158E-8</v>
      </c>
      <c r="DI253" s="11">
        <f>IF(AND($E$14=$BY253,$E$15+1=DI$131),1,IF(MOD($E$14+$E$15,2)=0,$G$4*DH253,$G$3*DH253))</f>
        <v>3.2549801834190501E-8</v>
      </c>
    </row>
    <row r="254" spans="3:116" x14ac:dyDescent="0.35">
      <c r="C254">
        <v>34</v>
      </c>
      <c r="AJ254" s="10">
        <f>IF(AND($E$14=$C254,$E$15+1=AJ$131),1,IF(MOD($E$14+$E$15,2)=0,$G$2*AJ253,$G$5*AJ253))</f>
        <v>6.0327383233707012E-8</v>
      </c>
      <c r="AK254" s="7">
        <f>IF(AND($E$14=$C254,$E$15+1=AK$131),1,IF(MOD($E$14+$E$15,2)=0,$G$5*AK253,$G$2*AK253))</f>
        <v>5.0277436844883959E-8</v>
      </c>
      <c r="AL254" s="3">
        <f>IF(AND($E$14=$C254,$E$15+1=AL$131),1,IF(MOD($E$14+$E$15,2)=0,$G$2*AL253+$G$3*AK254,$G$5*AL253+$G$4*AK254))</f>
        <v>1.1120768706963072E-7</v>
      </c>
      <c r="AM254" s="6">
        <f>IF(AND($E$14=$C254,$E$15+1=AM$131),1,IF(MOD($E$14+$E$15,2)=0,$G$4*AL254,$G$3*AL254))</f>
        <v>8.0993779608704633E-8</v>
      </c>
      <c r="AN254" s="11">
        <f>IF(AND($E$14=$C254,$E$15+1=AN$131),1,IF(MOD($E$14+$E$15,2)=0,$G$3*AM254,$G$4*AM254))</f>
        <v>2.2591904648208656E-8</v>
      </c>
      <c r="BY254">
        <v>34</v>
      </c>
      <c r="DF254" s="10">
        <f>IF(AND($E$14=$BY254,$E$15+1=DF$131),1,IF(MOD($E$14+$E$15,2)=0,$G$5*DF253,$G$2*DF253))</f>
        <v>5.2232853939529532E-8</v>
      </c>
      <c r="DG254" s="7">
        <f>IF(AND($E$14=$BY254,$E$15+1=DG$131),1,IF(MOD($E$14+$E$15,2)=0,$G$2*DG253,$G$5*DG253))</f>
        <v>1.1553283620209051E-7</v>
      </c>
      <c r="DH254" s="3">
        <f>IF(AND($E$14=$BY254,$E$15+1=DH$131),1,IF(MOD($E$14+$E$15,2)=0,$G$5*DH253+$G$4*DG254,$G$2*DH253+$G$3*DG254))</f>
        <v>9.6286206433953335E-8</v>
      </c>
      <c r="DI254" s="6">
        <f>IF(AND($E$14=$BY254,$E$15+1=DI$131),1,IF(MOD($E$14+$E$15,2)=0,$G$3*DH254,$G$4*DH254))</f>
        <v>2.6857479737367685E-8</v>
      </c>
      <c r="DJ254" s="11">
        <f>IF(AND($E$14=$BY254,$E$15+1=DJ$131),1,IF(MOD($E$14+$E$15,2)=0,$G$4*DI254,$G$3*DI254))</f>
        <v>1.9560597401253301E-8</v>
      </c>
    </row>
    <row r="255" spans="3:116" x14ac:dyDescent="0.35">
      <c r="C255">
        <v>35</v>
      </c>
      <c r="AK255" s="10">
        <f>IF(AND($E$14=$C255,$E$15+1=AK$131),1,IF(MOD($E$14+$E$15,2)=0,$G$2*AK254,$G$5*AK254))</f>
        <v>3.6253359136157342E-8</v>
      </c>
      <c r="AL255" s="7">
        <f>IF(AND($E$14=$C255,$E$15+1=AL$131),1,IF(MOD($E$14+$E$15,2)=0,$G$5*AL254,$G$2*AL254))</f>
        <v>3.0213907460926083E-8</v>
      </c>
      <c r="AM255" s="3">
        <f>IF(AND($E$14=$C255,$E$15+1=AM$131),1,IF(MOD($E$14+$E$15,2)=0,$G$2*AM254+$G$3*AL255,$G$5*AM254+$G$4*AL255))</f>
        <v>6.6829555699742306E-8</v>
      </c>
      <c r="AN255" s="6">
        <f>IF(AND($E$14=$C255,$E$15+1=AN$131),1,IF(MOD($E$14+$E$15,2)=0,$G$4*AM255,$G$3*AM255))</f>
        <v>4.8672699237989406E-8</v>
      </c>
      <c r="AO255" s="11">
        <f>IF(AND($E$14=$C255,$E$15+1=AO$131),1,IF(MOD($E$14+$E$15,2)=0,$G$3*AN255,$G$4*AN255))</f>
        <v>1.3576462111880709E-8</v>
      </c>
      <c r="BY255">
        <v>35</v>
      </c>
      <c r="DG255" s="10">
        <f>IF(AND($E$14=$BY255,$E$15+1=DG$131),1,IF(MOD($E$14+$E$15,2)=0,$G$5*DG254,$G$2*DG254))</f>
        <v>3.1389002987919849E-8</v>
      </c>
      <c r="DH255" s="7">
        <f>IF(AND($E$14=$BY255,$E$15+1=DH$131),1,IF(MOD($E$14+$E$15,2)=0,$G$2*DH254,$G$5*DH254))</f>
        <v>6.9428726696585646E-8</v>
      </c>
      <c r="DI255" s="3">
        <f>IF(AND($E$14=$BY255,$E$15+1=DI$131),1,IF(MOD($E$14+$E$15,2)=0,$G$5*DI254+$G$4*DH255,$G$2*DI254+$G$3*DH255))</f>
        <v>5.7862586351299232E-8</v>
      </c>
      <c r="DJ255" s="6">
        <f>IF(AND($E$14=$BY255,$E$15+1=DJ$131),1,IF(MOD($E$14+$E$15,2)=0,$G$3*DI255,$G$4*DI255))</f>
        <v>1.6139832464452623E-8</v>
      </c>
      <c r="DK255" s="11">
        <f>IF(AND($E$14=$BY255,$E$15+1=DK$131),1,IF(MOD($E$14+$E$15,2)=0,$G$4*DJ255,$G$3*DJ255))</f>
        <v>1.1754817207274491E-8</v>
      </c>
    </row>
    <row r="256" spans="3:116" x14ac:dyDescent="0.35">
      <c r="C256">
        <v>36</v>
      </c>
      <c r="AL256" s="10">
        <f>IF(AND($E$14=$C256,$E$15+1=AL$131),1,IF(MOD($E$14+$E$15,2)=0,$G$2*AL255,$G$5*AL255))</f>
        <v>2.1786226721679754E-8</v>
      </c>
      <c r="AM256" s="7">
        <f>IF(AND($E$14=$C256,$E$15+1=AM$131),1,IF(MOD($E$14+$E$15,2)=0,$G$5*AM255,$G$2*AM255))</f>
        <v>1.8156856461752906E-8</v>
      </c>
      <c r="AN256" s="3">
        <f>IF(AND($E$14=$C256,$E$15+1=AN$131),1,IF(MOD($E$14+$E$15,2)=0,$G$2*AN255+$G$3*AM256,$G$5*AN255+$G$4*AM256))</f>
        <v>4.0160798526710967E-8</v>
      </c>
      <c r="AO256" s="6">
        <f>IF(AND($E$14=$C256,$E$15+1=AO$131),1,IF(MOD($E$14+$E$15,2)=0,$G$4*AN256,$G$3*AN256))</f>
        <v>2.9249550552610187E-8</v>
      </c>
      <c r="AP256" s="11">
        <f>IF(AND($E$14=$C256,$E$15+1=AP$131),1,IF(MOD($E$14+$E$15,2)=0,$G$3*AO256,$G$4*AO256))</f>
        <v>8.1586889793263798E-9</v>
      </c>
      <c r="BY256">
        <v>36</v>
      </c>
      <c r="DH256" s="10">
        <f>IF(AND($E$14=$BY256,$E$15+1=DH$131),1,IF(MOD($E$14+$E$15,2)=0,$G$5*DH255,$G$2*DH255))</f>
        <v>1.8863022681400805E-8</v>
      </c>
      <c r="DI256" s="7">
        <f>IF(AND($E$14=$BY256,$E$15+1=DI$131),1,IF(MOD($E$14+$E$15,2)=0,$G$2*DI255,$G$5*DI255))</f>
        <v>4.1722753886846612E-8</v>
      </c>
      <c r="DJ256" s="3">
        <f>IF(AND($E$14=$BY256,$E$15+1=DJ$131),1,IF(MOD($E$14+$E$15,2)=0,$G$5*DJ255+$G$4*DI256,$G$2*DJ255+$G$3*DI256))</f>
        <v>3.4772155049624327E-8</v>
      </c>
      <c r="DK256" s="6">
        <f>IF(AND($E$14=$BY256,$E$15+1=DK$131),1,IF(MOD($E$14+$E$15,2)=0,$G$3*DJ256,$G$4*DJ256))</f>
        <v>9.6991301688730246E-9</v>
      </c>
      <c r="DL256" s="11">
        <f>IF(AND($E$14=$BY256,$E$15+1=DL$131),1,IF(MOD($E$14+$E$15,2)=0,$G$4*DK256,$G$3*DK256))</f>
        <v>7.0639830032789886E-9</v>
      </c>
    </row>
    <row r="257" spans="3:132" x14ac:dyDescent="0.35">
      <c r="C257">
        <v>37</v>
      </c>
      <c r="AM257" s="10">
        <f>IF(AND($E$14=$C257,$E$15+1=AM$131),1,IF(MOD($E$14+$E$15,2)=0,$G$2*AM256,$G$5*AM256))</f>
        <v>1.3092295061150634E-8</v>
      </c>
      <c r="AN257" s="7">
        <f>IF(AND($E$14=$C257,$E$15+1=AN$131),1,IF(MOD($E$14+$E$15,2)=0,$G$5*AN256,$G$2*AN256))</f>
        <v>1.0911247974100782E-8</v>
      </c>
      <c r="AO257" s="3">
        <f>IF(AND($E$14=$C257,$E$15+1=AO$131),1,IF(MOD($E$14+$E$15,2)=0,$G$2*AO256+$G$3*AN257,$G$5*AO256+$G$4*AN257))</f>
        <v>2.4134377692851984E-8</v>
      </c>
      <c r="AP257" s="6">
        <f>IF(AND($E$14=$C257,$E$15+1=AP$131),1,IF(MOD($E$14+$E$15,2)=0,$G$4*AO257,$G$3*AO257))</f>
        <v>1.7577332281213339E-8</v>
      </c>
      <c r="AQ257" s="11">
        <f>IF(AND($E$14=$C257,$E$15+1=AQ$131),1,IF(MOD($E$14+$E$15,2)=0,$G$3*AP257,$G$4*AP257))</f>
        <v>4.9029125049545616E-9</v>
      </c>
      <c r="BY257">
        <v>37</v>
      </c>
      <c r="DI257" s="10">
        <f>IF(AND($E$14=$BY257,$E$15+1=DI$131),1,IF(MOD($E$14+$E$15,2)=0,$G$5*DI256,$G$2*DI256))</f>
        <v>1.1335614094400423E-8</v>
      </c>
      <c r="DJ257" s="7">
        <f>IF(AND($E$14=$BY257,$E$15+1=DJ$131),1,IF(MOD($E$14+$E$15,2)=0,$G$2*DJ256,$G$5*DJ256))</f>
        <v>2.5073024880751301E-8</v>
      </c>
      <c r="DK257" s="3">
        <f>IF(AND($E$14=$BY257,$E$15+1=DK$131),1,IF(MOD($E$14+$E$15,2)=0,$G$5*DK256+$G$4*DJ257,$G$2*DK256+$G$3*DJ257))</f>
        <v>2.0896106500568918E-8</v>
      </c>
      <c r="DL257" s="6">
        <f>IF(AND($E$14=$BY257,$E$15+1=DL$131),1,IF(MOD($E$14+$E$15,2)=0,$G$3*DK257,$G$4*DK257))</f>
        <v>5.8286308882037893E-9</v>
      </c>
      <c r="DM257" s="11">
        <f>IF(AND($E$14=$BY257,$E$15+1=DM$131),1,IF(MOD($E$14+$E$15,2)=0,$G$4*DL257,$G$3*DL257))</f>
        <v>4.2450558771542456E-9</v>
      </c>
    </row>
    <row r="258" spans="3:132" x14ac:dyDescent="0.35">
      <c r="C258">
        <v>38</v>
      </c>
      <c r="AN258" s="10">
        <f>IF(AND($E$14=$C258,$E$15+1=AN$131),1,IF(MOD($E$14+$E$15,2)=0,$G$2*AN257,$G$5*AN257))</f>
        <v>7.8677318545326067E-9</v>
      </c>
      <c r="AO258" s="7">
        <f>IF(AND($E$14=$C258,$E$15+1=AO$131),1,IF(MOD($E$14+$E$15,2)=0,$G$5*AO257,$G$2*AO257))</f>
        <v>6.5570454116386479E-9</v>
      </c>
      <c r="AP258" s="3">
        <f>IF(AND($E$14=$C258,$E$15+1=AP$131),1,IF(MOD($E$14+$E$15,2)=0,$G$2*AP257+$G$3*AO258,$G$5*AP257+$G$4*AO258))</f>
        <v>1.4503401525590473E-8</v>
      </c>
      <c r="AQ258" s="6">
        <f>IF(AND($E$14=$C258,$E$15+1=AQ$131),1,IF(MOD($E$14+$E$15,2)=0,$G$4*AP258,$G$3*AP258))</f>
        <v>1.0562986585672958E-8</v>
      </c>
      <c r="AR258" s="11">
        <f>IF(AND($E$14=$C258,$E$15+1=AR$131),1,IF(MOD($E$14+$E$15,2)=0,$G$3*AQ258,$G$4*AQ258))</f>
        <v>2.946374238820971E-9</v>
      </c>
      <c r="BY258">
        <v>38</v>
      </c>
      <c r="DJ258" s="10">
        <f>IF(AND($E$14=$BY258,$E$15+1=DJ$131),1,IF(MOD($E$14+$E$15,2)=0,$G$5*DJ257,$G$2*DJ257))</f>
        <v>6.8120655457764185E-9</v>
      </c>
      <c r="DK258" s="7">
        <f>IF(AND($E$14=$BY258,$E$15+1=DK$131),1,IF(MOD($E$14+$E$15,2)=0,$G$2*DK257,$G$5*DK257))</f>
        <v>1.5067475612365127E-8</v>
      </c>
      <c r="DL258" s="3">
        <f>IF(AND($E$14=$BY258,$E$15+1=DL$131),1,IF(MOD($E$14+$E$15,2)=0,$G$5*DL257+$G$4*DK258,$G$2*DL257+$G$3*DK258))</f>
        <v>1.2557382947935409E-8</v>
      </c>
      <c r="DM258" s="6">
        <f>IF(AND($E$14=$BY258,$E$15+1=DM$131),1,IF(MOD($E$14+$E$15,2)=0,$G$3*DL258,$G$4*DL258))</f>
        <v>3.5026788422688765E-9</v>
      </c>
      <c r="DN258" s="11">
        <f>IF(AND($E$14=$BY258,$E$15+1=DN$131),1,IF(MOD($E$14+$E$15,2)=0,$G$4*DM258,$G$3*DM258))</f>
        <v>2.5510394619858195E-9</v>
      </c>
    </row>
    <row r="259" spans="3:132" x14ac:dyDescent="0.35">
      <c r="C259">
        <v>39</v>
      </c>
      <c r="AO259" s="10">
        <f>IF(AND($E$14=$C259,$E$15+1=AO$131),1,IF(MOD($E$14+$E$15,2)=0,$G$2*AO258,$G$5*AO258))</f>
        <v>4.7280636623069526E-9</v>
      </c>
      <c r="AP259" s="7">
        <f>IF(AND($E$14=$C259,$E$15+1=AP$131),1,IF(MOD($E$14+$E$15,2)=0,$G$5*AP258,$G$2*AP258))</f>
        <v>3.9404149399175153E-9</v>
      </c>
      <c r="AQ259" s="3">
        <f>IF(AND($E$14=$C259,$E$15+1=AQ$131),1,IF(MOD($E$14+$E$15,2)=0,$G$2*AQ258+$G$3*AP259,$G$5*AQ258+$G$4*AP259))</f>
        <v>8.7157273533015177E-9</v>
      </c>
      <c r="AR259" s="6">
        <f>IF(AND($E$14=$C259,$E$15+1=AR$131),1,IF(MOD($E$14+$E$15,2)=0,$G$4*AQ259,$G$3*AQ259))</f>
        <v>6.347759934444663E-9</v>
      </c>
      <c r="AS259" s="11">
        <f>IF(AND($E$14=$C259,$E$15+1=AS$131),1,IF(MOD($E$14+$E$15,2)=0,$G$3*AR259,$G$4*AR259))</f>
        <v>1.7706049509174974E-9</v>
      </c>
      <c r="BY259">
        <v>39</v>
      </c>
      <c r="DK259" s="10">
        <f>IF(AND($E$14=$BY259,$E$15+1=DK$131),1,IF(MOD($E$14+$E$15,2)=0,$G$5*DK258,$G$2*DK258))</f>
        <v>4.093667675479264E-9</v>
      </c>
      <c r="DL259" s="7">
        <f>IF(AND($E$14=$BY259,$E$15+1=DL$131),1,IF(MOD($E$14+$E$15,2)=0,$G$2*DL258,$G$5*DL258))</f>
        <v>9.054704105666532E-9</v>
      </c>
      <c r="DM259" s="3">
        <f>IF(AND($E$14=$BY259,$E$15+1=DM$131),1,IF(MOD($E$14+$E$15,2)=0,$G$5*DM258+$G$4*DL259,$G$2*DM258+$G$3*DL259))</f>
        <v>7.546279805609039E-9</v>
      </c>
      <c r="DN259" s="6">
        <f>IF(AND($E$14=$BY259,$E$15+1=DN$131),1,IF(MOD($E$14+$E$15,2)=0,$G$3*DM259,$G$4*DM259))</f>
        <v>2.1049126814511501E-9</v>
      </c>
      <c r="DO259" s="11">
        <f>IF(AND($E$14=$BY259,$E$15+1=DO$131),1,IF(MOD($E$14+$E$15,2)=0,$G$4*DN259,$G$3*DN259))</f>
        <v>1.5330310188923893E-9</v>
      </c>
    </row>
    <row r="260" spans="3:132" x14ac:dyDescent="0.35">
      <c r="C260">
        <v>40</v>
      </c>
      <c r="AP260" s="10">
        <f>IF(AND($E$14=$C260,$E$15+1=AP$131),1,IF(MOD($E$14+$E$15,2)=0,$G$2*AP259,$G$5*AP259))</f>
        <v>2.8412999334679837E-9</v>
      </c>
      <c r="AQ260" s="7">
        <f>IF(AND($E$14=$C260,$E$15+1=AQ$131),1,IF(MOD($E$14+$E$15,2)=0,$G$5*AQ259,$G$2*AQ259))</f>
        <v>2.3679674188568551E-9</v>
      </c>
      <c r="AR260" s="3">
        <f>IF(AND($E$14=$C260,$E$15+1=AR$131),1,IF(MOD($E$14+$E$15,2)=0,$G$2*AR259+$G$3*AQ260,$G$5*AR259+$G$4*AQ260))</f>
        <v>5.237661190242445E-9</v>
      </c>
      <c r="AS260" s="6">
        <f>IF(AND($E$14=$C260,$E$15+1=AS$131),1,IF(MOD($E$14+$E$15,2)=0,$G$4*AR260,$G$3*AR260))</f>
        <v>3.8146461569868425E-9</v>
      </c>
      <c r="AT260" s="11">
        <f>IF(AND($E$14=$C260,$E$15+1=AT$131),1,IF(MOD($E$14+$E$15,2)=0,$G$3*AS260,$G$4*AS260))</f>
        <v>1.0640338389152087E-9</v>
      </c>
      <c r="BY260">
        <v>40</v>
      </c>
      <c r="DL260" s="10">
        <f>IF(AND($E$14=$BY260,$E$15+1=DL$131),1,IF(MOD($E$14+$E$15,2)=0,$G$5*DL259,$G$2*DL259))</f>
        <v>2.4600636803405512E-9</v>
      </c>
      <c r="DM260" s="7">
        <f>IF(AND($E$14=$BY260,$E$15+1=DM$131),1,IF(MOD($E$14+$E$15,2)=0,$G$2*DM259,$G$5*DM259))</f>
        <v>5.4413671241578885E-9</v>
      </c>
      <c r="DN260" s="3">
        <f>IF(AND($E$14=$BY260,$E$15+1=DN$131),1,IF(MOD($E$14+$E$15,2)=0,$G$5*DN259+$G$4*DM260,$G$2*DN259+$G$3*DM260))</f>
        <v>4.5348890880090177E-9</v>
      </c>
      <c r="DO260" s="6">
        <f>IF(AND($E$14=$BY260,$E$15+1=DO$131),1,IF(MOD($E$14+$E$15,2)=0,$G$3*DN260,$G$4*DN260))</f>
        <v>1.2649339537118089E-9</v>
      </c>
      <c r="DP260" s="11">
        <f>IF(AND($E$14=$BY260,$E$15+1=DP$131),1,IF(MOD($E$14+$E$15,2)=0,$G$4*DO260,$G$3*DO260))</f>
        <v>9.2126528809427789E-10</v>
      </c>
    </row>
    <row r="261" spans="3:132" x14ac:dyDescent="0.35">
      <c r="C261">
        <v>41</v>
      </c>
      <c r="AQ261" s="10">
        <f>IF(AND($E$14=$C261,$E$15+1=AQ$131),1,IF(MOD($E$14+$E$15,2)=0,$G$2*AQ260,$G$5*AQ260))</f>
        <v>1.7074612121415758E-9</v>
      </c>
      <c r="AR261" s="7">
        <f>IF(AND($E$14=$C261,$E$15+1=AR$131),1,IF(MOD($E$14+$E$15,2)=0,$G$5*AR260,$G$2*AR260))</f>
        <v>1.4230150332556027E-9</v>
      </c>
      <c r="AS261" s="3">
        <f>IF(AND($E$14=$C261,$E$15+1=AS$131),1,IF(MOD($E$14+$E$15,2)=0,$G$2*AS260+$G$3*AR261,$G$5*AS260+$G$4*AR261))</f>
        <v>3.1475393425862786E-9</v>
      </c>
      <c r="AT261" s="6">
        <f>IF(AND($E$14=$C261,$E$15+1=AT$131),1,IF(MOD($E$14+$E$15,2)=0,$G$4*AS261,$G$3*AS261))</f>
        <v>2.2923874647580753E-9</v>
      </c>
      <c r="AU261" s="11">
        <f>IF(AND($E$14=$C261,$E$15+1=AU$131),1,IF(MOD($E$14+$E$15,2)=0,$G$3*AT261,$G$4*AT261))</f>
        <v>6.3942440111780215E-10</v>
      </c>
      <c r="BY261">
        <v>41</v>
      </c>
      <c r="DM261" s="10">
        <f>IF(AND($E$14=$BY261,$E$15+1=DM$131),1,IF(MOD($E$14+$E$15,2)=0,$G$5*DM260,$G$2*DM260))</f>
        <v>1.4783596987076324E-9</v>
      </c>
      <c r="DN261" s="7">
        <f>IF(AND($E$14=$BY261,$E$15+1=DN$131),1,IF(MOD($E$14+$E$15,2)=0,$G$2*DN260,$G$5*DN260))</f>
        <v>3.2699551342972088E-9</v>
      </c>
      <c r="DO261" s="3">
        <f>IF(AND($E$14=$BY261,$E$15+1=DO$131),1,IF(MOD($E$14+$E$15,2)=0,$G$5*DO260+$G$4*DN261,$G$2*DO260+$G$3*DN261))</f>
        <v>2.7252128956651505E-9</v>
      </c>
      <c r="DP261" s="6">
        <f>IF(AND($E$14=$BY261,$E$15+1=DP$131),1,IF(MOD($E$14+$E$15,2)=0,$G$3*DO261,$G$4*DO261))</f>
        <v>7.6015405358757729E-10</v>
      </c>
      <c r="DQ261" s="11">
        <f>IF(AND($E$14=$BY261,$E$15+1=DQ$131),1,IF(MOD($E$14+$E$15,2)=0,$G$4*DP261,$G$3*DP261))</f>
        <v>5.5362854409862998E-10</v>
      </c>
    </row>
    <row r="262" spans="3:132" x14ac:dyDescent="0.35">
      <c r="C262">
        <v>42</v>
      </c>
      <c r="AR262" s="10">
        <f>IF(AND($E$14=$C262,$E$15+1=AR$131),1,IF(MOD($E$14+$E$15,2)=0,$G$2*AR261,$G$5*AR261))</f>
        <v>1.0260880087409578E-9</v>
      </c>
      <c r="AS262" s="7">
        <f>IF(AND($E$14=$C262,$E$15+1=AS$131),1,IF(MOD($E$14+$E$15,2)=0,$G$5*AS261,$G$2*AS261))</f>
        <v>8.5515187782820369E-10</v>
      </c>
      <c r="AT262" s="3">
        <f>IF(AND($E$14=$C262,$E$15+1=AT$131),1,IF(MOD($E$14+$E$15,2)=0,$G$2*AT261+$G$3*AS262,$G$5*AT261+$G$4*AS262))</f>
        <v>1.8914938468308755E-9</v>
      </c>
      <c r="AU262" s="6">
        <f>IF(AND($E$14=$C262,$E$15+1=AU$131),1,IF(MOD($E$14+$E$15,2)=0,$G$4*AT262,$G$3*AT262))</f>
        <v>1.3775957381931511E-9</v>
      </c>
      <c r="AV262" s="11">
        <f>IF(AND($E$14=$C262,$E$15+1=AV$131),1,IF(MOD($E$14+$E$15,2)=0,$G$3*AU262,$G$4*AU262))</f>
        <v>3.8425804686973093E-10</v>
      </c>
      <c r="BY262">
        <v>42</v>
      </c>
      <c r="DN262" s="10">
        <f>IF(AND($E$14=$BY262,$E$15+1=DN$131),1,IF(MOD($E$14+$E$15,2)=0,$G$5*DN261,$G$2*DN261))</f>
        <v>8.8841090424958944E-10</v>
      </c>
      <c r="DO262" s="7">
        <f>IF(AND($E$14=$BY262,$E$15+1=DO$131),1,IF(MOD($E$14+$E$15,2)=0,$G$2*DO261,$G$5*DO261))</f>
        <v>1.9650588420775733E-9</v>
      </c>
      <c r="DP262" s="3">
        <f>IF(AND($E$14=$BY262,$E$15+1=DP$131),1,IF(MOD($E$14+$E$15,2)=0,$G$5*DP261+$G$4*DO262,$G$2*DP261+$G$3*DO262))</f>
        <v>1.6376994415006223E-9</v>
      </c>
      <c r="DQ262" s="6">
        <f>IF(AND($E$14=$BY262,$E$15+1=DQ$131),1,IF(MOD($E$14+$E$15,2)=0,$G$3*DP262,$G$4*DP262))</f>
        <v>4.5680976741120335E-10</v>
      </c>
      <c r="DR262" s="11">
        <f>IF(AND($E$14=$BY262,$E$15+1=DR$131),1,IF(MOD($E$14+$E$15,2)=0,$G$4*DQ262,$G$3*DQ262))</f>
        <v>3.3269956960475692E-10</v>
      </c>
    </row>
    <row r="263" spans="3:132" x14ac:dyDescent="0.35">
      <c r="C263">
        <v>43</v>
      </c>
      <c r="AS263" s="10">
        <f>IF(AND($E$14=$C263,$E$15+1=AS$131),1,IF(MOD($E$14+$E$15,2)=0,$G$2*AS262,$G$5*AS262))</f>
        <v>6.1662109463760132E-10</v>
      </c>
      <c r="AT263" s="7">
        <f>IF(AND($E$14=$C263,$E$15+1=AT$131),1,IF(MOD($E$14+$E$15,2)=0,$G$5*AT262,$G$2*AT262))</f>
        <v>5.1389810863772464E-10</v>
      </c>
      <c r="AU263" s="3">
        <f>IF(AND($E$14=$C263,$E$15+1=AU$131),1,IF(MOD($E$14+$E$15,2)=0,$G$2*AU262+$G$3*AT263,$G$5*AU262+$G$4*AT263))</f>
        <v>1.1366812557962467E-9</v>
      </c>
      <c r="AV263" s="6">
        <f>IF(AND($E$14=$C263,$E$15+1=AV$131),1,IF(MOD($E$14+$E$15,2)=0,$G$4*AU263,$G$3*AU263))</f>
        <v>8.2785743992375746E-10</v>
      </c>
      <c r="AW263" s="11">
        <f>IF(AND($E$14=$C263,$E$15+1=AW$131),1,IF(MOD($E$14+$E$15,2)=0,$G$3*AV263,$G$4*AV263))</f>
        <v>2.3091744125813834E-10</v>
      </c>
      <c r="BY263">
        <v>43</v>
      </c>
      <c r="DO263" s="10">
        <f>IF(AND($E$14=$BY263,$E$15+1=DO$131),1,IF(MOD($E$14+$E$15,2)=0,$G$5*DO262,$G$2*DO262))</f>
        <v>5.3388491006589835E-10</v>
      </c>
      <c r="DP263" s="7">
        <f>IF(AND($E$14=$BY263,$E$15+1=DP$131),1,IF(MOD($E$14+$E$15,2)=0,$G$2*DP262,$G$5*DP262))</f>
        <v>1.1808896740894188E-9</v>
      </c>
      <c r="DQ263" s="3">
        <f>IF(AND($E$14=$BY263,$E$15+1=DQ$131),1,IF(MOD($E$14+$E$15,2)=0,$G$5*DQ262+$G$4*DP263,$G$2*DQ262+$G$3*DP263))</f>
        <v>9.841651142036124E-10</v>
      </c>
      <c r="DR263" s="6">
        <f>IF(AND($E$14=$BY263,$E$15+1=DR$131),1,IF(MOD($E$14+$E$15,2)=0,$G$3*DQ263,$G$4*DQ263))</f>
        <v>2.7451693853032418E-10</v>
      </c>
      <c r="DS263" s="11">
        <f>IF(AND($E$14=$BY263,$E$15+1=DS$131),1,IF(MOD($E$14+$E$15,2)=0,$G$4*DR263,$G$3*DR263))</f>
        <v>1.9993370066459407E-10</v>
      </c>
    </row>
    <row r="264" spans="3:132" x14ac:dyDescent="0.35">
      <c r="C264">
        <v>44</v>
      </c>
      <c r="AT264" s="10">
        <f>IF(AND($E$14=$C264,$E$15+1=AT$131),1,IF(MOD($E$14+$E$15,2)=0,$G$2*AT263,$G$5*AT263))</f>
        <v>3.7055454416489821E-10</v>
      </c>
      <c r="AU264" s="7">
        <f>IF(AND($E$14=$C264,$E$15+1=AU$131),1,IF(MOD($E$14+$E$15,2)=0,$G$5*AU263,$G$2*AU263))</f>
        <v>3.0882381587248934E-10</v>
      </c>
      <c r="AV264" s="3">
        <f>IF(AND($E$14=$C264,$E$15+1=AV$131),1,IF(MOD($E$14+$E$15,2)=0,$G$2*AV263+$G$3*AU264,$G$5*AV263+$G$4*AU264))</f>
        <v>6.8308140649957819E-10</v>
      </c>
      <c r="AW264" s="6">
        <f>IF(AND($E$14=$C264,$E$15+1=AW$131),1,IF(MOD($E$14+$E$15,2)=0,$G$4*AV264,$G$3*AV264))</f>
        <v>4.9749568892831878E-10</v>
      </c>
      <c r="AX264" s="11">
        <f>IF(AND($E$14=$C264,$E$15+1=AX$131),1,IF(MOD($E$14+$E$15,2)=0,$G$3*AW264,$G$4*AW264))</f>
        <v>1.3876837482412693E-10</v>
      </c>
      <c r="BY264">
        <v>44</v>
      </c>
      <c r="DP264" s="10">
        <f>IF(AND($E$14=$BY264,$E$15+1=DP$131),1,IF(MOD($E$14+$E$15,2)=0,$G$5*DP263,$G$2*DP263))</f>
        <v>3.2083475769225297E-10</v>
      </c>
      <c r="DQ264" s="7">
        <f>IF(AND($E$14=$BY264,$E$15+1=DQ$131),1,IF(MOD($E$14+$E$15,2)=0,$G$2*DQ263,$G$5*DQ263))</f>
        <v>7.0964817567328817E-10</v>
      </c>
      <c r="DR264" s="3">
        <f>IF(AND($E$14=$BY264,$E$15+1=DR$131),1,IF(MOD($E$14+$E$15,2)=0,$G$5*DR263+$G$4*DQ264,$G$2*DR263+$G$3*DQ264))</f>
        <v>5.9142779649964319E-10</v>
      </c>
      <c r="DS264" s="6">
        <f>IF(AND($E$14=$BY264,$E$15+1=DS$131),1,IF(MOD($E$14+$E$15,2)=0,$G$3*DR264,$G$4*DR264))</f>
        <v>1.6496921676419821E-10</v>
      </c>
      <c r="DT264" s="11">
        <f>IF(AND($E$14=$BY264,$E$15+1=DT$131),1,IF(MOD($E$14+$E$15,2)=0,$G$4*DS264,$G$3*DS264))</f>
        <v>1.2014889201367922E-10</v>
      </c>
    </row>
    <row r="265" spans="3:132" x14ac:dyDescent="0.35">
      <c r="C265">
        <v>45</v>
      </c>
      <c r="AU265" s="10">
        <f>IF(AND($E$14=$C265,$E$15+1=AU$131),1,IF(MOD($E$14+$E$15,2)=0,$G$2*AU264,$G$5*AU264))</f>
        <v>2.2268240803853025E-10</v>
      </c>
      <c r="AV265" s="7">
        <f>IF(AND($E$14=$C265,$E$15+1=AV$131),1,IF(MOD($E$14+$E$15,2)=0,$G$5*AV264,$G$2*AV264))</f>
        <v>1.8558571757125947E-10</v>
      </c>
      <c r="AW265" s="3">
        <f>IF(AND($E$14=$C265,$E$15+1=AW$131),1,IF(MOD($E$14+$E$15,2)=0,$G$2*AW264+$G$3*AV265,$G$5*AW264+$G$4*AV265))</f>
        <v>4.1049344794428584E-10</v>
      </c>
      <c r="AX265" s="6">
        <f>IF(AND($E$14=$C265,$E$15+1=AX$131),1,IF(MOD($E$14+$E$15,2)=0,$G$4*AW265,$G$3*AW265))</f>
        <v>2.9896688556070302E-10</v>
      </c>
      <c r="AY265" s="11">
        <f>IF(AND($E$14=$C265,$E$15+1=AY$131),1,IF(MOD($E$14+$E$15,2)=0,$G$3*AX265,$G$4*AX265))</f>
        <v>8.3391976571413329E-11</v>
      </c>
      <c r="BY265">
        <v>45</v>
      </c>
      <c r="DQ265" s="10">
        <f>IF(AND($E$14=$BY265,$E$15+1=DQ$131),1,IF(MOD($E$14+$E$15,2)=0,$G$5*DQ264,$G$2*DQ264))</f>
        <v>1.928036170393751E-10</v>
      </c>
      <c r="DR265" s="7">
        <f>IF(AND($E$14=$BY265,$E$15+1=DR$131),1,IF(MOD($E$14+$E$15,2)=0,$G$2*DR264,$G$5*DR264))</f>
        <v>4.2645857973544497E-10</v>
      </c>
      <c r="DS265" s="3">
        <f>IF(AND($E$14=$BY265,$E$15+1=DS$131),1,IF(MOD($E$14+$E$15,2)=0,$G$5*DS264+$G$4*DR265,$G$2*DS264+$G$3*DR265))</f>
        <v>3.5541479109983625E-10</v>
      </c>
      <c r="DT265" s="6">
        <f>IF(AND($E$14=$BY265,$E$15+1=DT$131),1,IF(MOD($E$14+$E$15,2)=0,$G$3*DS265,$G$4*DS265))</f>
        <v>9.9137206707508021E-11</v>
      </c>
      <c r="DU265" s="11">
        <f>IF(AND($E$14=$BY265,$E$15+1=DU$131),1,IF(MOD($E$14+$E$15,2)=0,$G$4*DT265,$G$3*DT265))</f>
        <v>7.2202716221073581E-11</v>
      </c>
    </row>
    <row r="266" spans="3:132" x14ac:dyDescent="0.35">
      <c r="C266">
        <v>46</v>
      </c>
      <c r="AV266" s="10">
        <f>IF(AND($E$14=$C266,$E$15+1=AV$131),1,IF(MOD($E$14+$E$15,2)=0,$G$2*AV265,$G$5*AV265))</f>
        <v>1.3381958373116553E-10</v>
      </c>
      <c r="AW266" s="7">
        <f>IF(AND($E$14=$C266,$E$15+1=AW$131),1,IF(MOD($E$14+$E$15,2)=0,$G$5*AW265,$G$2*AW265))</f>
        <v>1.1152656238358286E-10</v>
      </c>
      <c r="AX266" s="3">
        <f>IF(AND($E$14=$C266,$E$15+1=AX$131),1,IF(MOD($E$14+$E$15,2)=0,$G$2*AX265+$G$3*AW266,$G$5*AX265+$G$4*AW266))</f>
        <v>2.4668343948737264E-10</v>
      </c>
      <c r="AY266" s="6">
        <f>IF(AND($E$14=$C266,$E$15+1=AY$131),1,IF(MOD($E$14+$E$15,2)=0,$G$4*AX266,$G$3*AX266))</f>
        <v>1.7966225768590507E-10</v>
      </c>
      <c r="AZ266" s="11">
        <f>IF(AND($E$14=$C266,$E$15+1=AZ$131),1,IF(MOD($E$14+$E$15,2)=0,$G$3*AY266,$G$4*AY266))</f>
        <v>5.0113880524296921E-11</v>
      </c>
      <c r="BY266">
        <v>46</v>
      </c>
      <c r="DR266" s="10">
        <f>IF(AND($E$14=$BY266,$E$15+1=DR$131),1,IF(MOD($E$14+$E$15,2)=0,$G$5*DR265,$G$2*DR265))</f>
        <v>1.1586411338612772E-10</v>
      </c>
      <c r="DS266" s="7">
        <f>IF(AND($E$14=$BY266,$E$15+1=DS$131),1,IF(MOD($E$14+$E$15,2)=0,$G$2*DS265,$G$5*DS265))</f>
        <v>2.5627758439232822E-10</v>
      </c>
      <c r="DT266" s="3">
        <f>IF(AND($E$14=$BY266,$E$15+1=DT$131),1,IF(MOD($E$14+$E$15,2)=0,$G$5*DT265+$G$4*DS266,$G$2*DT265+$G$3*DS266))</f>
        <v>2.1358426925511682E-10</v>
      </c>
      <c r="DU266" s="6">
        <f>IF(AND($E$14=$BY266,$E$15+1=DU$131),1,IF(MOD($E$14+$E$15,2)=0,$G$3*DT266,$G$4*DT266))</f>
        <v>5.9575876921421468E-11</v>
      </c>
      <c r="DV266" s="11">
        <f>IF(AND($E$14=$BY266,$E$15+1=DV$131),1,IF(MOD($E$14+$E$15,2)=0,$G$4*DU266,$G$3*DU266))</f>
        <v>4.3389765334726033E-11</v>
      </c>
    </row>
    <row r="267" spans="3:132" x14ac:dyDescent="0.35">
      <c r="C267">
        <v>47</v>
      </c>
      <c r="AW267" s="10">
        <f>IF(AND($E$14=$C267,$E$15+1=AW$131),1,IF(MOD($E$14+$E$15,2)=0,$G$2*AW266,$G$5*AW266))</f>
        <v>8.0418031885499895E-11</v>
      </c>
      <c r="AX267" s="7">
        <f>IF(AND($E$14=$C267,$E$15+1=AX$131),1,IF(MOD($E$14+$E$15,2)=0,$G$5*AX266,$G$2*AX266))</f>
        <v>6.7021181801467595E-11</v>
      </c>
      <c r="AY267" s="3">
        <f>IF(AND($E$14=$C267,$E$15+1=AY$131),1,IF(MOD($E$14+$E$15,2)=0,$G$2*AY266+$G$3*AX267,$G$5*AY266+$G$4*AX267))</f>
        <v>1.4824285167538038E-10</v>
      </c>
      <c r="AZ267" s="6">
        <f>IF(AND($E$14=$C267,$E$15+1=AZ$131),1,IF(MOD($E$14+$E$15,2)=0,$G$4*AY267,$G$3*AY267))</f>
        <v>1.0796689665565867E-10</v>
      </c>
      <c r="BA267" s="11">
        <f>IF(AND($E$14=$C267,$E$15+1=BA$131),1,IF(MOD($E$14+$E$15,2)=0,$G$3*AZ267,$G$4*AZ267))</f>
        <v>3.0115619325233878E-11</v>
      </c>
      <c r="BY267">
        <v>47</v>
      </c>
      <c r="DS267" s="10">
        <f>IF(AND($E$14=$BY267,$E$15+1=DS$131),1,IF(MOD($E$14+$E$15,2)=0,$G$5*DS266,$G$2*DS266))</f>
        <v>6.9627805623645833E-11</v>
      </c>
      <c r="DT267" s="7">
        <f>IF(AND($E$14=$BY267,$E$15+1=DT$131),1,IF(MOD($E$14+$E$15,2)=0,$G$2*DT266,$G$5*DT266))</f>
        <v>1.5400839233369536E-10</v>
      </c>
      <c r="DU267" s="3">
        <f>IF(AND($E$14=$BY267,$E$15+1=DU$131),1,IF(MOD($E$14+$E$15,2)=0,$G$5*DU266+$G$4*DT267,$G$2*DU266+$G$3*DT267))</f>
        <v>1.2835211481231814E-10</v>
      </c>
      <c r="DV267" s="6">
        <f>IF(AND($E$14=$BY267,$E$15+1=DV$131),1,IF(MOD($E$14+$E$15,2)=0,$G$3*DU267,$G$4*DU267))</f>
        <v>3.580174617414916E-11</v>
      </c>
      <c r="DW267" s="11">
        <f>IF(AND($E$14=$BY267,$E$15+1=DW$131),1,IF(MOD($E$14+$E$15,2)=0,$G$4*DV267,$G$3*DV267))</f>
        <v>2.6074804859669586E-11</v>
      </c>
    </row>
    <row r="268" spans="3:132" x14ac:dyDescent="0.35">
      <c r="C268">
        <v>48</v>
      </c>
      <c r="AX268" s="10">
        <f>IF(AND($E$14=$C268,$E$15+1=AX$131),1,IF(MOD($E$14+$E$15,2)=0,$G$2*AX267,$G$5*AX267))</f>
        <v>4.832670728769537E-11</v>
      </c>
      <c r="AY268" s="7">
        <f>IF(AND($E$14=$C268,$E$15+1=AY$131),1,IF(MOD($E$14+$E$15,2)=0,$G$5*AY267,$G$2*AY267))</f>
        <v>4.0275955019721711E-11</v>
      </c>
      <c r="AZ268" s="3">
        <f>IF(AND($E$14=$C268,$E$15+1=AZ$131),1,IF(MOD($E$14+$E$15,2)=0,$G$2*AZ267+$G$3*AY268,$G$5*AZ267+$G$4*AY268))</f>
        <v>8.9085603470247307E-11</v>
      </c>
      <c r="BA268" s="6">
        <f>IF(AND($E$14=$C268,$E$15+1=BA$131),1,IF(MOD($E$14+$E$15,2)=0,$G$4*AZ268,$G$3*AZ268))</f>
        <v>6.4882023211757666E-11</v>
      </c>
      <c r="BB268" s="11">
        <f>IF(AND($E$14=$C268,$E$15+1=BB$131),1,IF(MOD($E$14+$E$15,2)=0,$G$3*BA268,$G$4*BA268))</f>
        <v>1.8097790828684273E-11</v>
      </c>
      <c r="BY268">
        <v>48</v>
      </c>
      <c r="DT268" s="10">
        <f>IF(AND($E$14=$BY268,$E$15+1=DT$131),1,IF(MOD($E$14+$E$15,2)=0,$G$5*DT267,$G$2*DT267))</f>
        <v>4.1842389108072669E-11</v>
      </c>
      <c r="DU268" s="7">
        <f>IF(AND($E$14=$BY268,$E$15+1=DU$131),1,IF(MOD($E$14+$E$15,2)=0,$G$2*DU267,$G$5*DU267))</f>
        <v>9.2550368638168975E-11</v>
      </c>
      <c r="DV268" s="3">
        <f>IF(AND($E$14=$BY268,$E$15+1=DV$131),1,IF(MOD($E$14+$E$15,2)=0,$G$5*DV267+$G$4*DU268,$G$2*DV267+$G$3*DU268))</f>
        <v>7.7132391042884933E-11</v>
      </c>
      <c r="DW268" s="6">
        <f>IF(AND($E$14=$BY268,$E$15+1=DW$131),1,IF(MOD($E$14+$E$15,2)=0,$G$3*DV268,$G$4*DV268))</f>
        <v>2.1514832770465264E-11</v>
      </c>
      <c r="DX268" s="11">
        <f>IF(AND($E$14=$BY268,$E$15+1=DX$131),1,IF(MOD($E$14+$E$15,2)=0,$G$4*DW268,$G$3*DW268))</f>
        <v>1.5669488950328785E-11</v>
      </c>
    </row>
    <row r="269" spans="3:132" x14ac:dyDescent="0.35">
      <c r="C269">
        <v>49</v>
      </c>
      <c r="AY269" s="10">
        <f>IF(AND($E$14=$C269,$E$15+1=AY$131),1,IF(MOD($E$14+$E$15,2)=0,$G$2*AY268,$G$5*AY268))</f>
        <v>2.9041628879899202E-11</v>
      </c>
      <c r="AZ269" s="7">
        <f>IF(AND($E$14=$C269,$E$15+1=AZ$131),1,IF(MOD($E$14+$E$15,2)=0,$G$5*AZ268,$G$2*AZ268))</f>
        <v>2.4203580258489644E-11</v>
      </c>
      <c r="BA269" s="3">
        <f>IF(AND($E$14=$C269,$E$15+1=BA$131),1,IF(MOD($E$14+$E$15,2)=0,$G$2*BA268+$G$3*AZ269,$G$5*BA268+$G$4*AZ269))</f>
        <v>5.3535429573607977E-11</v>
      </c>
      <c r="BB269" s="6">
        <f>IF(AND($E$14=$C269,$E$15+1=BB$131),1,IF(MOD($E$14+$E$15,2)=0,$G$4*BA269,$G$3*BA269))</f>
        <v>3.8990441204187623E-11</v>
      </c>
      <c r="BC269" s="11">
        <f>IF(AND($E$14=$C269,$E$15+1=BC$131),1,IF(MOD($E$14+$E$15,2)=0,$G$3*BB269,$G$4*BB269))</f>
        <v>1.0875752855740581E-11</v>
      </c>
      <c r="BY269">
        <v>49</v>
      </c>
      <c r="DU269" s="10">
        <f>IF(AND($E$14=$BY269,$E$15+1=DU$131),1,IF(MOD($E$14+$E$15,2)=0,$G$5*DU268,$G$2*DU268))</f>
        <v>2.5144918909763626E-11</v>
      </c>
      <c r="DV269" s="7">
        <f>IF(AND($E$14=$BY269,$E$15+1=DV$131),1,IF(MOD($E$14+$E$15,2)=0,$G$2*DV268,$G$5*DV268))</f>
        <v>5.5617558272419666E-11</v>
      </c>
      <c r="DW269" s="3">
        <f>IF(AND($E$14=$BY269,$E$15+1=DW$131),1,IF(MOD($E$14+$E$15,2)=0,$G$5*DW268+$G$4*DV269,$G$2*DW268+$G$3*DV269))</f>
        <v>4.6352222218480679E-11</v>
      </c>
      <c r="DX269" s="6">
        <f>IF(AND($E$14=$BY269,$E$15+1=DX$131),1,IF(MOD($E$14+$E$15,2)=0,$G$3*DW269,$G$4*DW269))</f>
        <v>1.2929202583848183E-11</v>
      </c>
      <c r="DY269" s="11">
        <f>IF(AND($E$14=$BY269,$E$15+1=DY$131),1,IF(MOD($E$14+$E$15,2)=0,$G$4*DX269,$G$3*DX269))</f>
        <v>9.416480210912201E-12</v>
      </c>
    </row>
    <row r="270" spans="3:132" x14ac:dyDescent="0.35">
      <c r="C270">
        <v>50</v>
      </c>
      <c r="AZ270" s="10">
        <f>IF(AND($E$14=$C270,$E$15+1=AZ$131),1,IF(MOD($E$14+$E$15,2)=0,$G$2*AZ269,$G$5*AZ269))</f>
        <v>1.7452383067955066E-11</v>
      </c>
      <c r="BA270" s="7">
        <f>IF(AND($E$14=$C270,$E$15+1=BA$131),1,IF(MOD($E$14+$E$15,2)=0,$G$5*BA269,$G$2*BA269))</f>
        <v>1.4544988369420354E-11</v>
      </c>
      <c r="BB270" s="3">
        <f>IF(AND($E$14=$C270,$E$15+1=BB$131),1,IF(MOD($E$14+$E$15,2)=0,$G$2*BB269+$G$3*BA270,$G$5*BB269+$G$4*BA270))</f>
        <v>3.217177757108573E-11</v>
      </c>
      <c r="BC270" s="6">
        <f>IF(AND($E$14=$C270,$E$15+1=BC$131),1,IF(MOD($E$14+$E$15,2)=0,$G$4*BB270,$G$3*BB270))</f>
        <v>2.3431058867192005E-11</v>
      </c>
      <c r="BD270" s="11">
        <f>IF(AND($E$14=$C270,$E$15+1=BD$131),1,IF(MOD($E$14+$E$15,2)=0,$G$3*BC270,$G$4*BC270))</f>
        <v>6.5357148449122962E-12</v>
      </c>
      <c r="BY270">
        <v>50</v>
      </c>
      <c r="DV270" s="10">
        <f>IF(AND($E$14=$BY270,$E$15+1=DV$131),1,IF(MOD($E$14+$E$15,2)=0,$G$5*DV269,$G$2*DV269))</f>
        <v>1.511067987407547E-11</v>
      </c>
      <c r="DW270" s="7">
        <f>IF(AND($E$14=$BY270,$E$15+1=DW$131),1,IF(MOD($E$14+$E$15,2)=0,$G$2*DW269,$G$5*DW269))</f>
        <v>3.3423019634632499E-11</v>
      </c>
      <c r="DX270" s="3">
        <f>IF(AND($E$14=$BY270,$E$15+1=DX$131),1,IF(MOD($E$14+$E$15,2)=0,$G$5*DX269+$G$4*DW270,$G$2*DX269+$G$3*DW270))</f>
        <v>2.7855074574271282E-11</v>
      </c>
      <c r="DY270" s="6">
        <f>IF(AND($E$14=$BY270,$E$15+1=DY$131),1,IF(MOD($E$14+$E$15,2)=0,$G$3*DX270,$G$4*DX270))</f>
        <v>7.7697224625265606E-12</v>
      </c>
      <c r="DZ270" s="11">
        <f>IF(AND($E$14=$BY270,$E$15+1=DZ$131),1,IF(MOD($E$14+$E$15,2)=0,$G$4*DY270,$G$3*DY270))</f>
        <v>5.6587741848875392E-12</v>
      </c>
    </row>
    <row r="271" spans="3:132" x14ac:dyDescent="0.35">
      <c r="C271">
        <v>51</v>
      </c>
      <c r="BA271" s="10">
        <f>IF(AND($E$14=$C271,$E$15+1=BA$131),1,IF(MOD($E$14+$E$15,2)=0,$G$2*BA270,$G$5*BA270))</f>
        <v>1.0487899146781668E-11</v>
      </c>
      <c r="BB271" s="7">
        <f>IF(AND($E$14=$C271,$E$15+1=BB$131),1,IF(MOD($E$14+$E$15,2)=0,$G$5*BB270,$G$2*BB270))</f>
        <v>8.7407187038937249E-12</v>
      </c>
      <c r="BC271" s="3">
        <f>IF(AND($E$14=$C271,$E$15+1=BC$131),1,IF(MOD($E$14+$E$15,2)=0,$G$2*BC270+$G$3*BB271,$G$5*BC270+$G$4*BB271))</f>
        <v>1.9333426112894459E-11</v>
      </c>
      <c r="BD271" s="6">
        <f>IF(AND($E$14=$C271,$E$15+1=BD$131),1,IF(MOD($E$14+$E$15,2)=0,$G$4*BC271,$G$3*BC271))</f>
        <v>1.4080746528686426E-11</v>
      </c>
      <c r="BE271" s="11">
        <f>IF(AND($E$14=$C271,$E$15+1=BE$131),1,IF(MOD($E$14+$E$15,2)=0,$G$3*BD271,$G$4*BD271))</f>
        <v>3.9275964708466388E-12</v>
      </c>
      <c r="BY271">
        <v>51</v>
      </c>
      <c r="DW271" s="10">
        <f>IF(AND($E$14=$BY271,$E$15+1=DW$131),1,IF(MOD($E$14+$E$15,2)=0,$G$5*DW270,$G$2*DW270))</f>
        <v>9.0806674332972008E-12</v>
      </c>
      <c r="DX271" s="7">
        <f>IF(AND($E$14=$BY271,$E$15+1=DX$131),1,IF(MOD($E$14+$E$15,2)=0,$G$2*DX270,$G$5*DX270))</f>
        <v>2.0085352111744721E-11</v>
      </c>
      <c r="DY271" s="3">
        <f>IF(AND($E$14=$BY271,$E$15+1=DY$131),1,IF(MOD($E$14+$E$15,2)=0,$G$5*DY270+$G$4*DX271,$G$2*DY270+$G$3*DX271))</f>
        <v>1.6739330767810745E-11</v>
      </c>
      <c r="DZ271" s="6">
        <f>IF(AND($E$14=$BY271,$E$15+1=DZ$131),1,IF(MOD($E$14+$E$15,2)=0,$G$3*DY271,$G$4*DY271))</f>
        <v>4.6691655384923213E-12</v>
      </c>
      <c r="EA271" s="11">
        <f>IF(AND($E$14=$BY271,$E$15+1=EA$131),1,IF(MOD($E$14+$E$15,2)=0,$G$4*DZ271,$G$3*DZ271))</f>
        <v>3.4006045314513129E-12</v>
      </c>
    </row>
    <row r="272" spans="3:132" x14ac:dyDescent="0.35">
      <c r="C272">
        <v>52</v>
      </c>
      <c r="BB272" s="10">
        <f>IF(AND($E$14=$C272,$E$15+1=BB$131),1,IF(MOD($E$14+$E$15,2)=0,$G$2*BB271,$G$5*BB271))</f>
        <v>6.3026366132789739E-12</v>
      </c>
      <c r="BC272" s="7">
        <f>IF(AND($E$14=$C272,$E$15+1=BC$131),1,IF(MOD($E$14+$E$15,2)=0,$G$5*BC271,$G$2*BC271))</f>
        <v>5.2526795842080344E-12</v>
      </c>
      <c r="BD272" s="3">
        <f>IF(AND($E$14=$C272,$E$15+1=BD$131),1,IF(MOD($E$14+$E$15,2)=0,$G$2*BD271+$G$3*BC272,$G$5*BD271+$G$4*BC272))</f>
        <v>1.1618300059325415E-11</v>
      </c>
      <c r="BE272" s="6">
        <f>IF(AND($E$14=$C272,$E$15+1=BE$131),1,IF(MOD($E$14+$E$15,2)=0,$G$4*BD272,$G$3*BD272))</f>
        <v>8.4617355079384565E-12</v>
      </c>
      <c r="BF272" s="11">
        <f>IF(AND($E$14=$C272,$E$15+1=BF$131),1,IF(MOD($E$14+$E$15,2)=0,$G$3*BE272,$G$4*BE272))</f>
        <v>2.3602642409981051E-12</v>
      </c>
      <c r="BY272">
        <v>52</v>
      </c>
      <c r="DX272" s="10">
        <f>IF(AND($E$14=$BY272,$E$15+1=DX$131),1,IF(MOD($E$14+$E$15,2)=0,$G$5*DX271,$G$2*DX271))</f>
        <v>5.4569696215729997E-12</v>
      </c>
      <c r="DY272" s="7">
        <f>IF(AND($E$14=$BY272,$E$15+1=DY$131),1,IF(MOD($E$14+$E$15,2)=0,$G$2*DY271,$G$5*DY271))</f>
        <v>1.2070165229318423E-11</v>
      </c>
      <c r="DZ272" s="3">
        <f>IF(AND($E$14=$BY272,$E$15+1=DZ$131),1,IF(MOD($E$14+$E$15,2)=0,$G$5*DZ271+$G$4*DY272,$G$2*DZ271+$G$3*DY272))</f>
        <v>1.0059394879990404E-11</v>
      </c>
      <c r="EA272" s="6">
        <f>IF(AND($E$14=$BY272,$E$15+1=EA$131),1,IF(MOD($E$14+$E$15,2)=0,$G$3*DZ272,$G$4*DZ272))</f>
        <v>2.8059054787337914E-12</v>
      </c>
      <c r="EB272" s="11">
        <f>IF(AND($E$14=$BY272,$E$15+1=EB$131),1,IF(MOD($E$14+$E$15,2)=0,$G$4*EA272,$G$3*EA272))</f>
        <v>2.0435717704040207E-12</v>
      </c>
    </row>
    <row r="273" spans="3:148" x14ac:dyDescent="0.35">
      <c r="C273">
        <v>53</v>
      </c>
      <c r="BC273" s="10">
        <f>IF(AND($E$14=$C273,$E$15+1=BC$131),1,IF(MOD($E$14+$E$15,2)=0,$G$2*BC272,$G$5*BC272))</f>
        <v>3.7875295827224066E-12</v>
      </c>
      <c r="BD273" s="7">
        <f>IF(AND($E$14=$C273,$E$15+1=BD$131),1,IF(MOD($E$14+$E$15,2)=0,$G$5*BD272,$G$2*BD272))</f>
        <v>3.1565645513869584E-12</v>
      </c>
      <c r="BE273" s="3">
        <f>IF(AND($E$14=$C273,$E$15+1=BE$131),1,IF(MOD($E$14+$E$15,2)=0,$G$2*BE272+$G$3*BD273,$G$5*BE272+$G$4*BD273))</f>
        <v>6.9819438872498928E-12</v>
      </c>
      <c r="BF273" s="6">
        <f>IF(AND($E$14=$C273,$E$15+1=BF$131),1,IF(MOD($E$14+$E$15,2)=0,$G$4*BE273,$G$3*BE273))</f>
        <v>5.0850263983117132E-12</v>
      </c>
      <c r="BG273" s="11">
        <f>IF(AND($E$14=$C273,$E$15+1=BG$131),1,IF(MOD($E$14+$E$15,2)=0,$G$3*BF273,$G$4*BF273))</f>
        <v>1.4183858572755826E-12</v>
      </c>
      <c r="BY273">
        <v>53</v>
      </c>
      <c r="DY273" s="10">
        <f>IF(AND($E$14=$BY273,$E$15+1=DY$131),1,IF(MOD($E$14+$E$15,2)=0,$G$5*DY272,$G$2*DY272))</f>
        <v>3.2793313563690281E-12</v>
      </c>
      <c r="DZ273" s="7">
        <f>IF(AND($E$14=$BY273,$E$15+1=DZ$131),1,IF(MOD($E$14+$E$15,2)=0,$G$2*DZ272,$G$5*DZ272))</f>
        <v>7.253489401256613E-12</v>
      </c>
      <c r="EA273" s="3">
        <f>IF(AND($E$14=$BY273,$E$15+1=EA$131),1,IF(MOD($E$14+$E$15,2)=0,$G$5*EA272+$G$4*DZ273,$G$2*EA272+$G$3*DZ273))</f>
        <v>6.0451296861978137E-12</v>
      </c>
      <c r="EB273" s="6">
        <f>IF(AND($E$14=$BY273,$E$15+1=EB$131),1,IF(MOD($E$14+$E$15,2)=0,$G$3*EA273,$G$4*EA273))</f>
        <v>1.6861911385841641E-12</v>
      </c>
      <c r="EC273" s="11">
        <f>IF(AND($E$14=$BY273,$E$15+1=EC$131),1,IF(MOD($E$14+$E$15,2)=0,$G$4*EB273,$G$3*EB273))</f>
        <v>1.2280715214508961E-12</v>
      </c>
    </row>
    <row r="274" spans="3:148" x14ac:dyDescent="0.35">
      <c r="C274">
        <v>54</v>
      </c>
      <c r="BD274" s="10">
        <f>IF(AND($E$14=$C274,$E$15+1=BD$131),1,IF(MOD($E$14+$E$15,2)=0,$G$2*BD273,$G$5*BD273))</f>
        <v>2.2760919310774165E-12</v>
      </c>
      <c r="BE274" s="7">
        <f>IF(AND($E$14=$C274,$E$15+1=BE$131),1,IF(MOD($E$14+$E$15,2)=0,$G$5*BE273,$G$2*BE273))</f>
        <v>1.89691748893818E-12</v>
      </c>
      <c r="BF274" s="3">
        <f>IF(AND($E$14=$C274,$E$15+1=BF$131),1,IF(MOD($E$14+$E$15,2)=0,$G$2*BF273+$G$3*BE274,$G$5*BF273+$G$4*BE274))</f>
        <v>4.1957549896104631E-12</v>
      </c>
      <c r="BG274" s="6">
        <f>IF(AND($E$14=$C274,$E$15+1=BG$131),1,IF(MOD($E$14+$E$15,2)=0,$G$4*BF274,$G$3*BF274))</f>
        <v>3.0558144304166143E-12</v>
      </c>
      <c r="BH274" s="11">
        <f>IF(AND($E$14=$C274,$E$15+1=BH$131),1,IF(MOD($E$14+$E$15,2)=0,$G$3*BG274,$G$4*BG274))</f>
        <v>8.5237000382153579E-13</v>
      </c>
      <c r="BY274">
        <v>54</v>
      </c>
      <c r="DZ274" s="10">
        <f>IF(AND($E$14=$BY274,$E$15+1=DZ$131),1,IF(MOD($E$14+$E$15,2)=0,$G$5*DZ273,$G$2*DZ273))</f>
        <v>1.9706934233885709E-12</v>
      </c>
      <c r="EA274" s="7">
        <f>IF(AND($E$14=$BY274,$E$15+1=EA$131),1,IF(MOD($E$14+$E$15,2)=0,$G$2*EA273,$G$5*EA273))</f>
        <v>4.3589385476136497E-12</v>
      </c>
      <c r="EB274" s="3">
        <f>IF(AND($E$14=$BY274,$E$15+1=EB$131),1,IF(MOD($E$14+$E$15,2)=0,$G$5*EB273+$G$4*EA274,$G$2*EB273+$G$3*EA274))</f>
        <v>3.632782424680493E-12</v>
      </c>
      <c r="EC274" s="6">
        <f>IF(AND($E$14=$BY274,$E$15+1=EC$131),1,IF(MOD($E$14+$E$15,2)=0,$G$3*EB274,$G$4*EB274))</f>
        <v>1.0133058926570885E-12</v>
      </c>
      <c r="ED274" s="11">
        <f>IF(AND($E$14=$BY274,$E$15+1=ED$131),1,IF(MOD($E$14+$E$15,2)=0,$G$4*EC274,$G$3*EC274))</f>
        <v>7.3800180822646146E-13</v>
      </c>
    </row>
    <row r="275" spans="3:148" x14ac:dyDescent="0.35">
      <c r="C275">
        <v>55</v>
      </c>
      <c r="BE275" s="10">
        <f>IF(AND($E$14=$C275,$E$15+1=BE$131),1,IF(MOD($E$14+$E$15,2)=0,$G$2*BE274,$G$5*BE274))</f>
        <v>1.3678030403638475E-12</v>
      </c>
      <c r="BF275" s="7">
        <f>IF(AND($E$14=$C275,$E$15+1=BF$131),1,IF(MOD($E$14+$E$15,2)=0,$G$5*BF274,$G$2*BF274))</f>
        <v>1.1399405591938492E-12</v>
      </c>
      <c r="BG275" s="3">
        <f>IF(AND($E$14=$C275,$E$15+1=BG$131),1,IF(MOD($E$14+$E$15,2)=0,$G$2*BG274+$G$3*BF275,$G$5*BG274+$G$4*BF275))</f>
        <v>2.5214124056467105E-12</v>
      </c>
      <c r="BH275" s="6">
        <f>IF(AND($E$14=$C275,$E$15+1=BH$131),1,IF(MOD($E$14+$E$15,2)=0,$G$4*BG275,$G$3*BG275))</f>
        <v>1.8363723413988059E-12</v>
      </c>
      <c r="BI275" s="11">
        <f>IF(AND($E$14=$C275,$E$15+1=BI$131),1,IF(MOD($E$14+$E$15,2)=0,$G$3*BH275,$G$4*BH275))</f>
        <v>5.1222635906018088E-13</v>
      </c>
      <c r="BY275">
        <v>55</v>
      </c>
      <c r="EA275" s="10">
        <f>IF(AND($E$14=$BY275,$E$15+1=EA$131),1,IF(MOD($E$14+$E$15,2)=0,$G$5*EA274,$G$2*EA274))</f>
        <v>1.1842757400664254E-12</v>
      </c>
      <c r="EB275" s="7">
        <f>IF(AND($E$14=$BY275,$E$15+1=EB$131),1,IF(MOD($E$14+$E$15,2)=0,$G$2*EB274,$G$5*EB274))</f>
        <v>2.6194765320234045E-12</v>
      </c>
      <c r="EC275" s="3">
        <f>IF(AND($E$14=$BY275,$E$15+1=EC$131),1,IF(MOD($E$14+$E$15,2)=0,$G$5*EC274+$G$4*EB275,$G$2*EC274+$G$3*EB275))</f>
        <v>2.1830976058626168E-12</v>
      </c>
      <c r="ED275" s="6">
        <f>IF(AND($E$14=$BY275,$E$15+1=ED$131),1,IF(MOD($E$14+$E$15,2)=0,$G$3*EC275,$G$4*EC275))</f>
        <v>6.0893976287631164E-13</v>
      </c>
      <c r="EE275" s="11">
        <f>IF(AND($E$14=$BY275,$E$15+1=EE$131),1,IF(MOD($E$14+$E$15,2)=0,$G$4*ED275,$G$3*ED275))</f>
        <v>4.4349751576525276E-13</v>
      </c>
    </row>
    <row r="276" spans="3:148" x14ac:dyDescent="0.35">
      <c r="C276">
        <v>56</v>
      </c>
      <c r="BF276" s="10">
        <f>IF(AND($E$14=$C276,$E$15+1=BF$131),1,IF(MOD($E$14+$E$15,2)=0,$G$2*BF275,$G$5*BF275))</f>
        <v>8.219725801422171E-13</v>
      </c>
      <c r="BG276" s="7">
        <f>IF(AND($E$14=$C276,$E$15+1=BG$131),1,IF(MOD($E$14+$E$15,2)=0,$G$5*BG275,$G$2*BG275))</f>
        <v>6.8504006424790494E-13</v>
      </c>
      <c r="BH276" s="3">
        <f>IF(AND($E$14=$C276,$E$15+1=BH$131),1,IF(MOD($E$14+$E$15,2)=0,$G$2*BH275+$G$3*BG276,$G$5*BH275+$G$4*BG276))</f>
        <v>1.5152268268980523E-12</v>
      </c>
      <c r="BI276" s="6">
        <f>IF(AND($E$14=$C276,$E$15+1=BI$131),1,IF(MOD($E$14+$E$15,2)=0,$G$4*BH276,$G$3*BH276))</f>
        <v>1.1035563359764536E-12</v>
      </c>
      <c r="BJ276" s="11">
        <f>IF(AND($E$14=$C276,$E$15+1=BJ$131),1,IF(MOD($E$14+$E$15,2)=0,$G$3*BI276,$G$4*BI276))</f>
        <v>3.0781918854453734E-13</v>
      </c>
      <c r="BY276">
        <v>56</v>
      </c>
      <c r="EB276" s="10">
        <f>IF(AND($E$14=$BY276,$E$15+1=EB$131),1,IF(MOD($E$14+$E$15,2)=0,$G$5*EB275,$G$2*EB275))</f>
        <v>7.116830105914147E-13</v>
      </c>
      <c r="EC276" s="7">
        <f>IF(AND($E$14=$BY276,$E$15+1=EC$131),1,IF(MOD($E$14+$E$15,2)=0,$G$2*EC275,$G$5*EC275))</f>
        <v>1.5741578429863053E-12</v>
      </c>
      <c r="ED276" s="3">
        <f>IF(AND($E$14=$BY276,$E$15+1=ED$131),1,IF(MOD($E$14+$E$15,2)=0,$G$5*ED275+$G$4*EC276,$G$2*ED275+$G$3*EC276))</f>
        <v>1.311918689196548E-12</v>
      </c>
      <c r="EE276" s="6">
        <f>IF(AND($E$14=$BY276,$E$15+1=EE$131),1,IF(MOD($E$14+$E$15,2)=0,$G$3*ED276,$G$4*ED276))</f>
        <v>3.6593849645888039E-13</v>
      </c>
      <c r="EF276" s="11">
        <f>IF(AND($E$14=$BY276,$E$15+1=EF$131),1,IF(MOD($E$14+$E$15,2)=0,$G$4*EE276,$G$3*EE276))</f>
        <v>2.6651702515828362E-13</v>
      </c>
    </row>
    <row r="277" spans="3:148" x14ac:dyDescent="0.35">
      <c r="C277">
        <v>57</v>
      </c>
      <c r="BG277" s="10">
        <f>IF(AND($E$14=$C277,$E$15+1=BG$131),1,IF(MOD($E$14+$E$15,2)=0,$G$2*BG276,$G$5*BG276))</f>
        <v>4.939592196884777E-13</v>
      </c>
      <c r="BH277" s="7">
        <f>IF(AND($E$14=$C277,$E$15+1=BH$131),1,IF(MOD($E$14+$E$15,2)=0,$G$5*BH276,$G$2*BH276))</f>
        <v>4.1167049092159886E-13</v>
      </c>
      <c r="BI277" s="3">
        <f>IF(AND($E$14=$C277,$E$15+1=BI$131),1,IF(MOD($E$14+$E$15,2)=0,$G$2*BI276+$G$3*BH277,$G$5*BI276+$G$4*BH277))</f>
        <v>9.1056597159982151E-13</v>
      </c>
      <c r="BJ277" s="6">
        <f>IF(AND($E$14=$C277,$E$15+1=BJ$131),1,IF(MOD($E$14+$E$15,2)=0,$G$4*BI277,$G$3*BI277))</f>
        <v>6.631751955848572E-13</v>
      </c>
      <c r="BK277" s="11">
        <f>IF(AND($E$14=$C277,$E$15+1=BK$131),1,IF(MOD($E$14+$E$15,2)=0,$G$3*BJ277,$G$4*BJ277))</f>
        <v>1.8498199313691518E-13</v>
      </c>
      <c r="BY277">
        <v>57</v>
      </c>
      <c r="EC277" s="10">
        <f>IF(AND($E$14=$BY277,$E$15+1=EC$131),1,IF(MOD($E$14+$E$15,2)=0,$G$5*EC276,$G$2*EC276))</f>
        <v>4.2768140090081615E-13</v>
      </c>
      <c r="ED277" s="7">
        <f>IF(AND($E$14=$BY277,$E$15+1=ED$131),1,IF(MOD($E$14+$E$15,2)=0,$G$2*ED276,$G$5*ED276))</f>
        <v>9.4598019273766753E-13</v>
      </c>
      <c r="EE277" s="3">
        <f>IF(AND($E$14=$BY277,$E$15+1=EE$131),1,IF(MOD($E$14+$E$15,2)=0,$G$5*EE276+$G$4*ED277,$G$2*EE276+$G$3*ED277))</f>
        <v>7.883892330059658E-13</v>
      </c>
      <c r="EF277" s="6">
        <f>IF(AND($E$14=$BY277,$E$15+1=EF$131),1,IF(MOD($E$14+$E$15,2)=0,$G$3*EE277,$G$4*EE277))</f>
        <v>2.199084233850338E-13</v>
      </c>
      <c r="EG277" s="11">
        <f>IF(AND($E$14=$BY277,$E$15+1=EG$131),1,IF(MOD($E$14+$E$15,2)=0,$G$4*EF277,$G$3*EF277))</f>
        <v>1.6016171945553513E-13</v>
      </c>
    </row>
    <row r="278" spans="3:148" x14ac:dyDescent="0.35">
      <c r="C278">
        <v>58</v>
      </c>
      <c r="BH278" s="10">
        <f>IF(AND($E$14=$C278,$E$15+1=BH$131),1,IF(MOD($E$14+$E$15,2)=0,$G$2*BH277,$G$5*BH277))</f>
        <v>2.9684166675369368E-13</v>
      </c>
      <c r="BI278" s="7">
        <f>IF(AND($E$14=$C278,$E$15+1=BI$131),1,IF(MOD($E$14+$E$15,2)=0,$G$5*BI277,$G$2*BI277))</f>
        <v>2.4739077601496431E-13</v>
      </c>
      <c r="BJ278" s="3">
        <f>IF(AND($E$14=$C278,$E$15+1=BJ$131),1,IF(MOD($E$14+$E$15,2)=0,$G$2*BJ277+$G$3*BI278,$G$5*BJ277+$G$4*BI278))</f>
        <v>5.4719885756834765E-13</v>
      </c>
      <c r="BK278" s="6">
        <f>IF(AND($E$14=$C278,$E$15+1=BK$131),1,IF(MOD($E$14+$E$15,2)=0,$G$4*BJ278,$G$3*BJ278))</f>
        <v>3.985309364835159E-13</v>
      </c>
      <c r="BL278" s="11">
        <f>IF(AND($E$14=$C278,$E$15+1=BL$131),1,IF(MOD($E$14+$E$15,2)=0,$G$3*BK278,$G$4*BK278))</f>
        <v>1.1116375800579692E-13</v>
      </c>
      <c r="BY278">
        <v>58</v>
      </c>
      <c r="ED278" s="10">
        <f>IF(AND($E$14=$BY278,$E$15+1=ED$131),1,IF(MOD($E$14+$E$15,2)=0,$G$5*ED277,$G$2*ED277))</f>
        <v>2.570124310322986E-13</v>
      </c>
      <c r="EE278" s="7">
        <f>IF(AND($E$14=$BY278,$E$15+1=EE$131),1,IF(MOD($E$14+$E$15,2)=0,$G$2*EE277,$G$5*EE277))</f>
        <v>5.6848080962093202E-13</v>
      </c>
      <c r="EF278" s="3">
        <f>IF(AND($E$14=$BY278,$E$15+1=EF$131),1,IF(MOD($E$14+$E$15,2)=0,$G$5*EF277+$G$4*EE278,$G$2*EF277+$G$3*EE278))</f>
        <v>4.7377751977936418E-13</v>
      </c>
      <c r="EG278" s="6">
        <f>IF(AND($E$14=$BY278,$E$15+1=EG$131),1,IF(MOD($E$14+$E$15,2)=0,$G$3*EF278,$G$4*EF278))</f>
        <v>1.321525752104776E-13</v>
      </c>
      <c r="EH278" s="11">
        <f>IF(AND($E$14=$BY278,$E$15+1=EH$131),1,IF(MOD($E$14+$E$15,2)=0,$G$4*EG278,$G$3*EG278))</f>
        <v>9.6248171627005947E-14</v>
      </c>
    </row>
    <row r="279" spans="3:148" x14ac:dyDescent="0.35">
      <c r="C279">
        <v>59</v>
      </c>
      <c r="BI279" s="10">
        <f>IF(AND($E$14=$C279,$E$15+1=BI$131),1,IF(MOD($E$14+$E$15,2)=0,$G$2*BI278,$G$5*BI278))</f>
        <v>1.7838512089455863E-13</v>
      </c>
      <c r="BJ279" s="7">
        <f>IF(AND($E$14=$C279,$E$15+1=BJ$131),1,IF(MOD($E$14+$E$15,2)=0,$G$5*BJ278,$G$2*BJ278))</f>
        <v>1.4866792108483181E-13</v>
      </c>
      <c r="BK279" s="3">
        <f>IF(AND($E$14=$C279,$E$15+1=BK$131),1,IF(MOD($E$14+$E$15,2)=0,$G$2*BK278+$G$3*BJ279,$G$5*BK278+$G$4*BJ279))</f>
        <v>3.2883569017852323E-13</v>
      </c>
      <c r="BL279" s="6">
        <f>IF(AND($E$14=$C279,$E$15+1=BL$131),1,IF(MOD($E$14+$E$15,2)=0,$G$4*BK279,$G$3*BK279))</f>
        <v>2.3949464393697359E-13</v>
      </c>
      <c r="BM279" s="11">
        <f>IF(AND($E$14=$C279,$E$15+1=BM$131),1,IF(MOD($E$14+$E$15,2)=0,$G$3*BL279,$G$4*BL279))</f>
        <v>6.6803156806862903E-14</v>
      </c>
      <c r="BY279">
        <v>59</v>
      </c>
      <c r="EE279" s="10">
        <f>IF(AND($E$14=$BY279,$E$15+1=EE$131),1,IF(MOD($E$14+$E$15,2)=0,$G$5*EE278,$G$2*EE278))</f>
        <v>1.5444999377106653E-13</v>
      </c>
      <c r="EF279" s="7">
        <f>IF(AND($E$14=$BY279,$E$15+1=EF$131),1,IF(MOD($E$14+$E$15,2)=0,$G$2*EF278,$G$5*EF278))</f>
        <v>3.4162494456888658E-13</v>
      </c>
      <c r="EG279" s="3">
        <f>IF(AND($E$14=$BY279,$E$15+1=EG$131),1,IF(MOD($E$14+$E$15,2)=0,$G$5*EG278+$G$4*EF279,$G$2*EG278+$G$3*EF279))</f>
        <v>2.8471360192534145E-13</v>
      </c>
      <c r="EH279" s="6">
        <f>IF(AND($E$14=$BY279,$E$15+1=EH$131),1,IF(MOD($E$14+$E$15,2)=0,$G$3*EG279,$G$4*EG279))</f>
        <v>7.9416253665658796E-14</v>
      </c>
      <c r="EI279" s="11">
        <f>IF(AND($E$14=$BY279,$E$15+1=EI$131),1,IF(MOD($E$14+$E$15,2)=0,$G$4*EH279,$G$3*EH279))</f>
        <v>5.7839729574790348E-14</v>
      </c>
    </row>
    <row r="280" spans="3:148" x14ac:dyDescent="0.35">
      <c r="C280">
        <v>60</v>
      </c>
      <c r="BJ280" s="10">
        <f>IF(AND($E$14=$C280,$E$15+1=BJ$131),1,IF(MOD($E$14+$E$15,2)=0,$G$2*BJ279,$G$5*BJ279))</f>
        <v>1.0719940938402755E-13</v>
      </c>
      <c r="BK280" s="7">
        <f>IF(AND($E$14=$C280,$E$15+1=BK$131),1,IF(MOD($E$14+$E$15,2)=0,$G$5*BK279,$G$2*BK279))</f>
        <v>8.9341046241549653E-14</v>
      </c>
      <c r="BL280" s="3">
        <f>IF(AND($E$14=$C280,$E$15+1=BL$131),1,IF(MOD($E$14+$E$15,2)=0,$G$2*BL279+$G$3*BK280,$G$5*BL279+$G$4*BK280))</f>
        <v>1.9761172677828447E-13</v>
      </c>
      <c r="BM280" s="6">
        <f>IF(AND($E$14=$C280,$E$15+1=BM$131),1,IF(MOD($E$14+$E$15,2)=0,$G$4*BL280,$G$3*BL280))</f>
        <v>1.4392279048798562E-13</v>
      </c>
      <c r="BN280" s="11">
        <f>IF(AND($E$14=$C280,$E$15+1=BN$131),1,IF(MOD($E$14+$E$15,2)=0,$G$3*BM280,$G$4*BM280))</f>
        <v>4.014493427911637E-14</v>
      </c>
      <c r="BY280">
        <v>60</v>
      </c>
      <c r="EF280" s="10">
        <f>IF(AND($E$14=$BY280,$E$15+1=EF$131),1,IF(MOD($E$14+$E$15,2)=0,$G$5*EF279,$G$2*EF279))</f>
        <v>9.2815746227016799E-14</v>
      </c>
      <c r="EG280" s="7">
        <f>IF(AND($E$14=$BY280,$E$15+1=EG$131),1,IF(MOD($E$14+$E$15,2)=0,$G$2*EG279,$G$5*EG279))</f>
        <v>2.0529734825968265E-13</v>
      </c>
      <c r="EH280" s="3">
        <f>IF(AND($E$14=$BY280,$E$15+1=EH$131),1,IF(MOD($E$14+$E$15,2)=0,$G$5*EH279+$G$4*EG280,$G$2*EH279+$G$3*EG280))</f>
        <v>1.7109683709571506E-13</v>
      </c>
      <c r="EI280" s="6">
        <f>IF(AND($E$14=$BY280,$E$15+1=EI$131),1,IF(MOD($E$14+$E$15,2)=0,$G$3*EH280,$G$4*EH280))</f>
        <v>4.7724695006838008E-14</v>
      </c>
      <c r="EJ280" s="11">
        <f>IF(AND($E$14=$BY280,$E$15+1=EJ$131),1,IF(MOD($E$14+$E$15,2)=0,$G$4*EI280,$G$3*EI280))</f>
        <v>3.4758419414444172E-14</v>
      </c>
    </row>
    <row r="281" spans="3:148" x14ac:dyDescent="0.35">
      <c r="C281">
        <v>61</v>
      </c>
      <c r="BK281" s="10">
        <f>IF(AND($E$14=$C281,$E$15+1=BK$131),1,IF(MOD($E$14+$E$15,2)=0,$G$2*BK280,$G$5*BK280))</f>
        <v>6.442080659337587E-14</v>
      </c>
      <c r="BL281" s="7">
        <f>IF(AND($E$14=$C281,$E$15+1=BL$131),1,IF(MOD($E$14+$E$15,2)=0,$G$5*BL280,$G$2*BL280))</f>
        <v>5.3688936290298862E-14</v>
      </c>
      <c r="BM281" s="3">
        <f>IF(AND($E$14=$C281,$E$15+1=BM$131),1,IF(MOD($E$14+$E$15,2)=0,$G$2*BM280+$G$3*BL281,$G$5*BM280+$G$4*BL281))</f>
        <v>1.1875351650271018E-13</v>
      </c>
      <c r="BN281" s="6">
        <f>IF(AND($E$14=$C281,$E$15+1=BN$131),1,IF(MOD($E$14+$E$15,2)=0,$G$4*BM281,$G$3*BM281))</f>
        <v>8.6489490041788672E-14</v>
      </c>
      <c r="BO281" s="11">
        <f>IF(AND($E$14=$C281,$E$15+1=BO$131),1,IF(MOD($E$14+$E$15,2)=0,$G$3*BN281,$G$4*BN281))</f>
        <v>2.4124844173666442E-14</v>
      </c>
      <c r="BY281">
        <v>61</v>
      </c>
      <c r="EG281" s="10">
        <f>IF(AND($E$14=$BY281,$E$15+1=EG$131),1,IF(MOD($E$14+$E$15,2)=0,$G$5*EG280,$G$2*EG280))</f>
        <v>5.5777035254836038E-14</v>
      </c>
      <c r="EH281" s="7">
        <f>IF(AND($E$14=$BY281,$E$15+1=EH$131),1,IF(MOD($E$14+$E$15,2)=0,$G$2*EH280,$G$5*EH280))</f>
        <v>1.2337214208887705E-13</v>
      </c>
      <c r="EI281" s="3">
        <f>IF(AND($E$14=$BY281,$E$15+1=EI$131),1,IF(MOD($E$14+$E$15,2)=0,$G$5*EI280+$G$4*EH281,$G$2*EI280+$G$3*EH281))</f>
        <v>1.028195613634013E-13</v>
      </c>
      <c r="EJ281" s="6">
        <f>IF(AND($E$14=$BY281,$E$15+1=EJ$131),1,IF(MOD($E$14+$E$15,2)=0,$G$3*EI281,$G$4*EI281))</f>
        <v>2.8679853409914869E-14</v>
      </c>
      <c r="EK281" s="11">
        <f>IF(AND($E$14=$BY281,$E$15+1=EK$131),1,IF(MOD($E$14+$E$15,2)=0,$G$4*EJ281,$G$3*EJ281))</f>
        <v>2.0887852157541636E-14</v>
      </c>
    </row>
    <row r="282" spans="3:148" x14ac:dyDescent="0.35">
      <c r="C282">
        <v>62</v>
      </c>
      <c r="BL282" s="10">
        <f>IF(AND($E$14=$C282,$E$15+1=BL$131),1,IF(MOD($E$14+$E$15,2)=0,$G$2*BL281,$G$5*BL281))</f>
        <v>3.8713275996457929E-14</v>
      </c>
      <c r="BM282" s="7">
        <f>IF(AND($E$14=$C282,$E$15+1=BM$131),1,IF(MOD($E$14+$E$15,2)=0,$G$5*BM281,$G$2*BM281))</f>
        <v>3.2264026460921507E-14</v>
      </c>
      <c r="BN282" s="3">
        <f>IF(AND($E$14=$C282,$E$15+1=BN$131),1,IF(MOD($E$14+$E$15,2)=0,$G$2*BN281+$G$3*BM282,$G$5*BN281+$G$4*BM282))</f>
        <v>7.136417413923013E-14</v>
      </c>
      <c r="BO282" s="6">
        <f>IF(AND($E$14=$C282,$E$15+1=BO$131),1,IF(MOD($E$14+$E$15,2)=0,$G$4*BN282,$G$3*BN282))</f>
        <v>5.1975311639841459E-14</v>
      </c>
      <c r="BP282" s="11">
        <f>IF(AND($E$14=$C282,$E$15+1=BP$131),1,IF(MOD($E$14+$E$15,2)=0,$G$3*BO282,$G$4*BO282))</f>
        <v>1.4497672417574531E-14</v>
      </c>
      <c r="BY282">
        <v>62</v>
      </c>
      <c r="EH282" s="10">
        <f>IF(AND($E$14=$BY282,$E$15+1=EH$131),1,IF(MOD($E$14+$E$15,2)=0,$G$5*EH281,$G$2*EH281))</f>
        <v>3.3518856317869586E-14</v>
      </c>
      <c r="EI282" s="7">
        <f>IF(AND($E$14=$BY282,$E$15+1=EI$131),1,IF(MOD($E$14+$E$15,2)=0,$G$2*EI281,$G$5*EI281))</f>
        <v>7.4139707953486428E-14</v>
      </c>
      <c r="EJ282" s="3">
        <f>IF(AND($E$14=$BY282,$E$15+1=EJ$131),1,IF(MOD($E$14+$E$15,2)=0,$G$5*EJ281+$G$4*EI282,$G$2*EJ281+$G$3*EI282))</f>
        <v>6.1788764645883731E-14</v>
      </c>
      <c r="EK282" s="6">
        <f>IF(AND($E$14=$BY282,$E$15+1=EK$131),1,IF(MOD($E$14+$E$15,2)=0,$G$3*EJ282,$G$4*EJ282))</f>
        <v>1.7234976388981695E-14</v>
      </c>
      <c r="EL282" s="11">
        <f>IF(AND($E$14=$BY282,$E$15+1=EL$131),1,IF(MOD($E$14+$E$15,2)=0,$G$4*EK282,$G$3*EK282))</f>
        <v>1.2552422552735741E-14</v>
      </c>
    </row>
    <row r="283" spans="3:148" x14ac:dyDescent="0.35">
      <c r="C283">
        <v>63</v>
      </c>
      <c r="BM283" s="10">
        <f>IF(AND($E$14=$C283,$E$15+1=BM$131),1,IF(MOD($E$14+$E$15,2)=0,$G$2*BM282,$G$5*BM282))</f>
        <v>2.3264498189813611E-14</v>
      </c>
      <c r="BN283" s="7">
        <f>IF(AND($E$14=$C283,$E$15+1=BN$131),1,IF(MOD($E$14+$E$15,2)=0,$G$5*BN282,$G$2*BN282))</f>
        <v>1.9388862499388673E-14</v>
      </c>
      <c r="BO283" s="3">
        <f>IF(AND($E$14=$C283,$E$15+1=BO$131),1,IF(MOD($E$14+$E$15,2)=0,$G$2*BO282+$G$3*BN283,$G$5*BO282+$G$4*BN283))</f>
        <v>4.2885848777860269E-14</v>
      </c>
      <c r="BP283" s="6">
        <f>IF(AND($E$14=$C283,$E$15+1=BP$131),1,IF(MOD($E$14+$E$15,2)=0,$G$4*BO283,$G$3*BO283))</f>
        <v>3.1234234572933682E-14</v>
      </c>
      <c r="BQ283" s="11">
        <f>IF(AND($E$14=$C283,$E$15+1=BQ$131),1,IF(MOD($E$14+$E$15,2)=0,$G$3*BP283,$G$4*BP283))</f>
        <v>8.7122844820994464E-15</v>
      </c>
      <c r="BY283">
        <v>63</v>
      </c>
      <c r="EI283" s="10">
        <f>IF(AND($E$14=$BY283,$E$15+1=EI$131),1,IF(MOD($E$14+$E$15,2)=0,$G$5*EI282,$G$2*EI282))</f>
        <v>2.014294455997594E-14</v>
      </c>
      <c r="EJ283" s="7">
        <f>IF(AND($E$14=$BY283,$E$15+1=EJ$131),1,IF(MOD($E$14+$E$15,2)=0,$G$2*EJ282,$G$5*EJ282))</f>
        <v>4.4553788256902036E-14</v>
      </c>
      <c r="EK283" s="3">
        <f>IF(AND($E$14=$BY283,$E$15+1=EK$131),1,IF(MOD($E$14+$E$15,2)=0,$G$5*EK282+$G$4*EJ283,$G$2*EK282+$G$3*EJ283))</f>
        <v>3.7131567046573474E-14</v>
      </c>
      <c r="EL283" s="6">
        <f>IF(AND($E$14=$BY283,$E$15+1=EL$131),1,IF(MOD($E$14+$E$15,2)=0,$G$3*EK283,$G$4*EK283))</f>
        <v>1.0357249979041582E-14</v>
      </c>
      <c r="EM283" s="11">
        <f>IF(AND($E$14=$BY283,$E$15+1=EM$131),1,IF(MOD($E$14+$E$15,2)=0,$G$4*EL283,$G$3*EL283))</f>
        <v>7.5432988875086427E-15</v>
      </c>
    </row>
    <row r="284" spans="3:148" x14ac:dyDescent="0.35">
      <c r="C284">
        <v>64</v>
      </c>
      <c r="BN284" s="10">
        <f>IF(AND($E$14=$C284,$E$15+1=BN$131),1,IF(MOD($E$14+$E$15,2)=0,$G$2*BN283,$G$5*BN283))</f>
        <v>1.3980652943795333E-14</v>
      </c>
      <c r="BO284" s="7">
        <f>IF(AND($E$14=$C284,$E$15+1=BO$131),1,IF(MOD($E$14+$E$15,2)=0,$G$5*BO283,$G$2*BO283))</f>
        <v>1.1651614204926589E-14</v>
      </c>
      <c r="BP284" s="3">
        <f>IF(AND($E$14=$C284,$E$15+1=BP$131),1,IF(MOD($E$14+$E$15,2)=0,$G$2*BP283+$G$3*BO284,$G$5*BP283+$G$4*BO284))</f>
        <v>2.5771979394160199E-14</v>
      </c>
      <c r="BQ284" s="6">
        <f>IF(AND($E$14=$C284,$E$15+1=BQ$131),1,IF(MOD($E$14+$E$15,2)=0,$G$4*BP284,$G$3*BP284))</f>
        <v>1.8770015581959895E-14</v>
      </c>
      <c r="BR284" s="11">
        <f>IF(AND($E$14=$C284,$E$15+1=BR$131),1,IF(MOD($E$14+$E$15,2)=0,$G$3*BQ284,$G$4*BQ284))</f>
        <v>5.2355922185838424E-15</v>
      </c>
      <c r="BY284">
        <v>64</v>
      </c>
      <c r="EJ284" s="10">
        <f>IF(AND($E$14=$BY284,$E$15+1=EJ$131),1,IF(MOD($E$14+$E$15,2)=0,$G$5*EJ283,$G$2*EJ283))</f>
        <v>1.2104775046574517E-14</v>
      </c>
      <c r="EK284" s="7">
        <f>IF(AND($E$14=$BY284,$E$15+1=EK$131),1,IF(MOD($E$14+$E$15,2)=0,$G$2*EK283,$G$5*EK283))</f>
        <v>2.6774317067531891E-14</v>
      </c>
      <c r="EL284" s="3">
        <f>IF(AND($E$14=$BY284,$E$15+1=EL$131),1,IF(MOD($E$14+$E$15,2)=0,$G$5*EL283+$G$4*EK284,$G$2*EL283+$G$3*EK284))</f>
        <v>2.2313980207177219E-14</v>
      </c>
      <c r="EM284" s="6">
        <f>IF(AND($E$14=$BY284,$E$15+1=EM$131),1,IF(MOD($E$14+$E$15,2)=0,$G$3*EL284,$G$4*EL284))</f>
        <v>6.2241238228174285E-15</v>
      </c>
      <c r="EN284" s="11">
        <f>IF(AND($E$14=$BY284,$E$15+1=EN$131),1,IF(MOD($E$14+$E$15,2)=0,$G$4*EM284,$G$3*EM284))</f>
        <v>4.5330977241431178E-15</v>
      </c>
    </row>
    <row r="285" spans="3:148" x14ac:dyDescent="0.35">
      <c r="C285">
        <v>65</v>
      </c>
      <c r="BO285" s="10">
        <f>IF(AND($E$14=$C285,$E$15+1=BO$131),1,IF(MOD($E$14+$E$15,2)=0,$G$2*BO284,$G$5*BO284))</f>
        <v>8.4015849016006251E-15</v>
      </c>
      <c r="BP285" s="7">
        <f>IF(AND($E$14=$C285,$E$15+1=BP$131),1,IF(MOD($E$14+$E$15,2)=0,$G$5*BP284,$G$2*BP284))</f>
        <v>7.0019638122003058E-15</v>
      </c>
      <c r="BQ285" s="3">
        <f>IF(AND($E$14=$C285,$E$15+1=BQ$131),1,IF(MOD($E$14+$E$15,2)=0,$G$2*BQ284+$G$3*BP285,$G$5*BQ284+$G$4*BP285))</f>
        <v>1.5487507903444065E-14</v>
      </c>
      <c r="BR285" s="6">
        <f>IF(AND($E$14=$C285,$E$15+1=BR$131),1,IF(MOD($E$14+$E$15,2)=0,$G$4*BQ285,$G$3*BQ285))</f>
        <v>1.1279722066642791E-14</v>
      </c>
      <c r="BS285" s="11">
        <f>IF(AND($E$14=$C285,$E$15+1=BS$131),1,IF(MOD($E$14+$E$15,2)=0,$G$3*BR285,$G$4*BR285))</f>
        <v>3.1462960071627732E-15</v>
      </c>
      <c r="BY285">
        <v>65</v>
      </c>
      <c r="EK285" s="10">
        <f>IF(AND($E$14=$BY285,$E$15+1=EK$131),1,IF(MOD($E$14+$E$15,2)=0,$G$5*EK284,$G$2*EK284))</f>
        <v>7.2742879518876113E-15</v>
      </c>
      <c r="EL285" s="7">
        <f>IF(AND($E$14=$BY285,$E$15+1=EL$131),1,IF(MOD($E$14+$E$15,2)=0,$G$2*EL284,$G$5*EL284))</f>
        <v>1.6089856384359789E-14</v>
      </c>
      <c r="EM285" s="3">
        <f>IF(AND($E$14=$BY285,$E$15+1=EM$131),1,IF(MOD($E$14+$E$15,2)=0,$G$5*EM284+$G$4*EL285,$G$2*EM284+$G$3*EL285))</f>
        <v>1.3409445178054895E-14</v>
      </c>
      <c r="EN285" s="6">
        <f>IF(AND($E$14=$BY285,$E$15+1=EN$131),1,IF(MOD($E$14+$E$15,2)=0,$G$3*EM285,$G$4*EM285))</f>
        <v>3.7403478182099702E-15</v>
      </c>
      <c r="EO285" s="11">
        <f>IF(AND($E$14=$BY285,$E$15+1=EO$131),1,IF(MOD($E$14+$E$15,2)=0,$G$4*EN285,$G$3*EN285))</f>
        <v>2.7241363868876617E-15</v>
      </c>
    </row>
    <row r="286" spans="3:148" x14ac:dyDescent="0.35">
      <c r="C286">
        <v>66</v>
      </c>
      <c r="BP286" s="10">
        <f>IF(AND($E$14=$C286,$E$15+1=BP$131),1,IF(MOD($E$14+$E$15,2)=0,$G$2*BP285,$G$5*BP285))</f>
        <v>5.0488792721322928E-15</v>
      </c>
      <c r="BQ286" s="7">
        <f>IF(AND($E$14=$C286,$E$15+1=BQ$131),1,IF(MOD($E$14+$E$15,2)=0,$G$5*BQ285,$G$2*BQ285))</f>
        <v>4.2077858368012744E-15</v>
      </c>
      <c r="BR286" s="3">
        <f>IF(AND($E$14=$C286,$E$15+1=BR$131),1,IF(MOD($E$14+$E$15,2)=0,$G$2*BR285+$G$3*BQ286,$G$5*BR285+$G$4*BQ286))</f>
        <v>9.3071198525633669E-15</v>
      </c>
      <c r="BS286" s="6">
        <f>IF(AND($E$14=$C286,$E$15+1=BS$131),1,IF(MOD($E$14+$E$15,2)=0,$G$4*BR286,$G$3*BR286))</f>
        <v>6.778477585441793E-15</v>
      </c>
      <c r="BT286" s="11">
        <f>IF(AND($E$14=$C286,$E$15+1=BT$131),1,IF(MOD($E$14+$E$15,2)=0,$G$3*BS286,$G$4*BS286))</f>
        <v>1.890746672277316E-15</v>
      </c>
      <c r="BY286">
        <v>66</v>
      </c>
      <c r="EL286" s="10">
        <f>IF(AND($E$14=$BY286,$E$15+1=EL$131),1,IF(MOD($E$14+$E$15,2)=0,$G$5*EL285,$G$2*EL285))</f>
        <v>4.3714373049792068E-15</v>
      </c>
      <c r="EM286" s="7">
        <f>IF(AND($E$14=$BY286,$E$15+1=EM$131),1,IF(MOD($E$14+$E$15,2)=0,$G$2*EM285,$G$5*EM285))</f>
        <v>9.6690973598449255E-15</v>
      </c>
      <c r="EN286" s="3">
        <f>IF(AND($E$14=$BY286,$E$15+1=EN$131),1,IF(MOD($E$14+$E$15,2)=0,$G$5*EN285+$G$4*EM286,$G$2*EN285+$G$3*EM286))</f>
        <v>8.0583212100109038E-15</v>
      </c>
      <c r="EO286" s="6">
        <f>IF(AND($E$14=$BY286,$E$15+1=EO$131),1,IF(MOD($E$14+$E$15,2)=0,$G$3*EN286,$G$4*EN286))</f>
        <v>2.2477383483118499E-15</v>
      </c>
      <c r="EP286" s="11">
        <f>IF(AND($E$14=$BY286,$E$15+1=EP$131),1,IF(MOD($E$14+$E$15,2)=0,$G$4*EO286,$G$3*EO286))</f>
        <v>1.6370525203641238E-15</v>
      </c>
    </row>
    <row r="287" spans="3:148" x14ac:dyDescent="0.35">
      <c r="C287">
        <v>67</v>
      </c>
      <c r="BQ287" s="10">
        <f>IF(AND($E$14=$C287,$E$15+1=BQ$131),1,IF(MOD($E$14+$E$15,2)=0,$G$2*BQ286,$G$5*BQ286))</f>
        <v>3.0340920437179263E-15</v>
      </c>
      <c r="BR287" s="7">
        <f>IF(AND($E$14=$C287,$E$15+1=BR$131),1,IF(MOD($E$14+$E$15,2)=0,$G$5*BR286,$G$2*BR286))</f>
        <v>2.5286422671215743E-15</v>
      </c>
      <c r="BS287" s="3">
        <f>IF(AND($E$14=$C287,$E$15+1=BS$131),1,IF(MOD($E$14+$E$15,2)=0,$G$2*BS286+$G$3*BR287,$G$5*BS286+$G$4*BR287))</f>
        <v>5.5930547696906288E-15</v>
      </c>
      <c r="BT287" s="6">
        <f>IF(AND($E$14=$C287,$E$15+1=BT$131),1,IF(MOD($E$14+$E$15,2)=0,$G$4*BS287,$G$3*BS287))</f>
        <v>4.073483203297786E-15</v>
      </c>
      <c r="BU287" s="11">
        <f>IF(AND($E$14=$C287,$E$15+1=BU$131),1,IF(MOD($E$14+$E$15,2)=0,$G$3*BT287,$G$4*BT287))</f>
        <v>1.1362322459772288E-15</v>
      </c>
      <c r="BY287">
        <v>67</v>
      </c>
      <c r="EM287" s="10">
        <f>IF(AND($E$14=$BY287,$E$15+1=EM$131),1,IF(MOD($E$14+$E$15,2)=0,$G$5*EM286,$G$2*EM286))</f>
        <v>2.6269875811563302E-15</v>
      </c>
      <c r="EN287" s="7">
        <f>IF(AND($E$14=$BY287,$E$15+1=EN$131),1,IF(MOD($E$14+$E$15,2)=0,$G$2*EN286,$G$5*EN286))</f>
        <v>5.8105828616990543E-15</v>
      </c>
      <c r="EO287" s="3">
        <f>IF(AND($E$14=$BY287,$E$15+1=EO$131),1,IF(MOD($E$14+$E$15,2)=0,$G$5*EO286+$G$4*EN287,$G$2*EO286+$G$3*EN287))</f>
        <v>4.8425971292222368E-15</v>
      </c>
      <c r="EP287" s="6">
        <f>IF(AND($E$14=$BY287,$E$15+1=EP$131),1,IF(MOD($E$14+$E$15,2)=0,$G$3*EO287,$G$4*EO287))</f>
        <v>1.350764134253587E-15</v>
      </c>
      <c r="EQ287" s="11">
        <f>IF(AND($E$14=$BY287,$E$15+1=EQ$131),1,IF(MOD($E$14+$E$15,2)=0,$G$4*EP287,$G$3*EP287))</f>
        <v>9.8377635104106334E-16</v>
      </c>
    </row>
    <row r="288" spans="3:148" x14ac:dyDescent="0.35">
      <c r="C288">
        <v>68</v>
      </c>
      <c r="BR288" s="10">
        <f>IF(AND($E$14=$C288,$E$15+1=BR$131),1,IF(MOD($E$14+$E$15,2)=0,$G$2*BR287,$G$5*BR287))</f>
        <v>1.8233184105954221E-15</v>
      </c>
      <c r="BS288" s="7">
        <f>IF(AND($E$14=$C288,$E$15+1=BS$131),1,IF(MOD($E$14+$E$15,2)=0,$G$5*BS287,$G$2*BS287))</f>
        <v>1.5195715663928435E-15</v>
      </c>
      <c r="BT288" s="3">
        <f>IF(AND($E$14=$C288,$E$15+1=BT$131),1,IF(MOD($E$14+$E$15,2)=0,$G$2*BT287+$G$3*BS288,$G$5*BT287+$G$4*BS288))</f>
        <v>3.3611108648335864E-15</v>
      </c>
      <c r="BU288" s="6">
        <f>IF(AND($E$14=$C288,$E$15+1=BU$131),1,IF(MOD($E$14+$E$15,2)=0,$G$4*BT288,$G$3*BT288))</f>
        <v>2.4479339495326681E-15</v>
      </c>
      <c r="BV288" s="11">
        <f>IF(AND($E$14=$C288,$E$15+1=BV$131),1,IF(MOD($E$14+$E$15,2)=0,$G$3*BU288,$G$4*BU288))</f>
        <v>6.8281157689066822E-16</v>
      </c>
      <c r="BY288">
        <v>68</v>
      </c>
      <c r="EN288" s="10">
        <f>IF(AND($E$14=$BY288,$E$15+1=EN$131),1,IF(MOD($E$14+$E$15,2)=0,$G$5*EN287,$G$2*EN287))</f>
        <v>1.5786715604245438E-15</v>
      </c>
      <c r="EO288" s="7">
        <f>IF(AND($E$14=$BY288,$E$15+1=EO$131),1,IF(MOD($E$14+$E$15,2)=0,$G$2*EO287,$G$5*EO287))</f>
        <v>3.4918329949686499E-15</v>
      </c>
      <c r="EP288" s="3">
        <f>IF(AND($E$14=$BY288,$E$15+1=EP$131),1,IF(MOD($E$14+$E$15,2)=0,$G$5*EP287+$G$4*EO288,$G$2*EP287+$G$3*EO288))</f>
        <v>2.9101280955167731E-15</v>
      </c>
      <c r="EQ288" s="6">
        <f>IF(AND($E$14=$BY288,$E$15+1=EQ$131),1,IF(MOD($E$14+$E$15,2)=0,$G$3*EP288,$G$4*EP288))</f>
        <v>8.1173315735622428E-16</v>
      </c>
      <c r="ER288" s="11">
        <f>IF(AND($E$14=$BY288,$E$15+1=ER$131),1,IF(MOD($E$14+$E$15,2)=0,$G$4*EQ288,$G$3*EQ288))</f>
        <v>5.91194171737631E-16</v>
      </c>
    </row>
    <row r="289" spans="2:148" x14ac:dyDescent="0.35">
      <c r="C289">
        <v>69</v>
      </c>
      <c r="BS289" s="10">
        <f>IF(AND($E$14=$C289,$E$15+1=BS$131),1,IF(MOD($E$14+$E$15,2)=0,$G$2*BS288,$G$5*BS288))</f>
        <v>1.0957116588798147E-15</v>
      </c>
      <c r="BT289" s="7">
        <f>IF(AND($E$14=$C289,$E$15+1=BT$131),1,IF(MOD($E$14+$E$15,2)=0,$G$5*BT288,$G$2*BT288))</f>
        <v>9.1317691530091863E-16</v>
      </c>
      <c r="BU289" s="3">
        <f>IF(AND($E$14=$C289,$E$15+1=BU$131),1,IF(MOD($E$14+$E$15,2)=0,$G$2*BU288+$G$3*BT289,$G$5*BU288+$G$4*BT289))</f>
        <v>2.0198383014095276E-15</v>
      </c>
      <c r="BV289" s="6">
        <f>IF(AND($E$14=$C289,$E$15+1=BV$131),1,IF(MOD($E$14+$E$15,2)=0,$G$4*BU289,$G$3*BU289))</f>
        <v>1.4710704137489338E-15</v>
      </c>
      <c r="BY289">
        <v>69</v>
      </c>
      <c r="EO289" s="10">
        <f>IF(AND($E$14=$BY289,$E$15+1=EO$131),1,IF(MOD($E$14+$E$15,2)=0,$G$5*EO288,$G$2*EO288))</f>
        <v>9.4869268266440093E-16</v>
      </c>
      <c r="EP289" s="7">
        <f>IF(AND($E$14=$BY289,$E$15+1=EP$131),1,IF(MOD($E$14+$E$15,2)=0,$G$2*EP288,$G$5*EP288))</f>
        <v>2.0983949381605488E-15</v>
      </c>
      <c r="EQ289" s="3">
        <f>IF(AND($E$14=$BY289,$E$15+1=EQ$131),1,IF(MOD($E$14+$E$15,2)=0,$G$5*EQ288+$G$4*EP289,$G$2*EQ288+$G$3*EP289))</f>
        <v>1.7488230605043643E-15</v>
      </c>
      <c r="ER289" s="6">
        <f>IF(AND($E$14=$BY289,$E$15+1=ER$131),1,IF(MOD($E$14+$E$15,2)=0,$G$3*EQ289,$G$4*EQ289))</f>
        <v>4.8780590337158271E-16</v>
      </c>
    </row>
    <row r="290" spans="2:148" x14ac:dyDescent="0.35">
      <c r="C290">
        <v>70</v>
      </c>
      <c r="BT290" s="10">
        <f>IF(AND($E$14=$C290,$E$15+1=BT$131),1,IF(MOD($E$14+$E$15,2)=0,$G$2*BT289,$G$5*BT289))</f>
        <v>6.5846098653339066E-16</v>
      </c>
      <c r="BU290" s="7">
        <f>IF(AND($E$14=$C290,$E$15+1=BU$131),1,IF(MOD($E$14+$E$15,2)=0,$G$5*BU289,$G$2*BU289))</f>
        <v>5.4876788766059396E-16</v>
      </c>
      <c r="BV290" s="3">
        <f>IF(AND($E$14=$C290,$E$15+1=BV$131),1,IF(MOD($E$14+$E$15,2)=0,$G$2*BV289+$G$3*BU290,$G$5*BV289+$G$4*BU290))</f>
        <v>1.2138090434701923E-15</v>
      </c>
      <c r="BY290">
        <v>70</v>
      </c>
      <c r="EP290" s="10">
        <f>IF(AND($E$14=$BY290,$E$15+1=EP$131),1,IF(MOD($E$14+$E$15,2)=0,$G$5*EP289,$G$2*EP289))</f>
        <v>5.7011086327477801E-16</v>
      </c>
      <c r="EQ290" s="7">
        <f>IF(AND($E$14=$BY290,$E$15+1=EQ$131),1,IF(MOD($E$14+$E$15,2)=0,$G$2*EQ289,$G$5*EQ289))</f>
        <v>1.2610171571327815E-15</v>
      </c>
      <c r="ER290" s="3">
        <f>IF(AND($E$14=$BY290,$E$15+1=ER$131),1,IF(MOD($E$14+$E$15,2)=0,$G$5*ER289+$G$4*EQ290,$G$2*ER289+$G$3*EQ290))</f>
        <v>1.0509441497312342E-15</v>
      </c>
    </row>
    <row r="291" spans="2:148" x14ac:dyDescent="0.35">
      <c r="BU291" s="1"/>
    </row>
    <row r="292" spans="2:148" x14ac:dyDescent="0.35">
      <c r="D292" s="115" t="s">
        <v>53</v>
      </c>
      <c r="E292" s="116"/>
      <c r="F292" s="12">
        <f>INDEX(D297:F299,VLOOKUP($F$18,C296:F299,1,FALSE)+1,HLOOKUP($F$19,C296:F299,1,FALSE)+1)</f>
        <v>1</v>
      </c>
      <c r="BV292" s="1"/>
    </row>
    <row r="293" spans="2:148" x14ac:dyDescent="0.35">
      <c r="D293" s="4" t="s">
        <v>56</v>
      </c>
      <c r="F293" s="1">
        <f>$J$6*F301+(1-$J$6)*F308</f>
        <v>0</v>
      </c>
    </row>
    <row r="294" spans="2:148" x14ac:dyDescent="0.35">
      <c r="D294" s="4" t="s">
        <v>57</v>
      </c>
      <c r="F294" s="1">
        <f>$J$7*F301+(1-$J$7)*F308</f>
        <v>0</v>
      </c>
    </row>
    <row r="295" spans="2:148" x14ac:dyDescent="0.35">
      <c r="E295" t="s">
        <v>0</v>
      </c>
    </row>
    <row r="296" spans="2:148" x14ac:dyDescent="0.35">
      <c r="D296">
        <v>0</v>
      </c>
      <c r="E296">
        <v>1</v>
      </c>
      <c r="F296">
        <v>2</v>
      </c>
    </row>
    <row r="297" spans="2:148" x14ac:dyDescent="0.35">
      <c r="C297">
        <v>0</v>
      </c>
      <c r="D297" s="8">
        <f>IF(AND($F$14=C297,$F$15=D296),1,0)</f>
        <v>1</v>
      </c>
      <c r="E297" s="6">
        <f>IF(AND($F$14=$C297,$F$15=E$296),1,$J$3*D297)</f>
        <v>0.51177168620161606</v>
      </c>
      <c r="F297" s="6">
        <f>IF(AND($F$14=$C297,$F$15=F$296),1,$J$3*E297)</f>
        <v>0.2619102587976454</v>
      </c>
    </row>
    <row r="298" spans="2:148" x14ac:dyDescent="0.35">
      <c r="B298" t="s">
        <v>1</v>
      </c>
      <c r="C298">
        <v>1</v>
      </c>
      <c r="D298" s="7">
        <f>IF(AND($F$14=$C298,$F$15=D$297),1,$J$2*D297)</f>
        <v>0.48822831379838394</v>
      </c>
      <c r="E298" s="3">
        <f>IF(AND($F$14=$C298,$F$15=E$296),1,$J$2*E297+$J$3*D298)</f>
        <v>0.49972285480794137</v>
      </c>
      <c r="F298" s="6">
        <f>IF(AND($F$14=$C298,$F$15=F$296),1,$J$3*E298)</f>
        <v>0.25574400803854552</v>
      </c>
    </row>
    <row r="299" spans="2:148" x14ac:dyDescent="0.35">
      <c r="C299">
        <v>2</v>
      </c>
      <c r="D299" s="7">
        <f>IF(AND($F$14=$C299,$F$15=D$297),1,$J$2*D298)</f>
        <v>0.23836688639441325</v>
      </c>
      <c r="E299" s="7">
        <f>IF(AND($F$14=$C299,$F$15=E$297),1,$J$2*E298)</f>
        <v>0.24397884676939585</v>
      </c>
    </row>
    <row r="301" spans="2:148" x14ac:dyDescent="0.35">
      <c r="D301" s="115" t="s">
        <v>322</v>
      </c>
      <c r="E301" s="116"/>
      <c r="F301" s="12">
        <f>INDEX(D304:F306,VLOOKUP($F$18,C303:F306,1,FALSE)+1,HLOOKUP($F$19,C303:F306,1,FALSE)+1)</f>
        <v>0</v>
      </c>
    </row>
    <row r="302" spans="2:148" x14ac:dyDescent="0.35">
      <c r="E302" t="s">
        <v>0</v>
      </c>
    </row>
    <row r="303" spans="2:148" x14ac:dyDescent="0.35">
      <c r="D303">
        <v>0</v>
      </c>
      <c r="E303">
        <v>1</v>
      </c>
      <c r="F303">
        <v>2</v>
      </c>
    </row>
    <row r="304" spans="2:148" x14ac:dyDescent="0.35">
      <c r="C304">
        <v>0</v>
      </c>
      <c r="D304" s="8">
        <f>IF(AND($F$14+1=C304,$F$15=D303),1,0)</f>
        <v>0</v>
      </c>
      <c r="E304" s="6">
        <f>IF(AND($F$14+1=$C304,$F$15=E$296),1,$J$3*D304)</f>
        <v>0</v>
      </c>
      <c r="F304" s="6">
        <f>IF(AND($F$14+1=$C304,$F$15=F$296),1,$J$3*E304)</f>
        <v>0</v>
      </c>
    </row>
    <row r="305" spans="2:7" x14ac:dyDescent="0.35">
      <c r="B305" t="s">
        <v>1</v>
      </c>
      <c r="C305">
        <v>1</v>
      </c>
      <c r="D305" s="7">
        <f>IF(AND($F$14+1=$C305,$F$15=D$303),1,$J$2*D304)</f>
        <v>1</v>
      </c>
      <c r="E305" s="3">
        <f>IF(AND($F$14+1=$C305,$F$15=E$296),1,$J$2*E304+$J$3*D305)</f>
        <v>0.51177168620161606</v>
      </c>
      <c r="F305" s="6">
        <f>IF(AND($F$14+1=$C305,$F$15=F$296),1,$J$3*E305)</f>
        <v>0.2619102587976454</v>
      </c>
    </row>
    <row r="306" spans="2:7" x14ac:dyDescent="0.35">
      <c r="C306">
        <v>2</v>
      </c>
      <c r="D306" s="7">
        <f>IF(AND($F$14+1=$C306,$F$15=D$303),1,$J$2*D305)</f>
        <v>0.48822831379838394</v>
      </c>
      <c r="E306" s="7">
        <f>IF(AND($F$14+1=$C306,$F$15=E$303),1,$J$2*E305)</f>
        <v>0.24986142740397069</v>
      </c>
    </row>
    <row r="308" spans="2:7" x14ac:dyDescent="0.35">
      <c r="D308" s="115" t="s">
        <v>323</v>
      </c>
      <c r="E308" s="116"/>
      <c r="F308" s="12">
        <f>INDEX(D311:F313,VLOOKUP($F$18,C310:F313,1,FALSE)+1,HLOOKUP($F$19,C310:F313,1,FALSE)+1)</f>
        <v>0</v>
      </c>
    </row>
    <row r="309" spans="2:7" x14ac:dyDescent="0.35">
      <c r="E309" t="s">
        <v>0</v>
      </c>
    </row>
    <row r="310" spans="2:7" x14ac:dyDescent="0.35">
      <c r="D310">
        <v>0</v>
      </c>
      <c r="E310">
        <v>1</v>
      </c>
      <c r="F310">
        <v>2</v>
      </c>
    </row>
    <row r="311" spans="2:7" x14ac:dyDescent="0.35">
      <c r="C311">
        <v>0</v>
      </c>
      <c r="D311" s="8">
        <f>IF(AND($F$14=C311,$F$15+1=D310),1,0)</f>
        <v>0</v>
      </c>
      <c r="E311" s="6">
        <f>IF(AND($F$14=$C311,$F$15+1=E$296),1,$J$3*D311)</f>
        <v>1</v>
      </c>
      <c r="F311" s="6">
        <f>IF(AND($F$14=$C311,$F$15+1=F$296),1,$J$3*E311)</f>
        <v>0.51177168620161606</v>
      </c>
    </row>
    <row r="312" spans="2:7" x14ac:dyDescent="0.35">
      <c r="B312" t="s">
        <v>1</v>
      </c>
      <c r="C312">
        <v>1</v>
      </c>
      <c r="D312" s="7">
        <f>IF(AND($F$14=$C312,$F$15+1=D$310),1,$J$2*D311)</f>
        <v>0</v>
      </c>
      <c r="E312" s="3">
        <f>IF(AND($F$14=$C312,$F$15+1=E$296),1,$J$2*E311+$J$3*D312)</f>
        <v>0.48822831379838394</v>
      </c>
      <c r="F312" s="6">
        <f>IF(AND($F$14=$C312,$F$15+1=F$296),1,$J$3*E312)</f>
        <v>0.24986142740397069</v>
      </c>
    </row>
    <row r="313" spans="2:7" x14ac:dyDescent="0.35">
      <c r="C313">
        <v>2</v>
      </c>
      <c r="D313" s="7">
        <f>IF(AND($F$14=$C313,$F$15+1=D$310),1,$J$2*D312)</f>
        <v>0</v>
      </c>
      <c r="E313" s="7">
        <f>IF(AND($F$14=$C313,$F$15+1=E$310),1,$J$2*E312)</f>
        <v>0.23836688639441325</v>
      </c>
    </row>
    <row r="315" spans="2:7" x14ac:dyDescent="0.35">
      <c r="D315" s="115" t="s">
        <v>52</v>
      </c>
      <c r="E315" s="116"/>
      <c r="F315" s="12">
        <f>INDEX(D320:G323,VLOOKUP($F$18,C319:G323,1,FALSE)+1,HLOOKUP($F$19,C319:G323,1,FALSE)+1)</f>
        <v>1</v>
      </c>
    </row>
    <row r="316" spans="2:7" x14ac:dyDescent="0.35">
      <c r="D316" s="4" t="s">
        <v>54</v>
      </c>
      <c r="F316" s="1">
        <f>$J$6*F325+(1-$J$6)*F333</f>
        <v>0</v>
      </c>
    </row>
    <row r="317" spans="2:7" x14ac:dyDescent="0.35">
      <c r="D317" s="4" t="s">
        <v>55</v>
      </c>
      <c r="F317" s="1">
        <f>$J$7*F325+(1-$J$7)*F333</f>
        <v>0</v>
      </c>
    </row>
    <row r="318" spans="2:7" x14ac:dyDescent="0.35">
      <c r="E318" t="s">
        <v>0</v>
      </c>
    </row>
    <row r="319" spans="2:7" x14ac:dyDescent="0.35">
      <c r="D319">
        <v>0</v>
      </c>
      <c r="E319">
        <v>1</v>
      </c>
      <c r="F319">
        <v>2</v>
      </c>
      <c r="G319">
        <v>3</v>
      </c>
    </row>
    <row r="320" spans="2:7" x14ac:dyDescent="0.35">
      <c r="C320">
        <v>0</v>
      </c>
      <c r="D320" s="8">
        <f>IF(AND($F$14=C320,$F$15=D319),1,0)</f>
        <v>1</v>
      </c>
      <c r="E320" s="6">
        <f>IF(AND($F$14=$C320,$F$15=E$319),1,$J$3*D320)</f>
        <v>0.51177168620161606</v>
      </c>
      <c r="F320" s="6">
        <f>IF(AND($F$14=$C320,$F$15=F$319),1,$J$3*E320)</f>
        <v>0.2619102587976454</v>
      </c>
      <c r="G320" s="6">
        <f>IF(AND($F$14=$C320,$F$15=G$319),1,$J$3*F320)</f>
        <v>0.13403825477837264</v>
      </c>
    </row>
    <row r="321" spans="2:7" x14ac:dyDescent="0.35">
      <c r="B321" t="s">
        <v>1</v>
      </c>
      <c r="C321">
        <v>1</v>
      </c>
      <c r="D321" s="7">
        <f>IF(AND($F$14=$C321,$F$15=D$319),1,$J$2*D320)</f>
        <v>0.48822831379838394</v>
      </c>
      <c r="E321" s="3">
        <f>IF(AND($F$14=$C321,$F$15=E$319),1,$J$2*E320+$J$3*D321)</f>
        <v>0.49972285480794137</v>
      </c>
      <c r="F321" s="3">
        <f>IF(AND($F$14=$C321,$F$15=F$319),1,$J$2*F320+$J$3*E321)</f>
        <v>0.38361601205781826</v>
      </c>
      <c r="G321" s="6">
        <f>IF(AND($F$14=$C321,$F$15=G$319),1,$J$3*F321)</f>
        <v>0.19632381334476912</v>
      </c>
    </row>
    <row r="322" spans="2:7" x14ac:dyDescent="0.35">
      <c r="C322">
        <v>2</v>
      </c>
      <c r="D322" s="7">
        <f>IF(AND($F$14=$C322,$F$15=D$319),1,$J$2*D321)</f>
        <v>0.23836688639441325</v>
      </c>
      <c r="E322" s="3">
        <f>IF(AND($F$14=$C322,$F$15=E$319),1,$J$2*E321+$J$3*D322)</f>
        <v>0.36596827015409378</v>
      </c>
      <c r="F322" s="3">
        <f>IF(AND($F$14=$C322,$F$15=F$319),1,$J$2*F321+$J$3*E322)</f>
        <v>0.37458439742609828</v>
      </c>
      <c r="G322" s="6">
        <f>IF(AND($F$14=$C322,$F$15=G$319),1,$J$3*F322)</f>
        <v>0.19170168869557061</v>
      </c>
    </row>
    <row r="323" spans="2:7" x14ac:dyDescent="0.35">
      <c r="C323">
        <v>3</v>
      </c>
      <c r="D323" s="7">
        <f>IF(AND($F$14=$C323,$F$15=D$319),1,$J$2*D322)</f>
        <v>0.11637746300971533</v>
      </c>
      <c r="E323" s="7">
        <f>IF(AND($F$14=$C323,$F$15=E$319),1,$J$2*E322)</f>
        <v>0.17867607144104464</v>
      </c>
      <c r="F323" s="7">
        <f>IF(AND($F$14=$C323,$F$15=F$319),1,$J$2*F322)</f>
        <v>0.18288270873052767</v>
      </c>
    </row>
    <row r="325" spans="2:7" x14ac:dyDescent="0.35">
      <c r="D325" s="115" t="s">
        <v>324</v>
      </c>
      <c r="E325" s="116"/>
      <c r="F325" s="12">
        <f>INDEX(D328:G331,VLOOKUP($F$18,C327:G331,1,FALSE)+1,HLOOKUP($F$19,C327:G331,1,FALSE)+1)</f>
        <v>0</v>
      </c>
    </row>
    <row r="326" spans="2:7" x14ac:dyDescent="0.35">
      <c r="E326" t="s">
        <v>0</v>
      </c>
    </row>
    <row r="327" spans="2:7" x14ac:dyDescent="0.35">
      <c r="D327">
        <v>0</v>
      </c>
      <c r="E327">
        <v>1</v>
      </c>
      <c r="F327">
        <v>2</v>
      </c>
      <c r="G327">
        <v>3</v>
      </c>
    </row>
    <row r="328" spans="2:7" x14ac:dyDescent="0.35">
      <c r="C328">
        <v>0</v>
      </c>
      <c r="D328" s="8">
        <f>IF(AND($F$14+1=C328,$F$15=D327),1,0)</f>
        <v>0</v>
      </c>
      <c r="E328" s="6">
        <f>IF(AND($F$14+1=$C328,$F$15=E$319),1,$J$3*D328)</f>
        <v>0</v>
      </c>
      <c r="F328" s="6">
        <f>IF(AND($F$14+1=$C328,$F$15=F$319),1,$J$3*E328)</f>
        <v>0</v>
      </c>
      <c r="G328" s="6">
        <f>IF(AND($F$14+1=$C328,$F$15=G$319),1,$J$3*F328)</f>
        <v>0</v>
      </c>
    </row>
    <row r="329" spans="2:7" x14ac:dyDescent="0.35">
      <c r="B329" t="s">
        <v>1</v>
      </c>
      <c r="C329">
        <v>1</v>
      </c>
      <c r="D329" s="7">
        <f>IF(AND($F$14+1=$C329,$F$15=D$319),1,$J$2*D328)</f>
        <v>1</v>
      </c>
      <c r="E329" s="3">
        <f>IF(AND($F$14+1=$C329,$F$15=E$319),1,$J$2*E328+$J$3*D329)</f>
        <v>0.51177168620161606</v>
      </c>
      <c r="F329" s="3">
        <f>IF(AND($F$14+1=$C329,$F$15=F$319),1,$J$2*F328+$J$3*E329)</f>
        <v>0.2619102587976454</v>
      </c>
      <c r="G329" s="6">
        <f>IF(AND($F$14+1=$C329,$F$15=G$319),1,$J$3*F329)</f>
        <v>0.13403825477837264</v>
      </c>
    </row>
    <row r="330" spans="2:7" x14ac:dyDescent="0.35">
      <c r="C330">
        <v>2</v>
      </c>
      <c r="D330" s="7">
        <f>IF(AND($F$14+1=$C330,$F$15=D$319),1,$J$2*D329)</f>
        <v>0.48822831379838394</v>
      </c>
      <c r="E330" s="3">
        <f>IF(AND($F$14+1=$C330,$F$15=E$319),1,$J$2*E329+$J$3*D330)</f>
        <v>0.49972285480794137</v>
      </c>
      <c r="F330" s="3">
        <f>IF(AND($F$14+1=$C330,$F$15=F$319),1,$J$2*F329+$J$3*E330)</f>
        <v>0.38361601205781826</v>
      </c>
      <c r="G330" s="6">
        <f>IF(AND($F$14+1=$C330,$F$15=G$319),1,$J$3*F330)</f>
        <v>0.19632381334476912</v>
      </c>
    </row>
    <row r="331" spans="2:7" x14ac:dyDescent="0.35">
      <c r="C331">
        <v>3</v>
      </c>
      <c r="D331" s="7">
        <f>IF(AND($F$14+1=$C331,$F$15=D$319),1,$J$2*D330)</f>
        <v>0.23836688639441325</v>
      </c>
      <c r="E331" s="7">
        <f>IF(AND($F$14+1=$C331,$F$15=E$319),1,$J$2*E330)</f>
        <v>0.24397884676939585</v>
      </c>
      <c r="F331" s="7">
        <f>IF(AND($F$14+1=$C331,$F$15=F$319),1,$J$2*F330)</f>
        <v>0.18729219871304914</v>
      </c>
    </row>
    <row r="333" spans="2:7" x14ac:dyDescent="0.35">
      <c r="D333" s="115" t="s">
        <v>325</v>
      </c>
      <c r="E333" s="116"/>
      <c r="F333" s="12">
        <f>INDEX(D336:G339,VLOOKUP($F$18,C335:G339,1,FALSE)+1,HLOOKUP($F$19,C335:G339,1,FALSE)+1)</f>
        <v>0</v>
      </c>
    </row>
    <row r="334" spans="2:7" x14ac:dyDescent="0.35">
      <c r="E334" t="s">
        <v>0</v>
      </c>
    </row>
    <row r="335" spans="2:7" x14ac:dyDescent="0.35">
      <c r="D335">
        <v>0</v>
      </c>
      <c r="E335">
        <v>1</v>
      </c>
      <c r="F335">
        <v>2</v>
      </c>
      <c r="G335">
        <v>3</v>
      </c>
    </row>
    <row r="336" spans="2:7" x14ac:dyDescent="0.35">
      <c r="C336">
        <v>0</v>
      </c>
      <c r="D336" s="8">
        <f>IF(AND($F$14=C336,$F$15+1=D335),1,0)</f>
        <v>0</v>
      </c>
      <c r="E336" s="6">
        <f>IF(AND($F$14=$C336,$F$15+1=E$319),1,$J$3*D336)</f>
        <v>1</v>
      </c>
      <c r="F336" s="6">
        <f>IF(AND($F$14=$C336,$F$15+1=F$319),1,$J$3*E336)</f>
        <v>0.51177168620161606</v>
      </c>
      <c r="G336" s="6">
        <f>IF(AND($F$14=$C336,$F$15+1=G$319),1,$J$3*F336)</f>
        <v>0.2619102587976454</v>
      </c>
    </row>
    <row r="337" spans="2:7" x14ac:dyDescent="0.35">
      <c r="B337" t="s">
        <v>1</v>
      </c>
      <c r="C337">
        <v>1</v>
      </c>
      <c r="D337" s="7">
        <f>IF(AND($F$14=$C337,$F$15+1=D$319),1,$J$2*D336)</f>
        <v>0</v>
      </c>
      <c r="E337" s="3">
        <f>IF(AND($F$14=$C337,$F$15+1=E$319),1,$J$2*E336+$J$3*D337)</f>
        <v>0.48822831379838394</v>
      </c>
      <c r="F337" s="3">
        <f>IF(AND($F$14=$C337,$F$15+1=F$319),1,$J$2*F336+$J$3*E337)</f>
        <v>0.49972285480794137</v>
      </c>
      <c r="G337" s="6">
        <f>IF(AND($F$14=$C337,$F$15+1=G$319),1,$J$3*F337)</f>
        <v>0.25574400803854552</v>
      </c>
    </row>
    <row r="338" spans="2:7" x14ac:dyDescent="0.35">
      <c r="C338">
        <v>2</v>
      </c>
      <c r="D338" s="7">
        <f>IF(AND($F$14=$C338,$F$15+1=D$319),1,$J$2*D337)</f>
        <v>0</v>
      </c>
      <c r="E338" s="3">
        <f>IF(AND($F$14=$C338,$F$15+1=E$319),1,$J$2*E337+$J$3*D338)</f>
        <v>0.23836688639441325</v>
      </c>
      <c r="F338" s="3">
        <f>IF(AND($F$14=$C338,$F$15+1=F$319),1,$J$2*F337+$J$3*E338)</f>
        <v>0.36596827015409378</v>
      </c>
      <c r="G338" s="6">
        <f>IF(AND($F$14=$C338,$F$15+1=G$319),1,$J$3*F338)</f>
        <v>0.18729219871304914</v>
      </c>
    </row>
    <row r="339" spans="2:7" x14ac:dyDescent="0.35">
      <c r="C339">
        <v>3</v>
      </c>
      <c r="D339" s="7">
        <f>IF(AND($F$14=$C339,$F$15+1=D$319),1,$J$2*D338)</f>
        <v>0</v>
      </c>
      <c r="E339" s="7">
        <f>IF(AND($F$14=$C339,$F$15+1=E$319),1,$J$2*E338)</f>
        <v>0.11637746300971533</v>
      </c>
      <c r="F339" s="7">
        <f>IF(AND($F$14=$C339,$F$15+1=F$319),1,$J$2*F338)</f>
        <v>0.17867607144104464</v>
      </c>
    </row>
    <row r="341" spans="2:7" x14ac:dyDescent="0.35">
      <c r="D341" s="115" t="s">
        <v>58</v>
      </c>
      <c r="E341" s="116"/>
      <c r="F341" s="12">
        <f>INDEX(D346:F348,VLOOKUP($F$18,C345:F348,1,FALSE)+1,HLOOKUP($F$19,C345:F348,1,FALSE)+1)</f>
        <v>1</v>
      </c>
    </row>
    <row r="342" spans="2:7" x14ac:dyDescent="0.35">
      <c r="D342" s="4" t="s">
        <v>59</v>
      </c>
      <c r="F342" s="1">
        <f>IF(AND(F14=1,F15=1),$J$8*F350+(1-$J$8)*F357,$J$6*F350+(1-$J$6)*F357)</f>
        <v>0</v>
      </c>
    </row>
    <row r="343" spans="2:7" x14ac:dyDescent="0.35">
      <c r="D343" s="4" t="s">
        <v>60</v>
      </c>
      <c r="F343" s="1">
        <f>IF(AND(F14=1,F15=1),$J$9*F350+(1-$J$9)*F357,$J$7*F350+(1-$J$7)*F357)</f>
        <v>0</v>
      </c>
    </row>
    <row r="344" spans="2:7" x14ac:dyDescent="0.35">
      <c r="E344" t="s">
        <v>0</v>
      </c>
    </row>
    <row r="345" spans="2:7" x14ac:dyDescent="0.35">
      <c r="D345">
        <v>0</v>
      </c>
      <c r="E345">
        <v>1</v>
      </c>
      <c r="F345">
        <v>2</v>
      </c>
    </row>
    <row r="346" spans="2:7" x14ac:dyDescent="0.35">
      <c r="C346">
        <v>0</v>
      </c>
      <c r="D346" s="8">
        <f>IF(AND($F$14=C346,$F$15=D345),1,0)</f>
        <v>1</v>
      </c>
      <c r="E346" s="6">
        <f>IF(AND($F$14=$C346,$F$15=E$345),1,$J$3*D346)</f>
        <v>0.51177168620161606</v>
      </c>
      <c r="F346" s="6">
        <f>IF(AND($F$14=$C346,$F$15=F$345),1,$J$3*E346)</f>
        <v>0.2619102587976454</v>
      </c>
    </row>
    <row r="347" spans="2:7" x14ac:dyDescent="0.35">
      <c r="B347" t="s">
        <v>1</v>
      </c>
      <c r="C347">
        <v>1</v>
      </c>
      <c r="D347" s="7">
        <f>IF(AND($F$14=$C347,$F$15=D$345),1,$J$2*D346)</f>
        <v>0.48822831379838394</v>
      </c>
      <c r="E347" s="3">
        <f>IF(AND($F$14=$C347,$F$15=E$345),1,$J$2*E346+$J$3*D347)</f>
        <v>0.49972285480794137</v>
      </c>
      <c r="F347" s="32">
        <f>IF(AND($F$14=$C347,$F$15=F$345),1,$J$5*E347)</f>
        <v>0.256043999011349</v>
      </c>
    </row>
    <row r="348" spans="2:7" x14ac:dyDescent="0.35">
      <c r="C348">
        <v>2</v>
      </c>
      <c r="D348" s="7">
        <f>IF(AND($F$14=$C348,$F$15=D$345),1,$J$2*D347)</f>
        <v>0.23836688639441325</v>
      </c>
      <c r="E348" s="10">
        <f>IF(AND($F$14=$C348,$F$15=E$345),1,$J$4*E347)</f>
        <v>0.24367885579659238</v>
      </c>
    </row>
    <row r="350" spans="2:7" x14ac:dyDescent="0.35">
      <c r="D350" s="115" t="s">
        <v>326</v>
      </c>
      <c r="E350" s="116"/>
      <c r="F350" s="12">
        <f>INDEX(D353:F355,VLOOKUP($F$18,C352:F355,1,FALSE)+1,HLOOKUP($F$19,C352:F355,1,FALSE)+1)</f>
        <v>0</v>
      </c>
    </row>
    <row r="351" spans="2:7" x14ac:dyDescent="0.35">
      <c r="E351" t="s">
        <v>0</v>
      </c>
    </row>
    <row r="352" spans="2:7" x14ac:dyDescent="0.35">
      <c r="D352">
        <v>0</v>
      </c>
      <c r="E352">
        <v>1</v>
      </c>
      <c r="F352">
        <v>2</v>
      </c>
    </row>
    <row r="353" spans="2:7" x14ac:dyDescent="0.35">
      <c r="C353">
        <v>0</v>
      </c>
      <c r="D353" s="8">
        <f>IF(AND($F$14+1=C353,$F$15=D352),1,0)</f>
        <v>0</v>
      </c>
      <c r="E353" s="6">
        <f>IF(AND($F$14+1=$C353,$F$15=E$345),1,$J$3*D353)</f>
        <v>0</v>
      </c>
      <c r="F353" s="6">
        <f>IF(AND($F$14+1=$C353,$F$15=F$345),1,$J$3*E353)</f>
        <v>0</v>
      </c>
    </row>
    <row r="354" spans="2:7" x14ac:dyDescent="0.35">
      <c r="B354" t="s">
        <v>1</v>
      </c>
      <c r="C354">
        <v>1</v>
      </c>
      <c r="D354" s="7">
        <f>IF(AND($F$14+1=$C354,$F$15=D$345),1,$J$2*D353)</f>
        <v>1</v>
      </c>
      <c r="E354" s="3">
        <f>IF(AND($F$14+1=$C354,$F$15=E$352),1,$J$2*E353+$J$3*D354)</f>
        <v>0.51177168620161606</v>
      </c>
      <c r="F354" s="32">
        <f>IF(AND($F$14+1=$C354,$F$15=F$345),1,$J$5*E354)</f>
        <v>0.26221748286098329</v>
      </c>
    </row>
    <row r="355" spans="2:7" x14ac:dyDescent="0.35">
      <c r="C355">
        <v>2</v>
      </c>
      <c r="D355" s="7">
        <f>IF(AND($F$14+1=$C355,$F$15=D$345),1,$J$2*D354)</f>
        <v>0.48822831379838394</v>
      </c>
      <c r="E355" s="10">
        <f>IF(AND($F$14+1=$C355,$F$15=E$345),1,$J$4*E354)</f>
        <v>0.2495542033406328</v>
      </c>
    </row>
    <row r="357" spans="2:7" x14ac:dyDescent="0.35">
      <c r="D357" s="115" t="s">
        <v>327</v>
      </c>
      <c r="E357" s="116"/>
      <c r="F357" s="12">
        <f>INDEX(D360:F362,VLOOKUP($F$18,C359:F362,1,FALSE)+1,HLOOKUP($F$19,C359:F362,1,FALSE)+1)</f>
        <v>0</v>
      </c>
    </row>
    <row r="358" spans="2:7" x14ac:dyDescent="0.35">
      <c r="E358" t="s">
        <v>0</v>
      </c>
    </row>
    <row r="359" spans="2:7" x14ac:dyDescent="0.35">
      <c r="D359">
        <v>0</v>
      </c>
      <c r="E359">
        <v>1</v>
      </c>
      <c r="F359">
        <v>2</v>
      </c>
    </row>
    <row r="360" spans="2:7" x14ac:dyDescent="0.35">
      <c r="C360">
        <v>0</v>
      </c>
      <c r="D360" s="8">
        <f>IF(AND($F$14=C360,$F$15+1=D359),1,0)</f>
        <v>0</v>
      </c>
      <c r="E360" s="6">
        <f>IF(AND($F$14=$C360,$F$15+1=E$345),1,$J$3*D360)</f>
        <v>1</v>
      </c>
      <c r="F360" s="6">
        <f>IF(AND($F$14=$C360,$F$15+1=F$345),1,$J$3*E360)</f>
        <v>0.51177168620161606</v>
      </c>
    </row>
    <row r="361" spans="2:7" x14ac:dyDescent="0.35">
      <c r="B361" t="s">
        <v>1</v>
      </c>
      <c r="C361">
        <v>1</v>
      </c>
      <c r="D361" s="7">
        <f>IF(AND($F$14=$C361,$F$15+1=D$345),1,$J$2*D360)</f>
        <v>0</v>
      </c>
      <c r="E361" s="3">
        <f>IF(AND($F$14=$C361,$F$15+1=E$359),1,$J$2*E360+$J$3*D361)</f>
        <v>0.48822831379838394</v>
      </c>
      <c r="F361" s="32">
        <f>IF(AND($F$14=$C361,$F$15+1=F$345),1,$J$5*E361)</f>
        <v>0.25015451803490224</v>
      </c>
    </row>
    <row r="362" spans="2:7" x14ac:dyDescent="0.35">
      <c r="C362">
        <v>2</v>
      </c>
      <c r="D362" s="7">
        <f>IF(AND($F$14=$C362,$F$15+1=D$345),1,$J$2*D361)</f>
        <v>0</v>
      </c>
      <c r="E362" s="10">
        <f>IF(AND($F$14=$C362,$F$15+1=E$345),1,$J$4*E361)</f>
        <v>0.23807379576348167</v>
      </c>
    </row>
    <row r="364" spans="2:7" x14ac:dyDescent="0.35">
      <c r="D364" s="115" t="s">
        <v>61</v>
      </c>
      <c r="E364" s="116"/>
      <c r="F364" s="12">
        <f>INDEX(D369:G372,VLOOKUP($F$18,C368:G372,1,FALSE)+1,HLOOKUP($F$19,C368:G372,1,FALSE)+1)</f>
        <v>1</v>
      </c>
    </row>
    <row r="365" spans="2:7" x14ac:dyDescent="0.35">
      <c r="D365" s="4" t="s">
        <v>62</v>
      </c>
      <c r="F365" s="1">
        <f>IF(AND(F14=2,F15=2),$J$8*F374+(1-$J$8)*F382,$J$6*F374+(1-$J$6)*F382)</f>
        <v>0</v>
      </c>
    </row>
    <row r="366" spans="2:7" x14ac:dyDescent="0.35">
      <c r="D366" s="4" t="s">
        <v>63</v>
      </c>
      <c r="F366" s="1">
        <f>IF(AND(F14=2,F15=2),$J$9*F374+(1-$J$9)*F382,$J$7*F374+(1-$J$7)*F382)</f>
        <v>0</v>
      </c>
    </row>
    <row r="367" spans="2:7" x14ac:dyDescent="0.35">
      <c r="E367" t="s">
        <v>0</v>
      </c>
    </row>
    <row r="368" spans="2:7" x14ac:dyDescent="0.35">
      <c r="D368">
        <v>0</v>
      </c>
      <c r="E368">
        <v>1</v>
      </c>
      <c r="F368">
        <v>2</v>
      </c>
      <c r="G368">
        <v>3</v>
      </c>
    </row>
    <row r="369" spans="2:7" x14ac:dyDescent="0.35">
      <c r="C369">
        <v>0</v>
      </c>
      <c r="D369" s="8">
        <f>IF(AND($F$14=C369,$F$15=D368),1,0)</f>
        <v>1</v>
      </c>
      <c r="E369" s="6">
        <f>IF(AND($F$14=$C369,$F$15=E$368),1,$J$3*D369)</f>
        <v>0.51177168620161606</v>
      </c>
      <c r="F369" s="6">
        <f>IF(AND($F$14=$C369,$F$15=F$368),1,$J$3*E369)</f>
        <v>0.2619102587976454</v>
      </c>
      <c r="G369" s="6">
        <f>IF(AND($F$14=$C369,$F$15=G$368),1,$J$3*F369)</f>
        <v>0.13403825477837264</v>
      </c>
    </row>
    <row r="370" spans="2:7" x14ac:dyDescent="0.35">
      <c r="B370" t="s">
        <v>1</v>
      </c>
      <c r="C370">
        <v>1</v>
      </c>
      <c r="D370" s="7">
        <f>IF(AND($F$14=$C370,$F$15=D$368),1,$J$2*D369)</f>
        <v>0.48822831379838394</v>
      </c>
      <c r="E370" s="3">
        <f>IF(AND($F$14=$C370,$F$15=E$368),1,$J$2*E369+$J$3*D370)</f>
        <v>0.49972285480794137</v>
      </c>
      <c r="F370" s="3">
        <f>IF(AND($F$14=$C370,$F$15=F$368),1,$J$2*F369+$J$3*E370)</f>
        <v>0.38361601205781826</v>
      </c>
      <c r="G370" s="6">
        <f>IF(AND($F$14=$C370,$F$15=G$368),1,$J$3*F370)</f>
        <v>0.19632381334476912</v>
      </c>
    </row>
    <row r="371" spans="2:7" x14ac:dyDescent="0.35">
      <c r="C371">
        <v>2</v>
      </c>
      <c r="D371" s="7">
        <f>IF(AND($F$14=$C371,$F$15=D$368),1,$J$2*D370)</f>
        <v>0.23836688639441325</v>
      </c>
      <c r="E371" s="3">
        <f>IF(AND($F$14=$C371,$F$15=E$368),1,$J$2*E370+$J$3*D371)</f>
        <v>0.36596827015409378</v>
      </c>
      <c r="F371" s="3">
        <f>IF(AND($F$14=$C371,$F$15=F$368),1,$J$2*F370+$J$3*E371)</f>
        <v>0.37458439742609828</v>
      </c>
      <c r="G371" s="32">
        <f>IF(AND($F$14=$C371,$F$15=G$368),1,$J$5*F371)</f>
        <v>0.19192655721358956</v>
      </c>
    </row>
    <row r="372" spans="2:7" x14ac:dyDescent="0.35">
      <c r="C372">
        <v>3</v>
      </c>
      <c r="D372" s="7">
        <f>IF(AND($F$14=$C372,$F$15=D$368),1,$J$2*D371)</f>
        <v>0.11637746300971533</v>
      </c>
      <c r="E372" s="7">
        <f>IF(AND($F$14=$C372,$F$15=E$368),1,$J$2*E371)</f>
        <v>0.17867607144104464</v>
      </c>
      <c r="F372" s="10">
        <f>IF(AND($F$14=$C372,$F$15=F$368),1,$J$4*F371)</f>
        <v>0.18265784021250872</v>
      </c>
    </row>
    <row r="374" spans="2:7" x14ac:dyDescent="0.35">
      <c r="D374" s="115" t="s">
        <v>328</v>
      </c>
      <c r="E374" s="116"/>
      <c r="F374" s="12">
        <f>INDEX(D377:G380,VLOOKUP($F$18,C376:G380,1,FALSE)+1,HLOOKUP($F$19,C376:G380,1,FALSE)+1)</f>
        <v>0</v>
      </c>
    </row>
    <row r="375" spans="2:7" x14ac:dyDescent="0.35">
      <c r="E375" t="s">
        <v>0</v>
      </c>
    </row>
    <row r="376" spans="2:7" x14ac:dyDescent="0.35">
      <c r="D376">
        <v>0</v>
      </c>
      <c r="E376">
        <v>1</v>
      </c>
      <c r="F376">
        <v>2</v>
      </c>
      <c r="G376">
        <v>3</v>
      </c>
    </row>
    <row r="377" spans="2:7" x14ac:dyDescent="0.35">
      <c r="C377">
        <v>0</v>
      </c>
      <c r="D377" s="8">
        <f>IF(AND($F$14+1=C377,$F$15=D376),1,0)</f>
        <v>0</v>
      </c>
      <c r="E377" s="6">
        <f>IF(AND($F$14+1=$C377,$F$15=E$368),1,$J$3*D377)</f>
        <v>0</v>
      </c>
      <c r="F377" s="6">
        <f>IF(AND($F$14+1=$C377,$F$15=F$368),1,$J$3*E377)</f>
        <v>0</v>
      </c>
      <c r="G377" s="6">
        <f>IF(AND($F$14+1=$C377,$F$15=G$368),1,$J$3*F377)</f>
        <v>0</v>
      </c>
    </row>
    <row r="378" spans="2:7" x14ac:dyDescent="0.35">
      <c r="B378" t="s">
        <v>1</v>
      </c>
      <c r="C378">
        <v>1</v>
      </c>
      <c r="D378" s="7">
        <f>IF(AND($F$14+1=$C378,$F$15=D$368),1,$J$2*D377)</f>
        <v>1</v>
      </c>
      <c r="E378" s="3">
        <f>IF(AND($F$14+1=$C378,$F$15=E$368),1,$J$2*E377+$J$3*D378)</f>
        <v>0.51177168620161606</v>
      </c>
      <c r="F378" s="3">
        <f>IF(AND($F$14+1=$C378,$F$15=F$368),1,$J$2*F377+$J$3*E378)</f>
        <v>0.2619102587976454</v>
      </c>
      <c r="G378" s="6">
        <f>IF(AND($F$14+1=$C378,$F$15=G$368),1,$J$3*F378)</f>
        <v>0.13403825477837264</v>
      </c>
    </row>
    <row r="379" spans="2:7" x14ac:dyDescent="0.35">
      <c r="C379">
        <v>2</v>
      </c>
      <c r="D379" s="7">
        <f>IF(AND($F$14+1=$C379,$F$15=D$368),1,$J$2*D378)</f>
        <v>0.48822831379838394</v>
      </c>
      <c r="E379" s="3">
        <f>IF(AND($F$14+1=$C379,$F$15=E$368),1,$J$2*E378+$J$3*D379)</f>
        <v>0.49972285480794137</v>
      </c>
      <c r="F379" s="3">
        <f>IF(AND($F$14+1=$C379,$F$15=F$368),1,$J$2*F378+$J$3*E379)</f>
        <v>0.38361601205781826</v>
      </c>
      <c r="G379" s="32">
        <f>IF(AND($F$14+1=$C379,$F$15=G$368),1,$J$5*F379)</f>
        <v>0.1965541036737645</v>
      </c>
    </row>
    <row r="380" spans="2:7" x14ac:dyDescent="0.35">
      <c r="C380">
        <v>3</v>
      </c>
      <c r="D380" s="7">
        <f>IF(AND($F$14+1=$C380,$F$15=D$368),1,$J$2*D379)</f>
        <v>0.23836688639441325</v>
      </c>
      <c r="E380" s="7">
        <f>IF(AND($F$14+1=$C380,$F$15=E$368),1,$J$2*E379)</f>
        <v>0.24397884676939585</v>
      </c>
      <c r="F380" s="10">
        <f>IF(AND($F$14+1=$C380,$F$15=F$368),1,$J$4*F379)</f>
        <v>0.18706190838405376</v>
      </c>
    </row>
    <row r="382" spans="2:7" x14ac:dyDescent="0.35">
      <c r="D382" s="115" t="s">
        <v>329</v>
      </c>
      <c r="E382" s="116"/>
      <c r="F382" s="12">
        <f>INDEX(D385:G388,VLOOKUP($F$18,C384:G388,1,FALSE)+1,HLOOKUP($F$19,C384:G388,1,FALSE)+1)</f>
        <v>0</v>
      </c>
    </row>
    <row r="383" spans="2:7" x14ac:dyDescent="0.35">
      <c r="E383" t="s">
        <v>0</v>
      </c>
    </row>
    <row r="384" spans="2:7" x14ac:dyDescent="0.35">
      <c r="D384">
        <v>0</v>
      </c>
      <c r="E384">
        <v>1</v>
      </c>
      <c r="F384">
        <v>2</v>
      </c>
      <c r="G384">
        <v>3</v>
      </c>
    </row>
    <row r="385" spans="2:7" x14ac:dyDescent="0.35">
      <c r="C385">
        <v>0</v>
      </c>
      <c r="D385" s="8">
        <f>IF(AND($F$14=C385,$F$15+1=D384),1,0)</f>
        <v>0</v>
      </c>
      <c r="E385" s="6">
        <f>IF(AND($F$14=$C385,$F$15+1=E$368),1,$J$3*D385)</f>
        <v>1</v>
      </c>
      <c r="F385" s="6">
        <f>IF(AND($F$14=$C385,$F$15+1=F$368),1,$J$3*E385)</f>
        <v>0.51177168620161606</v>
      </c>
      <c r="G385" s="6">
        <f>IF(AND($F$14=$C385,$F$15+1=G$368),1,$J$3*F385)</f>
        <v>0.2619102587976454</v>
      </c>
    </row>
    <row r="386" spans="2:7" x14ac:dyDescent="0.35">
      <c r="B386" t="s">
        <v>1</v>
      </c>
      <c r="C386">
        <v>1</v>
      </c>
      <c r="D386" s="7">
        <f>IF(AND($F$14=$C386,$F$15+1=D$368),1,$J$2*D385)</f>
        <v>0</v>
      </c>
      <c r="E386" s="3">
        <f>IF(AND($F$14=$C386,$F$15+1=E$368),1,$J$2*E385+$J$3*D386)</f>
        <v>0.48822831379838394</v>
      </c>
      <c r="F386" s="3">
        <f>IF(AND($F$14=$C386,$F$15+1=F$368),1,$J$2*F385+$J$3*E386)</f>
        <v>0.49972285480794137</v>
      </c>
      <c r="G386" s="6">
        <f>IF(AND($F$14=$C386,$F$15+1=G$368),1,$J$3*F386)</f>
        <v>0.25574400803854552</v>
      </c>
    </row>
    <row r="387" spans="2:7" x14ac:dyDescent="0.35">
      <c r="C387">
        <v>2</v>
      </c>
      <c r="D387" s="7">
        <f>IF(AND($F$14=$C387,$F$15+1=D$368),1,$J$2*D386)</f>
        <v>0</v>
      </c>
      <c r="E387" s="3">
        <f>IF(AND($F$14=$C387,$F$15+1=E$368),1,$J$2*E386+$J$3*D387)</f>
        <v>0.23836688639441325</v>
      </c>
      <c r="F387" s="3">
        <f>IF(AND($F$14=$C387,$F$15+1=F$368),1,$J$2*F386+$J$3*E387)</f>
        <v>0.36596827015409378</v>
      </c>
      <c r="G387" s="32">
        <f>IF(AND($F$14=$C387,$F$15+1=G$368),1,$J$5*F387)</f>
        <v>0.187511894843259</v>
      </c>
    </row>
    <row r="388" spans="2:7" x14ac:dyDescent="0.35">
      <c r="C388">
        <v>3</v>
      </c>
      <c r="D388" s="7">
        <f>IF(AND($F$14=$C388,$F$15+1=D$368),1,$J$2*D387)</f>
        <v>0</v>
      </c>
      <c r="E388" s="7">
        <f>IF(AND($F$14=$C388,$F$15+1=E$368),1,$J$2*E387)</f>
        <v>0.11637746300971533</v>
      </c>
      <c r="F388" s="10">
        <f>IF(AND($F$14=$C388,$F$15+1=F$368),1,$J$4*F387)</f>
        <v>0.17845637531083478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T88"/>
  <sheetViews>
    <sheetView topLeftCell="A25" workbookViewId="0">
      <selection activeCell="G35" sqref="G35"/>
    </sheetView>
  </sheetViews>
  <sheetFormatPr defaultRowHeight="14.5" x14ac:dyDescent="0.35"/>
  <cols>
    <col min="5" max="5" width="12" bestFit="1" customWidth="1"/>
    <col min="14" max="15" width="12" bestFit="1" customWidth="1"/>
  </cols>
  <sheetData>
    <row r="2" spans="3:16" x14ac:dyDescent="0.35">
      <c r="C2" s="4" t="s">
        <v>8</v>
      </c>
      <c r="D2">
        <f>scoreboard!M2</f>
        <v>0.59305680064017896</v>
      </c>
    </row>
    <row r="3" spans="3:16" x14ac:dyDescent="0.35">
      <c r="C3" s="4" t="s">
        <v>9</v>
      </c>
      <c r="D3">
        <f>1-D2</f>
        <v>0.40694319935982104</v>
      </c>
    </row>
    <row r="4" spans="3:16" x14ac:dyDescent="0.35">
      <c r="C4" s="4" t="s">
        <v>10</v>
      </c>
      <c r="D4" s="5">
        <f>scoreboard!M3</f>
        <v>0.59646615722790308</v>
      </c>
    </row>
    <row r="5" spans="3:16" x14ac:dyDescent="0.35">
      <c r="C5" s="4" t="s">
        <v>11</v>
      </c>
      <c r="D5" s="5">
        <f>1-D4</f>
        <v>0.40353384277209692</v>
      </c>
    </row>
    <row r="7" spans="3:16" x14ac:dyDescent="0.35">
      <c r="D7" t="s">
        <v>5</v>
      </c>
      <c r="E7" t="s">
        <v>6</v>
      </c>
      <c r="F7" t="s">
        <v>7</v>
      </c>
    </row>
    <row r="8" spans="3:16" x14ac:dyDescent="0.35">
      <c r="C8" t="s">
        <v>4</v>
      </c>
      <c r="D8">
        <f>scoreboard!D6</f>
        <v>0</v>
      </c>
      <c r="E8">
        <f>scoreboard!E6</f>
        <v>0</v>
      </c>
      <c r="F8">
        <f>scoreboard!F6</f>
        <v>0</v>
      </c>
    </row>
    <row r="9" spans="3:16" x14ac:dyDescent="0.35">
      <c r="C9" t="s">
        <v>3</v>
      </c>
      <c r="D9">
        <f>scoreboard!D7</f>
        <v>0</v>
      </c>
      <c r="E9">
        <f>scoreboard!E7</f>
        <v>0</v>
      </c>
      <c r="F9">
        <f>scoreboard!F7</f>
        <v>0</v>
      </c>
    </row>
    <row r="11" spans="3:16" x14ac:dyDescent="0.35">
      <c r="C11" s="14" t="s">
        <v>68</v>
      </c>
      <c r="D11" s="117" t="s">
        <v>96</v>
      </c>
      <c r="E11" s="118"/>
      <c r="F11" s="117"/>
      <c r="M11" t="s">
        <v>68</v>
      </c>
      <c r="N11" s="117" t="s">
        <v>97</v>
      </c>
      <c r="O11" s="116"/>
      <c r="P11" s="117"/>
    </row>
    <row r="12" spans="3:16" x14ac:dyDescent="0.35">
      <c r="C12" s="14">
        <v>4</v>
      </c>
      <c r="D12" s="20">
        <f>'ch3'!D28</f>
        <v>0.12370440407170354</v>
      </c>
      <c r="E12" s="23">
        <f>'ch3'!H24</f>
        <v>2.7424276605383657E-2</v>
      </c>
      <c r="F12" s="18">
        <f>D12+E12</f>
        <v>0.15112868067708718</v>
      </c>
      <c r="M12" s="14">
        <v>4</v>
      </c>
      <c r="N12" s="21">
        <f>'ch3'!BZ28</f>
        <v>2.6516723037815076E-2</v>
      </c>
      <c r="O12" s="86">
        <f>'ch3'!CD24</f>
        <v>0.12657362826360546</v>
      </c>
      <c r="P12" s="18">
        <f>N12+O12</f>
        <v>0.15309035130142054</v>
      </c>
    </row>
    <row r="13" spans="3:16" x14ac:dyDescent="0.35">
      <c r="C13" s="14">
        <v>5</v>
      </c>
      <c r="D13" s="21">
        <f>'ch3'!E28</f>
        <v>0.20136266387135643</v>
      </c>
      <c r="E13" s="23">
        <f>'ch3'!H25</f>
        <v>6.5056614973840562E-2</v>
      </c>
      <c r="F13" s="18">
        <f>D13+E13</f>
        <v>0.26641927884519701</v>
      </c>
      <c r="M13" s="14">
        <v>5</v>
      </c>
      <c r="N13" s="20">
        <f>'ch3'!CA28</f>
        <v>6.3265311570568666E-2</v>
      </c>
      <c r="O13" s="23">
        <f>'ch3'!CD25</f>
        <v>0.20430697042727844</v>
      </c>
      <c r="P13" s="18">
        <f>N13+O13</f>
        <v>0.26757228199784711</v>
      </c>
    </row>
    <row r="14" spans="3:16" x14ac:dyDescent="0.35">
      <c r="C14" s="14">
        <v>6</v>
      </c>
      <c r="D14" s="20">
        <f>'ch3'!F28</f>
        <v>0.20485791666856509</v>
      </c>
      <c r="E14" s="23">
        <f>'ch3'!H26</f>
        <v>9.645566984216461E-2</v>
      </c>
      <c r="F14" s="18">
        <f>D14+E14</f>
        <v>0.3013135865107297</v>
      </c>
      <c r="M14" s="14">
        <v>6</v>
      </c>
      <c r="N14" s="20">
        <f>'ch3'!CB28</f>
        <v>9.4339043195807715E-2</v>
      </c>
      <c r="O14" s="23">
        <f>'ch3'!CD26</f>
        <v>0.20611194220411208</v>
      </c>
      <c r="P14" s="18">
        <f>N14+O14</f>
        <v>0.30045098539991977</v>
      </c>
    </row>
    <row r="15" spans="3:16" x14ac:dyDescent="0.35">
      <c r="C15" s="14">
        <v>7</v>
      </c>
      <c r="D15" s="22"/>
      <c r="E15" s="23"/>
      <c r="F15" s="85"/>
      <c r="M15" s="14">
        <v>7</v>
      </c>
      <c r="N15" s="21"/>
      <c r="O15" s="86"/>
      <c r="P15" s="85"/>
    </row>
    <row r="16" spans="3:16" x14ac:dyDescent="0.35">
      <c r="C16" s="14">
        <v>8</v>
      </c>
      <c r="D16" s="20">
        <f>'ch3'!G29</f>
        <v>9.8880996155256057E-2</v>
      </c>
      <c r="E16" s="23">
        <f>'ch3'!I27</f>
        <v>4.655730602906815E-2</v>
      </c>
      <c r="F16" s="18">
        <f>D16+E16</f>
        <v>0.14543830218432421</v>
      </c>
      <c r="M16" s="14">
        <v>8</v>
      </c>
      <c r="N16" s="20">
        <f>'ch3'!CC29</f>
        <v>4.5413736251973397E-2</v>
      </c>
      <c r="O16" s="23">
        <f>'ch3'!CE27</f>
        <v>9.9219931266543632E-2</v>
      </c>
      <c r="P16" s="18">
        <f>N16+O16</f>
        <v>0.14463366751851703</v>
      </c>
    </row>
    <row r="17" spans="3:16" x14ac:dyDescent="0.35">
      <c r="C17" s="14">
        <v>9</v>
      </c>
      <c r="D17" s="22"/>
      <c r="E17" s="23"/>
      <c r="F17" s="85"/>
      <c r="M17" s="14">
        <v>9</v>
      </c>
      <c r="N17" s="20"/>
      <c r="O17" s="86"/>
      <c r="P17" s="85"/>
    </row>
    <row r="18" spans="3:16" x14ac:dyDescent="0.35">
      <c r="C18" s="14">
        <v>10</v>
      </c>
      <c r="D18" s="20">
        <f>'ch3'!H30</f>
        <v>4.7727964628647847E-2</v>
      </c>
      <c r="E18" s="23">
        <f>'ch3'!J28</f>
        <v>2.2472320686085463E-2</v>
      </c>
      <c r="F18" s="18">
        <f>D18+E18</f>
        <v>7.020028531473331E-2</v>
      </c>
      <c r="M18" s="14">
        <v>10</v>
      </c>
      <c r="N18" s="20">
        <f>'ch3'!CD30</f>
        <v>2.1861653144850352E-2</v>
      </c>
      <c r="O18" s="23">
        <f>'ch3'!CF28</f>
        <v>4.776333993684153E-2</v>
      </c>
      <c r="P18" s="18">
        <f>N18+O18</f>
        <v>6.9624993081691885E-2</v>
      </c>
    </row>
    <row r="19" spans="3:16" x14ac:dyDescent="0.35">
      <c r="C19" s="14">
        <v>11</v>
      </c>
      <c r="D19" s="22"/>
      <c r="E19" s="23"/>
      <c r="F19" s="85"/>
      <c r="M19" s="14">
        <v>11</v>
      </c>
      <c r="N19" s="20"/>
      <c r="O19" s="23"/>
      <c r="P19" s="85"/>
    </row>
    <row r="20" spans="3:16" x14ac:dyDescent="0.35">
      <c r="C20" s="14">
        <v>12</v>
      </c>
      <c r="D20" s="20">
        <f>'ch3'!I31</f>
        <v>2.3037375190039223E-2</v>
      </c>
      <c r="E20" s="23">
        <f>'ch3'!K29</f>
        <v>1.0846959158310481E-2</v>
      </c>
      <c r="F20" s="18">
        <f>D20+E20</f>
        <v>3.3884334348349705E-2</v>
      </c>
      <c r="M20" s="14">
        <v>12</v>
      </c>
      <c r="N20" s="20">
        <f>'ch3'!CE31</f>
        <v>1.0523949748903942E-2</v>
      </c>
      <c r="O20" s="23">
        <f>'ch3'!CG29</f>
        <v>2.2992725481674817E-2</v>
      </c>
      <c r="P20" s="18">
        <f>N20+O20</f>
        <v>3.351667523057876E-2</v>
      </c>
    </row>
    <row r="21" spans="3:16" x14ac:dyDescent="0.35">
      <c r="C21" s="14">
        <v>13</v>
      </c>
      <c r="D21" s="20"/>
      <c r="E21" s="23"/>
      <c r="F21" s="85"/>
      <c r="M21" s="14">
        <v>13</v>
      </c>
      <c r="N21" s="20"/>
      <c r="O21" s="23"/>
      <c r="P21" s="85"/>
    </row>
    <row r="22" spans="3:16" x14ac:dyDescent="0.35">
      <c r="C22" s="14">
        <v>14</v>
      </c>
      <c r="D22" s="20">
        <f>'ch3'!J32</f>
        <v>1.1119700154321671E-2</v>
      </c>
      <c r="E22" s="23">
        <f>'ch3'!L30</f>
        <v>5.2356196151520226E-3</v>
      </c>
      <c r="F22" s="18">
        <f>D22+E22</f>
        <v>1.6355319769473693E-2</v>
      </c>
      <c r="M22" s="14">
        <v>14</v>
      </c>
      <c r="N22" s="20">
        <f>'ch3'!CF32</f>
        <v>5.0661090258649552E-3</v>
      </c>
      <c r="O22" s="23">
        <f>'ch3'!CH30</f>
        <v>1.106843503353668E-2</v>
      </c>
      <c r="P22" s="18">
        <f>N22+O22</f>
        <v>1.6134544059401637E-2</v>
      </c>
    </row>
    <row r="23" spans="3:16" x14ac:dyDescent="0.35">
      <c r="C23" s="14">
        <v>15</v>
      </c>
      <c r="D23" s="20"/>
      <c r="E23" s="23"/>
      <c r="F23" s="85"/>
      <c r="M23" s="14">
        <v>15</v>
      </c>
      <c r="N23" s="20"/>
      <c r="O23" s="23"/>
      <c r="P23" s="85"/>
    </row>
    <row r="24" spans="3:16" x14ac:dyDescent="0.35">
      <c r="C24" s="14">
        <v>16</v>
      </c>
      <c r="D24" s="20">
        <f>'ch3'!K33</f>
        <v>5.367266474675619E-3</v>
      </c>
      <c r="E24" s="23">
        <f>'ch3'!M31</f>
        <v>2.5271333978945541E-3</v>
      </c>
      <c r="F24" s="18">
        <f>D24+E24</f>
        <v>7.8943998725701722E-3</v>
      </c>
      <c r="M24" s="14">
        <v>16</v>
      </c>
      <c r="N24" s="20">
        <f>'ch3'!CG33</f>
        <v>2.4387669339283376E-3</v>
      </c>
      <c r="O24" s="23">
        <f>'ch3'!CI31</f>
        <v>5.3282180135305274E-3</v>
      </c>
      <c r="P24" s="18">
        <f>N24+O24</f>
        <v>7.7669849474588651E-3</v>
      </c>
    </row>
    <row r="25" spans="3:16" x14ac:dyDescent="0.35">
      <c r="C25" s="14">
        <v>17</v>
      </c>
      <c r="D25" s="20"/>
      <c r="E25" s="23"/>
      <c r="F25" s="85"/>
      <c r="M25" s="14">
        <v>17</v>
      </c>
      <c r="N25" s="20"/>
      <c r="O25" s="23"/>
      <c r="P25" s="85"/>
    </row>
    <row r="26" spans="3:16" x14ac:dyDescent="0.35">
      <c r="C26" s="14">
        <v>18</v>
      </c>
      <c r="D26" s="20">
        <f>'ch3'!L34</f>
        <v>2.5906768177540113E-3</v>
      </c>
      <c r="E26" s="23">
        <f>'ch3'!N32</f>
        <v>1.2197989312041795E-3</v>
      </c>
      <c r="F26" s="18">
        <f>D26+E26</f>
        <v>3.8104757489581908E-3</v>
      </c>
      <c r="M26" s="14">
        <v>18</v>
      </c>
      <c r="N26" s="20">
        <f>'ch3'!CH34</f>
        <v>1.1739945049853663E-3</v>
      </c>
      <c r="O26" s="23">
        <f>'ch3'!CJ32</f>
        <v>2.5649432023309091E-3</v>
      </c>
      <c r="P26" s="18">
        <f>N26+O26</f>
        <v>3.7389377073162753E-3</v>
      </c>
    </row>
    <row r="27" spans="3:16" x14ac:dyDescent="0.35">
      <c r="C27" s="14">
        <v>19</v>
      </c>
      <c r="D27" s="20"/>
      <c r="E27" s="23"/>
      <c r="F27" s="85"/>
      <c r="M27" s="14">
        <v>19</v>
      </c>
      <c r="N27" s="20"/>
      <c r="O27" s="23"/>
      <c r="P27" s="85"/>
    </row>
    <row r="28" spans="3:16" x14ac:dyDescent="0.35">
      <c r="C28" s="14">
        <v>20</v>
      </c>
      <c r="D28" s="20">
        <f>'ch3'!M35</f>
        <v>1.2504701239849803E-3</v>
      </c>
      <c r="E28" s="23">
        <f>'ch3'!O33</f>
        <v>5.8877360166522644E-4</v>
      </c>
      <c r="F28" s="18">
        <f>D28+E28</f>
        <v>1.8392437256502068E-3</v>
      </c>
      <c r="M28" s="14">
        <v>20</v>
      </c>
      <c r="N28" s="20">
        <f>'ch3'!CI35</f>
        <v>5.6514752539954473E-4</v>
      </c>
      <c r="O28" s="23">
        <f>'ch3'!CK33</f>
        <v>1.2347343172664732E-3</v>
      </c>
      <c r="P28" s="18">
        <f>N28+O28</f>
        <v>1.7998818426660178E-3</v>
      </c>
    </row>
    <row r="29" spans="3:16" x14ac:dyDescent="0.35">
      <c r="C29" s="14">
        <v>21</v>
      </c>
      <c r="D29" s="20"/>
      <c r="E29" s="23"/>
      <c r="F29" s="85"/>
      <c r="M29" s="14">
        <v>21</v>
      </c>
      <c r="N29" s="20"/>
      <c r="O29" s="23"/>
      <c r="P29" s="85"/>
    </row>
    <row r="30" spans="3:16" x14ac:dyDescent="0.35">
      <c r="C30" s="14">
        <v>22</v>
      </c>
      <c r="D30" s="20">
        <f>'ch3'!N36</f>
        <v>6.0357799948765572E-4</v>
      </c>
      <c r="E30" s="23">
        <f>'ch3'!P34</f>
        <v>2.8418975058096453E-4</v>
      </c>
      <c r="F30" s="18">
        <f>D30+E30</f>
        <v>8.8776775006862031E-4</v>
      </c>
      <c r="M30" s="14">
        <v>22</v>
      </c>
      <c r="N30" s="20">
        <f>'ch3'!CJ36</f>
        <v>2.7205555401574078E-4</v>
      </c>
      <c r="O30" s="23">
        <f>'ch3'!CL34</f>
        <v>5.9438697623013311E-4</v>
      </c>
      <c r="P30" s="18">
        <f>N30+O30</f>
        <v>8.6644253024587394E-4</v>
      </c>
    </row>
    <row r="31" spans="3:16" x14ac:dyDescent="0.35">
      <c r="C31" s="14">
        <v>23</v>
      </c>
      <c r="D31" s="20"/>
      <c r="E31" s="23"/>
      <c r="F31" s="85"/>
      <c r="M31" s="14">
        <v>23</v>
      </c>
      <c r="N31" s="20"/>
      <c r="O31" s="23"/>
      <c r="P31" s="85"/>
    </row>
    <row r="32" spans="3:16" x14ac:dyDescent="0.35">
      <c r="C32" s="14">
        <v>24</v>
      </c>
      <c r="D32" s="20">
        <f>'ch3'!O37</f>
        <v>2.9133555010858958E-4</v>
      </c>
      <c r="E32" s="23">
        <f>'ch3'!Q35</f>
        <v>1.3717295426772999E-4</v>
      </c>
      <c r="F32" s="18">
        <f>D32+E32</f>
        <v>4.2850850437631954E-4</v>
      </c>
      <c r="M32" s="14">
        <v>24</v>
      </c>
      <c r="N32" s="20">
        <f>'ch3'!CK37</f>
        <v>1.3096443166496301E-4</v>
      </c>
      <c r="O32" s="23">
        <f>'ch3'!CM35</f>
        <v>2.8613109117607408E-4</v>
      </c>
      <c r="P32" s="18">
        <f>N32+O32</f>
        <v>4.170955228410371E-4</v>
      </c>
    </row>
    <row r="33" spans="3:16" x14ac:dyDescent="0.35">
      <c r="C33" s="14">
        <v>25</v>
      </c>
      <c r="D33" s="20"/>
      <c r="E33" s="23"/>
      <c r="F33" s="85"/>
      <c r="M33" s="14">
        <v>25</v>
      </c>
      <c r="N33" s="20"/>
      <c r="O33" s="23"/>
      <c r="P33" s="85"/>
    </row>
    <row r="34" spans="3:16" x14ac:dyDescent="0.35">
      <c r="C34" s="14">
        <v>26</v>
      </c>
      <c r="D34" s="20">
        <f>'ch3'!P38</f>
        <v>1.4062209495561707E-4</v>
      </c>
      <c r="E34" s="23">
        <f>'ch3'!R36</f>
        <v>6.6210760043494332E-5</v>
      </c>
      <c r="F34" s="18">
        <f>D34+E34</f>
        <v>2.0683285499911139E-4</v>
      </c>
      <c r="M34" s="14">
        <v>26</v>
      </c>
      <c r="N34" s="20">
        <f>'ch3'!CL38</f>
        <v>6.3044779303915238E-5</v>
      </c>
      <c r="O34" s="23">
        <f>'ch3'!CN36</f>
        <v>1.3774023424415046E-4</v>
      </c>
      <c r="P34" s="18">
        <f>N34+O34</f>
        <v>2.007850135480657E-4</v>
      </c>
    </row>
    <row r="35" spans="3:16" x14ac:dyDescent="0.35">
      <c r="C35" s="14">
        <v>27</v>
      </c>
      <c r="D35" s="20"/>
      <c r="E35" s="23"/>
      <c r="F35" s="85"/>
      <c r="M35" s="14">
        <v>27</v>
      </c>
      <c r="N35" s="20"/>
      <c r="O35" s="23"/>
      <c r="P35" s="85"/>
    </row>
    <row r="36" spans="3:16" x14ac:dyDescent="0.35">
      <c r="C36" s="14">
        <v>28</v>
      </c>
      <c r="D36" s="20">
        <f>'ch3'!Q39</f>
        <v>6.7875594249778315E-5</v>
      </c>
      <c r="E36" s="23">
        <f>'ch3'!S37</f>
        <v>3.1958666844638287E-5</v>
      </c>
      <c r="F36" s="18">
        <f>D36+E36</f>
        <v>9.9834261094416602E-5</v>
      </c>
      <c r="M36" s="14">
        <v>28</v>
      </c>
      <c r="N36" s="20">
        <f>'ch3'!CM39</f>
        <v>3.0349035588895075E-5</v>
      </c>
      <c r="O36" s="23">
        <f>'ch3'!CO37</f>
        <v>6.6306573157261559E-5</v>
      </c>
      <c r="P36" s="18">
        <f>N36+O36</f>
        <v>9.6655608746156634E-5</v>
      </c>
    </row>
    <row r="37" spans="3:16" x14ac:dyDescent="0.35">
      <c r="F37" s="19"/>
      <c r="P37" s="19"/>
    </row>
    <row r="38" spans="3:16" x14ac:dyDescent="0.35">
      <c r="C38" s="14" t="s">
        <v>69</v>
      </c>
      <c r="D38" s="117" t="s">
        <v>157</v>
      </c>
      <c r="E38" s="118"/>
      <c r="F38" s="117"/>
      <c r="M38" t="s">
        <v>69</v>
      </c>
      <c r="N38" s="117" t="s">
        <v>158</v>
      </c>
      <c r="O38" s="116"/>
      <c r="P38" s="117"/>
    </row>
    <row r="39" spans="3:16" x14ac:dyDescent="0.35">
      <c r="C39" s="14">
        <f>C12-$D$8-$D$9</f>
        <v>4</v>
      </c>
      <c r="D39" s="15">
        <f>D12</f>
        <v>0.12370440407170354</v>
      </c>
      <c r="E39" s="15">
        <f>E12</f>
        <v>2.7424276605383657E-2</v>
      </c>
      <c r="F39" s="18">
        <f>D39+E39</f>
        <v>0.15112868067708718</v>
      </c>
      <c r="M39" s="14">
        <f>M12-$D$8-$D$9</f>
        <v>4</v>
      </c>
      <c r="N39" s="15">
        <f>N12</f>
        <v>2.6516723037815076E-2</v>
      </c>
      <c r="O39" s="15">
        <f>O12</f>
        <v>0.12657362826360546</v>
      </c>
      <c r="P39" s="18">
        <f>N39+O39</f>
        <v>0.15309035130142054</v>
      </c>
    </row>
    <row r="40" spans="3:16" x14ac:dyDescent="0.35">
      <c r="C40" s="14">
        <f t="shared" ref="C40:C63" si="0">C13-$D$8-$D$9</f>
        <v>5</v>
      </c>
      <c r="D40" s="15">
        <f t="shared" ref="D40:E63" si="1">D13</f>
        <v>0.20136266387135643</v>
      </c>
      <c r="E40" s="15">
        <f t="shared" si="1"/>
        <v>6.5056614973840562E-2</v>
      </c>
      <c r="F40" s="18">
        <f t="shared" ref="F40:F63" si="2">D40+E40</f>
        <v>0.26641927884519701</v>
      </c>
      <c r="M40" s="14">
        <f t="shared" ref="M40:M63" si="3">M13-$D$8-$D$9</f>
        <v>5</v>
      </c>
      <c r="N40" s="15">
        <f t="shared" ref="N40:O63" si="4">N13</f>
        <v>6.3265311570568666E-2</v>
      </c>
      <c r="O40" s="15">
        <f t="shared" si="4"/>
        <v>0.20430697042727844</v>
      </c>
      <c r="P40" s="18">
        <f t="shared" ref="P40:P63" si="5">N40+O40</f>
        <v>0.26757228199784711</v>
      </c>
    </row>
    <row r="41" spans="3:16" x14ac:dyDescent="0.35">
      <c r="C41" s="14">
        <f t="shared" si="0"/>
        <v>6</v>
      </c>
      <c r="D41" s="15">
        <f t="shared" si="1"/>
        <v>0.20485791666856509</v>
      </c>
      <c r="E41" s="15">
        <f t="shared" si="1"/>
        <v>9.645566984216461E-2</v>
      </c>
      <c r="F41" s="18">
        <f t="shared" si="2"/>
        <v>0.3013135865107297</v>
      </c>
      <c r="M41" s="14">
        <f t="shared" si="3"/>
        <v>6</v>
      </c>
      <c r="N41" s="15">
        <f t="shared" si="4"/>
        <v>9.4339043195807715E-2</v>
      </c>
      <c r="O41" s="15">
        <f t="shared" si="4"/>
        <v>0.20611194220411208</v>
      </c>
      <c r="P41" s="18">
        <f t="shared" si="5"/>
        <v>0.30045098539991977</v>
      </c>
    </row>
    <row r="42" spans="3:16" x14ac:dyDescent="0.35">
      <c r="C42" s="14">
        <f t="shared" si="0"/>
        <v>7</v>
      </c>
      <c r="D42" s="15">
        <f t="shared" si="1"/>
        <v>0</v>
      </c>
      <c r="E42" s="15">
        <f t="shared" si="1"/>
        <v>0</v>
      </c>
      <c r="F42" s="18">
        <f t="shared" si="2"/>
        <v>0</v>
      </c>
      <c r="M42" s="14">
        <f t="shared" si="3"/>
        <v>7</v>
      </c>
      <c r="N42" s="15">
        <f t="shared" si="4"/>
        <v>0</v>
      </c>
      <c r="O42" s="15">
        <f t="shared" si="4"/>
        <v>0</v>
      </c>
      <c r="P42" s="18">
        <f t="shared" si="5"/>
        <v>0</v>
      </c>
    </row>
    <row r="43" spans="3:16" x14ac:dyDescent="0.35">
      <c r="C43" s="14">
        <f t="shared" si="0"/>
        <v>8</v>
      </c>
      <c r="D43" s="15">
        <f t="shared" si="1"/>
        <v>9.8880996155256057E-2</v>
      </c>
      <c r="E43" s="15">
        <f t="shared" si="1"/>
        <v>4.655730602906815E-2</v>
      </c>
      <c r="F43" s="18">
        <f t="shared" si="2"/>
        <v>0.14543830218432421</v>
      </c>
      <c r="M43" s="14">
        <f t="shared" si="3"/>
        <v>8</v>
      </c>
      <c r="N43" s="15">
        <f t="shared" si="4"/>
        <v>4.5413736251973397E-2</v>
      </c>
      <c r="O43" s="15">
        <f t="shared" si="4"/>
        <v>9.9219931266543632E-2</v>
      </c>
      <c r="P43" s="18">
        <f t="shared" si="5"/>
        <v>0.14463366751851703</v>
      </c>
    </row>
    <row r="44" spans="3:16" x14ac:dyDescent="0.35">
      <c r="C44" s="14">
        <f t="shared" si="0"/>
        <v>9</v>
      </c>
      <c r="D44" s="15">
        <f t="shared" si="1"/>
        <v>0</v>
      </c>
      <c r="E44" s="15">
        <f t="shared" si="1"/>
        <v>0</v>
      </c>
      <c r="F44" s="18">
        <f t="shared" si="2"/>
        <v>0</v>
      </c>
      <c r="M44" s="14">
        <f t="shared" si="3"/>
        <v>9</v>
      </c>
      <c r="N44" s="15">
        <f t="shared" si="4"/>
        <v>0</v>
      </c>
      <c r="O44" s="15">
        <f t="shared" si="4"/>
        <v>0</v>
      </c>
      <c r="P44" s="18">
        <f t="shared" si="5"/>
        <v>0</v>
      </c>
    </row>
    <row r="45" spans="3:16" x14ac:dyDescent="0.35">
      <c r="C45" s="14">
        <f t="shared" si="0"/>
        <v>10</v>
      </c>
      <c r="D45" s="15">
        <f t="shared" si="1"/>
        <v>4.7727964628647847E-2</v>
      </c>
      <c r="E45" s="15">
        <f t="shared" si="1"/>
        <v>2.2472320686085463E-2</v>
      </c>
      <c r="F45" s="18">
        <f t="shared" si="2"/>
        <v>7.020028531473331E-2</v>
      </c>
      <c r="M45" s="14">
        <f t="shared" si="3"/>
        <v>10</v>
      </c>
      <c r="N45" s="15">
        <f t="shared" si="4"/>
        <v>2.1861653144850352E-2</v>
      </c>
      <c r="O45" s="15">
        <f t="shared" si="4"/>
        <v>4.776333993684153E-2</v>
      </c>
      <c r="P45" s="18">
        <f t="shared" si="5"/>
        <v>6.9624993081691885E-2</v>
      </c>
    </row>
    <row r="46" spans="3:16" x14ac:dyDescent="0.35">
      <c r="C46" s="14">
        <f t="shared" si="0"/>
        <v>11</v>
      </c>
      <c r="D46" s="15">
        <f t="shared" si="1"/>
        <v>0</v>
      </c>
      <c r="E46" s="15">
        <f t="shared" si="1"/>
        <v>0</v>
      </c>
      <c r="F46" s="18">
        <f t="shared" si="2"/>
        <v>0</v>
      </c>
      <c r="M46" s="14">
        <f t="shared" si="3"/>
        <v>11</v>
      </c>
      <c r="N46" s="15">
        <f t="shared" si="4"/>
        <v>0</v>
      </c>
      <c r="O46" s="15">
        <f t="shared" si="4"/>
        <v>0</v>
      </c>
      <c r="P46" s="18">
        <f t="shared" si="5"/>
        <v>0</v>
      </c>
    </row>
    <row r="47" spans="3:16" x14ac:dyDescent="0.35">
      <c r="C47" s="14">
        <f t="shared" si="0"/>
        <v>12</v>
      </c>
      <c r="D47" s="15">
        <f t="shared" si="1"/>
        <v>2.3037375190039223E-2</v>
      </c>
      <c r="E47" s="15">
        <f t="shared" si="1"/>
        <v>1.0846959158310481E-2</v>
      </c>
      <c r="F47" s="18">
        <f t="shared" si="2"/>
        <v>3.3884334348349705E-2</v>
      </c>
      <c r="M47" s="14">
        <f t="shared" si="3"/>
        <v>12</v>
      </c>
      <c r="N47" s="15">
        <f t="shared" si="4"/>
        <v>1.0523949748903942E-2</v>
      </c>
      <c r="O47" s="15">
        <f t="shared" si="4"/>
        <v>2.2992725481674817E-2</v>
      </c>
      <c r="P47" s="18">
        <f t="shared" si="5"/>
        <v>3.351667523057876E-2</v>
      </c>
    </row>
    <row r="48" spans="3:16" x14ac:dyDescent="0.35">
      <c r="C48" s="14">
        <f t="shared" si="0"/>
        <v>13</v>
      </c>
      <c r="D48" s="15">
        <f t="shared" si="1"/>
        <v>0</v>
      </c>
      <c r="E48" s="15">
        <f t="shared" si="1"/>
        <v>0</v>
      </c>
      <c r="F48" s="18">
        <f t="shared" si="2"/>
        <v>0</v>
      </c>
      <c r="M48" s="14">
        <f t="shared" si="3"/>
        <v>13</v>
      </c>
      <c r="N48" s="15">
        <f t="shared" si="4"/>
        <v>0</v>
      </c>
      <c r="O48" s="15">
        <f t="shared" si="4"/>
        <v>0</v>
      </c>
      <c r="P48" s="18">
        <f t="shared" si="5"/>
        <v>0</v>
      </c>
    </row>
    <row r="49" spans="3:16" x14ac:dyDescent="0.35">
      <c r="C49" s="14">
        <f t="shared" si="0"/>
        <v>14</v>
      </c>
      <c r="D49" s="15">
        <f t="shared" si="1"/>
        <v>1.1119700154321671E-2</v>
      </c>
      <c r="E49" s="15">
        <f t="shared" si="1"/>
        <v>5.2356196151520226E-3</v>
      </c>
      <c r="F49" s="18">
        <f t="shared" si="2"/>
        <v>1.6355319769473693E-2</v>
      </c>
      <c r="M49" s="14">
        <f t="shared" si="3"/>
        <v>14</v>
      </c>
      <c r="N49" s="15">
        <f t="shared" si="4"/>
        <v>5.0661090258649552E-3</v>
      </c>
      <c r="O49" s="15">
        <f t="shared" si="4"/>
        <v>1.106843503353668E-2</v>
      </c>
      <c r="P49" s="18">
        <f t="shared" si="5"/>
        <v>1.6134544059401637E-2</v>
      </c>
    </row>
    <row r="50" spans="3:16" x14ac:dyDescent="0.35">
      <c r="C50" s="14">
        <f t="shared" si="0"/>
        <v>15</v>
      </c>
      <c r="D50" s="15">
        <f t="shared" si="1"/>
        <v>0</v>
      </c>
      <c r="E50" s="15">
        <f t="shared" si="1"/>
        <v>0</v>
      </c>
      <c r="F50" s="18">
        <f t="shared" si="2"/>
        <v>0</v>
      </c>
      <c r="M50" s="14">
        <f t="shared" si="3"/>
        <v>15</v>
      </c>
      <c r="N50" s="15">
        <f t="shared" si="4"/>
        <v>0</v>
      </c>
      <c r="O50" s="15">
        <f t="shared" si="4"/>
        <v>0</v>
      </c>
      <c r="P50" s="18">
        <f t="shared" si="5"/>
        <v>0</v>
      </c>
    </row>
    <row r="51" spans="3:16" x14ac:dyDescent="0.35">
      <c r="C51" s="14">
        <f t="shared" si="0"/>
        <v>16</v>
      </c>
      <c r="D51" s="15">
        <f t="shared" si="1"/>
        <v>5.367266474675619E-3</v>
      </c>
      <c r="E51" s="15">
        <f t="shared" si="1"/>
        <v>2.5271333978945541E-3</v>
      </c>
      <c r="F51" s="18">
        <f t="shared" si="2"/>
        <v>7.8943998725701722E-3</v>
      </c>
      <c r="M51" s="14">
        <f t="shared" si="3"/>
        <v>16</v>
      </c>
      <c r="N51" s="15">
        <f t="shared" si="4"/>
        <v>2.4387669339283376E-3</v>
      </c>
      <c r="O51" s="15">
        <f t="shared" si="4"/>
        <v>5.3282180135305274E-3</v>
      </c>
      <c r="P51" s="18">
        <f t="shared" si="5"/>
        <v>7.7669849474588651E-3</v>
      </c>
    </row>
    <row r="52" spans="3:16" x14ac:dyDescent="0.35">
      <c r="C52" s="14">
        <f t="shared" si="0"/>
        <v>17</v>
      </c>
      <c r="D52" s="15">
        <f t="shared" si="1"/>
        <v>0</v>
      </c>
      <c r="E52" s="15">
        <f t="shared" si="1"/>
        <v>0</v>
      </c>
      <c r="F52" s="18">
        <f t="shared" si="2"/>
        <v>0</v>
      </c>
      <c r="M52" s="14">
        <f t="shared" si="3"/>
        <v>17</v>
      </c>
      <c r="N52" s="15">
        <f t="shared" si="4"/>
        <v>0</v>
      </c>
      <c r="O52" s="15">
        <f t="shared" si="4"/>
        <v>0</v>
      </c>
      <c r="P52" s="18">
        <f t="shared" si="5"/>
        <v>0</v>
      </c>
    </row>
    <row r="53" spans="3:16" x14ac:dyDescent="0.35">
      <c r="C53" s="14">
        <f t="shared" si="0"/>
        <v>18</v>
      </c>
      <c r="D53" s="15">
        <f t="shared" si="1"/>
        <v>2.5906768177540113E-3</v>
      </c>
      <c r="E53" s="15">
        <f t="shared" si="1"/>
        <v>1.2197989312041795E-3</v>
      </c>
      <c r="F53" s="18">
        <f t="shared" si="2"/>
        <v>3.8104757489581908E-3</v>
      </c>
      <c r="M53" s="14">
        <f t="shared" si="3"/>
        <v>18</v>
      </c>
      <c r="N53" s="15">
        <f t="shared" si="4"/>
        <v>1.1739945049853663E-3</v>
      </c>
      <c r="O53" s="15">
        <f t="shared" si="4"/>
        <v>2.5649432023309091E-3</v>
      </c>
      <c r="P53" s="18">
        <f t="shared" si="5"/>
        <v>3.7389377073162753E-3</v>
      </c>
    </row>
    <row r="54" spans="3:16" x14ac:dyDescent="0.35">
      <c r="C54" s="14">
        <f t="shared" si="0"/>
        <v>19</v>
      </c>
      <c r="D54" s="15">
        <f t="shared" si="1"/>
        <v>0</v>
      </c>
      <c r="E54" s="15">
        <f t="shared" si="1"/>
        <v>0</v>
      </c>
      <c r="F54" s="18">
        <f t="shared" si="2"/>
        <v>0</v>
      </c>
      <c r="M54" s="14">
        <f t="shared" si="3"/>
        <v>19</v>
      </c>
      <c r="N54" s="15">
        <f t="shared" si="4"/>
        <v>0</v>
      </c>
      <c r="O54" s="15">
        <f t="shared" si="4"/>
        <v>0</v>
      </c>
      <c r="P54" s="18">
        <f t="shared" si="5"/>
        <v>0</v>
      </c>
    </row>
    <row r="55" spans="3:16" x14ac:dyDescent="0.35">
      <c r="C55" s="14">
        <f t="shared" si="0"/>
        <v>20</v>
      </c>
      <c r="D55" s="15">
        <f t="shared" si="1"/>
        <v>1.2504701239849803E-3</v>
      </c>
      <c r="E55" s="15">
        <f t="shared" si="1"/>
        <v>5.8877360166522644E-4</v>
      </c>
      <c r="F55" s="18">
        <f t="shared" si="2"/>
        <v>1.8392437256502068E-3</v>
      </c>
      <c r="M55" s="14">
        <f t="shared" si="3"/>
        <v>20</v>
      </c>
      <c r="N55" s="15">
        <f t="shared" si="4"/>
        <v>5.6514752539954473E-4</v>
      </c>
      <c r="O55" s="15">
        <f t="shared" si="4"/>
        <v>1.2347343172664732E-3</v>
      </c>
      <c r="P55" s="18">
        <f t="shared" si="5"/>
        <v>1.7998818426660178E-3</v>
      </c>
    </row>
    <row r="56" spans="3:16" x14ac:dyDescent="0.35">
      <c r="C56" s="14">
        <f t="shared" si="0"/>
        <v>21</v>
      </c>
      <c r="D56" s="15">
        <f t="shared" si="1"/>
        <v>0</v>
      </c>
      <c r="E56" s="15">
        <f t="shared" si="1"/>
        <v>0</v>
      </c>
      <c r="F56" s="18">
        <f t="shared" si="2"/>
        <v>0</v>
      </c>
      <c r="M56" s="14">
        <f t="shared" si="3"/>
        <v>21</v>
      </c>
      <c r="N56" s="15">
        <f t="shared" si="4"/>
        <v>0</v>
      </c>
      <c r="O56" s="15">
        <f t="shared" si="4"/>
        <v>0</v>
      </c>
      <c r="P56" s="18">
        <f t="shared" si="5"/>
        <v>0</v>
      </c>
    </row>
    <row r="57" spans="3:16" x14ac:dyDescent="0.35">
      <c r="C57" s="14">
        <f t="shared" si="0"/>
        <v>22</v>
      </c>
      <c r="D57" s="15">
        <f t="shared" si="1"/>
        <v>6.0357799948765572E-4</v>
      </c>
      <c r="E57" s="15">
        <f t="shared" si="1"/>
        <v>2.8418975058096453E-4</v>
      </c>
      <c r="F57" s="18">
        <f t="shared" si="2"/>
        <v>8.8776775006862031E-4</v>
      </c>
      <c r="M57" s="14">
        <f t="shared" si="3"/>
        <v>22</v>
      </c>
      <c r="N57" s="15">
        <f t="shared" si="4"/>
        <v>2.7205555401574078E-4</v>
      </c>
      <c r="O57" s="15">
        <f t="shared" si="4"/>
        <v>5.9438697623013311E-4</v>
      </c>
      <c r="P57" s="18">
        <f t="shared" si="5"/>
        <v>8.6644253024587394E-4</v>
      </c>
    </row>
    <row r="58" spans="3:16" x14ac:dyDescent="0.35">
      <c r="C58" s="14">
        <f t="shared" si="0"/>
        <v>23</v>
      </c>
      <c r="D58" s="15">
        <f t="shared" si="1"/>
        <v>0</v>
      </c>
      <c r="E58" s="15">
        <f t="shared" si="1"/>
        <v>0</v>
      </c>
      <c r="F58" s="18">
        <f t="shared" si="2"/>
        <v>0</v>
      </c>
      <c r="M58" s="14">
        <f t="shared" si="3"/>
        <v>23</v>
      </c>
      <c r="N58" s="15">
        <f t="shared" si="4"/>
        <v>0</v>
      </c>
      <c r="O58" s="15">
        <f t="shared" si="4"/>
        <v>0</v>
      </c>
      <c r="P58" s="18">
        <f t="shared" si="5"/>
        <v>0</v>
      </c>
    </row>
    <row r="59" spans="3:16" x14ac:dyDescent="0.35">
      <c r="C59" s="14">
        <f t="shared" si="0"/>
        <v>24</v>
      </c>
      <c r="D59" s="15">
        <f t="shared" si="1"/>
        <v>2.9133555010858958E-4</v>
      </c>
      <c r="E59" s="15">
        <f t="shared" si="1"/>
        <v>1.3717295426772999E-4</v>
      </c>
      <c r="F59" s="18">
        <f t="shared" si="2"/>
        <v>4.2850850437631954E-4</v>
      </c>
      <c r="M59" s="14">
        <f t="shared" si="3"/>
        <v>24</v>
      </c>
      <c r="N59" s="15">
        <f t="shared" si="4"/>
        <v>1.3096443166496301E-4</v>
      </c>
      <c r="O59" s="15">
        <f t="shared" si="4"/>
        <v>2.8613109117607408E-4</v>
      </c>
      <c r="P59" s="18">
        <f t="shared" si="5"/>
        <v>4.170955228410371E-4</v>
      </c>
    </row>
    <row r="60" spans="3:16" x14ac:dyDescent="0.35">
      <c r="C60" s="14">
        <f t="shared" si="0"/>
        <v>25</v>
      </c>
      <c r="D60" s="15">
        <f t="shared" si="1"/>
        <v>0</v>
      </c>
      <c r="E60" s="15">
        <f t="shared" si="1"/>
        <v>0</v>
      </c>
      <c r="F60" s="18">
        <f t="shared" si="2"/>
        <v>0</v>
      </c>
      <c r="M60" s="14">
        <f t="shared" si="3"/>
        <v>25</v>
      </c>
      <c r="N60" s="15">
        <f t="shared" si="4"/>
        <v>0</v>
      </c>
      <c r="O60" s="15">
        <f t="shared" si="4"/>
        <v>0</v>
      </c>
      <c r="P60" s="18">
        <f t="shared" si="5"/>
        <v>0</v>
      </c>
    </row>
    <row r="61" spans="3:16" x14ac:dyDescent="0.35">
      <c r="C61" s="14">
        <f t="shared" si="0"/>
        <v>26</v>
      </c>
      <c r="D61" s="15">
        <f t="shared" si="1"/>
        <v>1.4062209495561707E-4</v>
      </c>
      <c r="E61" s="15">
        <f t="shared" si="1"/>
        <v>6.6210760043494332E-5</v>
      </c>
      <c r="F61" s="18">
        <f t="shared" si="2"/>
        <v>2.0683285499911139E-4</v>
      </c>
      <c r="M61" s="14">
        <f t="shared" si="3"/>
        <v>26</v>
      </c>
      <c r="N61" s="15">
        <f t="shared" si="4"/>
        <v>6.3044779303915238E-5</v>
      </c>
      <c r="O61" s="15">
        <f t="shared" si="4"/>
        <v>1.3774023424415046E-4</v>
      </c>
      <c r="P61" s="18">
        <f t="shared" si="5"/>
        <v>2.007850135480657E-4</v>
      </c>
    </row>
    <row r="62" spans="3:16" x14ac:dyDescent="0.35">
      <c r="C62" s="14">
        <f t="shared" si="0"/>
        <v>27</v>
      </c>
      <c r="D62" s="15">
        <f t="shared" si="1"/>
        <v>0</v>
      </c>
      <c r="E62" s="15">
        <f t="shared" si="1"/>
        <v>0</v>
      </c>
      <c r="F62" s="18">
        <f t="shared" si="2"/>
        <v>0</v>
      </c>
      <c r="M62" s="14">
        <f t="shared" si="3"/>
        <v>27</v>
      </c>
      <c r="N62" s="15">
        <f t="shared" si="4"/>
        <v>0</v>
      </c>
      <c r="O62" s="15">
        <f t="shared" si="4"/>
        <v>0</v>
      </c>
      <c r="P62" s="18">
        <f t="shared" si="5"/>
        <v>0</v>
      </c>
    </row>
    <row r="63" spans="3:16" x14ac:dyDescent="0.35">
      <c r="C63" s="14">
        <f t="shared" si="0"/>
        <v>28</v>
      </c>
      <c r="D63" s="15">
        <f t="shared" si="1"/>
        <v>6.7875594249778315E-5</v>
      </c>
      <c r="E63" s="15">
        <f t="shared" si="1"/>
        <v>3.1958666844638287E-5</v>
      </c>
      <c r="F63" s="18">
        <f t="shared" si="2"/>
        <v>9.9834261094416602E-5</v>
      </c>
      <c r="M63" s="14">
        <f t="shared" si="3"/>
        <v>28</v>
      </c>
      <c r="N63" s="15">
        <f t="shared" si="4"/>
        <v>3.0349035588895075E-5</v>
      </c>
      <c r="O63" s="15">
        <f t="shared" si="4"/>
        <v>6.6306573157261559E-5</v>
      </c>
      <c r="P63" s="18">
        <f t="shared" si="5"/>
        <v>9.6655608746156634E-5</v>
      </c>
    </row>
    <row r="64" spans="3:16" x14ac:dyDescent="0.35">
      <c r="C64" s="14"/>
    </row>
    <row r="65" spans="2:20" x14ac:dyDescent="0.35">
      <c r="C65" s="14"/>
    </row>
    <row r="67" spans="2:20" x14ac:dyDescent="0.35">
      <c r="D67" s="115" t="s">
        <v>70</v>
      </c>
      <c r="E67" s="116"/>
      <c r="F67" s="119">
        <f>INDEX(D71:J77,VLOOKUP($D$8,C70:J77,1,FALSE)+1,HLOOKUP($D$9,C70:J77,1,FALSE)+1)</f>
        <v>6.518228653823873</v>
      </c>
      <c r="N67" s="115" t="s">
        <v>71</v>
      </c>
      <c r="O67" s="116"/>
      <c r="P67" s="119">
        <f>INDEX(N71:T77,VLOOKUP($D$8,M70:T77,1,FALSE)+1,HLOOKUP($D$9,M70:T77,1,FALSE)+1)</f>
        <v>6.5017588932282351</v>
      </c>
    </row>
    <row r="68" spans="2:20" x14ac:dyDescent="0.35">
      <c r="D68" s="4" t="s">
        <v>656</v>
      </c>
      <c r="F68" s="81">
        <f>F67+D8+D9</f>
        <v>6.518228653823873</v>
      </c>
      <c r="N68" s="4" t="s">
        <v>657</v>
      </c>
      <c r="P68" s="81">
        <f>P67+D8+D9</f>
        <v>6.5017588932282351</v>
      </c>
    </row>
    <row r="69" spans="2:20" x14ac:dyDescent="0.35">
      <c r="F69" t="s">
        <v>0</v>
      </c>
      <c r="P69" t="s">
        <v>0</v>
      </c>
    </row>
    <row r="70" spans="2:20" x14ac:dyDescent="0.35">
      <c r="D70">
        <v>0</v>
      </c>
      <c r="E70">
        <v>1</v>
      </c>
      <c r="F70">
        <v>2</v>
      </c>
      <c r="G70">
        <v>3</v>
      </c>
      <c r="H70">
        <v>4</v>
      </c>
      <c r="I70">
        <v>5</v>
      </c>
      <c r="J70">
        <v>6</v>
      </c>
      <c r="N70">
        <v>0</v>
      </c>
      <c r="O70">
        <v>1</v>
      </c>
      <c r="P70">
        <v>2</v>
      </c>
      <c r="Q70">
        <v>3</v>
      </c>
      <c r="R70">
        <v>4</v>
      </c>
      <c r="S70">
        <v>5</v>
      </c>
      <c r="T70">
        <v>6</v>
      </c>
    </row>
    <row r="71" spans="2:20" x14ac:dyDescent="0.35">
      <c r="C71">
        <v>0</v>
      </c>
      <c r="D71" s="17">
        <f t="shared" ref="D71:G73" si="6">1+$D$2*D72+$D$3*E71</f>
        <v>6.518228653823873</v>
      </c>
      <c r="E71" s="17">
        <f t="shared" si="6"/>
        <v>5.9570646891638139</v>
      </c>
      <c r="F71" s="17">
        <f t="shared" si="6"/>
        <v>4.7850363859581844</v>
      </c>
      <c r="G71" s="17">
        <f t="shared" si="6"/>
        <v>2.7511913734780546</v>
      </c>
      <c r="H71" s="112">
        <v>0</v>
      </c>
      <c r="M71">
        <v>0</v>
      </c>
      <c r="N71" s="17">
        <f t="shared" ref="N71:Q73" si="7">1+$D$5*N72+$D$4*O71</f>
        <v>6.5017588932282351</v>
      </c>
      <c r="O71" s="17">
        <f t="shared" si="7"/>
        <v>5.1937446496733841</v>
      </c>
      <c r="P71" s="17">
        <f t="shared" si="7"/>
        <v>3.6059318474852207</v>
      </c>
      <c r="Q71" s="17">
        <f t="shared" si="7"/>
        <v>1.8197857649478928</v>
      </c>
      <c r="R71" s="112">
        <v>0</v>
      </c>
    </row>
    <row r="72" spans="2:20" x14ac:dyDescent="0.35">
      <c r="C72">
        <v>1</v>
      </c>
      <c r="D72" s="17">
        <f t="shared" si="6"/>
        <v>5.2171085249882463</v>
      </c>
      <c r="E72" s="17">
        <f t="shared" si="6"/>
        <v>5.0751069205510477</v>
      </c>
      <c r="F72" s="17">
        <f t="shared" si="6"/>
        <v>4.4944392569255402</v>
      </c>
      <c r="G72" s="17">
        <f t="shared" si="6"/>
        <v>2.9528223461694054</v>
      </c>
      <c r="H72" s="112">
        <v>0</v>
      </c>
      <c r="M72">
        <v>1</v>
      </c>
      <c r="N72" s="17">
        <f t="shared" si="7"/>
        <v>5.9570368718050677</v>
      </c>
      <c r="O72" s="17">
        <f t="shared" si="7"/>
        <v>5.0625948082672769</v>
      </c>
      <c r="P72" s="17">
        <f t="shared" si="7"/>
        <v>3.7679397961856598</v>
      </c>
      <c r="Q72" s="17">
        <f t="shared" si="7"/>
        <v>2.0315167603201045</v>
      </c>
      <c r="R72" s="112">
        <v>0</v>
      </c>
    </row>
    <row r="73" spans="2:20" x14ac:dyDescent="0.35">
      <c r="B73" t="s">
        <v>1</v>
      </c>
      <c r="C73">
        <v>2</v>
      </c>
      <c r="D73" s="17">
        <f t="shared" si="6"/>
        <v>3.6283679325879561</v>
      </c>
      <c r="E73" s="17">
        <f t="shared" si="6"/>
        <v>3.7873698228985768</v>
      </c>
      <c r="F73" s="17">
        <f t="shared" si="6"/>
        <v>3.8660854774099267</v>
      </c>
      <c r="G73" s="17">
        <f t="shared" si="6"/>
        <v>3.2928082842341899</v>
      </c>
      <c r="H73" s="112">
        <v>0</v>
      </c>
      <c r="L73" t="s">
        <v>1</v>
      </c>
      <c r="M73">
        <v>2</v>
      </c>
      <c r="N73" s="17">
        <f t="shared" si="7"/>
        <v>4.8010109576115942</v>
      </c>
      <c r="O73" s="17">
        <f t="shared" si="7"/>
        <v>4.4981264146300246</v>
      </c>
      <c r="P73" s="17">
        <f t="shared" si="7"/>
        <v>3.8564517665308813</v>
      </c>
      <c r="Q73" s="17">
        <f t="shared" si="7"/>
        <v>2.5562088008134483</v>
      </c>
      <c r="R73" s="112">
        <v>0</v>
      </c>
    </row>
    <row r="74" spans="2:20" x14ac:dyDescent="0.35">
      <c r="C74">
        <v>3</v>
      </c>
      <c r="D74" s="17">
        <f>1+$D$2*D75+$D$3*E74</f>
        <v>1.8330850241077543</v>
      </c>
      <c r="E74" s="17">
        <f>1+$D$2*E75+$D$3*F74</f>
        <v>2.0471776538305946</v>
      </c>
      <c r="F74" s="17">
        <f>1+$D$2*F75+$D$3*G74</f>
        <v>2.5732771931757368</v>
      </c>
      <c r="G74" s="16">
        <f>2/($D$2^2+$D$3^2)</f>
        <v>3.8660854774099267</v>
      </c>
      <c r="H74" s="25">
        <f>G73</f>
        <v>3.2928082842341899</v>
      </c>
      <c r="M74">
        <v>3</v>
      </c>
      <c r="N74" s="17">
        <f>1+$D$5*N75+$D$4*O74</f>
        <v>2.7705997907673039</v>
      </c>
      <c r="O74" s="17">
        <f>1+$D$5*O75+$D$4*P74</f>
        <v>2.9684832396798955</v>
      </c>
      <c r="P74" s="17">
        <f>1+$D$5*P75+$D$4*Q74</f>
        <v>3.300242965717433</v>
      </c>
      <c r="Q74" s="16">
        <f>2/($D$4^2+$D$5^2)</f>
        <v>3.8564517665308813</v>
      </c>
      <c r="R74" s="25">
        <f>Q73</f>
        <v>2.5562088008134483</v>
      </c>
    </row>
    <row r="75" spans="2:20" x14ac:dyDescent="0.35">
      <c r="C75">
        <v>4</v>
      </c>
      <c r="D75" s="112">
        <v>0</v>
      </c>
      <c r="E75" s="112">
        <v>0</v>
      </c>
      <c r="F75" s="112">
        <v>0</v>
      </c>
      <c r="G75" s="25">
        <f>F74</f>
        <v>2.5732771931757368</v>
      </c>
      <c r="H75" s="25">
        <f>G74</f>
        <v>3.8660854774099267</v>
      </c>
      <c r="I75" s="25">
        <f>G73</f>
        <v>3.2928082842341899</v>
      </c>
      <c r="M75">
        <v>4</v>
      </c>
      <c r="N75" s="112">
        <v>0</v>
      </c>
      <c r="O75" s="112">
        <v>0</v>
      </c>
      <c r="P75" s="112">
        <v>0</v>
      </c>
      <c r="Q75" s="25">
        <f>P74</f>
        <v>3.300242965717433</v>
      </c>
      <c r="R75" s="25">
        <f>Q74</f>
        <v>3.8564517665308813</v>
      </c>
      <c r="S75" s="25">
        <f>Q73</f>
        <v>2.5562088008134483</v>
      </c>
    </row>
    <row r="76" spans="2:20" x14ac:dyDescent="0.35">
      <c r="C76">
        <v>5</v>
      </c>
      <c r="H76" s="25">
        <f>F74</f>
        <v>2.5732771931757368</v>
      </c>
      <c r="I76" s="25">
        <f>G74</f>
        <v>3.8660854774099267</v>
      </c>
      <c r="J76" s="25">
        <f>G73</f>
        <v>3.2928082842341899</v>
      </c>
      <c r="M76">
        <v>5</v>
      </c>
      <c r="R76" s="25">
        <f>P74</f>
        <v>3.300242965717433</v>
      </c>
      <c r="S76" s="25">
        <f>Q74</f>
        <v>3.8564517665308813</v>
      </c>
      <c r="T76" s="25">
        <f>Q73</f>
        <v>2.5562088008134483</v>
      </c>
    </row>
    <row r="77" spans="2:20" x14ac:dyDescent="0.35">
      <c r="C77">
        <v>6</v>
      </c>
      <c r="I77" s="25">
        <f>F74</f>
        <v>2.5732771931757368</v>
      </c>
      <c r="J77" s="25">
        <f>G74</f>
        <v>3.8660854774099267</v>
      </c>
      <c r="M77">
        <v>6</v>
      </c>
      <c r="S77" s="25">
        <f>P74</f>
        <v>3.300242965717433</v>
      </c>
      <c r="T77" s="25">
        <f>Q74</f>
        <v>3.8564517665308813</v>
      </c>
    </row>
    <row r="79" spans="2:20" x14ac:dyDescent="0.35">
      <c r="D79" s="115" t="s">
        <v>72</v>
      </c>
      <c r="E79" s="116"/>
      <c r="F79" s="120">
        <f>INDEX(D82:J88,VLOOKUP($D$8,C81:J88,1,FALSE)+1,HLOOKUP($D$9,C81:J88,1,FALSE)+1)</f>
        <v>6.8327000209494129</v>
      </c>
      <c r="N79" s="115" t="s">
        <v>73</v>
      </c>
      <c r="O79" s="116"/>
      <c r="P79" s="120">
        <f>INDEX(N82:T88,VLOOKUP($D$8,M81:T88,1,FALSE)+1,HLOOKUP($D$9,M81:T88,1,FALSE)+1)</f>
        <v>6.7724673069686538</v>
      </c>
    </row>
    <row r="80" spans="2:20" x14ac:dyDescent="0.35">
      <c r="F80" t="s">
        <v>0</v>
      </c>
      <c r="P80" t="s">
        <v>0</v>
      </c>
    </row>
    <row r="81" spans="2:20" x14ac:dyDescent="0.35">
      <c r="D81">
        <v>0</v>
      </c>
      <c r="E81">
        <v>1</v>
      </c>
      <c r="F81">
        <v>2</v>
      </c>
      <c r="G81">
        <v>3</v>
      </c>
      <c r="H81">
        <v>4</v>
      </c>
      <c r="I81">
        <v>5</v>
      </c>
      <c r="J81">
        <v>6</v>
      </c>
      <c r="N81">
        <v>0</v>
      </c>
      <c r="O81">
        <v>1</v>
      </c>
      <c r="P81">
        <v>2</v>
      </c>
      <c r="Q81">
        <v>3</v>
      </c>
      <c r="R81">
        <v>4</v>
      </c>
      <c r="S81">
        <v>5</v>
      </c>
      <c r="T81">
        <v>6</v>
      </c>
    </row>
    <row r="82" spans="2:20" x14ac:dyDescent="0.35">
      <c r="C82">
        <v>0</v>
      </c>
      <c r="D82" s="17">
        <f t="shared" ref="D82:G84" si="8">$D$2*D83+$D$3*E82+$D$2*$D$3*(D72-E71)^2</f>
        <v>6.8327000209494129</v>
      </c>
      <c r="E82" s="17">
        <f t="shared" si="8"/>
        <v>7.2522278470130033</v>
      </c>
      <c r="F82" s="17">
        <f t="shared" si="8"/>
        <v>7.7669763546356521</v>
      </c>
      <c r="G82" s="17">
        <f t="shared" si="8"/>
        <v>6.429734503368806</v>
      </c>
      <c r="H82" s="112">
        <v>0</v>
      </c>
      <c r="M82">
        <v>0</v>
      </c>
      <c r="N82" s="17">
        <f t="shared" ref="N82:Q84" si="9">$D$5*N83+$D$4*O82+$D$4*$D$5*(N72-O71)^2</f>
        <v>6.7724673069686538</v>
      </c>
      <c r="O82" s="17">
        <f t="shared" si="9"/>
        <v>6.2452819547741472</v>
      </c>
      <c r="P82" s="17">
        <f t="shared" si="9"/>
        <v>5.008994597611319</v>
      </c>
      <c r="Q82" s="17">
        <f t="shared" si="9"/>
        <v>2.6813736350723327</v>
      </c>
      <c r="R82" s="112">
        <v>0</v>
      </c>
    </row>
    <row r="83" spans="2:20" x14ac:dyDescent="0.35">
      <c r="C83">
        <v>1</v>
      </c>
      <c r="D83" s="17">
        <f t="shared" si="8"/>
        <v>6.3220130868629383</v>
      </c>
      <c r="E83" s="17">
        <f t="shared" si="8"/>
        <v>6.8647775908456881</v>
      </c>
      <c r="F83" s="17">
        <f t="shared" si="8"/>
        <v>7.447898751087326</v>
      </c>
      <c r="G83" s="17">
        <f t="shared" si="8"/>
        <v>7.293481341447456</v>
      </c>
      <c r="H83" s="112">
        <v>0</v>
      </c>
      <c r="M83">
        <v>1</v>
      </c>
      <c r="N83" s="17">
        <f t="shared" si="9"/>
        <v>7.2041934734655806</v>
      </c>
      <c r="O83" s="17">
        <f t="shared" si="9"/>
        <v>6.8070249828048057</v>
      </c>
      <c r="P83" s="17">
        <f t="shared" si="9"/>
        <v>6.1856967324278758</v>
      </c>
      <c r="Q83" s="17">
        <f t="shared" si="9"/>
        <v>4.1830786794092738</v>
      </c>
      <c r="R83" s="112">
        <v>0</v>
      </c>
    </row>
    <row r="84" spans="2:20" x14ac:dyDescent="0.35">
      <c r="B84" t="s">
        <v>1</v>
      </c>
      <c r="C84">
        <v>2</v>
      </c>
      <c r="D84" s="17">
        <f t="shared" si="8"/>
        <v>5.0978254430350134</v>
      </c>
      <c r="E84" s="17">
        <f t="shared" si="8"/>
        <v>6.2612019137824255</v>
      </c>
      <c r="F84" s="17">
        <f t="shared" si="8"/>
        <v>7.2144459638200864</v>
      </c>
      <c r="G84" s="17">
        <f t="shared" si="8"/>
        <v>7.8857992236046357</v>
      </c>
      <c r="H84" s="112">
        <v>0</v>
      </c>
      <c r="L84" t="s">
        <v>1</v>
      </c>
      <c r="M84">
        <v>2</v>
      </c>
      <c r="N84" s="17">
        <f t="shared" si="9"/>
        <v>7.7504371003824843</v>
      </c>
      <c r="O84" s="17">
        <f t="shared" si="9"/>
        <v>7.4073952057344075</v>
      </c>
      <c r="P84" s="17">
        <f t="shared" si="9"/>
        <v>7.1593166945173916</v>
      </c>
      <c r="Q84" s="17">
        <f t="shared" si="9"/>
        <v>6.4686849246197262</v>
      </c>
      <c r="R84" s="112">
        <v>0</v>
      </c>
    </row>
    <row r="85" spans="2:20" x14ac:dyDescent="0.35">
      <c r="C85">
        <v>3</v>
      </c>
      <c r="D85" s="17">
        <f>$D$2*D86+$D$3*E85+$D$2*$D$3*(D75-E74)^2</f>
        <v>2.7453314899766319</v>
      </c>
      <c r="E85" s="17">
        <f>$D$2*E86+$D$3*F85+$D$2*$D$3*(E75-F74)^2</f>
        <v>4.260764413811521</v>
      </c>
      <c r="F85" s="17">
        <f>$D$2*F86+$D$3*G85+$D$2*$D$3*(F75-G74)^2</f>
        <v>6.5430927040355371</v>
      </c>
      <c r="G85" s="16">
        <f>8*$D$2*$D$3/($D$2^2+$D$3^2)^2</f>
        <v>7.2144459638200855</v>
      </c>
      <c r="H85" s="25">
        <f>G84</f>
        <v>7.8857992236046357</v>
      </c>
      <c r="M85">
        <v>3</v>
      </c>
      <c r="N85" s="17">
        <f>$D$5*N86+$D$4*O85+$D$4*$D$5*(N75-O74)^2</f>
        <v>6.4774269674684088</v>
      </c>
      <c r="O85" s="17">
        <f>$D$5*O86+$D$4*P85+$D$4*$D$5*(O75-P74)^2</f>
        <v>7.3037752949923105</v>
      </c>
      <c r="P85" s="17">
        <f>$D$5*P86+$D$4*Q85+$D$4*$D$5*(P75-Q74)^2</f>
        <v>7.8499484644150579</v>
      </c>
      <c r="Q85" s="16">
        <f>8*$D$4*$D$5/($D$4^2+$D$5^2)^2</f>
        <v>7.1593166945173925</v>
      </c>
      <c r="R85" s="25">
        <f>Q84</f>
        <v>6.4686849246197262</v>
      </c>
    </row>
    <row r="86" spans="2:20" x14ac:dyDescent="0.35">
      <c r="C86">
        <v>4</v>
      </c>
      <c r="D86" s="112">
        <v>0</v>
      </c>
      <c r="E86" s="112">
        <v>0</v>
      </c>
      <c r="F86" s="112">
        <v>0</v>
      </c>
      <c r="G86" s="25">
        <f>F85</f>
        <v>6.5430927040355371</v>
      </c>
      <c r="H86" s="25">
        <f>G85</f>
        <v>7.2144459638200855</v>
      </c>
      <c r="I86" s="25">
        <f>G84</f>
        <v>7.8857992236046357</v>
      </c>
      <c r="M86">
        <v>4</v>
      </c>
      <c r="N86" s="112">
        <v>0</v>
      </c>
      <c r="O86" s="112">
        <v>0</v>
      </c>
      <c r="P86" s="112">
        <v>0</v>
      </c>
      <c r="Q86" s="25">
        <f>P85</f>
        <v>7.8499484644150579</v>
      </c>
      <c r="R86" s="25">
        <f>Q85</f>
        <v>7.1593166945173925</v>
      </c>
      <c r="S86" s="25">
        <f>Q84</f>
        <v>6.4686849246197262</v>
      </c>
    </row>
    <row r="87" spans="2:20" x14ac:dyDescent="0.35">
      <c r="C87">
        <v>5</v>
      </c>
      <c r="H87" s="25">
        <f>F85</f>
        <v>6.5430927040355371</v>
      </c>
      <c r="I87" s="25">
        <f>G85</f>
        <v>7.2144459638200855</v>
      </c>
      <c r="J87" s="25">
        <f>G84</f>
        <v>7.8857992236046357</v>
      </c>
      <c r="M87">
        <v>5</v>
      </c>
      <c r="R87" s="25">
        <f>P85</f>
        <v>7.8499484644150579</v>
      </c>
      <c r="S87" s="25">
        <f>Q85</f>
        <v>7.1593166945173925</v>
      </c>
      <c r="T87" s="25">
        <f>Q84</f>
        <v>6.4686849246197262</v>
      </c>
    </row>
    <row r="88" spans="2:20" x14ac:dyDescent="0.35">
      <c r="C88">
        <v>6</v>
      </c>
      <c r="I88" s="25">
        <f>F85</f>
        <v>6.5430927040355371</v>
      </c>
      <c r="J88" s="25">
        <f>G85</f>
        <v>7.2144459638200855</v>
      </c>
      <c r="M88">
        <v>6</v>
      </c>
      <c r="S88" s="25">
        <f>P85</f>
        <v>7.8499484644150579</v>
      </c>
      <c r="T88" s="25">
        <f>Q85</f>
        <v>7.1593166945173925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Z530"/>
  <sheetViews>
    <sheetView topLeftCell="A131" workbookViewId="0">
      <selection activeCell="G148" sqref="G148"/>
    </sheetView>
  </sheetViews>
  <sheetFormatPr defaultRowHeight="14.5" x14ac:dyDescent="0.35"/>
  <cols>
    <col min="5" max="5" width="12" bestFit="1" customWidth="1"/>
    <col min="6" max="6" width="8.7265625" customWidth="1"/>
    <col min="7" max="7" width="9.54296875" bestFit="1" customWidth="1"/>
  </cols>
  <sheetData>
    <row r="2" spans="3:10" x14ac:dyDescent="0.35">
      <c r="C2" s="4" t="s">
        <v>8</v>
      </c>
      <c r="D2">
        <f>scoreboard!M2</f>
        <v>0.59305680064017896</v>
      </c>
      <c r="F2" s="4" t="s">
        <v>14</v>
      </c>
      <c r="G2" s="1">
        <f>'ch1'!D14</f>
        <v>0.72106617622545621</v>
      </c>
      <c r="I2" s="4" t="s">
        <v>28</v>
      </c>
      <c r="J2" s="1">
        <f>'ch2'!J2</f>
        <v>0.48822831379838394</v>
      </c>
    </row>
    <row r="3" spans="3:10" x14ac:dyDescent="0.35">
      <c r="C3" s="4" t="s">
        <v>9</v>
      </c>
      <c r="D3">
        <f>1-D2</f>
        <v>0.40694319935982104</v>
      </c>
      <c r="F3" s="4" t="s">
        <v>15</v>
      </c>
      <c r="G3" s="1">
        <f>1-G2</f>
        <v>0.27893382377454379</v>
      </c>
      <c r="I3" s="4" t="s">
        <v>29</v>
      </c>
      <c r="J3" s="1">
        <f>1-J2</f>
        <v>0.51177168620161606</v>
      </c>
    </row>
    <row r="4" spans="3:10" x14ac:dyDescent="0.35">
      <c r="C4" s="4" t="s">
        <v>10</v>
      </c>
      <c r="D4" s="5">
        <f>scoreboard!M3</f>
        <v>0.59646615722790308</v>
      </c>
      <c r="F4" s="4" t="s">
        <v>16</v>
      </c>
      <c r="G4" s="1">
        <f>1-G5</f>
        <v>0.72831098049896337</v>
      </c>
      <c r="I4" s="4" t="s">
        <v>30</v>
      </c>
      <c r="J4" s="1">
        <f>'ch2'!J4</f>
        <v>0.48762799910411447</v>
      </c>
    </row>
    <row r="5" spans="3:10" x14ac:dyDescent="0.35">
      <c r="C5" s="4" t="s">
        <v>11</v>
      </c>
      <c r="D5" s="5">
        <f>1-D4</f>
        <v>0.40353384277209692</v>
      </c>
      <c r="F5" s="4" t="s">
        <v>17</v>
      </c>
      <c r="G5" s="1">
        <f>'ch1'!N14</f>
        <v>0.27168901950103669</v>
      </c>
      <c r="I5" s="4" t="s">
        <v>31</v>
      </c>
      <c r="J5" s="1">
        <f>1-J4</f>
        <v>0.51237200089588553</v>
      </c>
    </row>
    <row r="6" spans="3:10" x14ac:dyDescent="0.35">
      <c r="F6" s="4" t="s">
        <v>20</v>
      </c>
      <c r="G6" s="1">
        <f>'ch2'!D18</f>
        <v>0.49449447857241829</v>
      </c>
      <c r="I6" s="4" t="s">
        <v>26</v>
      </c>
      <c r="J6" s="1">
        <f>'ch2'!F30</f>
        <v>0.48822831379838394</v>
      </c>
    </row>
    <row r="7" spans="3:10" x14ac:dyDescent="0.35">
      <c r="F7" s="4" t="s">
        <v>21</v>
      </c>
      <c r="G7" s="1">
        <f>1-G6</f>
        <v>0.50550552142758165</v>
      </c>
      <c r="I7" s="4" t="s">
        <v>33</v>
      </c>
      <c r="J7" s="1">
        <f>'ch2'!Q30</f>
        <v>0.48822831379838394</v>
      </c>
    </row>
    <row r="8" spans="3:10" x14ac:dyDescent="0.35">
      <c r="F8" s="4" t="s">
        <v>330</v>
      </c>
      <c r="G8" s="1">
        <f>'ch1'!E11</f>
        <v>0.72106617622545621</v>
      </c>
      <c r="I8" s="4" t="s">
        <v>27</v>
      </c>
      <c r="J8" s="1">
        <f>'ch2'!F45</f>
        <v>0.48762799910411447</v>
      </c>
    </row>
    <row r="9" spans="3:10" x14ac:dyDescent="0.35">
      <c r="F9" s="4" t="s">
        <v>331</v>
      </c>
      <c r="G9" s="1">
        <f>'ch1'!O11</f>
        <v>0.27168901950103669</v>
      </c>
      <c r="I9" s="4" t="s">
        <v>34</v>
      </c>
      <c r="J9" s="1">
        <f>'ch2'!Q45</f>
        <v>0.48762799910411464</v>
      </c>
    </row>
    <row r="10" spans="3:10" x14ac:dyDescent="0.35">
      <c r="F10" s="4" t="s">
        <v>18</v>
      </c>
      <c r="G10" s="1">
        <f>'ch2'!F15</f>
        <v>0.49449447857241829</v>
      </c>
    </row>
    <row r="11" spans="3:10" x14ac:dyDescent="0.35">
      <c r="F11" s="4" t="s">
        <v>19</v>
      </c>
      <c r="G11" s="1">
        <f>'ch2'!Q15</f>
        <v>0.49449447857241813</v>
      </c>
    </row>
    <row r="13" spans="3:10" x14ac:dyDescent="0.35">
      <c r="D13" t="s">
        <v>5</v>
      </c>
      <c r="E13" t="s">
        <v>6</v>
      </c>
      <c r="F13" t="s">
        <v>7</v>
      </c>
    </row>
    <row r="14" spans="3:10" x14ac:dyDescent="0.35">
      <c r="C14" t="s">
        <v>4</v>
      </c>
      <c r="D14">
        <f>scoreboard!D6</f>
        <v>0</v>
      </c>
      <c r="E14">
        <f>scoreboard!E6</f>
        <v>0</v>
      </c>
      <c r="F14">
        <f>scoreboard!F6</f>
        <v>0</v>
      </c>
    </row>
    <row r="15" spans="3:10" x14ac:dyDescent="0.35">
      <c r="C15" t="s">
        <v>3</v>
      </c>
      <c r="D15">
        <f>scoreboard!D7</f>
        <v>0</v>
      </c>
      <c r="E15">
        <f>scoreboard!E7</f>
        <v>0</v>
      </c>
      <c r="F15">
        <f>scoreboard!F7</f>
        <v>0</v>
      </c>
    </row>
    <row r="17" spans="3:17" x14ac:dyDescent="0.35">
      <c r="C17" s="14" t="s">
        <v>68</v>
      </c>
      <c r="D17" s="117" t="s">
        <v>870</v>
      </c>
      <c r="E17" s="118"/>
      <c r="F17" s="117"/>
      <c r="N17" s="14" t="s">
        <v>68</v>
      </c>
      <c r="O17" s="117" t="s">
        <v>871</v>
      </c>
      <c r="P17" s="118"/>
      <c r="Q17" s="117"/>
    </row>
    <row r="18" spans="3:17" x14ac:dyDescent="0.35">
      <c r="C18" s="14">
        <v>4</v>
      </c>
      <c r="N18" s="14">
        <v>4</v>
      </c>
    </row>
    <row r="19" spans="3:17" x14ac:dyDescent="0.35">
      <c r="C19" s="14">
        <v>5</v>
      </c>
      <c r="N19" s="14">
        <v>5</v>
      </c>
    </row>
    <row r="20" spans="3:17" x14ac:dyDescent="0.35">
      <c r="C20" s="14">
        <v>6</v>
      </c>
      <c r="N20" s="14">
        <v>6</v>
      </c>
    </row>
    <row r="21" spans="3:17" x14ac:dyDescent="0.35">
      <c r="C21" s="14">
        <v>7</v>
      </c>
      <c r="D21" s="20">
        <f>'ch3'!D66</f>
        <v>5.5310645081321982E-3</v>
      </c>
      <c r="E21" s="23">
        <f>'ch3'!K59</f>
        <v>8.5299132603979966E-3</v>
      </c>
      <c r="F21" s="24">
        <f t="shared" ref="F21:F26" si="0">D21+E21</f>
        <v>1.4060977768530195E-2</v>
      </c>
      <c r="N21" s="14">
        <v>7</v>
      </c>
      <c r="O21" s="20">
        <f>'ch3'!BZ66</f>
        <v>8.1287740299390409E-3</v>
      </c>
      <c r="P21" s="23">
        <f>'ch3'!CG59</f>
        <v>5.8195928643807703E-3</v>
      </c>
      <c r="Q21" s="24">
        <f t="shared" ref="Q21:Q26" si="1">O21+P21</f>
        <v>1.3948366894319811E-2</v>
      </c>
    </row>
    <row r="22" spans="3:17" x14ac:dyDescent="0.35">
      <c r="C22" s="14">
        <v>8</v>
      </c>
      <c r="D22" s="20">
        <f>'ch3'!E66</f>
        <v>2.6146641694861479E-2</v>
      </c>
      <c r="E22" s="23">
        <f>'ch3'!K60</f>
        <v>2.4569779891580205E-2</v>
      </c>
      <c r="F22" s="24">
        <f t="shared" si="0"/>
        <v>5.0716421586441685E-2</v>
      </c>
      <c r="N22" s="14">
        <v>8</v>
      </c>
      <c r="O22" s="20">
        <f>'ch3'!CA66</f>
        <v>2.3548932173054631E-2</v>
      </c>
      <c r="P22" s="23">
        <f>'ch3'!CG60</f>
        <v>2.7280100287597434E-2</v>
      </c>
      <c r="Q22" s="24">
        <f t="shared" si="1"/>
        <v>5.0829032460652068E-2</v>
      </c>
    </row>
    <row r="23" spans="3:17" x14ac:dyDescent="0.35">
      <c r="C23" s="14">
        <v>9</v>
      </c>
      <c r="D23" s="20">
        <f>'ch3'!F66</f>
        <v>6.2566447463157177E-2</v>
      </c>
      <c r="E23" s="23">
        <f>'ch3'!K61</f>
        <v>4.4163725226247751E-2</v>
      </c>
      <c r="F23" s="24">
        <f t="shared" si="0"/>
        <v>0.10673017268940493</v>
      </c>
      <c r="N23" s="14">
        <v>9</v>
      </c>
      <c r="O23" s="20">
        <f>'ch3'!CB66</f>
        <v>4.2572109359765478E-2</v>
      </c>
      <c r="P23" s="23">
        <f>'ch3'!CG61</f>
        <v>6.4731804133866699E-2</v>
      </c>
      <c r="Q23" s="24">
        <f t="shared" si="1"/>
        <v>0.10730391349363218</v>
      </c>
    </row>
    <row r="24" spans="3:17" x14ac:dyDescent="0.35">
      <c r="C24" s="14">
        <v>10</v>
      </c>
      <c r="D24" s="20">
        <f>'ch3'!G66</f>
        <v>6.9836562460033919E-2</v>
      </c>
      <c r="E24" s="23">
        <f>'ch3'!K62</f>
        <v>9.2408612957164446E-2</v>
      </c>
      <c r="F24" s="24">
        <f t="shared" si="0"/>
        <v>0.16224517541719835</v>
      </c>
      <c r="N24" s="14">
        <v>10</v>
      </c>
      <c r="O24" s="20">
        <f>'ch3'!CC66</f>
        <v>8.9830900563425617E-2</v>
      </c>
      <c r="P24" s="23">
        <f>'ch3'!CG62</f>
        <v>7.1840534049545518E-2</v>
      </c>
      <c r="Q24" s="24">
        <f t="shared" si="1"/>
        <v>0.16167143461297112</v>
      </c>
    </row>
    <row r="25" spans="3:17" x14ac:dyDescent="0.35">
      <c r="C25" s="14">
        <v>11</v>
      </c>
      <c r="D25" s="20">
        <f>'ch3'!H66</f>
        <v>8.3161260122131847E-2</v>
      </c>
      <c r="E25" s="23">
        <f>'ch3'!K63</f>
        <v>0.12467238128053948</v>
      </c>
      <c r="F25" s="24">
        <f t="shared" si="0"/>
        <v>0.20783364140267133</v>
      </c>
      <c r="N25" s="14">
        <v>11</v>
      </c>
      <c r="O25" s="20">
        <f>'ch3'!CD66</f>
        <v>0.12221862366347105</v>
      </c>
      <c r="P25" s="23">
        <f>'ch3'!CG63</f>
        <v>8.5058602395651245E-2</v>
      </c>
      <c r="Q25" s="24">
        <f t="shared" si="1"/>
        <v>0.2072772260591223</v>
      </c>
    </row>
    <row r="26" spans="3:17" x14ac:dyDescent="0.35">
      <c r="C26" s="14">
        <v>12</v>
      </c>
      <c r="D26" s="20">
        <f>'ch3'!I66</f>
        <v>0.13300324863826699</v>
      </c>
      <c r="E26" s="23">
        <f>'ch3'!K64</f>
        <v>9.5284248140196176E-2</v>
      </c>
      <c r="F26" s="24">
        <f t="shared" si="0"/>
        <v>0.22828749677846316</v>
      </c>
      <c r="G26" s="1"/>
      <c r="H26" s="1"/>
      <c r="N26" s="14">
        <v>12</v>
      </c>
      <c r="O26" s="20">
        <f>'ch3'!CE66</f>
        <v>9.3945885096927792E-2</v>
      </c>
      <c r="P26" s="23">
        <f>'ch3'!CG64</f>
        <v>0.13489802702508444</v>
      </c>
      <c r="Q26" s="24">
        <f t="shared" si="1"/>
        <v>0.22884391212201222</v>
      </c>
    </row>
    <row r="27" spans="3:17" x14ac:dyDescent="0.35">
      <c r="C27" s="14">
        <v>13</v>
      </c>
      <c r="D27" s="22"/>
      <c r="E27" s="87"/>
      <c r="F27" s="85"/>
      <c r="N27" s="14">
        <v>13</v>
      </c>
      <c r="O27" s="20"/>
      <c r="P27" s="23"/>
      <c r="Q27" s="85"/>
    </row>
    <row r="28" spans="3:17" x14ac:dyDescent="0.35">
      <c r="C28" s="14">
        <v>14</v>
      </c>
      <c r="D28" s="20">
        <f>'ch3'!J67</f>
        <v>5.5073434138746852E-2</v>
      </c>
      <c r="E28" s="23">
        <f>'ch3'!L65</f>
        <v>5.5858016122738233E-2</v>
      </c>
      <c r="F28" s="24">
        <f>D28+E28</f>
        <v>0.11093145026148508</v>
      </c>
      <c r="G28" s="5"/>
      <c r="H28" s="5"/>
      <c r="N28" s="14">
        <v>14</v>
      </c>
      <c r="O28" s="20">
        <f>'ch3'!CF67</f>
        <v>5.5073434138746852E-2</v>
      </c>
      <c r="P28" s="23">
        <f>'ch3'!CH65</f>
        <v>5.5858016122738226E-2</v>
      </c>
      <c r="Q28" s="24">
        <f>O28+P28</f>
        <v>0.11093145026148507</v>
      </c>
    </row>
    <row r="29" spans="3:17" x14ac:dyDescent="0.35">
      <c r="C29" s="14">
        <v>15</v>
      </c>
      <c r="D29" s="22"/>
      <c r="E29" s="89"/>
      <c r="F29" s="3"/>
      <c r="N29" s="14">
        <v>15</v>
      </c>
      <c r="O29" s="20"/>
      <c r="P29" s="23"/>
      <c r="Q29" s="3"/>
    </row>
    <row r="30" spans="3:17" x14ac:dyDescent="0.35">
      <c r="C30" s="14">
        <v>16</v>
      </c>
      <c r="D30" s="20">
        <f>'ch3'!K68</f>
        <v>2.8525486997005908E-2</v>
      </c>
      <c r="E30" s="23">
        <f>'ch3'!M66</f>
        <v>2.8931864110262509E-2</v>
      </c>
      <c r="F30" s="24">
        <f>D30+E30</f>
        <v>5.745735110726842E-2</v>
      </c>
      <c r="N30" s="14">
        <v>16</v>
      </c>
      <c r="O30" s="20">
        <f>'ch3'!CG68</f>
        <v>2.8525486997005911E-2</v>
      </c>
      <c r="P30" s="23">
        <f>'ch3'!CI66</f>
        <v>2.8931864110262506E-2</v>
      </c>
      <c r="Q30" s="24">
        <f>O30+P30</f>
        <v>5.745735110726842E-2</v>
      </c>
    </row>
    <row r="31" spans="3:17" x14ac:dyDescent="0.35">
      <c r="C31" s="14">
        <v>17</v>
      </c>
      <c r="D31" s="20"/>
      <c r="E31" s="87"/>
      <c r="F31" s="85"/>
      <c r="N31" s="14">
        <v>17</v>
      </c>
      <c r="O31" s="20"/>
      <c r="P31" s="23"/>
      <c r="Q31" s="85"/>
    </row>
    <row r="32" spans="3:17" x14ac:dyDescent="0.35">
      <c r="C32" s="14">
        <v>18</v>
      </c>
      <c r="D32" s="20">
        <f>'ch3'!L69</f>
        <v>1.4774880505297438E-2</v>
      </c>
      <c r="E32" s="23">
        <f>'ch3'!N67</f>
        <v>1.4985365020043292E-2</v>
      </c>
      <c r="F32" s="24">
        <f>D32+E32</f>
        <v>2.976024552534073E-2</v>
      </c>
      <c r="N32" s="14">
        <v>18</v>
      </c>
      <c r="O32" s="20">
        <f>'ch3'!CH69</f>
        <v>1.4774880505297438E-2</v>
      </c>
      <c r="P32" s="23">
        <f>'ch3'!CJ67</f>
        <v>1.4985365020043292E-2</v>
      </c>
      <c r="Q32" s="24">
        <f>O32+P32</f>
        <v>2.976024552534073E-2</v>
      </c>
    </row>
    <row r="33" spans="3:18" x14ac:dyDescent="0.35">
      <c r="C33" s="14">
        <v>19</v>
      </c>
      <c r="D33" s="20"/>
      <c r="E33" s="23"/>
      <c r="F33" s="85"/>
      <c r="N33" s="14">
        <v>19</v>
      </c>
      <c r="O33" s="20"/>
      <c r="P33" s="23"/>
      <c r="Q33" s="85"/>
    </row>
    <row r="34" spans="3:18" x14ac:dyDescent="0.35">
      <c r="C34" s="14">
        <v>20</v>
      </c>
      <c r="D34" s="20">
        <f>'ch3'!M70</f>
        <v>7.6527034917486672E-3</v>
      </c>
      <c r="E34" s="23">
        <f>'ch3'!O68</f>
        <v>7.7617247173604126E-3</v>
      </c>
      <c r="F34" s="24">
        <f>D34+E34</f>
        <v>1.541442820910908E-2</v>
      </c>
      <c r="N34" s="14">
        <v>20</v>
      </c>
      <c r="O34" s="20">
        <f>'ch3'!CI70</f>
        <v>7.6527034917486672E-3</v>
      </c>
      <c r="P34" s="23">
        <f>'ch3'!CK68</f>
        <v>7.7617247173604126E-3</v>
      </c>
      <c r="Q34" s="24">
        <f>O34+P34</f>
        <v>1.541442820910908E-2</v>
      </c>
    </row>
    <row r="35" spans="3:18" x14ac:dyDescent="0.35">
      <c r="C35" s="14">
        <v>21</v>
      </c>
      <c r="D35" s="20"/>
      <c r="E35" s="23"/>
      <c r="F35" s="85"/>
      <c r="N35" s="14">
        <v>21</v>
      </c>
      <c r="O35" s="20"/>
      <c r="P35" s="23"/>
      <c r="Q35" s="85"/>
    </row>
    <row r="36" spans="3:18" x14ac:dyDescent="0.35">
      <c r="C36" s="14">
        <v>22</v>
      </c>
      <c r="D36" s="20">
        <f>'ch3'!N71</f>
        <v>3.9637458124703309E-3</v>
      </c>
      <c r="E36" s="23">
        <f>'ch3'!P69</f>
        <v>4.02021375572135E-3</v>
      </c>
      <c r="F36" s="24">
        <f>D36+E36</f>
        <v>7.98395956819168E-3</v>
      </c>
      <c r="N36" s="14">
        <v>22</v>
      </c>
      <c r="O36" s="20">
        <f>'ch3'!CJ71</f>
        <v>3.9637458124703309E-3</v>
      </c>
      <c r="P36" s="23">
        <f>'ch3'!CL69</f>
        <v>4.02021375572135E-3</v>
      </c>
      <c r="Q36" s="24">
        <f>O36+P36</f>
        <v>7.98395956819168E-3</v>
      </c>
    </row>
    <row r="37" spans="3:18" x14ac:dyDescent="0.35">
      <c r="C37" s="14">
        <v>23</v>
      </c>
      <c r="D37" s="20"/>
      <c r="E37" s="23"/>
      <c r="F37" s="85"/>
      <c r="N37" s="14">
        <v>23</v>
      </c>
      <c r="O37" s="20"/>
      <c r="P37" s="23"/>
      <c r="Q37" s="85"/>
    </row>
    <row r="38" spans="3:18" x14ac:dyDescent="0.35">
      <c r="C38" s="14">
        <v>24</v>
      </c>
      <c r="D38" s="20">
        <f>'ch3'!O72</f>
        <v>2.053036666429892E-3</v>
      </c>
      <c r="E38" s="23">
        <f>'ch3'!Q70</f>
        <v>2.0822844445309739E-3</v>
      </c>
      <c r="F38" s="24">
        <f>D38+E38</f>
        <v>4.1353211109608663E-3</v>
      </c>
      <c r="N38" s="14">
        <v>24</v>
      </c>
      <c r="O38" s="20">
        <f>'ch3'!CK72</f>
        <v>2.053036666429892E-3</v>
      </c>
      <c r="P38" s="23">
        <f>'ch3'!CM70</f>
        <v>2.0822844445309739E-3</v>
      </c>
      <c r="Q38" s="24">
        <f>O38+P38</f>
        <v>4.1353211109608663E-3</v>
      </c>
    </row>
    <row r="39" spans="3:18" x14ac:dyDescent="0.35">
      <c r="C39" s="14">
        <v>25</v>
      </c>
      <c r="D39" s="20"/>
      <c r="E39" s="23"/>
      <c r="F39" s="85"/>
      <c r="N39" s="14">
        <v>25</v>
      </c>
      <c r="O39" s="20"/>
      <c r="P39" s="23"/>
      <c r="Q39" s="85"/>
    </row>
    <row r="40" spans="3:18" x14ac:dyDescent="0.35">
      <c r="C40" s="14">
        <v>26</v>
      </c>
      <c r="D40" s="20">
        <f>'ch3'!P73</f>
        <v>1.0633778635463684E-3</v>
      </c>
      <c r="E40" s="23">
        <f>'ch3'!R71</f>
        <v>1.0785268573754411E-3</v>
      </c>
      <c r="F40" s="24">
        <f>D40+E40</f>
        <v>2.1419047209218093E-3</v>
      </c>
      <c r="N40" s="14">
        <v>26</v>
      </c>
      <c r="O40" s="20">
        <f>'ch3'!CL73</f>
        <v>1.0633778635463682E-3</v>
      </c>
      <c r="P40" s="23">
        <f>'ch3'!CN71</f>
        <v>1.0785268573754413E-3</v>
      </c>
      <c r="Q40" s="24">
        <f>O40+P40</f>
        <v>2.1419047209218093E-3</v>
      </c>
    </row>
    <row r="41" spans="3:18" x14ac:dyDescent="0.35">
      <c r="C41" s="14">
        <v>27</v>
      </c>
      <c r="D41" s="20"/>
      <c r="E41" s="23"/>
      <c r="F41" s="85"/>
      <c r="N41" s="14">
        <v>27</v>
      </c>
      <c r="O41" s="20"/>
      <c r="P41" s="23"/>
      <c r="Q41" s="85"/>
    </row>
    <row r="42" spans="3:18" x14ac:dyDescent="0.35">
      <c r="C42" s="14">
        <v>28</v>
      </c>
      <c r="D42" s="20">
        <f>'ch3'!Q74</f>
        <v>5.5078046055883863E-4</v>
      </c>
      <c r="E42" s="23">
        <f>'ch3'!S72</f>
        <v>5.5862693741735923E-4</v>
      </c>
      <c r="F42" s="24">
        <f>D42+E42</f>
        <v>1.1094073979761978E-3</v>
      </c>
      <c r="N42" s="14">
        <v>28</v>
      </c>
      <c r="O42" s="20">
        <f>'ch3'!CM74</f>
        <v>5.5078046055883863E-4</v>
      </c>
      <c r="P42" s="23">
        <f>'ch3'!CO72</f>
        <v>5.5862693741735923E-4</v>
      </c>
      <c r="Q42" s="24">
        <f>O42+P42</f>
        <v>1.1094073979761978E-3</v>
      </c>
      <c r="R42" s="1"/>
    </row>
    <row r="43" spans="3:18" x14ac:dyDescent="0.35">
      <c r="D43" s="19"/>
      <c r="E43" s="19"/>
      <c r="F43" s="19"/>
    </row>
    <row r="44" spans="3:18" x14ac:dyDescent="0.35">
      <c r="C44" s="14" t="s">
        <v>69</v>
      </c>
      <c r="D44" s="117" t="s">
        <v>869</v>
      </c>
      <c r="E44" s="116"/>
      <c r="F44" s="117"/>
      <c r="N44" s="14" t="s">
        <v>69</v>
      </c>
      <c r="O44" s="117" t="s">
        <v>868</v>
      </c>
      <c r="P44" s="116"/>
      <c r="Q44" s="117"/>
    </row>
    <row r="45" spans="3:18" x14ac:dyDescent="0.35">
      <c r="C45" s="14">
        <f t="shared" ref="C45:C69" si="2">C18-$D$14-$D$15</f>
        <v>4</v>
      </c>
      <c r="D45">
        <f>D18</f>
        <v>0</v>
      </c>
      <c r="E45">
        <f>E18</f>
        <v>0</v>
      </c>
      <c r="F45" s="15">
        <f>D45+E45</f>
        <v>0</v>
      </c>
      <c r="N45" s="14">
        <f t="shared" ref="N45:N69" si="3">N18-$D$14-$D$15</f>
        <v>4</v>
      </c>
      <c r="O45">
        <f>O18</f>
        <v>0</v>
      </c>
      <c r="P45">
        <f>P18</f>
        <v>0</v>
      </c>
      <c r="Q45">
        <f>O45+P45</f>
        <v>0</v>
      </c>
    </row>
    <row r="46" spans="3:18" x14ac:dyDescent="0.35">
      <c r="C46" s="14">
        <f t="shared" si="2"/>
        <v>5</v>
      </c>
      <c r="D46">
        <f t="shared" ref="D46:E55" si="4">D19</f>
        <v>0</v>
      </c>
      <c r="E46">
        <f t="shared" si="4"/>
        <v>0</v>
      </c>
      <c r="F46" s="15">
        <f t="shared" ref="F46:F69" si="5">D46+E46</f>
        <v>0</v>
      </c>
      <c r="N46" s="14">
        <f t="shared" si="3"/>
        <v>5</v>
      </c>
      <c r="O46">
        <f t="shared" ref="O46:P55" si="6">O19</f>
        <v>0</v>
      </c>
      <c r="P46">
        <f t="shared" si="6"/>
        <v>0</v>
      </c>
      <c r="Q46">
        <f t="shared" ref="Q46:Q69" si="7">O46+P46</f>
        <v>0</v>
      </c>
    </row>
    <row r="47" spans="3:18" x14ac:dyDescent="0.35">
      <c r="C47" s="14">
        <f t="shared" si="2"/>
        <v>6</v>
      </c>
      <c r="D47">
        <f t="shared" si="4"/>
        <v>0</v>
      </c>
      <c r="E47">
        <f t="shared" si="4"/>
        <v>0</v>
      </c>
      <c r="F47" s="15">
        <f t="shared" si="5"/>
        <v>0</v>
      </c>
      <c r="N47" s="14">
        <f t="shared" si="3"/>
        <v>6</v>
      </c>
      <c r="O47">
        <f t="shared" si="6"/>
        <v>0</v>
      </c>
      <c r="P47">
        <f t="shared" si="6"/>
        <v>0</v>
      </c>
      <c r="Q47">
        <f t="shared" si="7"/>
        <v>0</v>
      </c>
    </row>
    <row r="48" spans="3:18" x14ac:dyDescent="0.35">
      <c r="C48" s="14">
        <f t="shared" si="2"/>
        <v>7</v>
      </c>
      <c r="D48">
        <f t="shared" si="4"/>
        <v>5.5310645081321982E-3</v>
      </c>
      <c r="E48">
        <f t="shared" si="4"/>
        <v>8.5299132603979966E-3</v>
      </c>
      <c r="F48" s="18">
        <f t="shared" si="5"/>
        <v>1.4060977768530195E-2</v>
      </c>
      <c r="N48" s="14">
        <f t="shared" si="3"/>
        <v>7</v>
      </c>
      <c r="O48">
        <f t="shared" si="6"/>
        <v>8.1287740299390409E-3</v>
      </c>
      <c r="P48">
        <f t="shared" si="6"/>
        <v>5.8195928643807703E-3</v>
      </c>
      <c r="Q48" s="85">
        <f t="shared" si="7"/>
        <v>1.3948366894319811E-2</v>
      </c>
    </row>
    <row r="49" spans="3:17" x14ac:dyDescent="0.35">
      <c r="C49" s="14">
        <f t="shared" si="2"/>
        <v>8</v>
      </c>
      <c r="D49">
        <f t="shared" si="4"/>
        <v>2.6146641694861479E-2</v>
      </c>
      <c r="E49">
        <f t="shared" si="4"/>
        <v>2.4569779891580205E-2</v>
      </c>
      <c r="F49" s="18">
        <f t="shared" si="5"/>
        <v>5.0716421586441685E-2</v>
      </c>
      <c r="N49" s="14">
        <f t="shared" si="3"/>
        <v>8</v>
      </c>
      <c r="O49">
        <f t="shared" si="6"/>
        <v>2.3548932173054631E-2</v>
      </c>
      <c r="P49">
        <f t="shared" si="6"/>
        <v>2.7280100287597434E-2</v>
      </c>
      <c r="Q49" s="85">
        <f t="shared" si="7"/>
        <v>5.0829032460652068E-2</v>
      </c>
    </row>
    <row r="50" spans="3:17" x14ac:dyDescent="0.35">
      <c r="C50" s="14">
        <f t="shared" si="2"/>
        <v>9</v>
      </c>
      <c r="D50">
        <f t="shared" si="4"/>
        <v>6.2566447463157177E-2</v>
      </c>
      <c r="E50">
        <f t="shared" si="4"/>
        <v>4.4163725226247751E-2</v>
      </c>
      <c r="F50" s="18">
        <f t="shared" si="5"/>
        <v>0.10673017268940493</v>
      </c>
      <c r="N50" s="14">
        <f t="shared" si="3"/>
        <v>9</v>
      </c>
      <c r="O50">
        <f t="shared" si="6"/>
        <v>4.2572109359765478E-2</v>
      </c>
      <c r="P50">
        <f t="shared" si="6"/>
        <v>6.4731804133866699E-2</v>
      </c>
      <c r="Q50" s="85">
        <f t="shared" si="7"/>
        <v>0.10730391349363218</v>
      </c>
    </row>
    <row r="51" spans="3:17" x14ac:dyDescent="0.35">
      <c r="C51" s="14">
        <f t="shared" si="2"/>
        <v>10</v>
      </c>
      <c r="D51">
        <f t="shared" si="4"/>
        <v>6.9836562460033919E-2</v>
      </c>
      <c r="E51">
        <f t="shared" si="4"/>
        <v>9.2408612957164446E-2</v>
      </c>
      <c r="F51" s="18">
        <f t="shared" si="5"/>
        <v>0.16224517541719835</v>
      </c>
      <c r="N51" s="14">
        <f t="shared" si="3"/>
        <v>10</v>
      </c>
      <c r="O51">
        <f t="shared" si="6"/>
        <v>8.9830900563425617E-2</v>
      </c>
      <c r="P51">
        <f t="shared" si="6"/>
        <v>7.1840534049545518E-2</v>
      </c>
      <c r="Q51" s="85">
        <f t="shared" si="7"/>
        <v>0.16167143461297112</v>
      </c>
    </row>
    <row r="52" spans="3:17" x14ac:dyDescent="0.35">
      <c r="C52" s="14">
        <f t="shared" si="2"/>
        <v>11</v>
      </c>
      <c r="D52">
        <f t="shared" si="4"/>
        <v>8.3161260122131847E-2</v>
      </c>
      <c r="E52">
        <f t="shared" si="4"/>
        <v>0.12467238128053948</v>
      </c>
      <c r="F52" s="18">
        <f t="shared" si="5"/>
        <v>0.20783364140267133</v>
      </c>
      <c r="N52" s="14">
        <f t="shared" si="3"/>
        <v>11</v>
      </c>
      <c r="O52">
        <f t="shared" si="6"/>
        <v>0.12221862366347105</v>
      </c>
      <c r="P52">
        <f t="shared" si="6"/>
        <v>8.5058602395651245E-2</v>
      </c>
      <c r="Q52" s="85">
        <f t="shared" si="7"/>
        <v>0.2072772260591223</v>
      </c>
    </row>
    <row r="53" spans="3:17" x14ac:dyDescent="0.35">
      <c r="C53" s="14">
        <f t="shared" si="2"/>
        <v>12</v>
      </c>
      <c r="D53">
        <f t="shared" si="4"/>
        <v>0.13300324863826699</v>
      </c>
      <c r="E53">
        <f t="shared" si="4"/>
        <v>9.5284248140196176E-2</v>
      </c>
      <c r="F53" s="18">
        <f t="shared" si="5"/>
        <v>0.22828749677846316</v>
      </c>
      <c r="N53" s="14">
        <f t="shared" si="3"/>
        <v>12</v>
      </c>
      <c r="O53">
        <f t="shared" si="6"/>
        <v>9.3945885096927792E-2</v>
      </c>
      <c r="P53">
        <f t="shared" si="6"/>
        <v>0.13489802702508444</v>
      </c>
      <c r="Q53" s="85">
        <f t="shared" si="7"/>
        <v>0.22884391212201222</v>
      </c>
    </row>
    <row r="54" spans="3:17" x14ac:dyDescent="0.35">
      <c r="C54" s="14">
        <f t="shared" si="2"/>
        <v>13</v>
      </c>
      <c r="D54">
        <f t="shared" si="4"/>
        <v>0</v>
      </c>
      <c r="E54">
        <f t="shared" si="4"/>
        <v>0</v>
      </c>
      <c r="F54" s="18">
        <f t="shared" si="5"/>
        <v>0</v>
      </c>
      <c r="N54" s="14">
        <f t="shared" si="3"/>
        <v>13</v>
      </c>
      <c r="O54">
        <f t="shared" si="6"/>
        <v>0</v>
      </c>
      <c r="P54">
        <f t="shared" si="6"/>
        <v>0</v>
      </c>
      <c r="Q54" s="85">
        <f t="shared" si="7"/>
        <v>0</v>
      </c>
    </row>
    <row r="55" spans="3:17" x14ac:dyDescent="0.35">
      <c r="C55" s="14">
        <f t="shared" si="2"/>
        <v>14</v>
      </c>
      <c r="D55">
        <f t="shared" si="4"/>
        <v>5.5073434138746852E-2</v>
      </c>
      <c r="E55">
        <f t="shared" si="4"/>
        <v>5.5858016122738233E-2</v>
      </c>
      <c r="F55" s="18">
        <f t="shared" si="5"/>
        <v>0.11093145026148508</v>
      </c>
      <c r="N55" s="14">
        <f t="shared" si="3"/>
        <v>14</v>
      </c>
      <c r="O55">
        <f t="shared" si="6"/>
        <v>5.5073434138746852E-2</v>
      </c>
      <c r="P55">
        <f t="shared" si="6"/>
        <v>5.5858016122738226E-2</v>
      </c>
      <c r="Q55" s="85">
        <f t="shared" si="7"/>
        <v>0.11093145026148507</v>
      </c>
    </row>
    <row r="56" spans="3:17" x14ac:dyDescent="0.35">
      <c r="C56" s="14">
        <f t="shared" si="2"/>
        <v>15</v>
      </c>
      <c r="D56">
        <f t="shared" ref="D56:E56" si="8">D29</f>
        <v>0</v>
      </c>
      <c r="E56">
        <f t="shared" si="8"/>
        <v>0</v>
      </c>
      <c r="F56" s="18">
        <f t="shared" si="5"/>
        <v>0</v>
      </c>
      <c r="N56" s="14">
        <f t="shared" si="3"/>
        <v>15</v>
      </c>
      <c r="O56">
        <f t="shared" ref="O56:P56" si="9">O29</f>
        <v>0</v>
      </c>
      <c r="P56">
        <f t="shared" si="9"/>
        <v>0</v>
      </c>
      <c r="Q56" s="85">
        <f t="shared" si="7"/>
        <v>0</v>
      </c>
    </row>
    <row r="57" spans="3:17" x14ac:dyDescent="0.35">
      <c r="C57" s="14">
        <f t="shared" si="2"/>
        <v>16</v>
      </c>
      <c r="D57">
        <f t="shared" ref="D57:E57" si="10">D30</f>
        <v>2.8525486997005908E-2</v>
      </c>
      <c r="E57">
        <f t="shared" si="10"/>
        <v>2.8931864110262509E-2</v>
      </c>
      <c r="F57" s="18">
        <f t="shared" si="5"/>
        <v>5.745735110726842E-2</v>
      </c>
      <c r="N57" s="14">
        <f t="shared" si="3"/>
        <v>16</v>
      </c>
      <c r="O57">
        <f t="shared" ref="O57:P57" si="11">O30</f>
        <v>2.8525486997005911E-2</v>
      </c>
      <c r="P57">
        <f t="shared" si="11"/>
        <v>2.8931864110262506E-2</v>
      </c>
      <c r="Q57" s="85">
        <f t="shared" si="7"/>
        <v>5.745735110726842E-2</v>
      </c>
    </row>
    <row r="58" spans="3:17" x14ac:dyDescent="0.35">
      <c r="C58" s="14">
        <f t="shared" si="2"/>
        <v>17</v>
      </c>
      <c r="D58">
        <f t="shared" ref="D58:E58" si="12">D31</f>
        <v>0</v>
      </c>
      <c r="E58">
        <f t="shared" si="12"/>
        <v>0</v>
      </c>
      <c r="F58" s="18">
        <f t="shared" si="5"/>
        <v>0</v>
      </c>
      <c r="N58" s="14">
        <f t="shared" si="3"/>
        <v>17</v>
      </c>
      <c r="O58">
        <f t="shared" ref="O58:P58" si="13">O31</f>
        <v>0</v>
      </c>
      <c r="P58">
        <f t="shared" si="13"/>
        <v>0</v>
      </c>
      <c r="Q58" s="85">
        <f t="shared" si="7"/>
        <v>0</v>
      </c>
    </row>
    <row r="59" spans="3:17" x14ac:dyDescent="0.35">
      <c r="C59" s="14">
        <f t="shared" si="2"/>
        <v>18</v>
      </c>
      <c r="D59">
        <f t="shared" ref="D59:E59" si="14">D32</f>
        <v>1.4774880505297438E-2</v>
      </c>
      <c r="E59">
        <f t="shared" si="14"/>
        <v>1.4985365020043292E-2</v>
      </c>
      <c r="F59" s="18">
        <f t="shared" si="5"/>
        <v>2.976024552534073E-2</v>
      </c>
      <c r="N59" s="14">
        <f t="shared" si="3"/>
        <v>18</v>
      </c>
      <c r="O59">
        <f t="shared" ref="O59:P59" si="15">O32</f>
        <v>1.4774880505297438E-2</v>
      </c>
      <c r="P59">
        <f t="shared" si="15"/>
        <v>1.4985365020043292E-2</v>
      </c>
      <c r="Q59" s="85">
        <f t="shared" si="7"/>
        <v>2.976024552534073E-2</v>
      </c>
    </row>
    <row r="60" spans="3:17" x14ac:dyDescent="0.35">
      <c r="C60" s="14">
        <f t="shared" si="2"/>
        <v>19</v>
      </c>
      <c r="D60">
        <f t="shared" ref="D60:E60" si="16">D33</f>
        <v>0</v>
      </c>
      <c r="E60">
        <f t="shared" si="16"/>
        <v>0</v>
      </c>
      <c r="F60" s="18">
        <f t="shared" si="5"/>
        <v>0</v>
      </c>
      <c r="N60" s="14">
        <f t="shared" si="3"/>
        <v>19</v>
      </c>
      <c r="O60">
        <f t="shared" ref="O60:P60" si="17">O33</f>
        <v>0</v>
      </c>
      <c r="P60">
        <f t="shared" si="17"/>
        <v>0</v>
      </c>
      <c r="Q60" s="85">
        <f t="shared" si="7"/>
        <v>0</v>
      </c>
    </row>
    <row r="61" spans="3:17" x14ac:dyDescent="0.35">
      <c r="C61" s="14">
        <f t="shared" si="2"/>
        <v>20</v>
      </c>
      <c r="D61">
        <f t="shared" ref="D61:E61" si="18">D34</f>
        <v>7.6527034917486672E-3</v>
      </c>
      <c r="E61">
        <f t="shared" si="18"/>
        <v>7.7617247173604126E-3</v>
      </c>
      <c r="F61" s="18">
        <f t="shared" si="5"/>
        <v>1.541442820910908E-2</v>
      </c>
      <c r="N61" s="14">
        <f t="shared" si="3"/>
        <v>20</v>
      </c>
      <c r="O61">
        <f t="shared" ref="O61:P61" si="19">O34</f>
        <v>7.6527034917486672E-3</v>
      </c>
      <c r="P61">
        <f t="shared" si="19"/>
        <v>7.7617247173604126E-3</v>
      </c>
      <c r="Q61" s="85">
        <f t="shared" si="7"/>
        <v>1.541442820910908E-2</v>
      </c>
    </row>
    <row r="62" spans="3:17" x14ac:dyDescent="0.35">
      <c r="C62" s="14">
        <f t="shared" si="2"/>
        <v>21</v>
      </c>
      <c r="D62">
        <f t="shared" ref="D62:E62" si="20">D35</f>
        <v>0</v>
      </c>
      <c r="E62">
        <f t="shared" si="20"/>
        <v>0</v>
      </c>
      <c r="F62" s="18">
        <f t="shared" si="5"/>
        <v>0</v>
      </c>
      <c r="N62" s="14">
        <f t="shared" si="3"/>
        <v>21</v>
      </c>
      <c r="O62">
        <f t="shared" ref="O62:P62" si="21">O35</f>
        <v>0</v>
      </c>
      <c r="P62">
        <f t="shared" si="21"/>
        <v>0</v>
      </c>
      <c r="Q62" s="85">
        <f t="shared" si="7"/>
        <v>0</v>
      </c>
    </row>
    <row r="63" spans="3:17" x14ac:dyDescent="0.35">
      <c r="C63" s="14">
        <f t="shared" si="2"/>
        <v>22</v>
      </c>
      <c r="D63">
        <f t="shared" ref="D63:E63" si="22">D36</f>
        <v>3.9637458124703309E-3</v>
      </c>
      <c r="E63">
        <f t="shared" si="22"/>
        <v>4.02021375572135E-3</v>
      </c>
      <c r="F63" s="18">
        <f t="shared" si="5"/>
        <v>7.98395956819168E-3</v>
      </c>
      <c r="N63" s="14">
        <f t="shared" si="3"/>
        <v>22</v>
      </c>
      <c r="O63">
        <f t="shared" ref="O63:P63" si="23">O36</f>
        <v>3.9637458124703309E-3</v>
      </c>
      <c r="P63">
        <f t="shared" si="23"/>
        <v>4.02021375572135E-3</v>
      </c>
      <c r="Q63" s="85">
        <f t="shared" si="7"/>
        <v>7.98395956819168E-3</v>
      </c>
    </row>
    <row r="64" spans="3:17" x14ac:dyDescent="0.35">
      <c r="C64" s="14">
        <f t="shared" si="2"/>
        <v>23</v>
      </c>
      <c r="D64">
        <f t="shared" ref="D64:E64" si="24">D37</f>
        <v>0</v>
      </c>
      <c r="E64">
        <f t="shared" si="24"/>
        <v>0</v>
      </c>
      <c r="F64" s="18">
        <f t="shared" si="5"/>
        <v>0</v>
      </c>
      <c r="N64" s="14">
        <f t="shared" si="3"/>
        <v>23</v>
      </c>
      <c r="O64">
        <f t="shared" ref="O64:P64" si="25">O37</f>
        <v>0</v>
      </c>
      <c r="P64">
        <f t="shared" si="25"/>
        <v>0</v>
      </c>
      <c r="Q64" s="85">
        <f t="shared" si="7"/>
        <v>0</v>
      </c>
    </row>
    <row r="65" spans="2:22" x14ac:dyDescent="0.35">
      <c r="C65" s="14">
        <f t="shared" si="2"/>
        <v>24</v>
      </c>
      <c r="D65">
        <f t="shared" ref="D65:E65" si="26">D38</f>
        <v>2.053036666429892E-3</v>
      </c>
      <c r="E65">
        <f t="shared" si="26"/>
        <v>2.0822844445309739E-3</v>
      </c>
      <c r="F65" s="18">
        <f t="shared" si="5"/>
        <v>4.1353211109608663E-3</v>
      </c>
      <c r="N65" s="14">
        <f t="shared" si="3"/>
        <v>24</v>
      </c>
      <c r="O65">
        <f t="shared" ref="O65:P65" si="27">O38</f>
        <v>2.053036666429892E-3</v>
      </c>
      <c r="P65">
        <f t="shared" si="27"/>
        <v>2.0822844445309739E-3</v>
      </c>
      <c r="Q65" s="85">
        <f t="shared" si="7"/>
        <v>4.1353211109608663E-3</v>
      </c>
    </row>
    <row r="66" spans="2:22" x14ac:dyDescent="0.35">
      <c r="C66" s="14">
        <f t="shared" si="2"/>
        <v>25</v>
      </c>
      <c r="D66">
        <f t="shared" ref="D66:E66" si="28">D39</f>
        <v>0</v>
      </c>
      <c r="E66">
        <f t="shared" si="28"/>
        <v>0</v>
      </c>
      <c r="F66" s="18">
        <f t="shared" si="5"/>
        <v>0</v>
      </c>
      <c r="N66" s="14">
        <f t="shared" si="3"/>
        <v>25</v>
      </c>
      <c r="O66">
        <f t="shared" ref="O66:P66" si="29">O39</f>
        <v>0</v>
      </c>
      <c r="P66">
        <f t="shared" si="29"/>
        <v>0</v>
      </c>
      <c r="Q66" s="85">
        <f t="shared" si="7"/>
        <v>0</v>
      </c>
    </row>
    <row r="67" spans="2:22" x14ac:dyDescent="0.35">
      <c r="C67" s="14">
        <f t="shared" si="2"/>
        <v>26</v>
      </c>
      <c r="D67">
        <f t="shared" ref="D67:E67" si="30">D40</f>
        <v>1.0633778635463684E-3</v>
      </c>
      <c r="E67">
        <f t="shared" si="30"/>
        <v>1.0785268573754411E-3</v>
      </c>
      <c r="F67" s="18">
        <f t="shared" si="5"/>
        <v>2.1419047209218093E-3</v>
      </c>
      <c r="N67" s="14">
        <f t="shared" si="3"/>
        <v>26</v>
      </c>
      <c r="O67">
        <f t="shared" ref="O67:P67" si="31">O40</f>
        <v>1.0633778635463682E-3</v>
      </c>
      <c r="P67">
        <f t="shared" si="31"/>
        <v>1.0785268573754413E-3</v>
      </c>
      <c r="Q67" s="85">
        <f t="shared" si="7"/>
        <v>2.1419047209218093E-3</v>
      </c>
    </row>
    <row r="68" spans="2:22" x14ac:dyDescent="0.35">
      <c r="C68" s="14">
        <f t="shared" si="2"/>
        <v>27</v>
      </c>
      <c r="D68">
        <f t="shared" ref="D68:E68" si="32">D41</f>
        <v>0</v>
      </c>
      <c r="E68">
        <f t="shared" si="32"/>
        <v>0</v>
      </c>
      <c r="F68" s="18">
        <f t="shared" si="5"/>
        <v>0</v>
      </c>
      <c r="N68" s="14">
        <f t="shared" si="3"/>
        <v>27</v>
      </c>
      <c r="O68">
        <f t="shared" ref="O68:P68" si="33">O41</f>
        <v>0</v>
      </c>
      <c r="P68">
        <f t="shared" si="33"/>
        <v>0</v>
      </c>
      <c r="Q68" s="85">
        <f t="shared" si="7"/>
        <v>0</v>
      </c>
    </row>
    <row r="69" spans="2:22" x14ac:dyDescent="0.35">
      <c r="C69" s="14">
        <f t="shared" si="2"/>
        <v>28</v>
      </c>
      <c r="D69">
        <f t="shared" ref="D69:E69" si="34">D42</f>
        <v>5.5078046055883863E-4</v>
      </c>
      <c r="E69">
        <f t="shared" si="34"/>
        <v>5.5862693741735923E-4</v>
      </c>
      <c r="F69" s="18">
        <f t="shared" si="5"/>
        <v>1.1094073979761978E-3</v>
      </c>
      <c r="N69" s="14">
        <f t="shared" si="3"/>
        <v>28</v>
      </c>
      <c r="O69">
        <f t="shared" ref="O69:P69" si="35">O42</f>
        <v>5.5078046055883863E-4</v>
      </c>
      <c r="P69">
        <f t="shared" si="35"/>
        <v>5.5862693741735923E-4</v>
      </c>
      <c r="Q69" s="85">
        <f t="shared" si="7"/>
        <v>1.1094073979761978E-3</v>
      </c>
    </row>
    <row r="71" spans="2:22" x14ac:dyDescent="0.35">
      <c r="D71" s="115" t="s">
        <v>74</v>
      </c>
      <c r="E71" s="116"/>
      <c r="F71" s="119">
        <f>INDEX(D75:K82,VLOOKUP($D$14,C74:K82,1,FALSE)+1,HLOOKUP($D$15,C74:K82,1,FALSE)+1)</f>
        <v>11.829103270456811</v>
      </c>
      <c r="O71" s="115" t="s">
        <v>75</v>
      </c>
      <c r="P71" s="116"/>
      <c r="Q71" s="119">
        <f>INDEX(O75:V82,VLOOKUP($D$14,N74:V82,1,FALSE)+1,HLOOKUP($D$15,N74:V82,1,FALSE)+1)</f>
        <v>11.829198555870342</v>
      </c>
    </row>
    <row r="72" spans="2:22" x14ac:dyDescent="0.35">
      <c r="D72" s="4" t="s">
        <v>658</v>
      </c>
      <c r="F72" s="81">
        <f>F71+D14+D15</f>
        <v>11.829103270456811</v>
      </c>
      <c r="O72" s="4" t="s">
        <v>659</v>
      </c>
      <c r="Q72" s="81">
        <f>Q71+D14+D15</f>
        <v>11.829198555870342</v>
      </c>
    </row>
    <row r="73" spans="2:22" x14ac:dyDescent="0.35">
      <c r="G73" t="s">
        <v>0</v>
      </c>
      <c r="R73" t="s">
        <v>0</v>
      </c>
    </row>
    <row r="74" spans="2:22" x14ac:dyDescent="0.35">
      <c r="D74">
        <v>0</v>
      </c>
      <c r="E74">
        <v>1</v>
      </c>
      <c r="F74">
        <v>2</v>
      </c>
      <c r="G74">
        <v>3</v>
      </c>
      <c r="H74">
        <v>4</v>
      </c>
      <c r="I74">
        <v>5</v>
      </c>
      <c r="J74">
        <v>6</v>
      </c>
      <c r="K74">
        <v>7</v>
      </c>
      <c r="O74">
        <v>0</v>
      </c>
      <c r="P74">
        <v>1</v>
      </c>
      <c r="Q74">
        <v>2</v>
      </c>
      <c r="R74">
        <v>3</v>
      </c>
      <c r="S74">
        <v>4</v>
      </c>
      <c r="T74">
        <v>5</v>
      </c>
      <c r="U74">
        <v>6</v>
      </c>
      <c r="V74">
        <v>7</v>
      </c>
    </row>
    <row r="75" spans="2:22" x14ac:dyDescent="0.35">
      <c r="C75">
        <v>0</v>
      </c>
      <c r="D75" s="17">
        <f>1+$D$2*O76+$D$3*P75</f>
        <v>11.829103270456811</v>
      </c>
      <c r="E75" s="26">
        <f>1+$D$2*E76+$D$3*F75</f>
        <v>10.867715500145975</v>
      </c>
      <c r="F75" s="17">
        <f>1+$D$2*Q76+$D$3*R75</f>
        <v>9.5041736063713174</v>
      </c>
      <c r="G75" s="26">
        <f>1+$D$2*G76+$D$3*H75</f>
        <v>8.0555652277267082</v>
      </c>
      <c r="H75" s="17">
        <f>1+$D$2*S76+$D$3*T75</f>
        <v>6.0445008608345638</v>
      </c>
      <c r="I75" s="26">
        <f>1+$D$2*I76+$D$3*J75</f>
        <v>4.267480236263494</v>
      </c>
      <c r="J75" s="17">
        <f>1+$D$2*U76+$D$3*V75</f>
        <v>2.0770563471111387</v>
      </c>
      <c r="K75" s="112">
        <v>0</v>
      </c>
      <c r="N75">
        <v>0</v>
      </c>
      <c r="O75" s="17">
        <f>1+$D$5*D76+$D$4*E75</f>
        <v>11.829198555870342</v>
      </c>
      <c r="P75" s="26">
        <f>1+$D$5*P76+$D$4*Q75</f>
        <v>10.750511639542255</v>
      </c>
      <c r="Q75" s="17">
        <f>1+$D$5*F76+$D$4*G75</f>
        <v>9.5025253310151943</v>
      </c>
      <c r="R75" s="26">
        <f>1+$D$5*R76+$D$4*S75</f>
        <v>7.7397740414638738</v>
      </c>
      <c r="S75" s="17">
        <f>1+$D$5*H76+$D$4*I75</f>
        <v>6.0594509016002061</v>
      </c>
      <c r="T75" s="26">
        <f>1+$D$5*T76+$D$4*U75</f>
        <v>3.81524448429077</v>
      </c>
      <c r="U75" s="17">
        <f>1+$D$5*J76+$D$4*K75</f>
        <v>1.9220351245765639</v>
      </c>
      <c r="V75" s="112">
        <v>0</v>
      </c>
    </row>
    <row r="76" spans="2:22" x14ac:dyDescent="0.35">
      <c r="C76">
        <v>1</v>
      </c>
      <c r="D76" s="26">
        <f>1+$D$2*D77+$D$3*E76</f>
        <v>10.772266394784603</v>
      </c>
      <c r="E76" s="17">
        <f>1+$D$2*P77+$D$3*Q76</f>
        <v>10.117170360446526</v>
      </c>
      <c r="F76" s="26">
        <f>1+$D$2*F77+$D$3*G76</f>
        <v>9.1631801435366693</v>
      </c>
      <c r="G76" s="17">
        <f>1+$D$2*R77+$D$3*S76</f>
        <v>7.7493364951291941</v>
      </c>
      <c r="H76" s="26">
        <f>1+$D$2*H77+$D$3*I76</f>
        <v>6.2300682063237689</v>
      </c>
      <c r="I76" s="17">
        <f>1+$D$2*T77+$D$3*U76</f>
        <v>4.0843242645641462</v>
      </c>
      <c r="J76" s="26">
        <f>1+$D$2*J77+$D$3*K76</f>
        <v>2.2849016038967025</v>
      </c>
      <c r="K76" s="112">
        <v>0</v>
      </c>
      <c r="N76">
        <v>1</v>
      </c>
      <c r="O76" s="26">
        <f>1+$D$5*O77+$D$4*P76</f>
        <v>10.883031207363953</v>
      </c>
      <c r="P76" s="17">
        <f>1+$D$5*E77+$D$4*F76</f>
        <v>10.11706191318512</v>
      </c>
      <c r="Q76" s="26">
        <f>1+$D$5*Q77+$D$4*R76</f>
        <v>9.0286886346062296</v>
      </c>
      <c r="R76" s="17">
        <f>1+$D$5*G77+$D$4*H76</f>
        <v>7.7453643684612548</v>
      </c>
      <c r="S76" s="26">
        <f>1+$D$5*S77+$D$4*T76</f>
        <v>5.8879909315397772</v>
      </c>
      <c r="T76" s="17">
        <f>1+$D$5*I77+$D$4*J76</f>
        <v>4.1355034016812988</v>
      </c>
      <c r="U76" s="26">
        <f>1+$D$5*U77+$D$4*V76</f>
        <v>1.8161099340712452</v>
      </c>
      <c r="V76" s="112">
        <v>0</v>
      </c>
    </row>
    <row r="77" spans="2:22" x14ac:dyDescent="0.35">
      <c r="C77">
        <v>2</v>
      </c>
      <c r="D77" s="17">
        <f>1+$D$2*O78+$D$3*P77</f>
        <v>9.5356004917769255</v>
      </c>
      <c r="E77" s="26">
        <f>1+$D$2*E78+$D$3*F77</f>
        <v>9.0488942387046549</v>
      </c>
      <c r="F77" s="17">
        <f>1+$D$2*Q78+$D$3*R77</f>
        <v>8.4471510180564238</v>
      </c>
      <c r="G77" s="26">
        <f>1+$D$2*G78+$D$3*H77</f>
        <v>7.5070271810596463</v>
      </c>
      <c r="H77" s="17">
        <f>1+$D$2*S78+$D$3*T77</f>
        <v>6.0162537872048816</v>
      </c>
      <c r="I77" s="26">
        <f>1+$D$2*I78+$D$3*J77</f>
        <v>4.3927837878080762</v>
      </c>
      <c r="J77" s="17">
        <f>1+$D$2*U78+$D$3*V77</f>
        <v>2.1665742682820723</v>
      </c>
      <c r="K77" s="112">
        <v>0</v>
      </c>
      <c r="M77" t="s">
        <v>1</v>
      </c>
      <c r="N77">
        <v>2</v>
      </c>
      <c r="O77" s="17">
        <f>1+$D$5*D78+$D$4*E77</f>
        <v>9.5371088063688969</v>
      </c>
      <c r="P77" s="26">
        <f>1+$D$5*P78+$D$4*Q77</f>
        <v>9.17788467408303</v>
      </c>
      <c r="Q77" s="17">
        <f>1+$D$5*F78+$D$4*G77</f>
        <v>8.4474721872222887</v>
      </c>
      <c r="R77" s="26">
        <f>1+$D$5*R78+$D$4*S77</f>
        <v>7.3403738443731381</v>
      </c>
      <c r="S77" s="17">
        <f>1+$D$5*H78+$D$4*I77</f>
        <v>6.0002479412946945</v>
      </c>
      <c r="T77" s="26">
        <f>1+$D$5*T78+$D$4*U77</f>
        <v>3.9545464702072759</v>
      </c>
      <c r="U77" s="17">
        <f>1+$D$5*J78+$D$4*K77</f>
        <v>2.0224076584628818</v>
      </c>
      <c r="V77" s="112">
        <v>0</v>
      </c>
    </row>
    <row r="78" spans="2:22" x14ac:dyDescent="0.35">
      <c r="B78" t="s">
        <v>1</v>
      </c>
      <c r="C78">
        <v>3</v>
      </c>
      <c r="D78" s="26">
        <f>1+$D$2*D79+$D$3*E78</f>
        <v>7.780635227713109</v>
      </c>
      <c r="E78" s="17">
        <f>1+$D$2*P79+$D$3*Q78</f>
        <v>7.7756187484291832</v>
      </c>
      <c r="F78" s="26">
        <f>1+$D$2*F79+$D$3*G78</f>
        <v>7.3594435399250075</v>
      </c>
      <c r="G78" s="17">
        <f>1+$D$2*R79+$D$3*S78</f>
        <v>6.8437856413628584</v>
      </c>
      <c r="H78" s="26">
        <f>1+$D$2*H79+$D$3*I78</f>
        <v>5.8981448978295097</v>
      </c>
      <c r="I78" s="17">
        <f>1+$D$2*T79+$D$3*U78</f>
        <v>4.2341831688163278</v>
      </c>
      <c r="J78" s="26">
        <f>1+$D$2*J79+$D$3*K78</f>
        <v>2.5336354726518078</v>
      </c>
      <c r="K78" s="112">
        <v>0</v>
      </c>
      <c r="N78">
        <v>3</v>
      </c>
      <c r="O78" s="26">
        <f>1+$D$5*O79+$D$4*P78</f>
        <v>8.0948784905053586</v>
      </c>
      <c r="P78" s="17">
        <f>1+$D$5*E79+$D$4*F78</f>
        <v>7.7794055108629712</v>
      </c>
      <c r="Q78" s="26">
        <f>1+$D$5*Q79+$D$4*R78</f>
        <v>7.5204192861723458</v>
      </c>
      <c r="R78" s="17">
        <f>1+$D$5*G79+$D$4*H78</f>
        <v>6.8431162884497461</v>
      </c>
      <c r="S78" s="26">
        <f>1+$D$5*S79+$D$4*T78</f>
        <v>5.7447751900390678</v>
      </c>
      <c r="T78" s="17">
        <f>1+$D$5*I79+$D$4*J78</f>
        <v>4.3323472792416933</v>
      </c>
      <c r="U78" s="26">
        <f>1+$D$5*U79+$D$4*V78</f>
        <v>1.9670531844889163</v>
      </c>
      <c r="V78" s="112">
        <v>0</v>
      </c>
    </row>
    <row r="79" spans="2:22" x14ac:dyDescent="0.35">
      <c r="C79">
        <v>4</v>
      </c>
      <c r="D79" s="17">
        <f>1+$D$2*O80+$D$3*P79</f>
        <v>6.0978983013454764</v>
      </c>
      <c r="E79" s="26">
        <f>1+$D$2*E80+$D$3*F79</f>
        <v>5.9220472980697156</v>
      </c>
      <c r="F79" s="17">
        <f>1+$D$2*Q80+$D$3*R79</f>
        <v>6.0270980982556477</v>
      </c>
      <c r="G79" s="26">
        <f>1+$D$2*G80+$D$3*H79</f>
        <v>5.7617781212495274</v>
      </c>
      <c r="H79" s="17">
        <f>1+$D$2*S80+$D$3*T79</f>
        <v>5.353741579235809</v>
      </c>
      <c r="I79" s="26">
        <f>1+$D$2*I80+$D$3*J79</f>
        <v>4.5129287113628243</v>
      </c>
      <c r="J79" s="17">
        <f>1+$D$2*U80+$D$3*V79</f>
        <v>2.5859841266406778</v>
      </c>
      <c r="K79" s="112">
        <v>0</v>
      </c>
      <c r="N79">
        <v>4</v>
      </c>
      <c r="O79" s="17">
        <f>1+$D$5*D80+$D$4*E79</f>
        <v>6.0830743787447368</v>
      </c>
      <c r="P79" s="26">
        <f>1+$D$5*P80+$D$4*Q79</f>
        <v>6.2645521635979442</v>
      </c>
      <c r="Q79" s="17">
        <f>1+$D$5*F80+$D$4*G79</f>
        <v>6.0434386206223918</v>
      </c>
      <c r="R79" s="26">
        <f>1+$D$5*R80+$D$4*S79</f>
        <v>5.9117245466890767</v>
      </c>
      <c r="S79" s="17">
        <f>1+$D$5*H80+$D$4*I79</f>
        <v>5.3543877305807399</v>
      </c>
      <c r="T79" s="26">
        <f>1+$D$5*T80+$D$4*U79</f>
        <v>4.1036613187512669</v>
      </c>
      <c r="U79" s="17">
        <f>1+$D$5*J80+$D$4*K79</f>
        <v>2.3964611687725959</v>
      </c>
      <c r="V79" s="112">
        <v>0</v>
      </c>
    </row>
    <row r="80" spans="2:22" x14ac:dyDescent="0.35">
      <c r="C80">
        <v>5</v>
      </c>
      <c r="D80" s="26">
        <f>1+$D$2*D81+$D$3*E80</f>
        <v>3.8429827181038547</v>
      </c>
      <c r="E80" s="17">
        <f>1+$D$2*P81+$D$3*Q80</f>
        <v>4.1637845016607224</v>
      </c>
      <c r="F80" s="26">
        <f>1+$D$2*F81+$D$3*G80</f>
        <v>3.981656048482435</v>
      </c>
      <c r="G80" s="17">
        <f>1+$D$2*R81+$D$3*S80</f>
        <v>4.3555851508004837</v>
      </c>
      <c r="H80" s="26">
        <f>1+$D$2*H81+$D$3*I80</f>
        <v>4.1200472130156767</v>
      </c>
      <c r="I80" s="17">
        <f>1+$D$2*T81+$D$3*U80</f>
        <v>4.148978739840544</v>
      </c>
      <c r="J80" s="26">
        <f>1+$D$2*J81+$D$3*K80</f>
        <v>3.4605800573739551</v>
      </c>
      <c r="K80" s="112">
        <v>0</v>
      </c>
      <c r="N80">
        <v>5</v>
      </c>
      <c r="O80" s="26">
        <f>1+$D$5*O81+$D$4*P80</f>
        <v>4.2973647694172925</v>
      </c>
      <c r="P80" s="17">
        <f>1+$D$5*E81+$D$4*F80</f>
        <v>4.113274717456683</v>
      </c>
      <c r="Q80" s="26">
        <f>1+$D$5*Q81+$D$4*R80</f>
        <v>4.420085891709463</v>
      </c>
      <c r="R80" s="17">
        <f>1+$D$5*G81+$D$4*H80</f>
        <v>4.2574210403751174</v>
      </c>
      <c r="S80" s="26">
        <f>1+$D$5*S81+$D$4*T80</f>
        <v>4.5253414347445258</v>
      </c>
      <c r="T80" s="17">
        <f>1+$D$5*I81+$D$4*J80</f>
        <v>4.1489787398405449</v>
      </c>
      <c r="U80" s="26">
        <f>1+$D$5*U81+$D$4*V80</f>
        <v>2.6742533344675872</v>
      </c>
      <c r="V80" s="112">
        <v>0</v>
      </c>
    </row>
    <row r="81" spans="2:22" x14ac:dyDescent="0.35">
      <c r="C81">
        <v>6</v>
      </c>
      <c r="D81" s="17">
        <f>1+$D$2*O82+$D$3*P81</f>
        <v>1.9366760996811485</v>
      </c>
      <c r="E81" s="26">
        <f>1+$D$2*E82+$D$3*F81</f>
        <v>1.829714280574295</v>
      </c>
      <c r="F81" s="17">
        <f>1+$D$2*Q82+$D$3*R81</f>
        <v>2.0388945727058525</v>
      </c>
      <c r="G81" s="26">
        <f>1+$D$2*G82+$D$3*H81</f>
        <v>1.9823673428102353</v>
      </c>
      <c r="H81" s="17">
        <f>1+$D$2*S82+$D$3*T81</f>
        <v>2.4140158733593227</v>
      </c>
      <c r="I81" s="26">
        <f>1+$D$2*I82+$D$3*J81</f>
        <v>2.6883986824665902</v>
      </c>
      <c r="J81" s="16">
        <f>2/($D$2*$D$5+$D$3*$D$4)</f>
        <v>4.1489787398405449</v>
      </c>
      <c r="N81">
        <v>6</v>
      </c>
      <c r="O81" s="17">
        <f>1+$D$5*D82+$D$4*E81</f>
        <v>2.0913626457591672</v>
      </c>
      <c r="P81" s="26">
        <f>1+$D$5*P82+$D$4*Q81</f>
        <v>2.3017367071244146</v>
      </c>
      <c r="Q81" s="17">
        <f>1+$D$5*F82+$D$4*G81</f>
        <v>2.1824150311801103</v>
      </c>
      <c r="R81" s="26">
        <f>1+$D$5*R82+$D$4*S81</f>
        <v>2.5529228018558361</v>
      </c>
      <c r="S81" s="17">
        <f>1+$D$5*H82+$D$4*I81</f>
        <v>2.6035388312274046</v>
      </c>
      <c r="T81" s="26">
        <f>1+$D$5*T82+$D$4*U81</f>
        <v>3.4747254053729577</v>
      </c>
      <c r="U81" s="16">
        <f>2/($D$2*$D$5+$D$3*$D$4)</f>
        <v>4.1489787398405449</v>
      </c>
    </row>
    <row r="82" spans="2:22" x14ac:dyDescent="0.35">
      <c r="C82">
        <v>7</v>
      </c>
      <c r="D82" s="112">
        <v>0</v>
      </c>
      <c r="E82" s="112">
        <v>0</v>
      </c>
      <c r="F82" s="112">
        <v>0</v>
      </c>
      <c r="G82" s="112">
        <v>0</v>
      </c>
      <c r="H82" s="112">
        <v>0</v>
      </c>
      <c r="I82" s="112">
        <v>0</v>
      </c>
      <c r="N82">
        <v>7</v>
      </c>
      <c r="O82" s="112">
        <v>0</v>
      </c>
      <c r="P82" s="112">
        <v>0</v>
      </c>
      <c r="Q82" s="112">
        <v>0</v>
      </c>
      <c r="R82" s="112">
        <v>0</v>
      </c>
      <c r="S82" s="112">
        <v>0</v>
      </c>
      <c r="T82" s="112">
        <v>0</v>
      </c>
    </row>
    <row r="84" spans="2:22" x14ac:dyDescent="0.35">
      <c r="D84" s="115" t="s">
        <v>76</v>
      </c>
      <c r="E84" s="116"/>
      <c r="F84" s="120">
        <f>INDEX(D87:K94,VLOOKUP($D$14,C86:K94,1,FALSE)+1,HLOOKUP($D$15,C86:K94,1,FALSE)+1)</f>
        <v>8.9643838625748042</v>
      </c>
      <c r="O84" s="115" t="s">
        <v>77</v>
      </c>
      <c r="P84" s="116"/>
      <c r="Q84" s="120">
        <f>INDEX(O87:V94,VLOOKUP($D$14,N86:V94,1,FALSE)+1,HLOOKUP($D$15,N86:V94,1,FALSE)+1)</f>
        <v>8.9657152122362778</v>
      </c>
    </row>
    <row r="85" spans="2:22" x14ac:dyDescent="0.35">
      <c r="G85" t="s">
        <v>0</v>
      </c>
      <c r="R85" t="s">
        <v>0</v>
      </c>
    </row>
    <row r="86" spans="2:22" x14ac:dyDescent="0.35">
      <c r="D86">
        <v>0</v>
      </c>
      <c r="E86">
        <v>1</v>
      </c>
      <c r="F86">
        <v>2</v>
      </c>
      <c r="G86">
        <v>3</v>
      </c>
      <c r="H86">
        <v>4</v>
      </c>
      <c r="I86">
        <v>5</v>
      </c>
      <c r="J86">
        <v>6</v>
      </c>
      <c r="K86">
        <v>7</v>
      </c>
      <c r="O86">
        <v>0</v>
      </c>
      <c r="P86">
        <v>1</v>
      </c>
      <c r="Q86">
        <v>2</v>
      </c>
      <c r="R86">
        <v>3</v>
      </c>
      <c r="S86">
        <v>4</v>
      </c>
      <c r="T86">
        <v>5</v>
      </c>
      <c r="U86">
        <v>6</v>
      </c>
      <c r="V86">
        <v>7</v>
      </c>
    </row>
    <row r="87" spans="2:22" x14ac:dyDescent="0.35">
      <c r="C87">
        <v>0</v>
      </c>
      <c r="D87" s="17">
        <f>$D$2*O88+$D$3*P87+$D$2*$D$3*(O76-P75)^2</f>
        <v>8.9643838625748042</v>
      </c>
      <c r="E87" s="26">
        <f>$D$2*E88+$D$3*F87+$D$2*$D$3*(E76-F75)^2</f>
        <v>8.946235763027909</v>
      </c>
      <c r="F87" s="17">
        <f>$D$2*Q88+$D$3*R87+$D$2*$D$3*(Q76-R75)^2</f>
        <v>9.121107079897131</v>
      </c>
      <c r="G87" s="26">
        <f>$D$2*G88+$D$3*H87+$D$2*$D$3*(G76-H75)^2</f>
        <v>8.8370682599508115</v>
      </c>
      <c r="H87" s="17">
        <f>$D$2*S88+$D$3*T87+$D$2*$D$3*(S76-T75)^2</f>
        <v>7.5395164297579775</v>
      </c>
      <c r="I87" s="26">
        <f>$D$2*I88+$D$3*J87+$D$2*$D$3*(I76-J75)^2</f>
        <v>5.4493611603332122</v>
      </c>
      <c r="J87" s="17">
        <f>$D$2*U88+$D$3*V87+$D$2*$D$3*(U76-V75)^2</f>
        <v>2.267274458937651</v>
      </c>
      <c r="K87" s="112">
        <v>0</v>
      </c>
      <c r="N87">
        <v>0</v>
      </c>
      <c r="O87" s="17">
        <f>$D$5*D88+$D$4*E87+$D$4*$D$5*(D76-E75)^2</f>
        <v>8.9657152122362778</v>
      </c>
      <c r="P87" s="26">
        <f>$D$5*P88+$D$4*Q87+$D$4*$D$5*(P76-Q75)^2</f>
        <v>8.9826097210097799</v>
      </c>
      <c r="Q87" s="17">
        <f>$D$5*F88+$D$4*G87+$D$4*$D$5*(F76-G75)^2</f>
        <v>9.0406742486387994</v>
      </c>
      <c r="R87" s="26">
        <f>$D$5*R88+$D$4*S87+$D$4*$D$5*(R76-S75)^2</f>
        <v>8.6871181234304391</v>
      </c>
      <c r="S87" s="17">
        <f>$D$5*H88+$D$4*I87+$D$4*$D$5*(H76-I75)^2</f>
        <v>7.5062443058958355</v>
      </c>
      <c r="T87" s="26">
        <f>$D$5*T88+$D$4*U87+$D$4*$D$5*(T76-U75)^2</f>
        <v>4.9978534528257734</v>
      </c>
      <c r="U87" s="17">
        <f>$D$5*J88+$D$4*K87+$D$4*$D$5*(J76-K75)^2</f>
        <v>2.5167433307750358</v>
      </c>
      <c r="V87" s="112">
        <v>0</v>
      </c>
    </row>
    <row r="88" spans="2:22" x14ac:dyDescent="0.35">
      <c r="C88">
        <v>1</v>
      </c>
      <c r="D88" s="26">
        <f>$D$2*D89+$D$3*E88+$D$2*$D$3*(D77-E76)^2</f>
        <v>8.9890737966698655</v>
      </c>
      <c r="E88" s="17">
        <f>$D$2*P89+$D$3*Q88+$D$2*$D$3*(P77-Q76)^2</f>
        <v>8.6733276953465825</v>
      </c>
      <c r="F88" s="26">
        <f>$D$2*F89+$D$3*G88+$D$2*$D$3*(F77-G76)^2</f>
        <v>8.6098745407701784</v>
      </c>
      <c r="G88" s="17">
        <f>$D$2*R89+$D$3*S88+$D$2*$D$3*(R77-S76)^2</f>
        <v>8.5446552668897837</v>
      </c>
      <c r="H88" s="26">
        <f>$D$2*H89+$D$3*I88+$D$2*$D$3*(H77-I76)^2</f>
        <v>8.2490980352503023</v>
      </c>
      <c r="I88" s="17">
        <f>$D$2*T89+$D$3*U88+$D$2*$D$3*(T77-U76)^2</f>
        <v>5.993217832337554</v>
      </c>
      <c r="J88" s="26">
        <f>$D$2*J89+$D$3*K88+$D$2*$D$3*(J77-K76)^2</f>
        <v>3.1227432080474884</v>
      </c>
      <c r="K88" s="112">
        <v>0</v>
      </c>
      <c r="N88">
        <v>1</v>
      </c>
      <c r="O88" s="26">
        <f>$D$5*O89+$D$4*P88+$D$4*$D$5*(O77-P76)^2</f>
        <v>8.9447311520023653</v>
      </c>
      <c r="P88" s="17">
        <f>$D$5*E89+$D$4*F88+$D$4*$D$5*(E77-F76)^2</f>
        <v>8.6715255897407477</v>
      </c>
      <c r="Q88" s="26">
        <f>$D$5*Q89+$D$4*R88+$D$4*$D$5*(Q77-R76)^2</f>
        <v>8.7428461701551932</v>
      </c>
      <c r="R88" s="17">
        <f>$D$5*G89+$D$4*H88+$D$4*$D$5*(G77-H76)^2</f>
        <v>8.7372375862680105</v>
      </c>
      <c r="S88" s="26">
        <f>$D$5*S89+$D$4*T88+$D$4*$D$5*(S77-T76)^2</f>
        <v>7.5352114720611691</v>
      </c>
      <c r="T88" s="17">
        <f>$D$5*I89+$D$4*J88+$D$4*$D$5*(I77-J76)^2</f>
        <v>5.7428482117146293</v>
      </c>
      <c r="U88" s="26">
        <f>$D$5*U89+$D$4*V88+$D$4*$D$5*(U77-V76)^2</f>
        <v>2.4808283130028026</v>
      </c>
      <c r="V88" s="112">
        <v>0</v>
      </c>
    </row>
    <row r="89" spans="2:22" x14ac:dyDescent="0.35">
      <c r="C89">
        <v>2</v>
      </c>
      <c r="D89" s="17">
        <f>$D$2*O90+$D$3*P89+$D$2*$D$3*(O78-P77)^2</f>
        <v>9.0680944235693328</v>
      </c>
      <c r="E89" s="26">
        <f>$D$2*E90+$D$3*F89+$D$2*$D$3*(E78-F77)^2</f>
        <v>8.7548618262340963</v>
      </c>
      <c r="F89" s="17">
        <f>$D$2*Q90+$D$3*R89+$D$2*$D$3*(Q78-R77)^2</f>
        <v>8.4564676450365894</v>
      </c>
      <c r="G89" s="26">
        <f>$D$2*G90+$D$3*H89+$D$2*$D$3*(G78-H77)^2</f>
        <v>8.4861478603301261</v>
      </c>
      <c r="H89" s="17">
        <f>$D$2*S90+$D$3*T89+$D$2*$D$3*(S78-T77)^2</f>
        <v>8.2781808157426156</v>
      </c>
      <c r="I89" s="26">
        <f>$D$2*I90+$D$3*J89+$D$2*$D$3*(I78-J77)^2</f>
        <v>6.9654445692420088</v>
      </c>
      <c r="J89" s="17">
        <f>$D$2*U90+$D$3*V89+$D$2*$D$3*(U78-V77)^2</f>
        <v>3.3552951172954399</v>
      </c>
      <c r="K89" s="112">
        <v>0</v>
      </c>
      <c r="N89">
        <v>2</v>
      </c>
      <c r="O89" s="17">
        <f>$D$5*D90+$D$4*E89+$D$4*$D$5*(D78-E77)^2</f>
        <v>9.1479394074189084</v>
      </c>
      <c r="P89" s="26">
        <f>$D$5*P90+$D$4*Q89+$D$4*$D$5*(P78-Q77)^2</f>
        <v>8.6165672336662507</v>
      </c>
      <c r="Q89" s="17">
        <f>$D$5*F90+$D$4*G89+$D$4*$D$5*(F78-G77)^2</f>
        <v>8.457105050035624</v>
      </c>
      <c r="R89" s="26">
        <f>$D$5*R90+$D$4*S89+$D$4*$D$5*(R78-S77)^2</f>
        <v>8.3789019846757835</v>
      </c>
      <c r="S89" s="17">
        <f>$D$5*H90+$D$4*I89+$D$4*$D$5*(H78-I77)^2</f>
        <v>8.1104407882011245</v>
      </c>
      <c r="T89" s="26">
        <f>$D$5*T90+$D$4*U89+$D$4*$D$5*(T78-U77)^2</f>
        <v>6.542431256978559</v>
      </c>
      <c r="U89" s="17">
        <f>$D$5*J90+$D$4*K89+$D$4*$D$5*(J78-K77)^2</f>
        <v>3.7081320030061162</v>
      </c>
      <c r="V89" s="112">
        <v>0</v>
      </c>
    </row>
    <row r="90" spans="2:22" x14ac:dyDescent="0.35">
      <c r="B90" t="s">
        <v>1</v>
      </c>
      <c r="C90">
        <v>3</v>
      </c>
      <c r="D90" s="26">
        <f>$D$2*D91+$D$3*E90+$D$2*$D$3*(D79-E78)^2</f>
        <v>8.7695456595432866</v>
      </c>
      <c r="E90" s="17">
        <f>$D$2*P91+$D$3*Q90+$D$2*$D$3*(P79-Q78)^2</f>
        <v>8.7761003755946074</v>
      </c>
      <c r="F90" s="26">
        <f>$D$2*F91+$D$3*G90+$D$2*$D$3*(F79-G78)^2</f>
        <v>8.4011850834629413</v>
      </c>
      <c r="G90" s="17">
        <f>$D$2*R91+$D$3*S90+$D$2*$D$3*(R79-S78)^2</f>
        <v>8.3501721529452411</v>
      </c>
      <c r="H90" s="26">
        <f>$D$2*H91+$D$3*I90+$D$2*$D$3*(H79-I78)^2</f>
        <v>8.4512084402987711</v>
      </c>
      <c r="I90" s="17">
        <f>$D$2*T91+$D$3*U90+$D$2*$D$3*(T79-U78)^2</f>
        <v>7.7029689293951815</v>
      </c>
      <c r="J90" s="26">
        <f>$D$2*J91+$D$3*K90+$D$2*$D$3*(J79-K78)^2</f>
        <v>5.3602471040300177</v>
      </c>
      <c r="K90" s="112">
        <v>0</v>
      </c>
      <c r="M90" t="s">
        <v>1</v>
      </c>
      <c r="N90">
        <v>3</v>
      </c>
      <c r="O90" s="26">
        <f>$D$5*O91+$D$4*P90+$D$4*$D$5*(O79-P78)^2</f>
        <v>8.9006183051828724</v>
      </c>
      <c r="P90" s="17">
        <f>$D$5*E91+$D$4*F90+$D$4*$D$5*(E79-F78)^2</f>
        <v>8.5860587373468213</v>
      </c>
      <c r="Q90" s="26">
        <f>$D$5*Q91+$D$4*R90+$D$4*$D$5*(Q79-R78)^2</f>
        <v>8.4964999646592094</v>
      </c>
      <c r="R90" s="17">
        <f>$D$5*G91+$D$4*H90+$D$4*$D$5*(G79-H78)^2</f>
        <v>8.3519706385792123</v>
      </c>
      <c r="S90" s="26">
        <f>$D$5*S91+$D$4*T90+$D$4*$D$5*(S79-T78)^2</f>
        <v>8.1649959990857397</v>
      </c>
      <c r="T90" s="17">
        <f>$D$5*I91+$D$4*J90+$D$4*$D$5*(I79-J78)^2</f>
        <v>7.5491918615073148</v>
      </c>
      <c r="U90" s="26">
        <f>$D$5*U91+$D$4*V90+$D$4*$D$5*(U79-V78)^2</f>
        <v>4.0830439997186367</v>
      </c>
      <c r="V90" s="112">
        <v>0</v>
      </c>
    </row>
    <row r="91" spans="2:22" x14ac:dyDescent="0.35">
      <c r="C91">
        <v>4</v>
      </c>
      <c r="D91" s="17">
        <f>$D$2*O92+$D$3*P91+$D$2*$D$3*(O80-P79)^2</f>
        <v>7.6196062488413236</v>
      </c>
      <c r="E91" s="26">
        <f>$D$2*E92+$D$3*F91+$D$2*$D$3*(E80-F79)^2</f>
        <v>7.6269582877160547</v>
      </c>
      <c r="F91" s="17">
        <f>$D$2*Q92+$D$3*R91+$D$2*$D$3*(Q80-R79)^2</f>
        <v>8.1647667095121097</v>
      </c>
      <c r="G91" s="26">
        <f>$D$2*G92+$D$3*H91+$D$2*$D$3*(G80-H79)^2</f>
        <v>8.1941947354813056</v>
      </c>
      <c r="H91" s="17">
        <f>$D$2*S92+$D$3*T91+$D$2*$D$3*(S80-T79)^2</f>
        <v>8.4545676803128647</v>
      </c>
      <c r="I91" s="26">
        <f>$D$2*I92+$D$3*J91+$D$2*$D$3*(I80-J79)^2</f>
        <v>8.4479693640563109</v>
      </c>
      <c r="J91" s="17">
        <f>$D$2*U92+$D$3*V91+$D$2*$D$3*(U80-V79)^2</f>
        <v>6.3169798822495675</v>
      </c>
      <c r="K91" s="112">
        <v>0</v>
      </c>
      <c r="N91">
        <v>4</v>
      </c>
      <c r="O91" s="17">
        <f>$D$5*D92+$D$4*E91+$D$4*$D$5*(D80-E79)^2</f>
        <v>7.6492161583551557</v>
      </c>
      <c r="P91" s="26">
        <f>$D$5*P92+$D$4*Q91+$D$4*$D$5*(P80-Q79)^2</f>
        <v>8.326124620914058</v>
      </c>
      <c r="Q91" s="17">
        <f>$D$5*F92+$D$4*G91+$D$4*$D$5*(F80-G79)^2</f>
        <v>8.3286989725084304</v>
      </c>
      <c r="R91" s="26">
        <f>$D$5*R92+$D$4*S91+$D$4*$D$5*(R80-S79)^2</f>
        <v>8.465893808516606</v>
      </c>
      <c r="S91" s="17">
        <f>$D$5*H92+$D$4*I91+$D$4*$D$5*(H80-I79)^2</f>
        <v>8.4521716675721414</v>
      </c>
      <c r="T91" s="26">
        <f>$D$5*T92+$D$4*U91+$D$4*$D$5*(T80-U79)^2</f>
        <v>8.3291517797123742</v>
      </c>
      <c r="U91" s="17">
        <f>$D$5*J92+$D$4*K91+$D$4*$D$5*(J80-K79)^2</f>
        <v>6.692698778447955</v>
      </c>
      <c r="V91" s="112">
        <v>0</v>
      </c>
    </row>
    <row r="92" spans="2:22" x14ac:dyDescent="0.35">
      <c r="C92">
        <v>5</v>
      </c>
      <c r="D92" s="26">
        <f>$D$2*D93+$D$3*E92+$D$2*$D$3*(D81-E80)^2</f>
        <v>5.1038850229679529</v>
      </c>
      <c r="E92" s="17">
        <f>$D$2*P93+$D$3*Q92+$D$2*$D$3*(P81-Q80)^2</f>
        <v>5.8450439945310189</v>
      </c>
      <c r="F92" s="26">
        <f>$D$2*F93+$D$3*G92+$D$2*$D$3*(F81-G80)^2</f>
        <v>6.6374080201393593</v>
      </c>
      <c r="G92" s="17">
        <f>$D$2*R93+$D$3*S92+$D$2*$D$3*(R81-S80)^2</f>
        <v>7.6100881301455328</v>
      </c>
      <c r="H92" s="26">
        <f>$D$2*H93+$D$3*I92+$D$2*$D$3*(H81-I80)^2</f>
        <v>8.3663150677287419</v>
      </c>
      <c r="I92" s="17">
        <f>$D$2*T93+$D$3*U92+$D$2*$D$3*(T81-U80)^2</f>
        <v>8.9160671039677446</v>
      </c>
      <c r="J92" s="26">
        <f>$D$2*J93+$D$3*K92+$D$2*$D$3*(J81-K80)^2</f>
        <v>9.4421743579460085</v>
      </c>
      <c r="K92" s="112">
        <v>0</v>
      </c>
      <c r="N92">
        <v>5</v>
      </c>
      <c r="O92" s="26">
        <f>$D$5*O93+$D$4*P92+$D$4*$D$5*(O81-P80)^2</f>
        <v>5.560008614506998</v>
      </c>
      <c r="P92" s="17">
        <f>$D$5*E93+$D$4*F92+$D$4*$D$5*(E81-F80)^2</f>
        <v>6.1001652849897265</v>
      </c>
      <c r="Q92" s="26">
        <f>$D$5*Q93+$D$4*R92+$D$4*$D$5*(Q81-R80)^2</f>
        <v>7.05269670744216</v>
      </c>
      <c r="R92" s="17">
        <f>$D$5*G93+$D$4*H92+$D$4*$D$5*(G81-H80)^2</f>
        <v>7.7684274480128925</v>
      </c>
      <c r="S92" s="26">
        <f>$D$5*S93+$D$4*T92+$D$4*$D$5*(S81-T80)^2</f>
        <v>8.4682652068692725</v>
      </c>
      <c r="T92" s="17">
        <f>$D$5*I93+$D$4*J92+$D$4*$D$5*(I81-J80)^2</f>
        <v>8.9160671039677446</v>
      </c>
      <c r="U92" s="26">
        <f>$D$5*U93+$D$4*V92+$D$4*$D$5*(U81-V80)^2</f>
        <v>7.7412520827153113</v>
      </c>
      <c r="V92" s="112">
        <v>0</v>
      </c>
    </row>
    <row r="93" spans="2:22" x14ac:dyDescent="0.35">
      <c r="C93">
        <v>6</v>
      </c>
      <c r="D93" s="17">
        <f>$D$2*O94+$D$3*P93+$D$2*$D$3*(O82-P81)^2</f>
        <v>2.5768741201902197</v>
      </c>
      <c r="E93" s="26">
        <f>$D$2*E94+$D$3*F93+$D$2*$D$3*(E82-F81)^2</f>
        <v>2.5439157756376343</v>
      </c>
      <c r="F93" s="17">
        <f>$D$2*Q94+$D$3*R93+$D$2*$D$3*(Q82-R81)^2</f>
        <v>3.785888600401063</v>
      </c>
      <c r="G93" s="26">
        <f>$D$2*G94+$D$3*H93+$D$2*$D$3*(G82-H81)^2</f>
        <v>4.1590290094035423</v>
      </c>
      <c r="H93" s="17">
        <f>$D$2*S94+$D$3*T93+$D$2*$D$3*(S82-T81)^2</f>
        <v>6.7641485370442922</v>
      </c>
      <c r="I93" s="26">
        <f>$D$2*I94+$D$3*J93+$D$2*$D$3*(I82-J81)^2</f>
        <v>7.7827729999692394</v>
      </c>
      <c r="J93" s="16">
        <f>4*($D$2*$D$4+$D$3*$D$5)/($D$2*$D$5+$D$3*$D$4)^2</f>
        <v>8.9160671039677446</v>
      </c>
      <c r="N93">
        <v>6</v>
      </c>
      <c r="O93" s="17">
        <f>$D$5*D94+$D$4*E93+$D$4*$D$5*(D82-E81)^2</f>
        <v>2.3231690606784645</v>
      </c>
      <c r="P93" s="26">
        <f>$D$5*P94+$D$4*Q93+$D$4*$D$5*(P82-Q81)^2</f>
        <v>3.1902596643074972</v>
      </c>
      <c r="Q93" s="17">
        <f>$D$5*F94+$D$4*G93+$D$4*$D$5*(F82-G81)^2</f>
        <v>3.4265956885370388</v>
      </c>
      <c r="R93" s="26">
        <f>$D$5*R94+$D$4*S93+$D$4*$D$5*(R82-S81)^2</f>
        <v>5.4380387574850992</v>
      </c>
      <c r="S93" s="17">
        <f>$D$5*H94+$D$4*I93+$D$4*$D$5*(H82-I81)^2</f>
        <v>6.3817756017703502</v>
      </c>
      <c r="T93" s="26">
        <f>$D$5*T94+$D$4*U93+$D$4*$D$5*(T82-U81)^2</f>
        <v>9.4614495449270848</v>
      </c>
      <c r="U93" s="16">
        <f>4*($D$2*$D$4+$D$3*$D$5)/($D$2*$D$5+$D$3*$D$4)^2</f>
        <v>8.9160671039677446</v>
      </c>
    </row>
    <row r="94" spans="2:22" x14ac:dyDescent="0.35">
      <c r="C94">
        <v>7</v>
      </c>
      <c r="D94" s="112">
        <v>0</v>
      </c>
      <c r="E94" s="112">
        <v>0</v>
      </c>
      <c r="F94" s="112">
        <v>0</v>
      </c>
      <c r="G94" s="112">
        <v>0</v>
      </c>
      <c r="H94" s="112">
        <v>0</v>
      </c>
      <c r="I94" s="112">
        <v>0</v>
      </c>
      <c r="N94">
        <v>7</v>
      </c>
      <c r="O94" s="112">
        <v>0</v>
      </c>
      <c r="P94" s="112">
        <v>0</v>
      </c>
      <c r="Q94" s="112">
        <v>0</v>
      </c>
      <c r="R94" s="112">
        <v>0</v>
      </c>
      <c r="S94" s="112">
        <v>0</v>
      </c>
      <c r="T94" s="112">
        <v>0</v>
      </c>
    </row>
    <row r="96" spans="2:22" x14ac:dyDescent="0.35">
      <c r="C96" t="s">
        <v>68</v>
      </c>
      <c r="D96" s="117" t="s">
        <v>866</v>
      </c>
      <c r="E96" s="116"/>
      <c r="F96" s="117"/>
      <c r="G96" s="116"/>
      <c r="N96" t="s">
        <v>68</v>
      </c>
      <c r="O96" s="117" t="s">
        <v>867</v>
      </c>
      <c r="P96" s="116"/>
      <c r="Q96" s="117"/>
      <c r="R96" s="116"/>
    </row>
    <row r="97" spans="3:18" x14ac:dyDescent="0.35">
      <c r="C97">
        <v>6</v>
      </c>
      <c r="D97" s="88">
        <f>$G$8*'ch3'!BZ113+(1-$G$8)*'ch3'!BZ125</f>
        <v>7.5186805277231124E-3</v>
      </c>
      <c r="E97" s="89">
        <f>$G$8*'ch3'!CF107+(1-$G$8)*'ch3'!CF119</f>
        <v>8.3840549175261403E-3</v>
      </c>
      <c r="F97" s="3">
        <f t="shared" ref="F97:F101" si="36">D97+E97</f>
        <v>1.5902735445249252E-2</v>
      </c>
      <c r="N97">
        <v>6</v>
      </c>
      <c r="O97" s="88">
        <f>$G$9*'ch3'!D113+(1-$G$9)*'ch3'!D125</f>
        <v>7.5186805277231124E-3</v>
      </c>
      <c r="P97" s="6">
        <f>$G$9*'ch3'!J107+(1-$G$9)*'ch3'!J119</f>
        <v>8.3840549175261403E-3</v>
      </c>
      <c r="Q97" s="3">
        <f t="shared" ref="Q97:Q101" si="37">O97+P97</f>
        <v>1.5902735445249252E-2</v>
      </c>
    </row>
    <row r="98" spans="3:18" x14ac:dyDescent="0.35">
      <c r="C98">
        <v>7</v>
      </c>
      <c r="D98" s="88">
        <f>$G$8*'ch3'!CA113+(1-$G$8)*'ch3'!CA125</f>
        <v>4.989127074336764E-2</v>
      </c>
      <c r="E98" s="89">
        <f>$G$8*'ch3'!CF108+(1-$G$8)*'ch3'!CF120</f>
        <v>2.0753544326765593E-2</v>
      </c>
      <c r="F98" s="3">
        <f t="shared" si="36"/>
        <v>7.0644815070133232E-2</v>
      </c>
      <c r="N98">
        <v>7</v>
      </c>
      <c r="O98" s="88">
        <f>$G$9*'ch3'!E113+(1-$G$9)*'ch3'!E125</f>
        <v>1.8798427768283076E-2</v>
      </c>
      <c r="P98" s="6">
        <f>$G$9*'ch3'!J108+(1-$G$9)*'ch3'!J120</f>
        <v>5.4188602919925929E-2</v>
      </c>
      <c r="Q98" s="3">
        <f t="shared" si="37"/>
        <v>7.2987030688208998E-2</v>
      </c>
    </row>
    <row r="99" spans="3:18" x14ac:dyDescent="0.35">
      <c r="C99">
        <v>8</v>
      </c>
      <c r="D99" s="88">
        <f>$G$8*'ch3'!CB113+(1-$G$8)*'ch3'!CB125</f>
        <v>5.1405667620003925E-2</v>
      </c>
      <c r="E99" s="89">
        <f>$G$8*'ch3'!CF109+(1-$G$8)*'ch3'!CF121</f>
        <v>8.8713101526469232E-2</v>
      </c>
      <c r="F99" s="3">
        <f t="shared" si="36"/>
        <v>0.14011876914647314</v>
      </c>
      <c r="N99">
        <v>8</v>
      </c>
      <c r="O99" s="88">
        <f>$G$9*'ch3'!F113+(1-$G$9)*'ch3'!F125</f>
        <v>8.2498510595088517E-2</v>
      </c>
      <c r="P99" s="6">
        <f>$G$9*'ch3'!J109+(1-$G$9)*'ch3'!J121</f>
        <v>5.5278042933308902E-2</v>
      </c>
      <c r="Q99" s="3">
        <f t="shared" si="37"/>
        <v>0.13777655352839741</v>
      </c>
    </row>
    <row r="100" spans="3:18" x14ac:dyDescent="0.35">
      <c r="C100">
        <v>9</v>
      </c>
      <c r="D100" s="88">
        <f>$G$8*'ch3'!CC113+(1-$G$8)*'ch3'!CC125</f>
        <v>0.16316805921885405</v>
      </c>
      <c r="E100" s="89">
        <f>$G$8*'ch3'!CF110+(1-$G$8)*'ch3'!CF122</f>
        <v>6.5453372966239542E-2</v>
      </c>
      <c r="F100" s="3">
        <f t="shared" si="36"/>
        <v>0.22862143218509359</v>
      </c>
      <c r="N100">
        <v>9</v>
      </c>
      <c r="O100" s="88">
        <f>$G$9*'ch3'!G113+(1-$G$9)*'ch3'!G125</f>
        <v>6.1479752461993956E-2</v>
      </c>
      <c r="P100" s="6">
        <f>$G$9*'ch3'!J110+(1-$G$9)*'ch3'!J122</f>
        <v>0.17090222188520682</v>
      </c>
      <c r="Q100" s="3">
        <f t="shared" si="37"/>
        <v>0.23238197434720076</v>
      </c>
    </row>
    <row r="101" spans="3:18" x14ac:dyDescent="0.35">
      <c r="C101">
        <v>10</v>
      </c>
      <c r="D101" s="88">
        <f>$G$8*'ch3'!CD113+(1-$G$8)*'ch3'!CD125</f>
        <v>7.8347960033848085E-2</v>
      </c>
      <c r="E101" s="89">
        <f>$G$8*'ch3'!CF111+(1-$G$8)*'ch3'!CF123</f>
        <v>0.18669420017132432</v>
      </c>
      <c r="F101" s="3">
        <f t="shared" si="36"/>
        <v>0.26504216020517241</v>
      </c>
      <c r="N101">
        <v>10</v>
      </c>
      <c r="O101" s="88">
        <f>$G$9*'ch3'!H113+(1-$G$9)*'ch3'!H125</f>
        <v>0.18003626679070825</v>
      </c>
      <c r="P101" s="6">
        <f>$G$9*'ch3'!J111+(1-$G$9)*'ch3'!J123</f>
        <v>8.1245351252357045E-2</v>
      </c>
      <c r="Q101" s="3">
        <f t="shared" si="37"/>
        <v>0.26128161804306527</v>
      </c>
    </row>
    <row r="102" spans="3:18" x14ac:dyDescent="0.35">
      <c r="C102">
        <v>11</v>
      </c>
      <c r="D102" s="88"/>
      <c r="E102" s="89"/>
      <c r="F102" s="85"/>
      <c r="N102">
        <v>11</v>
      </c>
      <c r="O102" s="88"/>
      <c r="P102" s="87"/>
      <c r="Q102" s="85"/>
    </row>
    <row r="103" spans="3:18" x14ac:dyDescent="0.35">
      <c r="C103">
        <v>12</v>
      </c>
      <c r="D103" s="88">
        <f>$G$8*'ch3'!CE114+(1-$G$8)*'ch3'!CE126</f>
        <v>5.4788981803835207E-2</v>
      </c>
      <c r="E103" s="89">
        <f>$G$8*'ch3'!CG112+(1-$G$8)*'ch3'!CG124</f>
        <v>5.6815136852172113E-2</v>
      </c>
      <c r="F103" s="3">
        <f>D103+E103</f>
        <v>0.11160411865600732</v>
      </c>
      <c r="N103">
        <v>12</v>
      </c>
      <c r="O103" s="88">
        <f>$G$9*'ch3'!I114+(1-$G$9)*'ch3'!I126</f>
        <v>5.4788981803835221E-2</v>
      </c>
      <c r="P103" s="6">
        <f>$G$9*'ch3'!K112+(1-$G$9)*'ch3'!K124</f>
        <v>5.6815136852172113E-2</v>
      </c>
      <c r="Q103" s="3">
        <f>O103+P103</f>
        <v>0.11160411865600733</v>
      </c>
    </row>
    <row r="104" spans="3:18" x14ac:dyDescent="0.35">
      <c r="C104">
        <v>13</v>
      </c>
      <c r="D104" s="88">
        <f>IF(AND($E$14=6,$E$15=6),$G$10*'ch3'!CF114+(1-$G$10)*'ch3'!CF126,$G$8*'ch3'!CF114+(1-$G$8)*'ch3'!CF126)</f>
        <v>8.310769385075191E-2</v>
      </c>
      <c r="E104" s="89">
        <f>IF(AND($E$14=6,$E$15=6),$G$10*'ch3'!CG113+(1-$G$10)*'ch3'!CG125,$G$8*'ch3'!CG113+(1-$G$8)*'ch3'!CG125)</f>
        <v>8.495827544111928E-2</v>
      </c>
      <c r="F104" s="3">
        <f>D104+E104</f>
        <v>0.16806596929187118</v>
      </c>
      <c r="G104" s="102"/>
      <c r="N104">
        <v>13</v>
      </c>
      <c r="O104" s="88">
        <f>IF(AND($E$14=6,$E$15=6),$G$11*'ch3'!J114+(1-$G$11)*'ch3'!J126,$G$9*'ch3'!J114+(1-$G$9)*'ch3'!J126)</f>
        <v>8.3107693850751924E-2</v>
      </c>
      <c r="P104" s="6">
        <f>IF(AND($E$14=6,$E$15=6),$G$11*'ch3'!K113+(1-$G$11)*'ch3'!K125,$G$9*'ch3'!K113+(1-$G$9)*'ch3'!K125)</f>
        <v>8.4958275441119266E-2</v>
      </c>
      <c r="Q104" s="3">
        <f>O104+P104</f>
        <v>0.16806596929187118</v>
      </c>
      <c r="R104" s="1"/>
    </row>
    <row r="105" spans="3:18" x14ac:dyDescent="0.35">
      <c r="C105">
        <v>14</v>
      </c>
      <c r="G105" s="5"/>
      <c r="N105">
        <v>14</v>
      </c>
      <c r="R105" s="1"/>
    </row>
    <row r="106" spans="3:18" x14ac:dyDescent="0.35">
      <c r="C106">
        <v>15</v>
      </c>
      <c r="D106" s="19"/>
      <c r="F106" s="1"/>
      <c r="N106">
        <v>15</v>
      </c>
    </row>
    <row r="107" spans="3:18" x14ac:dyDescent="0.35">
      <c r="C107">
        <v>16</v>
      </c>
      <c r="N107">
        <v>16</v>
      </c>
    </row>
    <row r="108" spans="3:18" x14ac:dyDescent="0.35">
      <c r="C108">
        <v>17</v>
      </c>
      <c r="N108">
        <v>17</v>
      </c>
    </row>
    <row r="109" spans="3:18" x14ac:dyDescent="0.35">
      <c r="C109">
        <v>18</v>
      </c>
      <c r="N109">
        <v>18</v>
      </c>
    </row>
    <row r="110" spans="3:18" x14ac:dyDescent="0.35">
      <c r="C110">
        <v>19</v>
      </c>
      <c r="N110">
        <v>19</v>
      </c>
    </row>
    <row r="111" spans="3:18" x14ac:dyDescent="0.35">
      <c r="C111">
        <v>20</v>
      </c>
      <c r="N111">
        <v>20</v>
      </c>
    </row>
    <row r="112" spans="3:18" x14ac:dyDescent="0.35">
      <c r="C112">
        <v>21</v>
      </c>
      <c r="N112">
        <v>21</v>
      </c>
    </row>
    <row r="113" spans="3:18" x14ac:dyDescent="0.35">
      <c r="C113">
        <v>22</v>
      </c>
      <c r="N113">
        <v>22</v>
      </c>
    </row>
    <row r="114" spans="3:18" x14ac:dyDescent="0.35">
      <c r="C114">
        <v>23</v>
      </c>
      <c r="N114">
        <v>23</v>
      </c>
    </row>
    <row r="115" spans="3:18" x14ac:dyDescent="0.35">
      <c r="C115">
        <v>24</v>
      </c>
      <c r="N115">
        <v>24</v>
      </c>
    </row>
    <row r="116" spans="3:18" x14ac:dyDescent="0.35">
      <c r="C116">
        <v>25</v>
      </c>
      <c r="N116">
        <v>25</v>
      </c>
    </row>
    <row r="117" spans="3:18" x14ac:dyDescent="0.35">
      <c r="C117">
        <v>26</v>
      </c>
      <c r="N117">
        <v>26</v>
      </c>
    </row>
    <row r="118" spans="3:18" x14ac:dyDescent="0.35">
      <c r="C118">
        <v>27</v>
      </c>
      <c r="N118">
        <v>27</v>
      </c>
    </row>
    <row r="119" spans="3:18" x14ac:dyDescent="0.35">
      <c r="C119">
        <v>28</v>
      </c>
      <c r="N119">
        <v>28</v>
      </c>
    </row>
    <row r="120" spans="3:18" x14ac:dyDescent="0.35">
      <c r="C120">
        <v>29</v>
      </c>
      <c r="N120">
        <v>29</v>
      </c>
    </row>
    <row r="121" spans="3:18" x14ac:dyDescent="0.35">
      <c r="C121">
        <v>30</v>
      </c>
      <c r="N121">
        <v>30</v>
      </c>
    </row>
    <row r="123" spans="3:18" x14ac:dyDescent="0.35">
      <c r="C123" t="s">
        <v>69</v>
      </c>
      <c r="D123" s="117" t="s">
        <v>865</v>
      </c>
      <c r="E123" s="116"/>
      <c r="F123" s="117"/>
      <c r="G123" s="116"/>
      <c r="N123" t="s">
        <v>69</v>
      </c>
      <c r="O123" s="117" t="s">
        <v>694</v>
      </c>
      <c r="P123" s="116"/>
      <c r="Q123" s="117"/>
      <c r="R123" s="116"/>
    </row>
    <row r="124" spans="3:18" x14ac:dyDescent="0.35">
      <c r="C124">
        <f t="shared" ref="C124:C148" si="38">C97-$E$14-$E$15</f>
        <v>6</v>
      </c>
      <c r="D124" s="1">
        <f t="shared" ref="D124:E131" si="39">D97</f>
        <v>7.5186805277231124E-3</v>
      </c>
      <c r="E124" s="1">
        <f t="shared" si="39"/>
        <v>8.3840549175261403E-3</v>
      </c>
      <c r="F124" s="3">
        <f t="shared" ref="F124:F131" si="40">D124+E124</f>
        <v>1.5902735445249252E-2</v>
      </c>
      <c r="N124">
        <f t="shared" ref="N124:N148" si="41">N97-$E$14-$E$15</f>
        <v>6</v>
      </c>
      <c r="O124" s="1">
        <f t="shared" ref="O124:P131" si="42">O97</f>
        <v>7.5186805277231124E-3</v>
      </c>
      <c r="P124" s="1">
        <f t="shared" si="42"/>
        <v>8.3840549175261403E-3</v>
      </c>
      <c r="Q124" s="3">
        <f t="shared" ref="Q124:Q131" si="43">O124+P124</f>
        <v>1.5902735445249252E-2</v>
      </c>
    </row>
    <row r="125" spans="3:18" x14ac:dyDescent="0.35">
      <c r="C125">
        <f t="shared" si="38"/>
        <v>7</v>
      </c>
      <c r="D125" s="1">
        <f t="shared" si="39"/>
        <v>4.989127074336764E-2</v>
      </c>
      <c r="E125" s="1">
        <f t="shared" si="39"/>
        <v>2.0753544326765593E-2</v>
      </c>
      <c r="F125" s="3">
        <f t="shared" si="40"/>
        <v>7.0644815070133232E-2</v>
      </c>
      <c r="N125">
        <f t="shared" si="41"/>
        <v>7</v>
      </c>
      <c r="O125" s="1">
        <f t="shared" si="42"/>
        <v>1.8798427768283076E-2</v>
      </c>
      <c r="P125" s="1">
        <f t="shared" si="42"/>
        <v>5.4188602919925929E-2</v>
      </c>
      <c r="Q125" s="3">
        <f t="shared" si="43"/>
        <v>7.2987030688208998E-2</v>
      </c>
    </row>
    <row r="126" spans="3:18" x14ac:dyDescent="0.35">
      <c r="C126">
        <f t="shared" si="38"/>
        <v>8</v>
      </c>
      <c r="D126" s="1">
        <f t="shared" si="39"/>
        <v>5.1405667620003925E-2</v>
      </c>
      <c r="E126" s="1">
        <f t="shared" si="39"/>
        <v>8.8713101526469232E-2</v>
      </c>
      <c r="F126" s="3">
        <f t="shared" si="40"/>
        <v>0.14011876914647314</v>
      </c>
      <c r="N126">
        <f t="shared" si="41"/>
        <v>8</v>
      </c>
      <c r="O126" s="1">
        <f t="shared" si="42"/>
        <v>8.2498510595088517E-2</v>
      </c>
      <c r="P126" s="1">
        <f t="shared" si="42"/>
        <v>5.5278042933308902E-2</v>
      </c>
      <c r="Q126" s="3">
        <f t="shared" si="43"/>
        <v>0.13777655352839741</v>
      </c>
    </row>
    <row r="127" spans="3:18" x14ac:dyDescent="0.35">
      <c r="C127">
        <f t="shared" si="38"/>
        <v>9</v>
      </c>
      <c r="D127" s="1">
        <f t="shared" si="39"/>
        <v>0.16316805921885405</v>
      </c>
      <c r="E127" s="1">
        <f t="shared" si="39"/>
        <v>6.5453372966239542E-2</v>
      </c>
      <c r="F127" s="3">
        <f t="shared" si="40"/>
        <v>0.22862143218509359</v>
      </c>
      <c r="N127">
        <f t="shared" si="41"/>
        <v>9</v>
      </c>
      <c r="O127" s="1">
        <f t="shared" si="42"/>
        <v>6.1479752461993956E-2</v>
      </c>
      <c r="P127" s="1">
        <f t="shared" si="42"/>
        <v>0.17090222188520682</v>
      </c>
      <c r="Q127" s="3">
        <f t="shared" si="43"/>
        <v>0.23238197434720076</v>
      </c>
    </row>
    <row r="128" spans="3:18" x14ac:dyDescent="0.35">
      <c r="C128">
        <f t="shared" si="38"/>
        <v>10</v>
      </c>
      <c r="D128" s="1">
        <f t="shared" si="39"/>
        <v>7.8347960033848085E-2</v>
      </c>
      <c r="E128" s="1">
        <f t="shared" si="39"/>
        <v>0.18669420017132432</v>
      </c>
      <c r="F128" s="3">
        <f t="shared" si="40"/>
        <v>0.26504216020517241</v>
      </c>
      <c r="N128">
        <f t="shared" si="41"/>
        <v>10</v>
      </c>
      <c r="O128" s="1">
        <f t="shared" si="42"/>
        <v>0.18003626679070825</v>
      </c>
      <c r="P128" s="1">
        <f t="shared" si="42"/>
        <v>8.1245351252357045E-2</v>
      </c>
      <c r="Q128" s="3">
        <f t="shared" si="43"/>
        <v>0.26128161804306527</v>
      </c>
    </row>
    <row r="129" spans="3:17" x14ac:dyDescent="0.35">
      <c r="C129">
        <f t="shared" si="38"/>
        <v>11</v>
      </c>
      <c r="D129" s="1">
        <f t="shared" si="39"/>
        <v>0</v>
      </c>
      <c r="E129" s="1">
        <f t="shared" si="39"/>
        <v>0</v>
      </c>
      <c r="F129" s="3">
        <f t="shared" si="40"/>
        <v>0</v>
      </c>
      <c r="N129">
        <f t="shared" si="41"/>
        <v>11</v>
      </c>
      <c r="O129" s="1">
        <f t="shared" si="42"/>
        <v>0</v>
      </c>
      <c r="P129" s="1">
        <f t="shared" si="42"/>
        <v>0</v>
      </c>
      <c r="Q129" s="3">
        <f t="shared" si="43"/>
        <v>0</v>
      </c>
    </row>
    <row r="130" spans="3:17" x14ac:dyDescent="0.35">
      <c r="C130">
        <f t="shared" si="38"/>
        <v>12</v>
      </c>
      <c r="D130" s="1">
        <f t="shared" si="39"/>
        <v>5.4788981803835207E-2</v>
      </c>
      <c r="E130" s="1">
        <f t="shared" si="39"/>
        <v>5.6815136852172113E-2</v>
      </c>
      <c r="F130" s="3">
        <f t="shared" si="40"/>
        <v>0.11160411865600732</v>
      </c>
      <c r="N130">
        <f t="shared" si="41"/>
        <v>12</v>
      </c>
      <c r="O130" s="1">
        <f t="shared" si="42"/>
        <v>5.4788981803835221E-2</v>
      </c>
      <c r="P130" s="1">
        <f t="shared" si="42"/>
        <v>5.6815136852172113E-2</v>
      </c>
      <c r="Q130" s="3">
        <f t="shared" si="43"/>
        <v>0.11160411865600733</v>
      </c>
    </row>
    <row r="131" spans="3:17" x14ac:dyDescent="0.35">
      <c r="C131">
        <f t="shared" si="38"/>
        <v>13</v>
      </c>
      <c r="D131" s="1">
        <f t="shared" si="39"/>
        <v>8.310769385075191E-2</v>
      </c>
      <c r="E131" s="1">
        <f t="shared" si="39"/>
        <v>8.495827544111928E-2</v>
      </c>
      <c r="F131" s="3">
        <f t="shared" si="40"/>
        <v>0.16806596929187118</v>
      </c>
      <c r="N131">
        <f t="shared" si="41"/>
        <v>13</v>
      </c>
      <c r="O131" s="1">
        <f t="shared" si="42"/>
        <v>8.3107693850751924E-2</v>
      </c>
      <c r="P131" s="1">
        <f t="shared" si="42"/>
        <v>8.4958275441119266E-2</v>
      </c>
      <c r="Q131" s="3">
        <f t="shared" si="43"/>
        <v>0.16806596929187118</v>
      </c>
    </row>
    <row r="132" spans="3:17" x14ac:dyDescent="0.35">
      <c r="C132">
        <f t="shared" si="38"/>
        <v>14</v>
      </c>
      <c r="D132" s="1">
        <f t="shared" ref="D132:E148" si="44">D105</f>
        <v>0</v>
      </c>
      <c r="E132" s="1">
        <f t="shared" si="44"/>
        <v>0</v>
      </c>
      <c r="F132" s="1">
        <f t="shared" ref="F132:F148" si="45">D132+E132</f>
        <v>0</v>
      </c>
      <c r="N132">
        <f t="shared" si="41"/>
        <v>14</v>
      </c>
      <c r="O132" s="1">
        <f t="shared" ref="O132:P132" si="46">O105</f>
        <v>0</v>
      </c>
      <c r="P132" s="1">
        <f t="shared" si="46"/>
        <v>0</v>
      </c>
      <c r="Q132" s="1">
        <f t="shared" ref="Q132:Q148" si="47">O132+P132</f>
        <v>0</v>
      </c>
    </row>
    <row r="133" spans="3:17" x14ac:dyDescent="0.35">
      <c r="C133">
        <f t="shared" si="38"/>
        <v>15</v>
      </c>
      <c r="D133" s="1">
        <f t="shared" si="44"/>
        <v>0</v>
      </c>
      <c r="E133" s="1">
        <f t="shared" si="44"/>
        <v>0</v>
      </c>
      <c r="F133" s="1">
        <f t="shared" si="45"/>
        <v>0</v>
      </c>
      <c r="N133">
        <f t="shared" si="41"/>
        <v>15</v>
      </c>
      <c r="O133" s="1">
        <f t="shared" ref="O133:P133" si="48">O106</f>
        <v>0</v>
      </c>
      <c r="P133" s="1">
        <f t="shared" si="48"/>
        <v>0</v>
      </c>
      <c r="Q133" s="1">
        <f t="shared" si="47"/>
        <v>0</v>
      </c>
    </row>
    <row r="134" spans="3:17" x14ac:dyDescent="0.35">
      <c r="C134">
        <f t="shared" si="38"/>
        <v>16</v>
      </c>
      <c r="D134" s="1">
        <f t="shared" si="44"/>
        <v>0</v>
      </c>
      <c r="E134" s="1">
        <f t="shared" si="44"/>
        <v>0</v>
      </c>
      <c r="F134" s="1">
        <f t="shared" si="45"/>
        <v>0</v>
      </c>
      <c r="N134">
        <f t="shared" si="41"/>
        <v>16</v>
      </c>
      <c r="O134" s="1">
        <f t="shared" ref="O134:P134" si="49">O107</f>
        <v>0</v>
      </c>
      <c r="P134" s="1">
        <f t="shared" si="49"/>
        <v>0</v>
      </c>
      <c r="Q134" s="1">
        <f t="shared" si="47"/>
        <v>0</v>
      </c>
    </row>
    <row r="135" spans="3:17" x14ac:dyDescent="0.35">
      <c r="C135">
        <f t="shared" si="38"/>
        <v>17</v>
      </c>
      <c r="D135" s="1">
        <f t="shared" si="44"/>
        <v>0</v>
      </c>
      <c r="E135" s="1">
        <f t="shared" si="44"/>
        <v>0</v>
      </c>
      <c r="F135" s="1">
        <f t="shared" si="45"/>
        <v>0</v>
      </c>
      <c r="N135">
        <f t="shared" si="41"/>
        <v>17</v>
      </c>
      <c r="O135" s="1">
        <f t="shared" ref="O135:P135" si="50">O108</f>
        <v>0</v>
      </c>
      <c r="P135" s="1">
        <f t="shared" si="50"/>
        <v>0</v>
      </c>
      <c r="Q135" s="1">
        <f t="shared" si="47"/>
        <v>0</v>
      </c>
    </row>
    <row r="136" spans="3:17" x14ac:dyDescent="0.35">
      <c r="C136">
        <f t="shared" si="38"/>
        <v>18</v>
      </c>
      <c r="D136" s="1">
        <f t="shared" si="44"/>
        <v>0</v>
      </c>
      <c r="E136" s="1">
        <f t="shared" si="44"/>
        <v>0</v>
      </c>
      <c r="F136" s="1">
        <f t="shared" si="45"/>
        <v>0</v>
      </c>
      <c r="N136">
        <f t="shared" si="41"/>
        <v>18</v>
      </c>
      <c r="O136" s="1">
        <f t="shared" ref="O136:P136" si="51">O109</f>
        <v>0</v>
      </c>
      <c r="P136" s="1">
        <f t="shared" si="51"/>
        <v>0</v>
      </c>
      <c r="Q136" s="1">
        <f t="shared" si="47"/>
        <v>0</v>
      </c>
    </row>
    <row r="137" spans="3:17" x14ac:dyDescent="0.35">
      <c r="C137">
        <f t="shared" si="38"/>
        <v>19</v>
      </c>
      <c r="D137" s="1">
        <f t="shared" si="44"/>
        <v>0</v>
      </c>
      <c r="E137" s="1">
        <f t="shared" si="44"/>
        <v>0</v>
      </c>
      <c r="F137" s="1">
        <f t="shared" si="45"/>
        <v>0</v>
      </c>
      <c r="N137">
        <f t="shared" si="41"/>
        <v>19</v>
      </c>
      <c r="O137" s="1">
        <f t="shared" ref="O137:P137" si="52">O110</f>
        <v>0</v>
      </c>
      <c r="P137" s="1">
        <f t="shared" si="52"/>
        <v>0</v>
      </c>
      <c r="Q137" s="1">
        <f t="shared" si="47"/>
        <v>0</v>
      </c>
    </row>
    <row r="138" spans="3:17" x14ac:dyDescent="0.35">
      <c r="C138">
        <f t="shared" si="38"/>
        <v>20</v>
      </c>
      <c r="D138" s="1">
        <f t="shared" si="44"/>
        <v>0</v>
      </c>
      <c r="E138" s="1">
        <f t="shared" si="44"/>
        <v>0</v>
      </c>
      <c r="F138" s="1">
        <f t="shared" si="45"/>
        <v>0</v>
      </c>
      <c r="N138">
        <f t="shared" si="41"/>
        <v>20</v>
      </c>
      <c r="O138" s="1">
        <f t="shared" ref="O138:P138" si="53">O111</f>
        <v>0</v>
      </c>
      <c r="P138" s="1">
        <f t="shared" si="53"/>
        <v>0</v>
      </c>
      <c r="Q138" s="1">
        <f t="shared" si="47"/>
        <v>0</v>
      </c>
    </row>
    <row r="139" spans="3:17" x14ac:dyDescent="0.35">
      <c r="C139">
        <f t="shared" si="38"/>
        <v>21</v>
      </c>
      <c r="D139" s="1">
        <f t="shared" si="44"/>
        <v>0</v>
      </c>
      <c r="E139" s="1">
        <f t="shared" si="44"/>
        <v>0</v>
      </c>
      <c r="F139" s="1">
        <f t="shared" si="45"/>
        <v>0</v>
      </c>
      <c r="N139">
        <f t="shared" si="41"/>
        <v>21</v>
      </c>
      <c r="O139" s="1">
        <f t="shared" ref="O139:P139" si="54">O112</f>
        <v>0</v>
      </c>
      <c r="P139" s="1">
        <f t="shared" si="54"/>
        <v>0</v>
      </c>
      <c r="Q139" s="1">
        <f t="shared" si="47"/>
        <v>0</v>
      </c>
    </row>
    <row r="140" spans="3:17" x14ac:dyDescent="0.35">
      <c r="C140">
        <f t="shared" si="38"/>
        <v>22</v>
      </c>
      <c r="D140" s="1">
        <f t="shared" si="44"/>
        <v>0</v>
      </c>
      <c r="E140" s="1">
        <f t="shared" si="44"/>
        <v>0</v>
      </c>
      <c r="F140" s="1">
        <f t="shared" si="45"/>
        <v>0</v>
      </c>
      <c r="N140">
        <f t="shared" si="41"/>
        <v>22</v>
      </c>
      <c r="O140" s="1">
        <f t="shared" ref="O140:P140" si="55">O113</f>
        <v>0</v>
      </c>
      <c r="P140" s="1">
        <f t="shared" si="55"/>
        <v>0</v>
      </c>
      <c r="Q140" s="1">
        <f t="shared" si="47"/>
        <v>0</v>
      </c>
    </row>
    <row r="141" spans="3:17" x14ac:dyDescent="0.35">
      <c r="C141">
        <f t="shared" si="38"/>
        <v>23</v>
      </c>
      <c r="D141" s="1">
        <f t="shared" si="44"/>
        <v>0</v>
      </c>
      <c r="E141" s="1">
        <f t="shared" si="44"/>
        <v>0</v>
      </c>
      <c r="F141" s="1">
        <f t="shared" si="45"/>
        <v>0</v>
      </c>
      <c r="N141">
        <f t="shared" si="41"/>
        <v>23</v>
      </c>
      <c r="O141" s="1">
        <f t="shared" ref="O141:P141" si="56">O114</f>
        <v>0</v>
      </c>
      <c r="P141" s="1">
        <f t="shared" si="56"/>
        <v>0</v>
      </c>
      <c r="Q141" s="1">
        <f t="shared" si="47"/>
        <v>0</v>
      </c>
    </row>
    <row r="142" spans="3:17" x14ac:dyDescent="0.35">
      <c r="C142">
        <f t="shared" si="38"/>
        <v>24</v>
      </c>
      <c r="D142" s="1">
        <f t="shared" si="44"/>
        <v>0</v>
      </c>
      <c r="E142" s="1">
        <f t="shared" si="44"/>
        <v>0</v>
      </c>
      <c r="F142" s="1">
        <f t="shared" si="45"/>
        <v>0</v>
      </c>
      <c r="N142">
        <f t="shared" si="41"/>
        <v>24</v>
      </c>
      <c r="O142" s="1">
        <f t="shared" ref="O142:P142" si="57">O115</f>
        <v>0</v>
      </c>
      <c r="P142" s="1">
        <f t="shared" si="57"/>
        <v>0</v>
      </c>
      <c r="Q142" s="1">
        <f t="shared" si="47"/>
        <v>0</v>
      </c>
    </row>
    <row r="143" spans="3:17" x14ac:dyDescent="0.35">
      <c r="C143">
        <f t="shared" si="38"/>
        <v>25</v>
      </c>
      <c r="D143" s="1">
        <f t="shared" si="44"/>
        <v>0</v>
      </c>
      <c r="E143" s="1">
        <f t="shared" si="44"/>
        <v>0</v>
      </c>
      <c r="F143" s="1">
        <f t="shared" si="45"/>
        <v>0</v>
      </c>
      <c r="N143">
        <f t="shared" si="41"/>
        <v>25</v>
      </c>
      <c r="O143" s="1">
        <f t="shared" ref="O143:P143" si="58">O116</f>
        <v>0</v>
      </c>
      <c r="P143" s="1">
        <f t="shared" si="58"/>
        <v>0</v>
      </c>
      <c r="Q143" s="1">
        <f t="shared" si="47"/>
        <v>0</v>
      </c>
    </row>
    <row r="144" spans="3:17" x14ac:dyDescent="0.35">
      <c r="C144">
        <f t="shared" si="38"/>
        <v>26</v>
      </c>
      <c r="D144" s="1">
        <f t="shared" si="44"/>
        <v>0</v>
      </c>
      <c r="E144" s="1">
        <f t="shared" si="44"/>
        <v>0</v>
      </c>
      <c r="F144" s="1">
        <f t="shared" si="45"/>
        <v>0</v>
      </c>
      <c r="N144">
        <f t="shared" si="41"/>
        <v>26</v>
      </c>
      <c r="O144" s="1">
        <f t="shared" ref="O144:P144" si="59">O117</f>
        <v>0</v>
      </c>
      <c r="P144" s="1">
        <f t="shared" si="59"/>
        <v>0</v>
      </c>
      <c r="Q144" s="1">
        <f t="shared" si="47"/>
        <v>0</v>
      </c>
    </row>
    <row r="145" spans="2:22" x14ac:dyDescent="0.35">
      <c r="C145">
        <f t="shared" si="38"/>
        <v>27</v>
      </c>
      <c r="D145" s="1">
        <f t="shared" si="44"/>
        <v>0</v>
      </c>
      <c r="E145" s="1">
        <f t="shared" si="44"/>
        <v>0</v>
      </c>
      <c r="F145" s="1">
        <f t="shared" si="45"/>
        <v>0</v>
      </c>
      <c r="N145">
        <f t="shared" si="41"/>
        <v>27</v>
      </c>
      <c r="O145" s="1">
        <f t="shared" ref="O145:P145" si="60">O118</f>
        <v>0</v>
      </c>
      <c r="P145" s="1">
        <f t="shared" si="60"/>
        <v>0</v>
      </c>
      <c r="Q145" s="1">
        <f t="shared" si="47"/>
        <v>0</v>
      </c>
    </row>
    <row r="146" spans="2:22" x14ac:dyDescent="0.35">
      <c r="C146">
        <f t="shared" si="38"/>
        <v>28</v>
      </c>
      <c r="D146" s="1">
        <f t="shared" si="44"/>
        <v>0</v>
      </c>
      <c r="E146" s="1">
        <f t="shared" si="44"/>
        <v>0</v>
      </c>
      <c r="F146" s="1">
        <f t="shared" si="45"/>
        <v>0</v>
      </c>
      <c r="N146">
        <f t="shared" si="41"/>
        <v>28</v>
      </c>
      <c r="O146" s="1">
        <f t="shared" ref="O146:P146" si="61">O119</f>
        <v>0</v>
      </c>
      <c r="P146" s="1">
        <f t="shared" si="61"/>
        <v>0</v>
      </c>
      <c r="Q146" s="1">
        <f t="shared" si="47"/>
        <v>0</v>
      </c>
    </row>
    <row r="147" spans="2:22" x14ac:dyDescent="0.35">
      <c r="C147">
        <f t="shared" si="38"/>
        <v>29</v>
      </c>
      <c r="D147" s="1">
        <f t="shared" si="44"/>
        <v>0</v>
      </c>
      <c r="E147" s="1">
        <f t="shared" si="44"/>
        <v>0</v>
      </c>
      <c r="F147" s="1">
        <f t="shared" si="45"/>
        <v>0</v>
      </c>
      <c r="N147">
        <f t="shared" si="41"/>
        <v>29</v>
      </c>
      <c r="O147" s="1">
        <f t="shared" ref="O147:P147" si="62">O120</f>
        <v>0</v>
      </c>
      <c r="P147" s="1">
        <f t="shared" si="62"/>
        <v>0</v>
      </c>
      <c r="Q147" s="1">
        <f t="shared" si="47"/>
        <v>0</v>
      </c>
    </row>
    <row r="148" spans="2:22" x14ac:dyDescent="0.35">
      <c r="C148">
        <f t="shared" si="38"/>
        <v>30</v>
      </c>
      <c r="D148" s="1">
        <f t="shared" si="44"/>
        <v>0</v>
      </c>
      <c r="E148" s="1">
        <f t="shared" si="44"/>
        <v>0</v>
      </c>
      <c r="F148" s="1">
        <f t="shared" si="45"/>
        <v>0</v>
      </c>
      <c r="N148">
        <f t="shared" si="41"/>
        <v>30</v>
      </c>
      <c r="O148" s="1">
        <f t="shared" ref="O148:P148" si="63">O121</f>
        <v>0</v>
      </c>
      <c r="P148" s="1">
        <f t="shared" si="63"/>
        <v>0</v>
      </c>
      <c r="Q148" s="1">
        <f t="shared" si="47"/>
        <v>0</v>
      </c>
    </row>
    <row r="150" spans="2:22" x14ac:dyDescent="0.35">
      <c r="D150" s="115" t="s">
        <v>81</v>
      </c>
      <c r="E150" s="116"/>
      <c r="F150" s="120">
        <f>INDEX(D157:K164,VLOOKUP($E$14,C156:K164,1,FALSE)+1,HLOOKUP($E$15,C156:K164,1,FALSE)+1)</f>
        <v>9.9430017877181918</v>
      </c>
      <c r="O150" s="115" t="s">
        <v>80</v>
      </c>
      <c r="P150" s="116"/>
      <c r="Q150" s="120">
        <f>INDEX(O157:V164,VLOOKUP($E$14,N156:V164,1,FALSE)+1,HLOOKUP($E$15,N156:V164,1,FALSE)+1)</f>
        <v>9.9368990299380116</v>
      </c>
    </row>
    <row r="151" spans="2:22" x14ac:dyDescent="0.35">
      <c r="D151" s="4" t="s">
        <v>332</v>
      </c>
      <c r="F151" s="25">
        <f>INDEX(D157:K164,VLOOKUP($E$14+1,C156:K164,1,FALSE)+1,HLOOKUP($E$15,C156:K164,1,FALSE)+1)</f>
        <v>8.825245805382508</v>
      </c>
      <c r="O151" s="4" t="s">
        <v>334</v>
      </c>
      <c r="Q151" s="25">
        <f>INDEX(O157:V164,VLOOKUP($E$14+1,N156:V164,1,FALSE)+1,HLOOKUP($E$15,N156:V164,1,FALSE)+1)</f>
        <v>9.0058035988383249</v>
      </c>
    </row>
    <row r="152" spans="2:22" x14ac:dyDescent="0.35">
      <c r="D152" s="4" t="s">
        <v>333</v>
      </c>
      <c r="F152" s="25">
        <f>INDEX(D157:K164,VLOOKUP($E$14,C156:K164,1,FALSE)+1,HLOOKUP($E$15+1,C156:K164,1,FALSE)+1)</f>
        <v>8.9785501321674879</v>
      </c>
      <c r="O152" s="4" t="s">
        <v>335</v>
      </c>
      <c r="Q152" s="25">
        <f>INDEX(O157:V164,VLOOKUP($E$14,N156:V164,1,FALSE)+1,HLOOKUP($E$15+1,N156:V164,1,FALSE)+1)</f>
        <v>8.7806540982496291</v>
      </c>
    </row>
    <row r="153" spans="2:22" x14ac:dyDescent="0.35">
      <c r="D153" s="4" t="s">
        <v>336</v>
      </c>
      <c r="F153" s="25">
        <f>IF(AND(E14=6,E15=6),1,1+$G$8*$Q$151+(1-$G$8)*$Q$152)</f>
        <v>9.9430017877181918</v>
      </c>
      <c r="O153" s="4" t="s">
        <v>337</v>
      </c>
      <c r="Q153" s="25">
        <f>IF(AND(E14=6,E15=6),1,1+$G$9*$F$151+(1-$G$9)*$F$152)</f>
        <v>9.9368990299380116</v>
      </c>
    </row>
    <row r="154" spans="2:22" x14ac:dyDescent="0.35">
      <c r="D154" s="4" t="s">
        <v>660</v>
      </c>
      <c r="F154" s="25">
        <f>F153+E14+E15</f>
        <v>9.9430017877181918</v>
      </c>
      <c r="O154" s="4" t="s">
        <v>661</v>
      </c>
      <c r="Q154" s="25">
        <f>Q153+E14+E15</f>
        <v>9.9368990299380116</v>
      </c>
    </row>
    <row r="155" spans="2:22" x14ac:dyDescent="0.35">
      <c r="G155" t="s">
        <v>0</v>
      </c>
      <c r="R155" t="s">
        <v>0</v>
      </c>
    </row>
    <row r="156" spans="2:22" x14ac:dyDescent="0.35">
      <c r="D156">
        <v>0</v>
      </c>
      <c r="E156">
        <v>1</v>
      </c>
      <c r="F156">
        <v>2</v>
      </c>
      <c r="G156">
        <v>3</v>
      </c>
      <c r="H156">
        <v>4</v>
      </c>
      <c r="I156">
        <v>5</v>
      </c>
      <c r="J156">
        <v>6</v>
      </c>
      <c r="K156">
        <v>7</v>
      </c>
      <c r="O156">
        <v>0</v>
      </c>
      <c r="P156">
        <v>1</v>
      </c>
      <c r="Q156">
        <v>2</v>
      </c>
      <c r="R156">
        <v>3</v>
      </c>
      <c r="S156">
        <v>4</v>
      </c>
      <c r="T156">
        <v>5</v>
      </c>
      <c r="U156">
        <v>6</v>
      </c>
      <c r="V156">
        <v>7</v>
      </c>
    </row>
    <row r="157" spans="2:22" x14ac:dyDescent="0.35">
      <c r="C157">
        <v>0</v>
      </c>
      <c r="D157" s="17">
        <f t="shared" ref="D157:I162" si="64">1+$G$2*O158+$G$3*P157</f>
        <v>9.9430017877181918</v>
      </c>
      <c r="E157" s="17">
        <f t="shared" si="64"/>
        <v>8.9785501321674879</v>
      </c>
      <c r="F157" s="17">
        <f t="shared" si="64"/>
        <v>7.6181531620442913</v>
      </c>
      <c r="G157" s="17">
        <f t="shared" si="64"/>
        <v>6.0464755666924948</v>
      </c>
      <c r="H157" s="17">
        <f t="shared" si="64"/>
        <v>4.0880317975805385</v>
      </c>
      <c r="I157" s="17">
        <f t="shared" si="64"/>
        <v>2.1685901442270046</v>
      </c>
      <c r="J157" s="113">
        <v>0</v>
      </c>
      <c r="N157">
        <v>0</v>
      </c>
      <c r="O157" s="17">
        <f t="shared" ref="O157:T162" si="65">1+$G$5*D158+$G$4*E157</f>
        <v>9.9368990299380116</v>
      </c>
      <c r="P157" s="17">
        <f t="shared" si="65"/>
        <v>8.7806540982496291</v>
      </c>
      <c r="Q157" s="17">
        <f t="shared" si="65"/>
        <v>7.3775146835813246</v>
      </c>
      <c r="R157" s="17">
        <f t="shared" si="65"/>
        <v>5.5625904004736366</v>
      </c>
      <c r="S157" s="17">
        <f t="shared" si="65"/>
        <v>3.7121725967818646</v>
      </c>
      <c r="T157" s="17">
        <f t="shared" si="65"/>
        <v>1.5863197793275412</v>
      </c>
      <c r="U157" s="113">
        <v>0</v>
      </c>
    </row>
    <row r="158" spans="2:22" x14ac:dyDescent="0.35">
      <c r="C158">
        <v>1</v>
      </c>
      <c r="D158" s="17">
        <f t="shared" si="64"/>
        <v>8.825245805382508</v>
      </c>
      <c r="E158" s="17">
        <f t="shared" si="64"/>
        <v>8.2162669043801948</v>
      </c>
      <c r="F158" s="17">
        <f t="shared" si="64"/>
        <v>7.2649242088083641</v>
      </c>
      <c r="G158" s="17">
        <f t="shared" si="64"/>
        <v>5.8347295616809616</v>
      </c>
      <c r="H158" s="17">
        <f t="shared" si="64"/>
        <v>4.1693425248464404</v>
      </c>
      <c r="I158" s="17">
        <f t="shared" si="64"/>
        <v>2.1580547509955728</v>
      </c>
      <c r="J158" s="113">
        <v>0</v>
      </c>
      <c r="N158">
        <v>1</v>
      </c>
      <c r="O158" s="17">
        <f t="shared" si="65"/>
        <v>9.0058035988383249</v>
      </c>
      <c r="P158" s="17">
        <f t="shared" si="65"/>
        <v>8.2110518378719135</v>
      </c>
      <c r="Q158" s="17">
        <f t="shared" si="65"/>
        <v>7.0264820603157032</v>
      </c>
      <c r="R158" s="17">
        <f t="shared" si="65"/>
        <v>5.5626310067093225</v>
      </c>
      <c r="S158" s="17">
        <f t="shared" si="65"/>
        <v>3.6689469608075607</v>
      </c>
      <c r="T158" s="17">
        <f t="shared" si="65"/>
        <v>1.6206420197715952</v>
      </c>
      <c r="U158" s="113">
        <v>0</v>
      </c>
    </row>
    <row r="159" spans="2:22" x14ac:dyDescent="0.35">
      <c r="C159">
        <v>2</v>
      </c>
      <c r="D159" s="17">
        <f t="shared" si="64"/>
        <v>7.4416190885487321</v>
      </c>
      <c r="E159" s="17">
        <f t="shared" si="64"/>
        <v>7.0666373180264337</v>
      </c>
      <c r="F159" s="17">
        <f t="shared" si="64"/>
        <v>6.5405089081812324</v>
      </c>
      <c r="G159" s="17">
        <f t="shared" si="64"/>
        <v>5.6169110816661671</v>
      </c>
      <c r="H159" s="17">
        <f t="shared" si="64"/>
        <v>4.038484849901498</v>
      </c>
      <c r="I159" s="17">
        <f t="shared" si="64"/>
        <v>2.2843838919637562</v>
      </c>
      <c r="J159" s="113">
        <v>0</v>
      </c>
      <c r="N159">
        <v>2</v>
      </c>
      <c r="O159" s="17">
        <f t="shared" si="65"/>
        <v>7.6760024274156171</v>
      </c>
      <c r="P159" s="17">
        <f t="shared" si="65"/>
        <v>7.2896823744088612</v>
      </c>
      <c r="Q159" s="17">
        <f t="shared" si="65"/>
        <v>6.5365959842032257</v>
      </c>
      <c r="R159" s="17">
        <f t="shared" si="65"/>
        <v>5.2856953804545457</v>
      </c>
      <c r="S159" s="17">
        <f t="shared" si="65"/>
        <v>3.7684344917216483</v>
      </c>
      <c r="T159" s="17">
        <f t="shared" si="65"/>
        <v>1.6060311649308079</v>
      </c>
      <c r="U159" s="113">
        <v>0</v>
      </c>
    </row>
    <row r="160" spans="2:22" x14ac:dyDescent="0.35">
      <c r="B160" t="s">
        <v>1</v>
      </c>
      <c r="C160">
        <v>3</v>
      </c>
      <c r="D160" s="17">
        <f t="shared" si="64"/>
        <v>5.6288357781326734</v>
      </c>
      <c r="E160" s="17">
        <f t="shared" si="64"/>
        <v>5.6172970160222473</v>
      </c>
      <c r="F160" s="17">
        <f t="shared" si="64"/>
        <v>5.3212970093328735</v>
      </c>
      <c r="G160" s="17">
        <f t="shared" si="64"/>
        <v>4.9483873958603128</v>
      </c>
      <c r="H160" s="17">
        <f t="shared" si="64"/>
        <v>4.0660186471955369</v>
      </c>
      <c r="I160" s="17">
        <f t="shared" si="64"/>
        <v>2.230606029068817</v>
      </c>
      <c r="J160" s="113">
        <v>0</v>
      </c>
      <c r="M160" t="s">
        <v>1</v>
      </c>
      <c r="N160">
        <v>3</v>
      </c>
      <c r="O160" s="17">
        <f t="shared" si="65"/>
        <v>6.1135583044941413</v>
      </c>
      <c r="P160" s="17">
        <f t="shared" si="65"/>
        <v>5.8848407338919841</v>
      </c>
      <c r="Q160" s="17">
        <f t="shared" si="65"/>
        <v>5.6390797661437375</v>
      </c>
      <c r="R160" s="17">
        <f t="shared" si="65"/>
        <v>4.9451317463148596</v>
      </c>
      <c r="S160" s="17">
        <f t="shared" si="65"/>
        <v>3.5926084475723439</v>
      </c>
      <c r="T160" s="17">
        <f t="shared" si="65"/>
        <v>1.7812288723443974</v>
      </c>
      <c r="U160" s="113">
        <v>0</v>
      </c>
    </row>
    <row r="161" spans="2:22" x14ac:dyDescent="0.35">
      <c r="C161">
        <v>4</v>
      </c>
      <c r="D161" s="17">
        <f t="shared" si="64"/>
        <v>3.7631966462199098</v>
      </c>
      <c r="E161" s="17">
        <f t="shared" si="64"/>
        <v>3.7148416721151518</v>
      </c>
      <c r="F161" s="17">
        <f t="shared" si="64"/>
        <v>3.8099253767304031</v>
      </c>
      <c r="G161" s="17">
        <f t="shared" si="64"/>
        <v>3.6210728002758166</v>
      </c>
      <c r="H161" s="17">
        <f t="shared" si="64"/>
        <v>3.5630206373895841</v>
      </c>
      <c r="I161" s="17">
        <f t="shared" si="64"/>
        <v>2.875452507352497</v>
      </c>
      <c r="J161" s="113">
        <v>0</v>
      </c>
      <c r="N161">
        <v>4</v>
      </c>
      <c r="O161" s="17">
        <f t="shared" si="65"/>
        <v>4.1429687709965917</v>
      </c>
      <c r="P161" s="17">
        <f t="shared" si="65"/>
        <v>4.222035417357076</v>
      </c>
      <c r="Q161" s="17">
        <f t="shared" si="65"/>
        <v>4.0799757349102537</v>
      </c>
      <c r="R161" s="17">
        <f t="shared" si="65"/>
        <v>4.0860152388190984</v>
      </c>
      <c r="S161" s="17">
        <f t="shared" si="65"/>
        <v>3.5630206373895841</v>
      </c>
      <c r="T161" s="17">
        <f t="shared" si="65"/>
        <v>1.7066478357238082</v>
      </c>
      <c r="U161" s="113">
        <v>0</v>
      </c>
    </row>
    <row r="162" spans="2:22" x14ac:dyDescent="0.35">
      <c r="C162">
        <v>5</v>
      </c>
      <c r="D162" s="17">
        <f t="shared" si="64"/>
        <v>1.6099612387107454</v>
      </c>
      <c r="E162" s="17">
        <f t="shared" si="64"/>
        <v>1.6460912974105946</v>
      </c>
      <c r="F162" s="17">
        <f t="shared" si="64"/>
        <v>1.6294683314632725</v>
      </c>
      <c r="G162" s="17">
        <f t="shared" si="64"/>
        <v>1.8073170044399804</v>
      </c>
      <c r="H162" s="17">
        <f t="shared" si="64"/>
        <v>1.7254911635458841</v>
      </c>
      <c r="I162" s="17">
        <f t="shared" si="64"/>
        <v>2.6009436708983813</v>
      </c>
      <c r="J162" s="17">
        <f>1+$G$2*U163+$G$3*V162</f>
        <v>1.7210661762254562</v>
      </c>
      <c r="K162" s="112">
        <v>0</v>
      </c>
      <c r="N162">
        <v>5</v>
      </c>
      <c r="O162" s="17">
        <f t="shared" si="65"/>
        <v>2.1988663668079207</v>
      </c>
      <c r="P162" s="17">
        <f t="shared" si="65"/>
        <v>2.1867596781800258</v>
      </c>
      <c r="Q162" s="17">
        <f t="shared" si="65"/>
        <v>2.3162888195761315</v>
      </c>
      <c r="R162" s="17">
        <f t="shared" si="65"/>
        <v>2.2566941611644</v>
      </c>
      <c r="S162" s="17">
        <f t="shared" si="65"/>
        <v>2.8942958351745731</v>
      </c>
      <c r="T162" s="17">
        <f t="shared" si="65"/>
        <v>2.6009436708983813</v>
      </c>
      <c r="U162" s="17">
        <f>1+$G$5*J163+$G$4*K162</f>
        <v>1.2716890195010366</v>
      </c>
      <c r="V162" s="113">
        <v>0</v>
      </c>
    </row>
    <row r="163" spans="2:22" x14ac:dyDescent="0.35">
      <c r="C163">
        <v>6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7">
        <f>1+$G$2*T164+$G$3*U163</f>
        <v>1.2789338237745438</v>
      </c>
      <c r="J163" s="8">
        <v>1</v>
      </c>
      <c r="N163">
        <v>6</v>
      </c>
      <c r="O163" s="113">
        <v>0</v>
      </c>
      <c r="P163" s="113">
        <v>0</v>
      </c>
      <c r="Q163" s="113">
        <v>0</v>
      </c>
      <c r="R163" s="113">
        <v>0</v>
      </c>
      <c r="S163" s="113">
        <v>0</v>
      </c>
      <c r="T163" s="17">
        <f>1+$G$5*I164+$G$4*J163</f>
        <v>1.7283109804989634</v>
      </c>
      <c r="U163" s="8">
        <v>1</v>
      </c>
    </row>
    <row r="164" spans="2:22" x14ac:dyDescent="0.35">
      <c r="C164">
        <v>7</v>
      </c>
      <c r="I164" s="112">
        <v>0</v>
      </c>
      <c r="N164">
        <v>7</v>
      </c>
      <c r="T164" s="113">
        <v>0</v>
      </c>
    </row>
    <row r="166" spans="2:22" x14ac:dyDescent="0.35">
      <c r="D166" s="115" t="s">
        <v>78</v>
      </c>
      <c r="E166" s="116"/>
      <c r="F166" s="120">
        <f>INDEX(D172:K179,VLOOKUP($E$14,C171:K179,1,FALSE)+1,HLOOKUP($E$15,C171:K179,1,FALSE)+1)</f>
        <v>3.6351050135737206</v>
      </c>
      <c r="O166" s="115" t="s">
        <v>79</v>
      </c>
      <c r="P166" s="116"/>
      <c r="Q166" s="120">
        <f>INDEX(O172:V179,VLOOKUP($E$14,N171:V179,1,FALSE)+1,HLOOKUP($E$15,N171:V179,1,FALSE)+1)</f>
        <v>3.6498436976067654</v>
      </c>
    </row>
    <row r="167" spans="2:22" x14ac:dyDescent="0.35">
      <c r="D167" s="4" t="s">
        <v>338</v>
      </c>
      <c r="F167" s="25">
        <f>INDEX(D172:K179,VLOOKUP($E$14+1,C171:K179,1,FALSE)+1,HLOOKUP($E$15,C171:K179,1,FALSE)+1)</f>
        <v>3.664445417880315</v>
      </c>
      <c r="O167" s="4" t="s">
        <v>340</v>
      </c>
      <c r="Q167" s="25">
        <f>INDEX(O172:V179,VLOOKUP($E$14+1,N171:V179,1,FALSE)+1,HLOOKUP($E$15,N171:V179,1,FALSE)+1)</f>
        <v>3.6015551880317509</v>
      </c>
    </row>
    <row r="168" spans="2:22" x14ac:dyDescent="0.35">
      <c r="D168" s="4" t="s">
        <v>339</v>
      </c>
      <c r="F168" s="25">
        <f>INDEX(D172:K179,VLOOKUP($E$14,C171:K179,1,FALSE)+1,HLOOKUP($E$15+1,C171:K179,1,FALSE)+1)</f>
        <v>3.6380113798673608</v>
      </c>
      <c r="O168" s="4" t="s">
        <v>341</v>
      </c>
      <c r="Q168" s="25">
        <f>INDEX(O172:V179,VLOOKUP($E$14,N171:V179,1,FALSE)+1,HLOOKUP($E$15+1,N171:V179,1,FALSE)+1)</f>
        <v>3.6852814866073302</v>
      </c>
    </row>
    <row r="169" spans="2:22" x14ac:dyDescent="0.35">
      <c r="D169" s="4" t="s">
        <v>82</v>
      </c>
      <c r="F169" s="25">
        <f>IF(AND(E14=6,E15=6),0,$G$8*Q167+(1-$G$8)*Q168+$G$8*(1-$G$8)*(Q151-Q152)^2)</f>
        <v>3.6351050135737206</v>
      </c>
      <c r="O169" s="4" t="s">
        <v>83</v>
      </c>
      <c r="Q169" s="25">
        <f>IF(AND(E14=6,E15=6),0,$G$9*F167+(1-$G$9)*F168+$G$9*(1-$G$9)*(F151-F152)^2)</f>
        <v>3.6498436976067654</v>
      </c>
    </row>
    <row r="170" spans="2:22" x14ac:dyDescent="0.35">
      <c r="G170" t="s">
        <v>0</v>
      </c>
      <c r="R170" t="s">
        <v>0</v>
      </c>
    </row>
    <row r="171" spans="2:22" x14ac:dyDescent="0.35">
      <c r="D171">
        <v>0</v>
      </c>
      <c r="E171">
        <v>1</v>
      </c>
      <c r="F171">
        <v>2</v>
      </c>
      <c r="G171">
        <v>3</v>
      </c>
      <c r="H171">
        <v>4</v>
      </c>
      <c r="I171">
        <v>5</v>
      </c>
      <c r="J171">
        <v>6</v>
      </c>
      <c r="K171">
        <v>7</v>
      </c>
      <c r="O171">
        <v>0</v>
      </c>
      <c r="P171">
        <v>1</v>
      </c>
      <c r="Q171">
        <v>2</v>
      </c>
      <c r="R171">
        <v>3</v>
      </c>
      <c r="S171">
        <v>4</v>
      </c>
      <c r="T171">
        <v>5</v>
      </c>
      <c r="U171">
        <v>6</v>
      </c>
      <c r="V171">
        <v>7</v>
      </c>
    </row>
    <row r="172" spans="2:22" x14ac:dyDescent="0.35">
      <c r="C172">
        <v>0</v>
      </c>
      <c r="D172" s="17">
        <f t="shared" ref="D172:I177" si="66">$G$2*O173+$G$3*P172+$G$2*$G$3*(O158-P157)^2</f>
        <v>3.6351050135737206</v>
      </c>
      <c r="E172" s="17">
        <f t="shared" si="66"/>
        <v>3.6380113798673608</v>
      </c>
      <c r="F172" s="17">
        <f t="shared" si="66"/>
        <v>3.7641110551577839</v>
      </c>
      <c r="G172" s="17">
        <f t="shared" si="66"/>
        <v>4.1602491658221119</v>
      </c>
      <c r="H172" s="17">
        <f t="shared" si="66"/>
        <v>3.0752991860109669</v>
      </c>
      <c r="I172" s="17">
        <f t="shared" si="66"/>
        <v>1.6878115666381446</v>
      </c>
      <c r="J172" s="113">
        <v>0</v>
      </c>
      <c r="N172">
        <v>0</v>
      </c>
      <c r="O172" s="17">
        <f t="shared" ref="O172:T177" si="67">$G$5*D173+$G$4*E172+$G$4*$G$5*(D158-E157)^2</f>
        <v>3.6498436976067654</v>
      </c>
      <c r="P172" s="17">
        <f t="shared" si="67"/>
        <v>3.6852814866073302</v>
      </c>
      <c r="Q172" s="17">
        <f t="shared" si="67"/>
        <v>4.2019556385079913</v>
      </c>
      <c r="R172" s="17">
        <f t="shared" si="67"/>
        <v>3.7125879976432694</v>
      </c>
      <c r="S172" s="17">
        <f t="shared" si="67"/>
        <v>2.952827999676308</v>
      </c>
      <c r="T172" s="17">
        <f t="shared" si="67"/>
        <v>1.3404193992397881</v>
      </c>
      <c r="U172" s="113">
        <v>0</v>
      </c>
    </row>
    <row r="173" spans="2:22" x14ac:dyDescent="0.35">
      <c r="C173">
        <v>1</v>
      </c>
      <c r="D173" s="17">
        <f t="shared" si="66"/>
        <v>3.664445417880315</v>
      </c>
      <c r="E173" s="17">
        <f t="shared" si="66"/>
        <v>3.2134187318372467</v>
      </c>
      <c r="F173" s="17">
        <f t="shared" si="66"/>
        <v>3.2324943624556339</v>
      </c>
      <c r="G173" s="17">
        <f t="shared" si="66"/>
        <v>3.1989119424846577</v>
      </c>
      <c r="H173" s="17">
        <f t="shared" si="66"/>
        <v>3.4284944643870858</v>
      </c>
      <c r="I173" s="17">
        <f t="shared" si="66"/>
        <v>1.5417630725720604</v>
      </c>
      <c r="J173" s="113">
        <v>0</v>
      </c>
      <c r="N173">
        <v>1</v>
      </c>
      <c r="O173" s="17">
        <f t="shared" si="67"/>
        <v>3.6015551880317509</v>
      </c>
      <c r="P173" s="17">
        <f t="shared" si="67"/>
        <v>3.2260590442324113</v>
      </c>
      <c r="Q173" s="17">
        <f t="shared" si="67"/>
        <v>3.1862927219995214</v>
      </c>
      <c r="R173" s="17">
        <f t="shared" si="67"/>
        <v>3.6721980751264094</v>
      </c>
      <c r="S173" s="17">
        <f t="shared" si="67"/>
        <v>2.5365821551781216</v>
      </c>
      <c r="T173" s="17">
        <f t="shared" si="67"/>
        <v>1.6081023329471034</v>
      </c>
      <c r="U173" s="113">
        <v>0</v>
      </c>
    </row>
    <row r="174" spans="2:22" x14ac:dyDescent="0.35">
      <c r="C174">
        <v>2</v>
      </c>
      <c r="D174" s="17">
        <f t="shared" si="66"/>
        <v>4.2049800386511489</v>
      </c>
      <c r="E174" s="17">
        <f t="shared" si="66"/>
        <v>3.180172517314249</v>
      </c>
      <c r="F174" s="17">
        <f t="shared" si="66"/>
        <v>2.789675113065178</v>
      </c>
      <c r="G174" s="17">
        <f t="shared" si="66"/>
        <v>2.7993464785293525</v>
      </c>
      <c r="H174" s="17">
        <f t="shared" si="66"/>
        <v>2.6280522592592224</v>
      </c>
      <c r="I174" s="17">
        <f t="shared" si="66"/>
        <v>2.118282947423237</v>
      </c>
      <c r="J174" s="113">
        <v>0</v>
      </c>
      <c r="N174">
        <v>2</v>
      </c>
      <c r="O174" s="17">
        <f t="shared" si="67"/>
        <v>3.754176144541542</v>
      </c>
      <c r="P174" s="17">
        <f t="shared" si="67"/>
        <v>3.2045890542106283</v>
      </c>
      <c r="Q174" s="17">
        <f t="shared" si="67"/>
        <v>2.7978026666034244</v>
      </c>
      <c r="R174" s="17">
        <f t="shared" si="67"/>
        <v>2.7260261849989753</v>
      </c>
      <c r="S174" s="17">
        <f t="shared" si="67"/>
        <v>2.8459611164868019</v>
      </c>
      <c r="T174" s="17">
        <f t="shared" si="67"/>
        <v>1.418707313987982</v>
      </c>
      <c r="U174" s="113">
        <v>0</v>
      </c>
    </row>
    <row r="175" spans="2:22" x14ac:dyDescent="0.35">
      <c r="B175" t="s">
        <v>1</v>
      </c>
      <c r="C175">
        <v>3</v>
      </c>
      <c r="D175" s="17">
        <f t="shared" si="66"/>
        <v>3.7872776481593524</v>
      </c>
      <c r="E175" s="17">
        <f t="shared" si="66"/>
        <v>3.6960858792945537</v>
      </c>
      <c r="F175" s="17">
        <f t="shared" si="66"/>
        <v>2.7300187960528803</v>
      </c>
      <c r="G175" s="17">
        <f t="shared" si="66"/>
        <v>2.385677653532015</v>
      </c>
      <c r="H175" s="17">
        <f t="shared" si="66"/>
        <v>2.4848114900672322</v>
      </c>
      <c r="I175" s="17">
        <f t="shared" si="66"/>
        <v>1.5980193728641239</v>
      </c>
      <c r="J175" s="113">
        <v>0</v>
      </c>
      <c r="M175" t="s">
        <v>1</v>
      </c>
      <c r="N175">
        <v>3</v>
      </c>
      <c r="O175" s="17">
        <f t="shared" si="67"/>
        <v>4.20612636349572</v>
      </c>
      <c r="P175" s="17">
        <f t="shared" si="67"/>
        <v>3.2095997808015246</v>
      </c>
      <c r="Q175" s="17">
        <f t="shared" si="67"/>
        <v>2.779463360792509</v>
      </c>
      <c r="R175" s="17">
        <f t="shared" si="67"/>
        <v>2.3950979378119985</v>
      </c>
      <c r="S175" s="17">
        <f t="shared" si="67"/>
        <v>1.9950601780675177</v>
      </c>
      <c r="T175" s="17">
        <f t="shared" si="67"/>
        <v>2.0527148639357278</v>
      </c>
      <c r="U175" s="113">
        <v>0</v>
      </c>
    </row>
    <row r="176" spans="2:22" x14ac:dyDescent="0.35">
      <c r="C176">
        <v>4</v>
      </c>
      <c r="D176" s="17">
        <f t="shared" si="66"/>
        <v>3.0696749998728965</v>
      </c>
      <c r="E176" s="17">
        <f t="shared" si="66"/>
        <v>2.6156510969796041</v>
      </c>
      <c r="F176" s="17">
        <f t="shared" si="66"/>
        <v>2.8911155569635034</v>
      </c>
      <c r="G176" s="17">
        <f t="shared" si="66"/>
        <v>2.01041604272358</v>
      </c>
      <c r="H176" s="17">
        <f t="shared" si="66"/>
        <v>1.7664076486518927</v>
      </c>
      <c r="I176" s="17">
        <f t="shared" si="66"/>
        <v>1.53354337207498</v>
      </c>
      <c r="J176" s="113">
        <v>0</v>
      </c>
      <c r="N176">
        <v>4</v>
      </c>
      <c r="O176" s="17">
        <f t="shared" si="67"/>
        <v>3.1644257003647649</v>
      </c>
      <c r="P176" s="17">
        <f t="shared" si="67"/>
        <v>3.4905645774445109</v>
      </c>
      <c r="Q176" s="17">
        <f t="shared" si="67"/>
        <v>2.6507974430202976</v>
      </c>
      <c r="R176" s="17">
        <f t="shared" si="67"/>
        <v>2.4688757549261031</v>
      </c>
      <c r="S176" s="17">
        <f t="shared" si="67"/>
        <v>1.7664076486518923</v>
      </c>
      <c r="T176" s="17">
        <f t="shared" si="67"/>
        <v>1.4037538978796791</v>
      </c>
      <c r="U176" s="113">
        <v>0</v>
      </c>
    </row>
    <row r="177" spans="3:22" x14ac:dyDescent="0.35">
      <c r="C177">
        <v>5</v>
      </c>
      <c r="D177" s="17">
        <f t="shared" si="66"/>
        <v>1.4087165578437664</v>
      </c>
      <c r="E177" s="17">
        <f t="shared" si="66"/>
        <v>1.6874132329992615</v>
      </c>
      <c r="F177" s="17">
        <f t="shared" si="66"/>
        <v>1.4786172263238044</v>
      </c>
      <c r="G177" s="17">
        <f t="shared" si="66"/>
        <v>2.1069519426492787</v>
      </c>
      <c r="H177" s="17">
        <f t="shared" si="66"/>
        <v>1.427515446698997</v>
      </c>
      <c r="I177" s="17">
        <f t="shared" si="66"/>
        <v>0.23981037530555938</v>
      </c>
      <c r="J177" s="17">
        <f>$G$2*U178+$G$3*V177+$G$2*$G$3*(U163-V162)^2</f>
        <v>0.20112974572905554</v>
      </c>
      <c r="K177" s="112">
        <v>0</v>
      </c>
      <c r="N177">
        <v>5</v>
      </c>
      <c r="O177" s="17">
        <f t="shared" si="67"/>
        <v>1.7651245139301701</v>
      </c>
      <c r="P177" s="17">
        <f t="shared" si="67"/>
        <v>1.6022819407844862</v>
      </c>
      <c r="Q177" s="17">
        <f t="shared" si="67"/>
        <v>2.1808511450481385</v>
      </c>
      <c r="R177" s="17">
        <f t="shared" si="67"/>
        <v>1.6288096303269466</v>
      </c>
      <c r="S177" s="17">
        <f t="shared" si="67"/>
        <v>1.5132565817193524</v>
      </c>
      <c r="T177" s="17">
        <f t="shared" si="67"/>
        <v>0.23981037530555935</v>
      </c>
      <c r="U177" s="17">
        <f>$G$5*J178+$G$4*K177+$G$4*$G$5*(J163-K162)^2</f>
        <v>0.19787409618360202</v>
      </c>
      <c r="V177" s="112">
        <v>0</v>
      </c>
    </row>
    <row r="178" spans="3:22" x14ac:dyDescent="0.35">
      <c r="C178">
        <v>6</v>
      </c>
      <c r="D178" s="113">
        <v>0</v>
      </c>
      <c r="E178" s="113">
        <v>0</v>
      </c>
      <c r="F178" s="113">
        <v>0</v>
      </c>
      <c r="G178" s="113">
        <v>0</v>
      </c>
      <c r="H178" s="113">
        <v>0</v>
      </c>
      <c r="I178" s="17">
        <f>$G$2*T179+$G$3*U178+$G$2*$G$3*(T164-U163)^2</f>
        <v>0.20112974572905554</v>
      </c>
      <c r="J178" s="8">
        <v>0</v>
      </c>
      <c r="N178">
        <v>6</v>
      </c>
      <c r="O178" s="113">
        <v>0</v>
      </c>
      <c r="P178" s="113">
        <v>0</v>
      </c>
      <c r="Q178" s="113">
        <v>0</v>
      </c>
      <c r="R178" s="113">
        <v>0</v>
      </c>
      <c r="S178" s="113">
        <v>0</v>
      </c>
      <c r="T178" s="17">
        <f>$G$5*I179+$G$4*J178+$G$4*$G$5*(I164-J163)^2</f>
        <v>0.19787409618360202</v>
      </c>
      <c r="U178" s="8">
        <v>0</v>
      </c>
    </row>
    <row r="179" spans="3:22" x14ac:dyDescent="0.35">
      <c r="C179">
        <v>7</v>
      </c>
      <c r="I179" s="112">
        <v>0</v>
      </c>
      <c r="N179">
        <v>7</v>
      </c>
      <c r="T179" s="112">
        <v>0</v>
      </c>
    </row>
    <row r="181" spans="3:22" x14ac:dyDescent="0.35">
      <c r="C181" t="s">
        <v>68</v>
      </c>
      <c r="D181" s="117" t="s">
        <v>695</v>
      </c>
      <c r="E181" s="116"/>
      <c r="F181" s="116"/>
      <c r="G181" s="116"/>
      <c r="N181" t="s">
        <v>68</v>
      </c>
      <c r="O181" s="117" t="s">
        <v>696</v>
      </c>
      <c r="P181" s="116"/>
      <c r="Q181" s="116"/>
      <c r="R181" s="116"/>
    </row>
    <row r="182" spans="3:22" x14ac:dyDescent="0.35">
      <c r="C182">
        <v>6</v>
      </c>
      <c r="D182" s="88">
        <f>$G$8*'ch3'!BZ151+(1-$G$8)*'ch3'!BZ226</f>
        <v>7.5186805277231124E-3</v>
      </c>
      <c r="E182" s="89">
        <f>$G$8*'ch3'!CF145+(1-$G$8)*'ch3'!CF220</f>
        <v>8.3840549175261403E-3</v>
      </c>
      <c r="F182" s="3">
        <f t="shared" ref="F182:F186" si="68">D182+E182</f>
        <v>1.5902735445249252E-2</v>
      </c>
      <c r="N182">
        <v>6</v>
      </c>
      <c r="O182" s="88">
        <f>$G$9*'ch3'!D151+(1-$G$9)*'ch3'!D226</f>
        <v>7.5186805277231124E-3</v>
      </c>
      <c r="P182" s="89">
        <f>$G$9*'ch3'!J145+(1-$G$9)*'ch3'!J220</f>
        <v>8.3840549175261403E-3</v>
      </c>
      <c r="Q182" s="34">
        <f t="shared" ref="Q182:Q186" si="69">O182+P182</f>
        <v>1.5902735445249252E-2</v>
      </c>
    </row>
    <row r="183" spans="3:22" x14ac:dyDescent="0.35">
      <c r="C183">
        <v>7</v>
      </c>
      <c r="D183" s="88">
        <f>$G$8*'ch3'!CA151+(1-$G$8)*'ch3'!CA226</f>
        <v>4.989127074336764E-2</v>
      </c>
      <c r="E183" s="89">
        <f>$G$8*'ch3'!CF146+(1-$G$8)*'ch3'!CF221</f>
        <v>2.0753544326765593E-2</v>
      </c>
      <c r="F183" s="3">
        <f t="shared" si="68"/>
        <v>7.0644815070133232E-2</v>
      </c>
      <c r="N183">
        <v>7</v>
      </c>
      <c r="O183" s="88">
        <f>$G$9*'ch3'!E151+(1-$G$9)*'ch3'!E226</f>
        <v>1.8798427768283076E-2</v>
      </c>
      <c r="P183" s="89">
        <f>$G$9*'ch3'!J146+(1-$G$9)*'ch3'!J221</f>
        <v>5.4188602919925929E-2</v>
      </c>
      <c r="Q183" s="34">
        <f t="shared" si="69"/>
        <v>7.2987030688208998E-2</v>
      </c>
    </row>
    <row r="184" spans="3:22" x14ac:dyDescent="0.35">
      <c r="C184">
        <v>8</v>
      </c>
      <c r="D184" s="88">
        <f>$G$8*'ch3'!CB151+(1-$G$8)*'ch3'!CB226</f>
        <v>5.1405667620003925E-2</v>
      </c>
      <c r="E184" s="89">
        <f>$G$8*'ch3'!CF147+(1-$G$8)*'ch3'!CF222</f>
        <v>8.8713101526469232E-2</v>
      </c>
      <c r="F184" s="3">
        <f t="shared" si="68"/>
        <v>0.14011876914647314</v>
      </c>
      <c r="N184">
        <v>8</v>
      </c>
      <c r="O184" s="88">
        <f>$G$9*'ch3'!F151+(1-$G$9)*'ch3'!F226</f>
        <v>8.2498510595088517E-2</v>
      </c>
      <c r="P184" s="89">
        <f>$G$9*'ch3'!J147+(1-$G$9)*'ch3'!J222</f>
        <v>5.5278042933308902E-2</v>
      </c>
      <c r="Q184" s="34">
        <f t="shared" si="69"/>
        <v>0.13777655352839741</v>
      </c>
    </row>
    <row r="185" spans="3:22" x14ac:dyDescent="0.35">
      <c r="C185">
        <v>9</v>
      </c>
      <c r="D185" s="88">
        <f>$G$8*'ch3'!CC151+(1-$G$8)*'ch3'!CC226</f>
        <v>0.16316805921885405</v>
      </c>
      <c r="E185" s="89">
        <f>$G$8*'ch3'!CF148+(1-$G$8)*'ch3'!CF223</f>
        <v>6.5453372966239542E-2</v>
      </c>
      <c r="F185" s="3">
        <f t="shared" si="68"/>
        <v>0.22862143218509359</v>
      </c>
      <c r="N185">
        <v>9</v>
      </c>
      <c r="O185" s="88">
        <f>$G$9*'ch3'!G151+(1-$G$9)*'ch3'!G226</f>
        <v>6.1479752461993956E-2</v>
      </c>
      <c r="P185" s="89">
        <f>$G$9*'ch3'!J148+(1-$G$9)*'ch3'!J223</f>
        <v>0.17090222188520682</v>
      </c>
      <c r="Q185" s="34">
        <f t="shared" si="69"/>
        <v>0.23238197434720076</v>
      </c>
    </row>
    <row r="186" spans="3:22" x14ac:dyDescent="0.35">
      <c r="C186">
        <v>10</v>
      </c>
      <c r="D186" s="88">
        <f>$G$8*'ch3'!CD151+(1-$G$8)*'ch3'!CD226</f>
        <v>7.8347960033848085E-2</v>
      </c>
      <c r="E186" s="89">
        <f>$G$8*'ch3'!CF149+(1-$G$8)*'ch3'!CF224</f>
        <v>0.18669420017132432</v>
      </c>
      <c r="F186" s="3">
        <f t="shared" si="68"/>
        <v>0.26504216020517241</v>
      </c>
      <c r="N186">
        <v>10</v>
      </c>
      <c r="O186" s="88">
        <f>$G$9*'ch3'!H151+(1-$G$9)*'ch3'!H226</f>
        <v>0.18003626679070825</v>
      </c>
      <c r="P186" s="89">
        <f>$G$9*'ch3'!J149+(1-$G$9)*'ch3'!J224</f>
        <v>8.1245351252357045E-2</v>
      </c>
      <c r="Q186" s="34">
        <f t="shared" si="69"/>
        <v>0.26128161804306527</v>
      </c>
    </row>
    <row r="187" spans="3:22" x14ac:dyDescent="0.35">
      <c r="C187">
        <v>11</v>
      </c>
      <c r="D187" s="88"/>
      <c r="E187" s="89"/>
      <c r="F187" s="34"/>
      <c r="N187">
        <v>11</v>
      </c>
      <c r="O187" s="88"/>
      <c r="P187" s="89"/>
      <c r="Q187" s="34"/>
    </row>
    <row r="188" spans="3:22" x14ac:dyDescent="0.35">
      <c r="C188">
        <v>12</v>
      </c>
      <c r="D188" s="88">
        <f>$G$8*'ch3'!CE152+(1-$G$8)*'ch3'!CE227</f>
        <v>5.4788981803835207E-2</v>
      </c>
      <c r="E188" s="89">
        <f>$G$8*'ch3'!CG150+(1-$G$8)*'ch3'!CG225</f>
        <v>5.6815136852172113E-2</v>
      </c>
      <c r="F188" s="3">
        <f>D188+E188</f>
        <v>0.11160411865600732</v>
      </c>
      <c r="G188" s="19"/>
      <c r="N188">
        <v>12</v>
      </c>
      <c r="O188" s="88">
        <f>$G$9*'ch3'!I152+(1-$G$9)*'ch3'!I227</f>
        <v>5.4788981803835221E-2</v>
      </c>
      <c r="P188" s="89">
        <f>$G$9*'ch3'!K150+(1-$G$9)*'ch3'!K225</f>
        <v>5.6815136852172113E-2</v>
      </c>
      <c r="Q188" s="34">
        <f>O188+P188</f>
        <v>0.11160411865600733</v>
      </c>
      <c r="R188" s="19"/>
    </row>
    <row r="189" spans="3:22" x14ac:dyDescent="0.35">
      <c r="C189">
        <v>13</v>
      </c>
      <c r="D189" s="88"/>
      <c r="E189" s="89"/>
      <c r="F189" s="85"/>
      <c r="H189" s="19"/>
      <c r="N189">
        <v>13</v>
      </c>
      <c r="O189" s="88"/>
      <c r="P189" s="89"/>
      <c r="Q189" s="34"/>
      <c r="S189" s="19"/>
    </row>
    <row r="190" spans="3:22" x14ac:dyDescent="0.35">
      <c r="C190">
        <v>14</v>
      </c>
      <c r="D190" s="88">
        <f>$G$8*'ch3'!CF153+(1-$G$8)*'ch3'!CF228</f>
        <v>3.2925091849981339E-2</v>
      </c>
      <c r="E190" s="89">
        <f>$G$8*'ch3'!CH151+(1-$G$8)*'ch3'!CH226</f>
        <v>3.4142696902538204E-2</v>
      </c>
      <c r="F190" s="3">
        <f>D190+E190</f>
        <v>6.7067788752519536E-2</v>
      </c>
      <c r="I190" s="19"/>
      <c r="N190">
        <v>14</v>
      </c>
      <c r="O190" s="88">
        <f>$G$9*'ch3'!J153+(1-$G$9)*'ch3'!J228</f>
        <v>3.2925091849981339E-2</v>
      </c>
      <c r="P190" s="89">
        <f>$G$9*'ch3'!L151+(1-$G$9)*'ch3'!L226</f>
        <v>3.4142696902538204E-2</v>
      </c>
      <c r="Q190" s="34">
        <f>O190+P190</f>
        <v>6.7067788752519536E-2</v>
      </c>
      <c r="T190" s="19"/>
    </row>
    <row r="191" spans="3:22" x14ac:dyDescent="0.35">
      <c r="C191">
        <v>15</v>
      </c>
      <c r="D191" s="88"/>
      <c r="E191" s="89"/>
      <c r="F191" s="85"/>
      <c r="J191" s="19"/>
      <c r="N191">
        <v>15</v>
      </c>
      <c r="O191" s="88"/>
      <c r="P191" s="89"/>
      <c r="Q191" s="34"/>
      <c r="U191" s="19"/>
    </row>
    <row r="192" spans="3:22" x14ac:dyDescent="0.35">
      <c r="C192">
        <v>16</v>
      </c>
      <c r="D192" s="88">
        <f>$G$8*'ch3'!CG154+(1-$G$8)*'ch3'!CG229</f>
        <v>1.9786125560994152E-2</v>
      </c>
      <c r="E192" s="89">
        <f>$G$8*'ch3'!CI152+(1-$G$8)*'ch3'!CI227</f>
        <v>2.0517837610982092E-2</v>
      </c>
      <c r="F192" s="3">
        <f>D192+E192</f>
        <v>4.0303963171976244E-2</v>
      </c>
      <c r="K192" s="19"/>
      <c r="N192">
        <v>16</v>
      </c>
      <c r="O192" s="88">
        <f>$G$9*'ch3'!K154+(1-$G$9)*'ch3'!K229</f>
        <v>1.9786125560994156E-2</v>
      </c>
      <c r="P192" s="89">
        <f>$G$9*'ch3'!M152+(1-$G$9)*'ch3'!M227</f>
        <v>2.0517837610982095E-2</v>
      </c>
      <c r="Q192" s="34">
        <f>O192+P192</f>
        <v>4.0303963171976251E-2</v>
      </c>
      <c r="V192" s="19"/>
    </row>
    <row r="193" spans="3:26" x14ac:dyDescent="0.35">
      <c r="C193">
        <v>17</v>
      </c>
      <c r="D193" s="88"/>
      <c r="E193" s="89"/>
      <c r="F193" s="85"/>
      <c r="L193" s="19"/>
      <c r="N193">
        <v>17</v>
      </c>
      <c r="O193" s="88"/>
      <c r="P193" s="89"/>
      <c r="Q193" s="34"/>
      <c r="W193" s="19"/>
    </row>
    <row r="194" spans="3:26" x14ac:dyDescent="0.35">
      <c r="C194">
        <v>18</v>
      </c>
      <c r="D194" s="88">
        <f>$G$8*'ch3'!CH155+(1-$G$8)*'ch3'!CH230</f>
        <v>1.1890346927480117E-2</v>
      </c>
      <c r="E194" s="89">
        <f>$G$8*'ch3'!CJ153+(1-$G$8)*'ch3'!CJ228</f>
        <v>1.2330064652840448E-2</v>
      </c>
      <c r="F194" s="3">
        <f>D194+E194</f>
        <v>2.4220411580320567E-2</v>
      </c>
      <c r="M194" s="19"/>
      <c r="N194">
        <v>18</v>
      </c>
      <c r="O194" s="88">
        <f>$G$9*'ch3'!L155+(1-$G$9)*'ch3'!L230</f>
        <v>1.1890346927480117E-2</v>
      </c>
      <c r="P194" s="89">
        <f>$G$9*'ch3'!N153+(1-$G$9)*'ch3'!N228</f>
        <v>1.2330064652840447E-2</v>
      </c>
      <c r="Q194" s="34">
        <f>O194+P194</f>
        <v>2.4220411580320563E-2</v>
      </c>
      <c r="X194" s="19"/>
    </row>
    <row r="195" spans="3:26" x14ac:dyDescent="0.35">
      <c r="C195">
        <v>19</v>
      </c>
      <c r="D195" s="88"/>
      <c r="E195" s="89"/>
      <c r="F195" s="85"/>
      <c r="N195">
        <v>19</v>
      </c>
      <c r="O195" s="88"/>
      <c r="P195" s="89"/>
      <c r="Q195" s="34"/>
      <c r="Y195" s="19"/>
    </row>
    <row r="196" spans="3:26" x14ac:dyDescent="0.35">
      <c r="C196">
        <v>20</v>
      </c>
      <c r="D196" s="88">
        <f>$G$8*'ch3'!CI156+(1-$G$8)*'ch3'!CI231</f>
        <v>7.1454287308551877E-3</v>
      </c>
      <c r="E196" s="89">
        <f>$G$8*'ch3'!CK154+(1-$G$8)*'ch3'!CK229</f>
        <v>7.4096743148923117E-3</v>
      </c>
      <c r="F196" s="3">
        <f>D196+E196</f>
        <v>1.4555103045747499E-2</v>
      </c>
      <c r="N196">
        <v>20</v>
      </c>
      <c r="O196" s="88">
        <f>$G$9*'ch3'!M156+(1-$G$9)*'ch3'!M231</f>
        <v>7.1454287308551894E-3</v>
      </c>
      <c r="P196" s="89">
        <f>$G$9*'ch3'!O154+(1-$G$9)*'ch3'!O229</f>
        <v>7.4096743148923117E-3</v>
      </c>
      <c r="Q196" s="34">
        <f>O196+P196</f>
        <v>1.4555103045747501E-2</v>
      </c>
      <c r="Z196" s="19"/>
    </row>
    <row r="197" spans="3:26" x14ac:dyDescent="0.35">
      <c r="C197">
        <v>21</v>
      </c>
      <c r="D197" s="88"/>
      <c r="E197" s="89"/>
      <c r="F197" s="85"/>
      <c r="N197">
        <v>21</v>
      </c>
      <c r="O197" s="88"/>
      <c r="P197" s="89"/>
      <c r="Q197" s="34"/>
    </row>
    <row r="198" spans="3:26" x14ac:dyDescent="0.35">
      <c r="C198">
        <v>22</v>
      </c>
      <c r="D198" s="88">
        <f>$G$8*'ch3'!CJ157+(1-$G$8)*'ch3'!CJ232</f>
        <v>4.2940001716628776E-3</v>
      </c>
      <c r="E198" s="89">
        <f>$G$8*'ch3'!CL155+(1-$G$8)*'ch3'!CL230</f>
        <v>4.4527968829528326E-3</v>
      </c>
      <c r="F198" s="3">
        <f>D198+E198</f>
        <v>8.7467970546157101E-3</v>
      </c>
      <c r="N198">
        <v>22</v>
      </c>
      <c r="O198" s="88">
        <f>$G$9*'ch3'!N157+(1-$G$9)*'ch3'!N232</f>
        <v>4.2940001716628767E-3</v>
      </c>
      <c r="P198" s="89">
        <f>$G$9*'ch3'!P155+(1-$G$9)*'ch3'!P230</f>
        <v>4.4527968829528326E-3</v>
      </c>
      <c r="Q198" s="34">
        <f>O198+P198</f>
        <v>8.7467970546157084E-3</v>
      </c>
    </row>
    <row r="199" spans="3:26" x14ac:dyDescent="0.35">
      <c r="C199">
        <v>23</v>
      </c>
      <c r="D199" s="88"/>
      <c r="E199" s="89"/>
      <c r="F199" s="85"/>
      <c r="N199">
        <v>23</v>
      </c>
      <c r="O199" s="88"/>
      <c r="P199" s="89"/>
      <c r="Q199" s="34"/>
    </row>
    <row r="200" spans="3:26" x14ac:dyDescent="0.35">
      <c r="C200">
        <v>24</v>
      </c>
      <c r="D200" s="88">
        <f>$G$8*'ch3'!CK158+(1-$G$8)*'ch3'!CK233</f>
        <v>2.580452225997368E-3</v>
      </c>
      <c r="E200" s="89">
        <f>$G$8*'ch3'!CM156+(1-$G$8)*'ch3'!CM231</f>
        <v>2.6758801046065442E-3</v>
      </c>
      <c r="F200" s="3">
        <f>D200+E200</f>
        <v>5.2563323306039121E-3</v>
      </c>
      <c r="N200">
        <v>24</v>
      </c>
      <c r="O200" s="88">
        <f>$G$9*'ch3'!O158+(1-$G$9)*'ch3'!O233</f>
        <v>2.5804522259973671E-3</v>
      </c>
      <c r="P200" s="89">
        <f>$G$9*'ch3'!Q156+(1-$G$9)*'ch3'!Q231</f>
        <v>2.6758801046065438E-3</v>
      </c>
      <c r="Q200" s="34">
        <f>O200+P200</f>
        <v>5.2563323306039113E-3</v>
      </c>
    </row>
    <row r="201" spans="3:26" x14ac:dyDescent="0.35">
      <c r="C201">
        <v>25</v>
      </c>
      <c r="D201" s="88"/>
      <c r="E201" s="89"/>
      <c r="F201" s="85"/>
      <c r="N201">
        <v>25</v>
      </c>
      <c r="O201" s="88"/>
      <c r="P201" s="89"/>
      <c r="Q201" s="34"/>
    </row>
    <row r="202" spans="3:26" x14ac:dyDescent="0.35">
      <c r="C202">
        <v>26</v>
      </c>
      <c r="D202" s="88">
        <f>$G$8*'ch3'!CL159+(1-$G$8)*'ch3'!CL234</f>
        <v>1.5507064332687572E-3</v>
      </c>
      <c r="E202" s="89">
        <f>$G$8*'ch3'!CN157+(1-$G$8)*'ch3'!CN232</f>
        <v>1.6080532129462007E-3</v>
      </c>
      <c r="F202" s="3">
        <f>D202+E202</f>
        <v>3.158759646214958E-3</v>
      </c>
      <c r="N202">
        <v>26</v>
      </c>
      <c r="O202" s="88">
        <f>$G$9*'ch3'!P159+(1-$G$9)*'ch3'!P234</f>
        <v>1.550706433268757E-3</v>
      </c>
      <c r="P202" s="89">
        <f>$G$9*'ch3'!R157+(1-$G$9)*'ch3'!R232</f>
        <v>1.6080532129462005E-3</v>
      </c>
      <c r="Q202" s="34">
        <f>O202+P202</f>
        <v>3.1587596462149575E-3</v>
      </c>
    </row>
    <row r="203" spans="3:26" x14ac:dyDescent="0.35">
      <c r="C203">
        <v>27</v>
      </c>
      <c r="D203" s="88"/>
      <c r="E203" s="89"/>
      <c r="F203" s="34"/>
      <c r="N203">
        <v>27</v>
      </c>
      <c r="O203" s="88"/>
      <c r="P203" s="89"/>
      <c r="Q203" s="34"/>
    </row>
    <row r="204" spans="3:26" x14ac:dyDescent="0.35">
      <c r="C204">
        <v>28</v>
      </c>
      <c r="D204" s="88">
        <f>$G$8*'ch3'!CM160+(1-$G$8)*'ch3'!CM235</f>
        <v>9.3188721649426225E-4</v>
      </c>
      <c r="E204" s="89">
        <f>$G$8*'ch3'!CO158+(1-$G$8)*'ch3'!CO233</f>
        <v>9.6634940078782602E-4</v>
      </c>
      <c r="F204" s="3">
        <f>D204+E204</f>
        <v>1.8982366172820883E-3</v>
      </c>
      <c r="G204" s="19"/>
      <c r="N204">
        <v>28</v>
      </c>
      <c r="O204" s="88">
        <f>$G$9*'ch3'!Q160+(1-$G$9)*'ch3'!Q235</f>
        <v>9.3188721649426225E-4</v>
      </c>
      <c r="P204" s="89">
        <f>$G$9*'ch3'!S158+(1-$G$9)*'ch3'!S233</f>
        <v>9.6634940078782591E-4</v>
      </c>
      <c r="Q204" s="34">
        <f>O204+P204</f>
        <v>1.8982366172820881E-3</v>
      </c>
    </row>
    <row r="205" spans="3:26" x14ac:dyDescent="0.35">
      <c r="C205">
        <v>29</v>
      </c>
      <c r="D205" s="88"/>
      <c r="E205" s="89"/>
      <c r="F205" s="85"/>
      <c r="N205">
        <v>29</v>
      </c>
      <c r="O205" s="88"/>
      <c r="P205" s="89"/>
      <c r="Q205" s="34"/>
    </row>
    <row r="206" spans="3:26" x14ac:dyDescent="0.35">
      <c r="C206">
        <v>30</v>
      </c>
      <c r="D206" s="88">
        <f>$G$8*'ch3'!CN161+(1-$G$8)*'ch3'!CN236</f>
        <v>5.6001172474333643E-4</v>
      </c>
      <c r="E206" s="89">
        <f>$G$8*'ch3'!CP159+(1-$G$8)*'ch3'!CP234</f>
        <v>5.8072155627988714E-4</v>
      </c>
      <c r="F206" s="3">
        <f>D206+E206</f>
        <v>1.1407332810232235E-3</v>
      </c>
      <c r="G206" s="106"/>
      <c r="N206">
        <v>30</v>
      </c>
      <c r="O206" s="88">
        <f>$G$9*'ch3'!R161+(1-$G$9)*'ch3'!R236</f>
        <v>5.6001172474333632E-4</v>
      </c>
      <c r="P206" s="89">
        <f>$G$9*'ch3'!T159+(1-$G$9)*'ch3'!T234</f>
        <v>5.8072155627988703E-4</v>
      </c>
      <c r="Q206" s="34">
        <f>O206+P206</f>
        <v>1.1407332810232235E-3</v>
      </c>
    </row>
    <row r="208" spans="3:26" x14ac:dyDescent="0.35">
      <c r="C208" t="s">
        <v>69</v>
      </c>
      <c r="D208" s="117" t="s">
        <v>697</v>
      </c>
      <c r="E208" s="116"/>
      <c r="F208" s="116"/>
      <c r="G208" s="116"/>
      <c r="N208" t="s">
        <v>69</v>
      </c>
      <c r="O208" s="117" t="s">
        <v>698</v>
      </c>
      <c r="P208" s="116"/>
      <c r="Q208" s="116"/>
      <c r="R208" s="116"/>
    </row>
    <row r="209" spans="3:17" x14ac:dyDescent="0.35">
      <c r="C209">
        <f t="shared" ref="C209:C233" si="70">C182-$E$14-$E$15</f>
        <v>6</v>
      </c>
      <c r="D209" s="1">
        <f>D182</f>
        <v>7.5186805277231124E-3</v>
      </c>
      <c r="E209" s="1">
        <f>E182</f>
        <v>8.3840549175261403E-3</v>
      </c>
      <c r="F209" s="3">
        <f>D209+E209</f>
        <v>1.5902735445249252E-2</v>
      </c>
      <c r="N209">
        <f t="shared" ref="N209:N233" si="71">N182-$E$14-$E$15</f>
        <v>6</v>
      </c>
      <c r="O209" s="1">
        <f>O182</f>
        <v>7.5186805277231124E-3</v>
      </c>
      <c r="P209" s="1">
        <f>P182</f>
        <v>8.3840549175261403E-3</v>
      </c>
      <c r="Q209" s="3">
        <f>O209+P209</f>
        <v>1.5902735445249252E-2</v>
      </c>
    </row>
    <row r="210" spans="3:17" x14ac:dyDescent="0.35">
      <c r="C210">
        <f t="shared" si="70"/>
        <v>7</v>
      </c>
      <c r="D210" s="1">
        <f t="shared" ref="D210:E233" si="72">D183</f>
        <v>4.989127074336764E-2</v>
      </c>
      <c r="E210" s="1">
        <f t="shared" si="72"/>
        <v>2.0753544326765593E-2</v>
      </c>
      <c r="F210" s="3">
        <f t="shared" ref="F210:F233" si="73">D210+E210</f>
        <v>7.0644815070133232E-2</v>
      </c>
      <c r="N210">
        <f t="shared" si="71"/>
        <v>7</v>
      </c>
      <c r="O210" s="1">
        <f t="shared" ref="O210:P233" si="74">O183</f>
        <v>1.8798427768283076E-2</v>
      </c>
      <c r="P210" s="1">
        <f t="shared" si="74"/>
        <v>5.4188602919925929E-2</v>
      </c>
      <c r="Q210" s="3">
        <f t="shared" ref="Q210:Q233" si="75">O210+P210</f>
        <v>7.2987030688208998E-2</v>
      </c>
    </row>
    <row r="211" spans="3:17" x14ac:dyDescent="0.35">
      <c r="C211">
        <f t="shared" si="70"/>
        <v>8</v>
      </c>
      <c r="D211" s="1">
        <f t="shared" si="72"/>
        <v>5.1405667620003925E-2</v>
      </c>
      <c r="E211" s="1">
        <f t="shared" si="72"/>
        <v>8.8713101526469232E-2</v>
      </c>
      <c r="F211" s="3">
        <f t="shared" si="73"/>
        <v>0.14011876914647314</v>
      </c>
      <c r="N211">
        <f t="shared" si="71"/>
        <v>8</v>
      </c>
      <c r="O211" s="1">
        <f t="shared" si="74"/>
        <v>8.2498510595088517E-2</v>
      </c>
      <c r="P211" s="1">
        <f t="shared" si="74"/>
        <v>5.5278042933308902E-2</v>
      </c>
      <c r="Q211" s="3">
        <f t="shared" si="75"/>
        <v>0.13777655352839741</v>
      </c>
    </row>
    <row r="212" spans="3:17" x14ac:dyDescent="0.35">
      <c r="C212">
        <f t="shared" si="70"/>
        <v>9</v>
      </c>
      <c r="D212" s="1">
        <f t="shared" si="72"/>
        <v>0.16316805921885405</v>
      </c>
      <c r="E212" s="1">
        <f t="shared" si="72"/>
        <v>6.5453372966239542E-2</v>
      </c>
      <c r="F212" s="3">
        <f t="shared" si="73"/>
        <v>0.22862143218509359</v>
      </c>
      <c r="N212">
        <f t="shared" si="71"/>
        <v>9</v>
      </c>
      <c r="O212" s="1">
        <f t="shared" si="74"/>
        <v>6.1479752461993956E-2</v>
      </c>
      <c r="P212" s="1">
        <f t="shared" si="74"/>
        <v>0.17090222188520682</v>
      </c>
      <c r="Q212" s="3">
        <f t="shared" si="75"/>
        <v>0.23238197434720076</v>
      </c>
    </row>
    <row r="213" spans="3:17" x14ac:dyDescent="0.35">
      <c r="C213">
        <f t="shared" si="70"/>
        <v>10</v>
      </c>
      <c r="D213" s="1">
        <f t="shared" si="72"/>
        <v>7.8347960033848085E-2</v>
      </c>
      <c r="E213" s="1">
        <f t="shared" si="72"/>
        <v>0.18669420017132432</v>
      </c>
      <c r="F213" s="3">
        <f t="shared" si="73"/>
        <v>0.26504216020517241</v>
      </c>
      <c r="N213">
        <f t="shared" si="71"/>
        <v>10</v>
      </c>
      <c r="O213" s="1">
        <f t="shared" si="74"/>
        <v>0.18003626679070825</v>
      </c>
      <c r="P213" s="1">
        <f t="shared" si="74"/>
        <v>8.1245351252357045E-2</v>
      </c>
      <c r="Q213" s="3">
        <f t="shared" si="75"/>
        <v>0.26128161804306527</v>
      </c>
    </row>
    <row r="214" spans="3:17" x14ac:dyDescent="0.35">
      <c r="C214">
        <f t="shared" si="70"/>
        <v>11</v>
      </c>
      <c r="D214" s="1">
        <f t="shared" si="72"/>
        <v>0</v>
      </c>
      <c r="E214" s="1">
        <f t="shared" si="72"/>
        <v>0</v>
      </c>
      <c r="F214" s="3">
        <f t="shared" si="73"/>
        <v>0</v>
      </c>
      <c r="N214">
        <f t="shared" si="71"/>
        <v>11</v>
      </c>
      <c r="O214" s="1">
        <f t="shared" si="74"/>
        <v>0</v>
      </c>
      <c r="P214" s="1">
        <f t="shared" si="74"/>
        <v>0</v>
      </c>
      <c r="Q214" s="3">
        <f t="shared" si="75"/>
        <v>0</v>
      </c>
    </row>
    <row r="215" spans="3:17" x14ac:dyDescent="0.35">
      <c r="C215">
        <f t="shared" si="70"/>
        <v>12</v>
      </c>
      <c r="D215" s="1">
        <f t="shared" si="72"/>
        <v>5.4788981803835207E-2</v>
      </c>
      <c r="E215" s="1">
        <f t="shared" si="72"/>
        <v>5.6815136852172113E-2</v>
      </c>
      <c r="F215" s="3">
        <f t="shared" si="73"/>
        <v>0.11160411865600732</v>
      </c>
      <c r="N215">
        <f t="shared" si="71"/>
        <v>12</v>
      </c>
      <c r="O215" s="1">
        <f t="shared" si="74"/>
        <v>5.4788981803835221E-2</v>
      </c>
      <c r="P215" s="1">
        <f t="shared" si="74"/>
        <v>5.6815136852172113E-2</v>
      </c>
      <c r="Q215" s="3">
        <f t="shared" si="75"/>
        <v>0.11160411865600733</v>
      </c>
    </row>
    <row r="216" spans="3:17" x14ac:dyDescent="0.35">
      <c r="C216">
        <f t="shared" si="70"/>
        <v>13</v>
      </c>
      <c r="D216" s="1">
        <f t="shared" si="72"/>
        <v>0</v>
      </c>
      <c r="E216" s="1">
        <f t="shared" si="72"/>
        <v>0</v>
      </c>
      <c r="F216" s="3">
        <f t="shared" si="73"/>
        <v>0</v>
      </c>
      <c r="N216">
        <f t="shared" si="71"/>
        <v>13</v>
      </c>
      <c r="O216" s="1">
        <f t="shared" si="74"/>
        <v>0</v>
      </c>
      <c r="P216" s="1">
        <f t="shared" si="74"/>
        <v>0</v>
      </c>
      <c r="Q216" s="3">
        <f t="shared" si="75"/>
        <v>0</v>
      </c>
    </row>
    <row r="217" spans="3:17" x14ac:dyDescent="0.35">
      <c r="C217">
        <f t="shared" si="70"/>
        <v>14</v>
      </c>
      <c r="D217" s="1">
        <f t="shared" si="72"/>
        <v>3.2925091849981339E-2</v>
      </c>
      <c r="E217" s="1">
        <f t="shared" si="72"/>
        <v>3.4142696902538204E-2</v>
      </c>
      <c r="F217" s="3">
        <f t="shared" si="73"/>
        <v>6.7067788752519536E-2</v>
      </c>
      <c r="N217">
        <f t="shared" si="71"/>
        <v>14</v>
      </c>
      <c r="O217" s="1">
        <f t="shared" si="74"/>
        <v>3.2925091849981339E-2</v>
      </c>
      <c r="P217" s="1">
        <f t="shared" si="74"/>
        <v>3.4142696902538204E-2</v>
      </c>
      <c r="Q217" s="3">
        <f t="shared" si="75"/>
        <v>6.7067788752519536E-2</v>
      </c>
    </row>
    <row r="218" spans="3:17" x14ac:dyDescent="0.35">
      <c r="C218">
        <f t="shared" si="70"/>
        <v>15</v>
      </c>
      <c r="D218" s="1">
        <f t="shared" si="72"/>
        <v>0</v>
      </c>
      <c r="E218" s="1">
        <f t="shared" si="72"/>
        <v>0</v>
      </c>
      <c r="F218" s="3">
        <f t="shared" si="73"/>
        <v>0</v>
      </c>
      <c r="N218">
        <f t="shared" si="71"/>
        <v>15</v>
      </c>
      <c r="O218" s="1">
        <f t="shared" si="74"/>
        <v>0</v>
      </c>
      <c r="P218" s="1">
        <f t="shared" si="74"/>
        <v>0</v>
      </c>
      <c r="Q218" s="3">
        <f t="shared" si="75"/>
        <v>0</v>
      </c>
    </row>
    <row r="219" spans="3:17" x14ac:dyDescent="0.35">
      <c r="C219">
        <f t="shared" si="70"/>
        <v>16</v>
      </c>
      <c r="D219" s="1">
        <f t="shared" si="72"/>
        <v>1.9786125560994152E-2</v>
      </c>
      <c r="E219" s="1">
        <f t="shared" si="72"/>
        <v>2.0517837610982092E-2</v>
      </c>
      <c r="F219" s="3">
        <f t="shared" si="73"/>
        <v>4.0303963171976244E-2</v>
      </c>
      <c r="N219">
        <f t="shared" si="71"/>
        <v>16</v>
      </c>
      <c r="O219" s="1">
        <f t="shared" si="74"/>
        <v>1.9786125560994156E-2</v>
      </c>
      <c r="P219" s="1">
        <f t="shared" si="74"/>
        <v>2.0517837610982095E-2</v>
      </c>
      <c r="Q219" s="3">
        <f t="shared" si="75"/>
        <v>4.0303963171976251E-2</v>
      </c>
    </row>
    <row r="220" spans="3:17" x14ac:dyDescent="0.35">
      <c r="C220">
        <f t="shared" si="70"/>
        <v>17</v>
      </c>
      <c r="D220" s="1">
        <f t="shared" si="72"/>
        <v>0</v>
      </c>
      <c r="E220" s="1">
        <f t="shared" si="72"/>
        <v>0</v>
      </c>
      <c r="F220" s="3">
        <f t="shared" si="73"/>
        <v>0</v>
      </c>
      <c r="N220">
        <f t="shared" si="71"/>
        <v>17</v>
      </c>
      <c r="O220" s="1">
        <f t="shared" si="74"/>
        <v>0</v>
      </c>
      <c r="P220" s="1">
        <f t="shared" si="74"/>
        <v>0</v>
      </c>
      <c r="Q220" s="3">
        <f t="shared" si="75"/>
        <v>0</v>
      </c>
    </row>
    <row r="221" spans="3:17" x14ac:dyDescent="0.35">
      <c r="C221">
        <f t="shared" si="70"/>
        <v>18</v>
      </c>
      <c r="D221" s="1">
        <f t="shared" si="72"/>
        <v>1.1890346927480117E-2</v>
      </c>
      <c r="E221" s="1">
        <f t="shared" si="72"/>
        <v>1.2330064652840448E-2</v>
      </c>
      <c r="F221" s="3">
        <f t="shared" si="73"/>
        <v>2.4220411580320567E-2</v>
      </c>
      <c r="N221">
        <f t="shared" si="71"/>
        <v>18</v>
      </c>
      <c r="O221" s="1">
        <f t="shared" si="74"/>
        <v>1.1890346927480117E-2</v>
      </c>
      <c r="P221" s="1">
        <f t="shared" si="74"/>
        <v>1.2330064652840447E-2</v>
      </c>
      <c r="Q221" s="3">
        <f t="shared" si="75"/>
        <v>2.4220411580320563E-2</v>
      </c>
    </row>
    <row r="222" spans="3:17" x14ac:dyDescent="0.35">
      <c r="C222">
        <f t="shared" si="70"/>
        <v>19</v>
      </c>
      <c r="D222" s="1">
        <f t="shared" si="72"/>
        <v>0</v>
      </c>
      <c r="E222" s="1">
        <f t="shared" si="72"/>
        <v>0</v>
      </c>
      <c r="F222" s="3">
        <f t="shared" si="73"/>
        <v>0</v>
      </c>
      <c r="N222">
        <f t="shared" si="71"/>
        <v>19</v>
      </c>
      <c r="O222" s="1">
        <f t="shared" si="74"/>
        <v>0</v>
      </c>
      <c r="P222" s="1">
        <f t="shared" si="74"/>
        <v>0</v>
      </c>
      <c r="Q222" s="3">
        <f t="shared" si="75"/>
        <v>0</v>
      </c>
    </row>
    <row r="223" spans="3:17" x14ac:dyDescent="0.35">
      <c r="C223">
        <f t="shared" si="70"/>
        <v>20</v>
      </c>
      <c r="D223" s="1">
        <f t="shared" si="72"/>
        <v>7.1454287308551877E-3</v>
      </c>
      <c r="E223" s="1">
        <f t="shared" si="72"/>
        <v>7.4096743148923117E-3</v>
      </c>
      <c r="F223" s="3">
        <f t="shared" si="73"/>
        <v>1.4555103045747499E-2</v>
      </c>
      <c r="N223">
        <f t="shared" si="71"/>
        <v>20</v>
      </c>
      <c r="O223" s="1">
        <f t="shared" si="74"/>
        <v>7.1454287308551894E-3</v>
      </c>
      <c r="P223" s="1">
        <f t="shared" si="74"/>
        <v>7.4096743148923117E-3</v>
      </c>
      <c r="Q223" s="3">
        <f t="shared" si="75"/>
        <v>1.4555103045747501E-2</v>
      </c>
    </row>
    <row r="224" spans="3:17" x14ac:dyDescent="0.35">
      <c r="C224">
        <f t="shared" si="70"/>
        <v>21</v>
      </c>
      <c r="D224" s="1">
        <f t="shared" si="72"/>
        <v>0</v>
      </c>
      <c r="E224" s="1">
        <f t="shared" si="72"/>
        <v>0</v>
      </c>
      <c r="F224" s="3">
        <f t="shared" si="73"/>
        <v>0</v>
      </c>
      <c r="N224">
        <f t="shared" si="71"/>
        <v>21</v>
      </c>
      <c r="O224" s="1">
        <f t="shared" si="74"/>
        <v>0</v>
      </c>
      <c r="P224" s="1">
        <f t="shared" si="74"/>
        <v>0</v>
      </c>
      <c r="Q224" s="3">
        <f t="shared" si="75"/>
        <v>0</v>
      </c>
    </row>
    <row r="225" spans="3:18" x14ac:dyDescent="0.35">
      <c r="C225">
        <f t="shared" si="70"/>
        <v>22</v>
      </c>
      <c r="D225" s="1">
        <f t="shared" si="72"/>
        <v>4.2940001716628776E-3</v>
      </c>
      <c r="E225" s="1">
        <f t="shared" si="72"/>
        <v>4.4527968829528326E-3</v>
      </c>
      <c r="F225" s="3">
        <f t="shared" si="73"/>
        <v>8.7467970546157101E-3</v>
      </c>
      <c r="N225">
        <f t="shared" si="71"/>
        <v>22</v>
      </c>
      <c r="O225" s="1">
        <f t="shared" si="74"/>
        <v>4.2940001716628767E-3</v>
      </c>
      <c r="P225" s="1">
        <f t="shared" si="74"/>
        <v>4.4527968829528326E-3</v>
      </c>
      <c r="Q225" s="3">
        <f t="shared" si="75"/>
        <v>8.7467970546157084E-3</v>
      </c>
    </row>
    <row r="226" spans="3:18" x14ac:dyDescent="0.35">
      <c r="C226">
        <f t="shared" si="70"/>
        <v>23</v>
      </c>
      <c r="D226" s="1">
        <f t="shared" si="72"/>
        <v>0</v>
      </c>
      <c r="E226" s="1">
        <f t="shared" si="72"/>
        <v>0</v>
      </c>
      <c r="F226" s="3">
        <f t="shared" si="73"/>
        <v>0</v>
      </c>
      <c r="N226">
        <f t="shared" si="71"/>
        <v>23</v>
      </c>
      <c r="O226" s="1">
        <f t="shared" si="74"/>
        <v>0</v>
      </c>
      <c r="P226" s="1">
        <f t="shared" si="74"/>
        <v>0</v>
      </c>
      <c r="Q226" s="3">
        <f t="shared" si="75"/>
        <v>0</v>
      </c>
    </row>
    <row r="227" spans="3:18" x14ac:dyDescent="0.35">
      <c r="C227">
        <f t="shared" si="70"/>
        <v>24</v>
      </c>
      <c r="D227" s="1">
        <f t="shared" si="72"/>
        <v>2.580452225997368E-3</v>
      </c>
      <c r="E227" s="1">
        <f t="shared" si="72"/>
        <v>2.6758801046065442E-3</v>
      </c>
      <c r="F227" s="3">
        <f t="shared" si="73"/>
        <v>5.2563323306039121E-3</v>
      </c>
      <c r="N227">
        <f t="shared" si="71"/>
        <v>24</v>
      </c>
      <c r="O227" s="1">
        <f t="shared" si="74"/>
        <v>2.5804522259973671E-3</v>
      </c>
      <c r="P227" s="1">
        <f t="shared" si="74"/>
        <v>2.6758801046065438E-3</v>
      </c>
      <c r="Q227" s="3">
        <f t="shared" si="75"/>
        <v>5.2563323306039113E-3</v>
      </c>
    </row>
    <row r="228" spans="3:18" x14ac:dyDescent="0.35">
      <c r="C228">
        <f t="shared" si="70"/>
        <v>25</v>
      </c>
      <c r="D228" s="1">
        <f t="shared" si="72"/>
        <v>0</v>
      </c>
      <c r="E228" s="1">
        <f t="shared" si="72"/>
        <v>0</v>
      </c>
      <c r="F228" s="3">
        <f t="shared" si="73"/>
        <v>0</v>
      </c>
      <c r="N228">
        <f t="shared" si="71"/>
        <v>25</v>
      </c>
      <c r="O228" s="1">
        <f t="shared" si="74"/>
        <v>0</v>
      </c>
      <c r="P228" s="1">
        <f t="shared" si="74"/>
        <v>0</v>
      </c>
      <c r="Q228" s="3">
        <f t="shared" si="75"/>
        <v>0</v>
      </c>
    </row>
    <row r="229" spans="3:18" x14ac:dyDescent="0.35">
      <c r="C229">
        <f t="shared" si="70"/>
        <v>26</v>
      </c>
      <c r="D229" s="1">
        <f t="shared" si="72"/>
        <v>1.5507064332687572E-3</v>
      </c>
      <c r="E229" s="1">
        <f t="shared" si="72"/>
        <v>1.6080532129462007E-3</v>
      </c>
      <c r="F229" s="3">
        <f t="shared" si="73"/>
        <v>3.158759646214958E-3</v>
      </c>
      <c r="N229">
        <f t="shared" si="71"/>
        <v>26</v>
      </c>
      <c r="O229" s="1">
        <f t="shared" si="74"/>
        <v>1.550706433268757E-3</v>
      </c>
      <c r="P229" s="1">
        <f t="shared" si="74"/>
        <v>1.6080532129462005E-3</v>
      </c>
      <c r="Q229" s="3">
        <f t="shared" si="75"/>
        <v>3.1587596462149575E-3</v>
      </c>
    </row>
    <row r="230" spans="3:18" x14ac:dyDescent="0.35">
      <c r="C230">
        <f t="shared" si="70"/>
        <v>27</v>
      </c>
      <c r="D230" s="1">
        <f t="shared" si="72"/>
        <v>0</v>
      </c>
      <c r="E230" s="1">
        <f t="shared" si="72"/>
        <v>0</v>
      </c>
      <c r="F230" s="3">
        <f t="shared" si="73"/>
        <v>0</v>
      </c>
      <c r="N230">
        <f t="shared" si="71"/>
        <v>27</v>
      </c>
      <c r="O230" s="1">
        <f t="shared" si="74"/>
        <v>0</v>
      </c>
      <c r="P230" s="1">
        <f t="shared" si="74"/>
        <v>0</v>
      </c>
      <c r="Q230" s="3">
        <f t="shared" si="75"/>
        <v>0</v>
      </c>
    </row>
    <row r="231" spans="3:18" x14ac:dyDescent="0.35">
      <c r="C231">
        <f t="shared" si="70"/>
        <v>28</v>
      </c>
      <c r="D231" s="1">
        <f t="shared" si="72"/>
        <v>9.3188721649426225E-4</v>
      </c>
      <c r="E231" s="1">
        <f t="shared" si="72"/>
        <v>9.6634940078782602E-4</v>
      </c>
      <c r="F231" s="3">
        <f t="shared" si="73"/>
        <v>1.8982366172820883E-3</v>
      </c>
      <c r="N231">
        <f t="shared" si="71"/>
        <v>28</v>
      </c>
      <c r="O231" s="1">
        <f t="shared" si="74"/>
        <v>9.3188721649426225E-4</v>
      </c>
      <c r="P231" s="1">
        <f t="shared" si="74"/>
        <v>9.6634940078782591E-4</v>
      </c>
      <c r="Q231" s="3">
        <f t="shared" si="75"/>
        <v>1.8982366172820881E-3</v>
      </c>
    </row>
    <row r="232" spans="3:18" x14ac:dyDescent="0.35">
      <c r="C232">
        <f t="shared" si="70"/>
        <v>29</v>
      </c>
      <c r="D232" s="1">
        <f t="shared" si="72"/>
        <v>0</v>
      </c>
      <c r="E232" s="1">
        <f t="shared" si="72"/>
        <v>0</v>
      </c>
      <c r="F232" s="3">
        <f t="shared" si="73"/>
        <v>0</v>
      </c>
      <c r="N232">
        <f t="shared" si="71"/>
        <v>29</v>
      </c>
      <c r="O232" s="1">
        <f t="shared" si="74"/>
        <v>0</v>
      </c>
      <c r="P232" s="1">
        <f t="shared" si="74"/>
        <v>0</v>
      </c>
      <c r="Q232" s="3">
        <f t="shared" si="75"/>
        <v>0</v>
      </c>
    </row>
    <row r="233" spans="3:18" x14ac:dyDescent="0.35">
      <c r="C233">
        <f t="shared" si="70"/>
        <v>30</v>
      </c>
      <c r="D233" s="1">
        <f t="shared" si="72"/>
        <v>5.6001172474333643E-4</v>
      </c>
      <c r="E233" s="1">
        <f t="shared" si="72"/>
        <v>5.8072155627988714E-4</v>
      </c>
      <c r="F233" s="3">
        <f t="shared" si="73"/>
        <v>1.1407332810232235E-3</v>
      </c>
      <c r="N233">
        <f t="shared" si="71"/>
        <v>30</v>
      </c>
      <c r="O233" s="1">
        <f t="shared" si="74"/>
        <v>5.6001172474333632E-4</v>
      </c>
      <c r="P233" s="1">
        <f t="shared" si="74"/>
        <v>5.8072155627988703E-4</v>
      </c>
      <c r="Q233" s="3">
        <f t="shared" si="75"/>
        <v>1.1407332810232235E-3</v>
      </c>
    </row>
    <row r="235" spans="3:18" x14ac:dyDescent="0.35">
      <c r="D235" s="115" t="s">
        <v>84</v>
      </c>
      <c r="E235" s="116"/>
      <c r="F235" s="120">
        <f>INDEX(D242:J248,VLOOKUP($E$14,C241:J248,1,FALSE)+1,HLOOKUP($E$15,C241:J248,1,FALSE)+1)</f>
        <v>10.61725284003694</v>
      </c>
      <c r="O235" s="115" t="s">
        <v>85</v>
      </c>
      <c r="P235" s="116"/>
      <c r="Q235" s="120">
        <f>INDEX(O242:U248,VLOOKUP($E$14,N241:U248,1,FALSE)+1,HLOOKUP($E$15,N241:U248,1,FALSE)+1)</f>
        <v>10.611150082256756</v>
      </c>
    </row>
    <row r="236" spans="3:18" x14ac:dyDescent="0.35">
      <c r="D236" s="4" t="s">
        <v>342</v>
      </c>
      <c r="F236" s="25">
        <f>INDEX(D242:K249,VLOOKUP($E$14+1,C241:K249,1,FALSE)+1,HLOOKUP($E$15,C241:K249,1,FALSE)+1)</f>
        <v>9.4432473814205533</v>
      </c>
      <c r="O236" s="4" t="s">
        <v>344</v>
      </c>
      <c r="Q236" s="25">
        <f>INDEX(O242:V249,VLOOKUP($E$14+1,N241:V249,1,FALSE)+1,HLOOKUP($E$15,N241:V249,1,FALSE)+1)</f>
        <v>9.7080232102551793</v>
      </c>
    </row>
    <row r="237" spans="3:18" x14ac:dyDescent="0.35">
      <c r="D237" s="4" t="s">
        <v>343</v>
      </c>
      <c r="F237" s="25">
        <f>INDEX(D242:K249,VLOOKUP($E$14,C241:K249,1,FALSE)+1,HLOOKUP($E$15+1,C241:K249,1,FALSE)+1)</f>
        <v>9.6737844807255424</v>
      </c>
      <c r="O237" s="4" t="s">
        <v>345</v>
      </c>
      <c r="Q237" s="25">
        <f>INDEX(O242:V249,VLOOKUP($E$14,N241:V249,1,FALSE)+1,HLOOKUP($E$15+1,N241:V249,1,FALSE)+1)</f>
        <v>9.3826041951284704</v>
      </c>
    </row>
    <row r="238" spans="3:18" x14ac:dyDescent="0.35">
      <c r="D238" s="4" t="s">
        <v>86</v>
      </c>
      <c r="F238" s="25">
        <f>1+$G$8*$Q$236+(1-$G$8)*$Q$237</f>
        <v>10.61725284003694</v>
      </c>
      <c r="O238" s="4" t="s">
        <v>87</v>
      </c>
      <c r="Q238" s="25">
        <f>1+$G$9*$F$236+(1-$G$9)*$F$237</f>
        <v>10.611150082256756</v>
      </c>
    </row>
    <row r="239" spans="3:18" x14ac:dyDescent="0.35">
      <c r="D239" s="4" t="s">
        <v>662</v>
      </c>
      <c r="F239" s="25">
        <f>F238+E14+E15</f>
        <v>10.61725284003694</v>
      </c>
      <c r="O239" s="4" t="s">
        <v>663</v>
      </c>
      <c r="Q239" s="25">
        <f>Q238+E14+E15</f>
        <v>10.611150082256756</v>
      </c>
    </row>
    <row r="240" spans="3:18" x14ac:dyDescent="0.35">
      <c r="G240" t="s">
        <v>0</v>
      </c>
      <c r="R240" t="s">
        <v>0</v>
      </c>
    </row>
    <row r="241" spans="2:22" x14ac:dyDescent="0.35">
      <c r="D241">
        <v>0</v>
      </c>
      <c r="E241">
        <v>1</v>
      </c>
      <c r="F241">
        <v>2</v>
      </c>
      <c r="G241">
        <v>3</v>
      </c>
      <c r="H241">
        <v>4</v>
      </c>
      <c r="I241">
        <v>5</v>
      </c>
      <c r="J241">
        <v>6</v>
      </c>
      <c r="K241">
        <v>7</v>
      </c>
      <c r="O241">
        <v>0</v>
      </c>
      <c r="P241">
        <v>1</v>
      </c>
      <c r="Q241">
        <v>2</v>
      </c>
      <c r="R241">
        <v>3</v>
      </c>
      <c r="S241">
        <v>4</v>
      </c>
      <c r="T241">
        <v>5</v>
      </c>
      <c r="U241">
        <v>6</v>
      </c>
      <c r="V241">
        <v>7</v>
      </c>
    </row>
    <row r="242" spans="2:22" x14ac:dyDescent="0.35">
      <c r="C242">
        <v>0</v>
      </c>
      <c r="D242" s="17">
        <f t="shared" ref="D242:I246" si="76">1+$G$2*O243+$G$3*P242</f>
        <v>10.61725284003694</v>
      </c>
      <c r="E242" s="17">
        <f t="shared" si="76"/>
        <v>9.6737844807255424</v>
      </c>
      <c r="F242" s="17">
        <f t="shared" si="76"/>
        <v>8.1637045156973915</v>
      </c>
      <c r="G242" s="17">
        <f t="shared" si="76"/>
        <v>6.502632763696031</v>
      </c>
      <c r="H242" s="17">
        <f t="shared" si="76"/>
        <v>4.2548429395394569</v>
      </c>
      <c r="I242" s="17">
        <f t="shared" si="76"/>
        <v>2.2353084730316013</v>
      </c>
      <c r="J242" s="113">
        <v>0</v>
      </c>
      <c r="N242">
        <v>0</v>
      </c>
      <c r="O242" s="17">
        <f t="shared" ref="O242:T246" si="77">1+$G$5*D243+$G$4*E242</f>
        <v>10.611150082256756</v>
      </c>
      <c r="P242" s="17">
        <f t="shared" si="77"/>
        <v>9.3826041951284704</v>
      </c>
      <c r="Q242" s="17">
        <f t="shared" si="77"/>
        <v>7.9230660372344248</v>
      </c>
      <c r="R242" s="17">
        <f t="shared" si="77"/>
        <v>5.8384236385778401</v>
      </c>
      <c r="S242" s="17">
        <f t="shared" si="77"/>
        <v>3.8789837387407822</v>
      </c>
      <c r="T242" s="17">
        <f t="shared" si="77"/>
        <v>1.6114584391805877</v>
      </c>
      <c r="U242" s="113">
        <v>0</v>
      </c>
    </row>
    <row r="243" spans="2:22" x14ac:dyDescent="0.35">
      <c r="C243">
        <v>1</v>
      </c>
      <c r="D243" s="17">
        <f t="shared" si="76"/>
        <v>9.4432473814205533</v>
      </c>
      <c r="E243" s="17">
        <f t="shared" si="76"/>
        <v>8.9694039136086232</v>
      </c>
      <c r="F243" s="17">
        <f t="shared" si="76"/>
        <v>8.0501125783404692</v>
      </c>
      <c r="G243" s="17">
        <f t="shared" si="76"/>
        <v>6.4028160159270957</v>
      </c>
      <c r="H243" s="17">
        <f t="shared" si="76"/>
        <v>4.6044703438032144</v>
      </c>
      <c r="I243" s="17">
        <f t="shared" si="76"/>
        <v>2.2505820820567042</v>
      </c>
      <c r="J243" s="113">
        <v>0</v>
      </c>
      <c r="N243">
        <v>1</v>
      </c>
      <c r="O243" s="17">
        <f t="shared" si="77"/>
        <v>9.7080232102551793</v>
      </c>
      <c r="P243" s="17">
        <f t="shared" si="77"/>
        <v>8.9641888471003384</v>
      </c>
      <c r="Q243" s="17">
        <f t="shared" si="77"/>
        <v>7.6763698920783998</v>
      </c>
      <c r="R243" s="17">
        <f t="shared" si="77"/>
        <v>6.1307174609554576</v>
      </c>
      <c r="S243" s="17">
        <f t="shared" si="77"/>
        <v>3.8905620146130753</v>
      </c>
      <c r="T243" s="17">
        <f t="shared" si="77"/>
        <v>1.7131693508327266</v>
      </c>
      <c r="U243" s="113">
        <v>0</v>
      </c>
    </row>
    <row r="244" spans="2:22" x14ac:dyDescent="0.35">
      <c r="C244">
        <v>2</v>
      </c>
      <c r="D244" s="17">
        <f t="shared" si="76"/>
        <v>8.0073455137753271</v>
      </c>
      <c r="E244" s="17">
        <f t="shared" si="76"/>
        <v>7.7338549268610972</v>
      </c>
      <c r="F244" s="17">
        <f t="shared" si="76"/>
        <v>7.4096799541668208</v>
      </c>
      <c r="G244" s="17">
        <f t="shared" si="76"/>
        <v>6.5414169238258761</v>
      </c>
      <c r="H244" s="17">
        <f t="shared" si="76"/>
        <v>4.6061426186279242</v>
      </c>
      <c r="I244" s="17">
        <f t="shared" si="76"/>
        <v>2.6249472729611192</v>
      </c>
      <c r="J244" s="113">
        <v>0</v>
      </c>
      <c r="N244">
        <v>2</v>
      </c>
      <c r="O244" s="17">
        <f t="shared" si="77"/>
        <v>8.2417288526422112</v>
      </c>
      <c r="P244" s="17">
        <f t="shared" si="77"/>
        <v>8.0827598063358668</v>
      </c>
      <c r="Q244" s="17">
        <f t="shared" si="77"/>
        <v>7.4057670301888132</v>
      </c>
      <c r="R244" s="17">
        <f t="shared" si="77"/>
        <v>5.9878091899419363</v>
      </c>
      <c r="S244" s="17">
        <f t="shared" si="77"/>
        <v>4.3360922604480754</v>
      </c>
      <c r="T244" s="17">
        <f t="shared" si="77"/>
        <v>1.7343513304189213</v>
      </c>
      <c r="U244" s="113">
        <v>0</v>
      </c>
    </row>
    <row r="245" spans="2:22" x14ac:dyDescent="0.35">
      <c r="B245" t="s">
        <v>1</v>
      </c>
      <c r="C245">
        <v>3</v>
      </c>
      <c r="D245" s="17">
        <f t="shared" si="76"/>
        <v>5.9224969444049513</v>
      </c>
      <c r="E245" s="17">
        <f t="shared" si="76"/>
        <v>6.2063919139237829</v>
      </c>
      <c r="F245" s="17">
        <f t="shared" si="76"/>
        <v>6.0421332432185864</v>
      </c>
      <c r="G245" s="17">
        <f t="shared" si="76"/>
        <v>6.0109346562853583</v>
      </c>
      <c r="H245" s="17">
        <f t="shared" si="76"/>
        <v>5.24244351477829</v>
      </c>
      <c r="I245" s="17">
        <f t="shared" si="76"/>
        <v>2.7029113350534919</v>
      </c>
      <c r="J245" s="113">
        <v>0</v>
      </c>
      <c r="M245" t="s">
        <v>1</v>
      </c>
      <c r="N245">
        <v>3</v>
      </c>
      <c r="O245" s="17">
        <f t="shared" si="77"/>
        <v>6.5913373432965132</v>
      </c>
      <c r="P245" s="17">
        <f t="shared" si="77"/>
        <v>6.4739356317935179</v>
      </c>
      <c r="Q245" s="17">
        <f t="shared" si="77"/>
        <v>6.5728744421123251</v>
      </c>
      <c r="R245" s="17">
        <f t="shared" si="77"/>
        <v>6.0076790067399042</v>
      </c>
      <c r="S245" s="17">
        <f t="shared" si="77"/>
        <v>4.3302174935042768</v>
      </c>
      <c r="T245" s="17">
        <f t="shared" si="77"/>
        <v>2.2535341783290721</v>
      </c>
      <c r="U245" s="113">
        <v>0</v>
      </c>
    </row>
    <row r="246" spans="2:22" x14ac:dyDescent="0.35">
      <c r="C246">
        <v>4</v>
      </c>
      <c r="D246" s="17">
        <f t="shared" si="76"/>
        <v>3.9425736272781453</v>
      </c>
      <c r="E246" s="17">
        <f t="shared" si="76"/>
        <v>3.9507803704798317</v>
      </c>
      <c r="F246" s="17">
        <f t="shared" si="76"/>
        <v>4.3985757358639805</v>
      </c>
      <c r="G246" s="17">
        <f t="shared" si="76"/>
        <v>4.3783507793797964</v>
      </c>
      <c r="H246" s="17">
        <f t="shared" si="76"/>
        <v>5.0118237806239723</v>
      </c>
      <c r="I246" s="17">
        <f t="shared" si="76"/>
        <v>4.6138566094103375</v>
      </c>
      <c r="J246" s="113">
        <v>0</v>
      </c>
      <c r="N246">
        <v>4</v>
      </c>
      <c r="O246" s="17">
        <f t="shared" si="77"/>
        <v>4.3223457520548276</v>
      </c>
      <c r="P246" s="17">
        <f t="shared" si="77"/>
        <v>4.6777882860238122</v>
      </c>
      <c r="Q246" s="17">
        <f t="shared" si="77"/>
        <v>4.6686260940438302</v>
      </c>
      <c r="R246" s="17">
        <f t="shared" si="77"/>
        <v>5.2742600588405288</v>
      </c>
      <c r="S246" s="17">
        <f t="shared" si="77"/>
        <v>5.0118237806239723</v>
      </c>
      <c r="T246" s="17">
        <f t="shared" si="77"/>
        <v>2.3616574888697057</v>
      </c>
      <c r="U246" s="113">
        <v>0</v>
      </c>
    </row>
    <row r="247" spans="2:22" x14ac:dyDescent="0.35">
      <c r="C247">
        <v>5</v>
      </c>
      <c r="D247" s="17">
        <f>1+$G$2*O248+$G$3*P247</f>
        <v>1.6377144262648629</v>
      </c>
      <c r="E247" s="17">
        <f>1+$G$2*P248+$G$3*Q247</f>
        <v>1.7455886877900044</v>
      </c>
      <c r="F247" s="17">
        <f>1+$G$2*Q248+$G$3*R247</f>
        <v>1.7660822135047662</v>
      </c>
      <c r="G247" s="17">
        <f>1+$G$2*R248+$G$3*S247</f>
        <v>2.2970886649465081</v>
      </c>
      <c r="H247" s="17">
        <f>1+$G$2*S248+$G$3*T247</f>
        <v>2.3979671712136348</v>
      </c>
      <c r="I247" s="16">
        <f>2/($G$2*$G$5+$G$3*$G$4)</f>
        <v>5.0118237806239723</v>
      </c>
      <c r="J247" s="25">
        <f>I246</f>
        <v>4.6138566094103375</v>
      </c>
      <c r="N247">
        <v>5</v>
      </c>
      <c r="O247" s="17">
        <f>1+$G$5*D248+$G$4*E247</f>
        <v>2.2713314087522369</v>
      </c>
      <c r="P247" s="17">
        <f>1+$G$5*E248+$G$4*F247</f>
        <v>2.2862570685594359</v>
      </c>
      <c r="Q247" s="17">
        <f>1+$G$5*F248+$G$4*G247</f>
        <v>2.6729948978602458</v>
      </c>
      <c r="R247" s="17">
        <f>1+$G$5*G248+$G$4*H247</f>
        <v>2.7464658216709279</v>
      </c>
      <c r="S247" s="17">
        <f>1+$G$5*H248+$G$4*I247</f>
        <v>4.6501662917542665</v>
      </c>
      <c r="T247" s="16">
        <f>2/($G$2*$G$5+$G$3*$G$4)</f>
        <v>5.0118237806239723</v>
      </c>
      <c r="U247" s="25">
        <f>T246</f>
        <v>2.3616574888697057</v>
      </c>
    </row>
    <row r="248" spans="2:22" x14ac:dyDescent="0.35">
      <c r="C248">
        <v>6</v>
      </c>
      <c r="D248" s="113">
        <v>0</v>
      </c>
      <c r="E248" s="113">
        <v>0</v>
      </c>
      <c r="F248" s="113">
        <v>0</v>
      </c>
      <c r="G248" s="113">
        <v>0</v>
      </c>
      <c r="H248" s="113">
        <v>0</v>
      </c>
      <c r="I248" s="25">
        <f>H247</f>
        <v>2.3979671712136348</v>
      </c>
      <c r="J248" s="27">
        <f>I247</f>
        <v>5.0118237806239723</v>
      </c>
      <c r="K248" s="25">
        <f>J247</f>
        <v>4.6138566094103375</v>
      </c>
      <c r="N248">
        <v>6</v>
      </c>
      <c r="O248" s="113">
        <v>0</v>
      </c>
      <c r="P248" s="113">
        <v>0</v>
      </c>
      <c r="Q248" s="113">
        <v>0</v>
      </c>
      <c r="R248" s="113">
        <v>0</v>
      </c>
      <c r="S248" s="113">
        <v>0</v>
      </c>
      <c r="T248" s="25">
        <f>S247</f>
        <v>4.6501662917542665</v>
      </c>
      <c r="U248" s="27">
        <f>T247</f>
        <v>5.0118237806239723</v>
      </c>
      <c r="V248" s="25">
        <f>T246</f>
        <v>2.3616574888697057</v>
      </c>
    </row>
    <row r="249" spans="2:22" x14ac:dyDescent="0.35">
      <c r="C249">
        <v>7</v>
      </c>
      <c r="J249" s="25">
        <f>H247</f>
        <v>2.3979671712136348</v>
      </c>
      <c r="K249" s="25">
        <f>I247</f>
        <v>5.0118237806239723</v>
      </c>
      <c r="N249">
        <v>7</v>
      </c>
      <c r="U249" s="25">
        <f>S247</f>
        <v>4.6501662917542665</v>
      </c>
      <c r="V249" s="25">
        <f>T247</f>
        <v>5.0118237806239723</v>
      </c>
    </row>
    <row r="251" spans="2:22" x14ac:dyDescent="0.35">
      <c r="D251" s="115" t="s">
        <v>88</v>
      </c>
      <c r="E251" s="116"/>
      <c r="F251" s="120">
        <f>INDEX(D257:J263,VLOOKUP($E$14,C256:J263,1,FALSE)+1,HLOOKUP($E$15,C256:J263,1,FALSE)+1)</f>
        <v>12.544745897470166</v>
      </c>
      <c r="O251" s="115" t="s">
        <v>89</v>
      </c>
      <c r="P251" s="116"/>
      <c r="Q251" s="120">
        <f>INDEX(O257:U263,VLOOKUP($E$14,N256:U263,1,FALSE)+1,HLOOKUP($E$15,N256:U263,1,FALSE)+1)</f>
        <v>12.56771416321388</v>
      </c>
    </row>
    <row r="252" spans="2:22" x14ac:dyDescent="0.35">
      <c r="D252" s="4" t="s">
        <v>346</v>
      </c>
      <c r="F252" s="25">
        <f>INDEX(D257:K264,VLOOKUP($E$14+1,C256:K264,1,FALSE)+1,HLOOKUP($E$15,C256:K264,1,FALSE)+1)</f>
        <v>12.011107454629837</v>
      </c>
      <c r="O252" s="4" t="s">
        <v>348</v>
      </c>
      <c r="Q252" s="25">
        <f>INDEX(O257:V264,VLOOKUP($E$14+1,N256:V264,1,FALSE)+1,HLOOKUP($E$15,N256:V264,1,FALSE)+1)</f>
        <v>12.77293484303835</v>
      </c>
    </row>
    <row r="253" spans="2:22" x14ac:dyDescent="0.35">
      <c r="D253" s="4" t="s">
        <v>347</v>
      </c>
      <c r="F253" s="25">
        <f>INDEX(D257:K264,VLOOKUP($E$14,C256:K264,1,FALSE)+1,HLOOKUP($E$15+1,C256:K264,1,FALSE)+1)</f>
        <v>12.760911094198415</v>
      </c>
      <c r="O253" s="4" t="s">
        <v>349</v>
      </c>
      <c r="Q253" s="25">
        <f>INDEX(O257:V264,VLOOKUP($E$14,N256:V264,1,FALSE)+1,HLOOKUP($E$15+1,N256:V264,1,FALSE)+1)</f>
        <v>11.878500146802335</v>
      </c>
    </row>
    <row r="254" spans="2:22" x14ac:dyDescent="0.35">
      <c r="D254" s="4" t="s">
        <v>90</v>
      </c>
      <c r="F254" s="25">
        <f>$G$8*Q252+(1-$G$8)*Q253+$G$8*(1-$G$8)*(Q236-Q237)^2</f>
        <v>12.544745897470166</v>
      </c>
      <c r="O254" s="4" t="s">
        <v>91</v>
      </c>
      <c r="Q254" s="25">
        <f>$G$9*F252+(1-$G$9)*F253+$G$9*(1-$G$9)*(F236-F237)^2</f>
        <v>12.56771416321388</v>
      </c>
    </row>
    <row r="255" spans="2:22" x14ac:dyDescent="0.35">
      <c r="G255" t="s">
        <v>0</v>
      </c>
      <c r="R255" t="s">
        <v>0</v>
      </c>
    </row>
    <row r="256" spans="2:22" x14ac:dyDescent="0.35">
      <c r="D256">
        <v>0</v>
      </c>
      <c r="E256">
        <v>1</v>
      </c>
      <c r="F256">
        <v>2</v>
      </c>
      <c r="G256">
        <v>3</v>
      </c>
      <c r="H256">
        <v>4</v>
      </c>
      <c r="I256">
        <v>5</v>
      </c>
      <c r="J256">
        <v>6</v>
      </c>
      <c r="K256">
        <v>7</v>
      </c>
      <c r="O256">
        <v>0</v>
      </c>
      <c r="P256">
        <v>1</v>
      </c>
      <c r="Q256">
        <v>2</v>
      </c>
      <c r="R256">
        <v>3</v>
      </c>
      <c r="S256">
        <v>4</v>
      </c>
      <c r="T256">
        <v>5</v>
      </c>
      <c r="U256">
        <v>6</v>
      </c>
      <c r="V256" s="27">
        <v>7</v>
      </c>
    </row>
    <row r="257" spans="2:22" x14ac:dyDescent="0.35">
      <c r="C257">
        <v>0</v>
      </c>
      <c r="D257" s="17">
        <f t="shared" ref="D257:I261" si="78">$G$2*O258+$G$3*P257+$G$2*$G$3*(O243-P242)^2</f>
        <v>12.544745897470166</v>
      </c>
      <c r="E257" s="17">
        <f t="shared" si="78"/>
        <v>12.760911094198415</v>
      </c>
      <c r="F257" s="17">
        <f t="shared" si="78"/>
        <v>11.397752932912926</v>
      </c>
      <c r="G257" s="17">
        <f t="shared" si="78"/>
        <v>11.105368407461144</v>
      </c>
      <c r="H257" s="17">
        <f t="shared" si="78"/>
        <v>5.9830692138681698</v>
      </c>
      <c r="I257" s="17">
        <f t="shared" si="78"/>
        <v>2.9801780041657491</v>
      </c>
      <c r="J257" s="113">
        <v>0</v>
      </c>
      <c r="N257">
        <v>0</v>
      </c>
      <c r="O257" s="17">
        <f t="shared" ref="O257:T261" si="79">$G$5*D258+$G$4*E257+$G$4*$G$5*(D243-E242)^2</f>
        <v>12.56771416321388</v>
      </c>
      <c r="P257" s="17">
        <f t="shared" si="79"/>
        <v>11.878500146802335</v>
      </c>
      <c r="Q257" s="17">
        <f t="shared" si="79"/>
        <v>12.098158811596122</v>
      </c>
      <c r="R257" s="17">
        <f t="shared" si="79"/>
        <v>8.2289077545900469</v>
      </c>
      <c r="S257" s="17">
        <f t="shared" si="79"/>
        <v>5.9859930325354984</v>
      </c>
      <c r="T257" s="17">
        <f t="shared" si="79"/>
        <v>1.8576877022014895</v>
      </c>
      <c r="U257" s="113">
        <v>0</v>
      </c>
    </row>
    <row r="258" spans="2:22" x14ac:dyDescent="0.35">
      <c r="C258">
        <v>1</v>
      </c>
      <c r="D258" s="17">
        <f t="shared" si="78"/>
        <v>12.011107454629837</v>
      </c>
      <c r="E258" s="17">
        <f t="shared" si="78"/>
        <v>12.694444806109919</v>
      </c>
      <c r="F258" s="17">
        <f t="shared" si="78"/>
        <v>13.01542917613221</v>
      </c>
      <c r="G258" s="17">
        <f t="shared" si="78"/>
        <v>10.889006693512956</v>
      </c>
      <c r="H258" s="17">
        <f t="shared" si="78"/>
        <v>9.9556604246885403</v>
      </c>
      <c r="I258" s="17">
        <f t="shared" si="78"/>
        <v>3.1485693440076479</v>
      </c>
      <c r="J258" s="113">
        <v>0</v>
      </c>
      <c r="N258">
        <v>1</v>
      </c>
      <c r="O258" s="17">
        <f t="shared" si="79"/>
        <v>12.77293484303835</v>
      </c>
      <c r="P258" s="17">
        <f t="shared" si="79"/>
        <v>12.714940437691039</v>
      </c>
      <c r="Q258" s="17">
        <f t="shared" si="79"/>
        <v>11.681322582415035</v>
      </c>
      <c r="R258" s="17">
        <f t="shared" si="79"/>
        <v>11.671443832753379</v>
      </c>
      <c r="S258" s="17">
        <f t="shared" si="79"/>
        <v>6.1300426381026725</v>
      </c>
      <c r="T258" s="17">
        <f t="shared" si="79"/>
        <v>3.3143593357795464</v>
      </c>
      <c r="U258" s="113">
        <v>0</v>
      </c>
    </row>
    <row r="259" spans="2:22" x14ac:dyDescent="0.35">
      <c r="C259">
        <v>2</v>
      </c>
      <c r="D259" s="17">
        <f t="shared" si="78"/>
        <v>12.309248553446695</v>
      </c>
      <c r="E259" s="17">
        <f t="shared" si="78"/>
        <v>11.836581798025081</v>
      </c>
      <c r="F259" s="17">
        <f t="shared" si="78"/>
        <v>13.066923490017054</v>
      </c>
      <c r="G259" s="17">
        <f t="shared" si="78"/>
        <v>13.538458449977698</v>
      </c>
      <c r="H259" s="17">
        <f t="shared" si="78"/>
        <v>10.08126076562543</v>
      </c>
      <c r="I259" s="17">
        <f t="shared" si="78"/>
        <v>7.1807757255035378</v>
      </c>
      <c r="J259" s="113">
        <v>0</v>
      </c>
      <c r="N259">
        <v>2</v>
      </c>
      <c r="O259" s="17">
        <f t="shared" si="79"/>
        <v>11.593250962477416</v>
      </c>
      <c r="P259" s="17">
        <f t="shared" si="79"/>
        <v>13.040289516232889</v>
      </c>
      <c r="Q259" s="17">
        <f t="shared" si="79"/>
        <v>13.081853044008955</v>
      </c>
      <c r="R259" s="17">
        <f t="shared" si="79"/>
        <v>11.503066522742035</v>
      </c>
      <c r="S259" s="17">
        <f t="shared" si="79"/>
        <v>10.605761990389301</v>
      </c>
      <c r="T259" s="17">
        <f t="shared" si="79"/>
        <v>3.5275211541201434</v>
      </c>
      <c r="U259" s="113">
        <v>0</v>
      </c>
    </row>
    <row r="260" spans="2:22" x14ac:dyDescent="0.35">
      <c r="B260" t="s">
        <v>1</v>
      </c>
      <c r="C260">
        <v>3</v>
      </c>
      <c r="D260" s="17">
        <f t="shared" si="78"/>
        <v>8.5513579153228463</v>
      </c>
      <c r="E260" s="17">
        <f t="shared" si="78"/>
        <v>11.914369384956395</v>
      </c>
      <c r="F260" s="17">
        <f t="shared" si="78"/>
        <v>11.676284220694326</v>
      </c>
      <c r="G260" s="17">
        <f t="shared" si="78"/>
        <v>13.877192490239446</v>
      </c>
      <c r="H260" s="17">
        <f t="shared" si="78"/>
        <v>14.797182637272252</v>
      </c>
      <c r="I260" s="17">
        <f t="shared" si="78"/>
        <v>7.6628289929815292</v>
      </c>
      <c r="J260" s="113">
        <v>0</v>
      </c>
      <c r="M260" t="s">
        <v>1</v>
      </c>
      <c r="N260">
        <v>3</v>
      </c>
      <c r="O260" s="17">
        <f t="shared" si="79"/>
        <v>11.406012200231569</v>
      </c>
      <c r="P260" s="17">
        <f t="shared" si="79"/>
        <v>11.112666008138028</v>
      </c>
      <c r="Q260" s="17">
        <f t="shared" si="79"/>
        <v>13.576399086687893</v>
      </c>
      <c r="R260" s="17">
        <f t="shared" si="79"/>
        <v>13.893531337530284</v>
      </c>
      <c r="S260" s="17">
        <f t="shared" si="79"/>
        <v>10.736876883316507</v>
      </c>
      <c r="T260" s="17">
        <f t="shared" si="79"/>
        <v>8.5420109150716339</v>
      </c>
      <c r="U260" s="113">
        <v>0</v>
      </c>
    </row>
    <row r="261" spans="2:22" x14ac:dyDescent="0.35">
      <c r="C261">
        <v>4</v>
      </c>
      <c r="D261" s="17">
        <f t="shared" si="78"/>
        <v>6.3107684483329107</v>
      </c>
      <c r="E261" s="17">
        <f t="shared" si="78"/>
        <v>6.4163315126725369</v>
      </c>
      <c r="F261" s="17">
        <f t="shared" si="78"/>
        <v>10.876677608147528</v>
      </c>
      <c r="G261" s="17">
        <f t="shared" si="78"/>
        <v>10.927334553740032</v>
      </c>
      <c r="H261" s="17">
        <f t="shared" si="78"/>
        <v>15.094730046780022</v>
      </c>
      <c r="I261" s="17">
        <f t="shared" si="78"/>
        <v>15.936352177416239</v>
      </c>
      <c r="J261" s="113">
        <v>0</v>
      </c>
      <c r="N261">
        <v>4</v>
      </c>
      <c r="O261" s="17">
        <f t="shared" si="79"/>
        <v>6.2692743943597531</v>
      </c>
      <c r="P261" s="17">
        <f t="shared" si="79"/>
        <v>10.269688271218486</v>
      </c>
      <c r="Q261" s="17">
        <f t="shared" si="79"/>
        <v>10.318429013550881</v>
      </c>
      <c r="R261" s="17">
        <f t="shared" si="79"/>
        <v>14.843386914764105</v>
      </c>
      <c r="S261" s="17">
        <f t="shared" si="79"/>
        <v>15.094730046780024</v>
      </c>
      <c r="T261" s="17">
        <f t="shared" si="79"/>
        <v>9.0713486728294619</v>
      </c>
      <c r="U261" s="113">
        <v>0</v>
      </c>
    </row>
    <row r="262" spans="2:22" x14ac:dyDescent="0.35">
      <c r="C262">
        <v>5</v>
      </c>
      <c r="D262" s="17">
        <f>$G$2*O263+$G$3*P262+$G$2*$G$3*(O248-P247)^2</f>
        <v>1.9783981543911611</v>
      </c>
      <c r="E262" s="17">
        <f>$G$2*P263+$G$3*Q262+$G$2*$G$3*(P248-Q247)^2</f>
        <v>3.5164443473603466</v>
      </c>
      <c r="F262" s="17">
        <f>$G$2*Q263+$G$3*R262+$G$2*$G$3*(Q248-R247)^2</f>
        <v>3.7161932984154675</v>
      </c>
      <c r="G262" s="17">
        <f>$G$2*R263+$G$3*S262+$G$2*$G$3*(R248-S247)^2</f>
        <v>8.80212010972798</v>
      </c>
      <c r="H262" s="17">
        <f>$G$2*S263+$G$3*T262+$G$2*$G$3*(S248-T247)^2</f>
        <v>9.2624836722219168</v>
      </c>
      <c r="I262" s="16">
        <f>4*($G$2*$G$4+$G$3*$G$5)/($G$2*$G$5+$G$3*$G$4)^2</f>
        <v>15.094730046780022</v>
      </c>
      <c r="J262" s="25">
        <f>I261</f>
        <v>15.936352177416239</v>
      </c>
      <c r="N262">
        <v>5</v>
      </c>
      <c r="O262" s="17">
        <f>$G$5*D263+$G$4*E262+$G$4*$G$5*(D248-E247)^2</f>
        <v>3.1640032051661389</v>
      </c>
      <c r="P262" s="17">
        <f>$G$5*E263+$G$4*F262+$G$4*$G$5*(E248-F247)^2</f>
        <v>3.3237228692511329</v>
      </c>
      <c r="Q262" s="17">
        <f>$G$5*F263+$G$4*G262+$G$4*$G$5*(F248-G247)^2</f>
        <v>7.4547864157073258</v>
      </c>
      <c r="R262" s="17">
        <f>$G$5*G263+$G$4*H262+$G$4*$G$5*(G248-H247)^2</f>
        <v>7.8837934049204055</v>
      </c>
      <c r="S262" s="17">
        <f>$G$5*H263+$G$4*I262+$G$4*$G$5*(H248-I247)^2</f>
        <v>15.963933907524481</v>
      </c>
      <c r="T262" s="16">
        <f>4*($G$2*$G$4+$G$3*$G$5)/($G$2*$G$5+$G$3*$G$4)^2</f>
        <v>15.094730046780022</v>
      </c>
      <c r="U262" s="25">
        <f>T261</f>
        <v>9.0713486728294619</v>
      </c>
    </row>
    <row r="263" spans="2:22" x14ac:dyDescent="0.35">
      <c r="C263">
        <v>6</v>
      </c>
      <c r="D263" s="113">
        <v>0</v>
      </c>
      <c r="E263" s="113">
        <v>0</v>
      </c>
      <c r="F263" s="113">
        <v>0</v>
      </c>
      <c r="G263" s="113">
        <v>0</v>
      </c>
      <c r="H263" s="113">
        <v>0</v>
      </c>
      <c r="I263" s="25">
        <f>H262</f>
        <v>9.2624836722219168</v>
      </c>
      <c r="J263" s="25">
        <f>I262</f>
        <v>15.094730046780022</v>
      </c>
      <c r="K263" s="25">
        <f>I261</f>
        <v>15.936352177416239</v>
      </c>
      <c r="N263">
        <v>6</v>
      </c>
      <c r="O263" s="113">
        <v>0</v>
      </c>
      <c r="P263" s="113">
        <v>0</v>
      </c>
      <c r="Q263" s="113">
        <v>0</v>
      </c>
      <c r="R263" s="113">
        <v>0</v>
      </c>
      <c r="S263" s="113">
        <v>0</v>
      </c>
      <c r="T263" s="25">
        <f>S262</f>
        <v>15.963933907524481</v>
      </c>
      <c r="U263" s="25">
        <f>T262</f>
        <v>15.094730046780022</v>
      </c>
      <c r="V263" s="25">
        <f>T261</f>
        <v>9.0713486728294619</v>
      </c>
    </row>
    <row r="264" spans="2:22" x14ac:dyDescent="0.35">
      <c r="C264">
        <v>7</v>
      </c>
      <c r="J264" s="25">
        <f>H262</f>
        <v>9.2624836722219168</v>
      </c>
      <c r="K264" s="25">
        <f>I262</f>
        <v>15.094730046780022</v>
      </c>
      <c r="N264">
        <v>7</v>
      </c>
      <c r="U264" s="25">
        <f>S262</f>
        <v>15.963933907524481</v>
      </c>
      <c r="V264" s="25">
        <f>T262</f>
        <v>15.094730046780022</v>
      </c>
    </row>
    <row r="266" spans="2:22" x14ac:dyDescent="0.35">
      <c r="C266" t="s">
        <v>68</v>
      </c>
      <c r="D266" s="115" t="s">
        <v>699</v>
      </c>
      <c r="E266" s="116"/>
      <c r="F266" s="116"/>
      <c r="G266" s="116"/>
      <c r="H266" s="116"/>
      <c r="N266" t="s">
        <v>68</v>
      </c>
      <c r="O266" s="115" t="s">
        <v>700</v>
      </c>
      <c r="P266" s="116"/>
      <c r="Q266" s="116"/>
      <c r="R266" s="116"/>
      <c r="S266" s="116"/>
    </row>
    <row r="267" spans="2:22" x14ac:dyDescent="0.35">
      <c r="C267">
        <v>2</v>
      </c>
      <c r="D267" s="7">
        <f>$J$6*'ch3'!D306+(1-$J$6)*'ch3'!D313</f>
        <v>0.23836688639441325</v>
      </c>
      <c r="E267" s="6">
        <f>$J$6*'ch3'!F304+(1-$J$6)*'ch3'!F311</f>
        <v>0.2619102587976454</v>
      </c>
      <c r="F267" s="3">
        <f t="shared" ref="F267:F268" si="80">D267+E267</f>
        <v>0.50027714519205868</v>
      </c>
      <c r="N267">
        <v>2</v>
      </c>
      <c r="O267" s="7">
        <f>$J$7*'ch3'!D306+(1-$J$7)*'ch3'!D313</f>
        <v>0.23836688639441325</v>
      </c>
      <c r="P267" s="6">
        <f>$J$7*'ch3'!F304+(1-$J$7)*'ch3'!F311</f>
        <v>0.2619102587976454</v>
      </c>
      <c r="Q267" s="3">
        <f t="shared" ref="Q267:Q268" si="81">O267+P267</f>
        <v>0.50027714519205868</v>
      </c>
    </row>
    <row r="268" spans="2:22" x14ac:dyDescent="0.35">
      <c r="C268">
        <v>3</v>
      </c>
      <c r="D268" s="7">
        <f>$J$6*'ch3'!E306+(1-$J$6)*'ch3'!E313</f>
        <v>0.24397884676939585</v>
      </c>
      <c r="E268" s="6">
        <f>$J$6*'ch3'!F305+(1-$J$6)*'ch3'!F312</f>
        <v>0.25574400803854552</v>
      </c>
      <c r="F268" s="3">
        <f t="shared" si="80"/>
        <v>0.49972285480794137</v>
      </c>
      <c r="N268">
        <v>3</v>
      </c>
      <c r="O268" s="7">
        <f>$J$7*'ch3'!E306+(1-$J$7)*'ch3'!E313</f>
        <v>0.24397884676939585</v>
      </c>
      <c r="P268" s="6">
        <f>$J$7*'ch3'!F305+(1-$J$7)*'ch3'!F312</f>
        <v>0.25574400803854552</v>
      </c>
      <c r="Q268" s="3">
        <f t="shared" si="81"/>
        <v>0.49972285480794137</v>
      </c>
    </row>
    <row r="269" spans="2:22" x14ac:dyDescent="0.35">
      <c r="C269">
        <v>4</v>
      </c>
      <c r="D269" s="1"/>
      <c r="E269" s="1"/>
      <c r="F269" s="1"/>
      <c r="N269">
        <v>4</v>
      </c>
      <c r="O269" s="1"/>
      <c r="P269" s="1"/>
      <c r="Q269" s="1"/>
    </row>
    <row r="270" spans="2:22" x14ac:dyDescent="0.35">
      <c r="C270">
        <v>5</v>
      </c>
      <c r="N270">
        <v>5</v>
      </c>
    </row>
    <row r="271" spans="2:22" x14ac:dyDescent="0.35">
      <c r="C271">
        <v>6</v>
      </c>
      <c r="N271">
        <v>6</v>
      </c>
    </row>
    <row r="272" spans="2:22" x14ac:dyDescent="0.35">
      <c r="C272">
        <v>7</v>
      </c>
      <c r="N272">
        <v>7</v>
      </c>
    </row>
    <row r="273" spans="3:14" x14ac:dyDescent="0.35">
      <c r="C273">
        <v>8</v>
      </c>
      <c r="N273">
        <v>8</v>
      </c>
    </row>
    <row r="274" spans="3:14" x14ac:dyDescent="0.35">
      <c r="C274">
        <v>9</v>
      </c>
      <c r="N274">
        <v>9</v>
      </c>
    </row>
    <row r="275" spans="3:14" x14ac:dyDescent="0.35">
      <c r="C275">
        <v>10</v>
      </c>
      <c r="N275">
        <v>10</v>
      </c>
    </row>
    <row r="276" spans="3:14" x14ac:dyDescent="0.35">
      <c r="C276">
        <v>11</v>
      </c>
      <c r="N276">
        <v>11</v>
      </c>
    </row>
    <row r="277" spans="3:14" x14ac:dyDescent="0.35">
      <c r="C277">
        <v>12</v>
      </c>
      <c r="N277">
        <v>12</v>
      </c>
    </row>
    <row r="278" spans="3:14" x14ac:dyDescent="0.35">
      <c r="C278">
        <v>13</v>
      </c>
      <c r="N278">
        <v>13</v>
      </c>
    </row>
    <row r="279" spans="3:14" x14ac:dyDescent="0.35">
      <c r="C279">
        <v>14</v>
      </c>
      <c r="N279">
        <v>14</v>
      </c>
    </row>
    <row r="280" spans="3:14" x14ac:dyDescent="0.35">
      <c r="C280">
        <v>15</v>
      </c>
      <c r="N280">
        <v>15</v>
      </c>
    </row>
    <row r="281" spans="3:14" x14ac:dyDescent="0.35">
      <c r="C281">
        <v>16</v>
      </c>
      <c r="N281">
        <v>16</v>
      </c>
    </row>
    <row r="282" spans="3:14" x14ac:dyDescent="0.35">
      <c r="C282">
        <v>17</v>
      </c>
      <c r="N282">
        <v>17</v>
      </c>
    </row>
    <row r="283" spans="3:14" x14ac:dyDescent="0.35">
      <c r="C283">
        <v>18</v>
      </c>
      <c r="N283">
        <v>18</v>
      </c>
    </row>
    <row r="284" spans="3:14" x14ac:dyDescent="0.35">
      <c r="C284">
        <v>19</v>
      </c>
      <c r="N284">
        <v>19</v>
      </c>
    </row>
    <row r="285" spans="3:14" x14ac:dyDescent="0.35">
      <c r="C285">
        <v>20</v>
      </c>
      <c r="N285">
        <v>20</v>
      </c>
    </row>
    <row r="286" spans="3:14" x14ac:dyDescent="0.35">
      <c r="C286">
        <v>21</v>
      </c>
      <c r="N286">
        <v>21</v>
      </c>
    </row>
    <row r="287" spans="3:14" x14ac:dyDescent="0.35">
      <c r="C287">
        <v>22</v>
      </c>
      <c r="N287">
        <v>22</v>
      </c>
    </row>
    <row r="288" spans="3:14" x14ac:dyDescent="0.35">
      <c r="C288">
        <v>23</v>
      </c>
      <c r="N288">
        <v>23</v>
      </c>
    </row>
    <row r="289" spans="3:19" x14ac:dyDescent="0.35">
      <c r="C289">
        <v>24</v>
      </c>
      <c r="N289">
        <v>24</v>
      </c>
    </row>
    <row r="290" spans="3:19" x14ac:dyDescent="0.35">
      <c r="C290">
        <v>25</v>
      </c>
      <c r="N290">
        <v>25</v>
      </c>
    </row>
    <row r="291" spans="3:19" x14ac:dyDescent="0.35">
      <c r="C291">
        <v>26</v>
      </c>
      <c r="N291">
        <v>26</v>
      </c>
    </row>
    <row r="293" spans="3:19" x14ac:dyDescent="0.35">
      <c r="C293" t="s">
        <v>69</v>
      </c>
      <c r="D293" s="115" t="s">
        <v>701</v>
      </c>
      <c r="E293" s="116"/>
      <c r="F293" s="116"/>
      <c r="G293" s="116"/>
      <c r="H293" s="116"/>
      <c r="N293" t="s">
        <v>69</v>
      </c>
      <c r="O293" s="115" t="s">
        <v>702</v>
      </c>
      <c r="P293" s="116"/>
      <c r="Q293" s="116"/>
      <c r="R293" s="116"/>
      <c r="S293" s="116"/>
    </row>
    <row r="294" spans="3:19" x14ac:dyDescent="0.35">
      <c r="C294">
        <f>C267-$F$14-$F$15</f>
        <v>2</v>
      </c>
      <c r="D294" s="1">
        <f>D267</f>
        <v>0.23836688639441325</v>
      </c>
      <c r="E294" s="1">
        <f>E267</f>
        <v>0.2619102587976454</v>
      </c>
      <c r="F294" s="3">
        <f t="shared" ref="F294:F318" si="82">D294+E294</f>
        <v>0.50027714519205868</v>
      </c>
      <c r="N294">
        <f>N267-$F$14-$F$15</f>
        <v>2</v>
      </c>
      <c r="O294" s="1">
        <f>O267</f>
        <v>0.23836688639441325</v>
      </c>
      <c r="P294" s="1">
        <f>P267</f>
        <v>0.2619102587976454</v>
      </c>
      <c r="Q294" s="3">
        <f t="shared" ref="Q294:Q318" si="83">O294+P294</f>
        <v>0.50027714519205868</v>
      </c>
    </row>
    <row r="295" spans="3:19" x14ac:dyDescent="0.35">
      <c r="C295">
        <f>C268-$F$14-$F$15</f>
        <v>3</v>
      </c>
      <c r="D295" s="1">
        <f>D268</f>
        <v>0.24397884676939585</v>
      </c>
      <c r="E295" s="1">
        <f>E268</f>
        <v>0.25574400803854552</v>
      </c>
      <c r="F295" s="3">
        <f t="shared" si="82"/>
        <v>0.49972285480794137</v>
      </c>
      <c r="N295">
        <f>N268-$F$14-$F$15</f>
        <v>3</v>
      </c>
      <c r="O295" s="1">
        <f>O268</f>
        <v>0.24397884676939585</v>
      </c>
      <c r="P295" s="1">
        <f>P268</f>
        <v>0.25574400803854552</v>
      </c>
      <c r="Q295" s="3">
        <f t="shared" si="83"/>
        <v>0.49972285480794137</v>
      </c>
    </row>
    <row r="296" spans="3:19" x14ac:dyDescent="0.35">
      <c r="C296">
        <f t="shared" ref="C296:C318" si="84">C269-$F$14-$F$15</f>
        <v>4</v>
      </c>
      <c r="D296" s="1">
        <f t="shared" ref="D296:E318" si="85">D269</f>
        <v>0</v>
      </c>
      <c r="E296" s="1">
        <f t="shared" si="85"/>
        <v>0</v>
      </c>
      <c r="F296" s="1">
        <f t="shared" si="82"/>
        <v>0</v>
      </c>
      <c r="N296">
        <f t="shared" ref="N296:N318" si="86">N269-$F$14-$F$15</f>
        <v>4</v>
      </c>
      <c r="O296" s="1">
        <f t="shared" ref="O296:P296" si="87">O269</f>
        <v>0</v>
      </c>
      <c r="P296" s="1">
        <f t="shared" si="87"/>
        <v>0</v>
      </c>
      <c r="Q296" s="1">
        <f t="shared" si="83"/>
        <v>0</v>
      </c>
    </row>
    <row r="297" spans="3:19" x14ac:dyDescent="0.35">
      <c r="C297">
        <f t="shared" si="84"/>
        <v>5</v>
      </c>
      <c r="D297" s="1">
        <f t="shared" si="85"/>
        <v>0</v>
      </c>
      <c r="E297" s="1">
        <f t="shared" si="85"/>
        <v>0</v>
      </c>
      <c r="F297" s="1">
        <f t="shared" si="82"/>
        <v>0</v>
      </c>
      <c r="N297">
        <f t="shared" si="86"/>
        <v>5</v>
      </c>
      <c r="O297" s="1">
        <f t="shared" ref="O297:P297" si="88">O270</f>
        <v>0</v>
      </c>
      <c r="P297" s="1">
        <f t="shared" si="88"/>
        <v>0</v>
      </c>
      <c r="Q297" s="1">
        <f t="shared" si="83"/>
        <v>0</v>
      </c>
    </row>
    <row r="298" spans="3:19" x14ac:dyDescent="0.35">
      <c r="C298">
        <f t="shared" si="84"/>
        <v>6</v>
      </c>
      <c r="D298" s="1">
        <f t="shared" si="85"/>
        <v>0</v>
      </c>
      <c r="E298" s="1">
        <f t="shared" si="85"/>
        <v>0</v>
      </c>
      <c r="F298" s="1">
        <f t="shared" si="82"/>
        <v>0</v>
      </c>
      <c r="N298">
        <f t="shared" si="86"/>
        <v>6</v>
      </c>
      <c r="O298" s="1">
        <f t="shared" ref="O298:P298" si="89">O271</f>
        <v>0</v>
      </c>
      <c r="P298" s="1">
        <f t="shared" si="89"/>
        <v>0</v>
      </c>
      <c r="Q298" s="1">
        <f t="shared" si="83"/>
        <v>0</v>
      </c>
    </row>
    <row r="299" spans="3:19" x14ac:dyDescent="0.35">
      <c r="C299">
        <f t="shared" si="84"/>
        <v>7</v>
      </c>
      <c r="D299" s="1">
        <f t="shared" si="85"/>
        <v>0</v>
      </c>
      <c r="E299" s="1">
        <f t="shared" si="85"/>
        <v>0</v>
      </c>
      <c r="F299" s="1">
        <f t="shared" si="82"/>
        <v>0</v>
      </c>
      <c r="N299">
        <f t="shared" si="86"/>
        <v>7</v>
      </c>
      <c r="O299" s="1">
        <f t="shared" ref="O299:P299" si="90">O272</f>
        <v>0</v>
      </c>
      <c r="P299" s="1">
        <f t="shared" si="90"/>
        <v>0</v>
      </c>
      <c r="Q299" s="1">
        <f t="shared" si="83"/>
        <v>0</v>
      </c>
    </row>
    <row r="300" spans="3:19" x14ac:dyDescent="0.35">
      <c r="C300">
        <f t="shared" si="84"/>
        <v>8</v>
      </c>
      <c r="D300" s="1">
        <f t="shared" si="85"/>
        <v>0</v>
      </c>
      <c r="E300" s="1">
        <f t="shared" si="85"/>
        <v>0</v>
      </c>
      <c r="F300" s="1">
        <f t="shared" si="82"/>
        <v>0</v>
      </c>
      <c r="N300">
        <f t="shared" si="86"/>
        <v>8</v>
      </c>
      <c r="O300" s="1">
        <f t="shared" ref="O300:P300" si="91">O273</f>
        <v>0</v>
      </c>
      <c r="P300" s="1">
        <f t="shared" si="91"/>
        <v>0</v>
      </c>
      <c r="Q300" s="1">
        <f t="shared" si="83"/>
        <v>0</v>
      </c>
    </row>
    <row r="301" spans="3:19" x14ac:dyDescent="0.35">
      <c r="C301">
        <f t="shared" si="84"/>
        <v>9</v>
      </c>
      <c r="D301" s="1">
        <f t="shared" si="85"/>
        <v>0</v>
      </c>
      <c r="E301" s="1">
        <f t="shared" si="85"/>
        <v>0</v>
      </c>
      <c r="F301" s="1">
        <f t="shared" si="82"/>
        <v>0</v>
      </c>
      <c r="N301">
        <f t="shared" si="86"/>
        <v>9</v>
      </c>
      <c r="O301" s="1">
        <f t="shared" ref="O301:P301" si="92">O274</f>
        <v>0</v>
      </c>
      <c r="P301" s="1">
        <f t="shared" si="92"/>
        <v>0</v>
      </c>
      <c r="Q301" s="1">
        <f t="shared" si="83"/>
        <v>0</v>
      </c>
    </row>
    <row r="302" spans="3:19" x14ac:dyDescent="0.35">
      <c r="C302">
        <f t="shared" si="84"/>
        <v>10</v>
      </c>
      <c r="D302" s="1">
        <f t="shared" si="85"/>
        <v>0</v>
      </c>
      <c r="E302" s="1">
        <f t="shared" si="85"/>
        <v>0</v>
      </c>
      <c r="F302" s="1">
        <f t="shared" si="82"/>
        <v>0</v>
      </c>
      <c r="N302">
        <f t="shared" si="86"/>
        <v>10</v>
      </c>
      <c r="O302" s="1">
        <f t="shared" ref="O302:P302" si="93">O275</f>
        <v>0</v>
      </c>
      <c r="P302" s="1">
        <f t="shared" si="93"/>
        <v>0</v>
      </c>
      <c r="Q302" s="1">
        <f t="shared" si="83"/>
        <v>0</v>
      </c>
    </row>
    <row r="303" spans="3:19" x14ac:dyDescent="0.35">
      <c r="C303">
        <f t="shared" si="84"/>
        <v>11</v>
      </c>
      <c r="D303" s="1">
        <f t="shared" si="85"/>
        <v>0</v>
      </c>
      <c r="E303" s="1">
        <f t="shared" si="85"/>
        <v>0</v>
      </c>
      <c r="F303" s="1">
        <f t="shared" si="82"/>
        <v>0</v>
      </c>
      <c r="N303">
        <f t="shared" si="86"/>
        <v>11</v>
      </c>
      <c r="O303" s="1">
        <f t="shared" ref="O303:P303" si="94">O276</f>
        <v>0</v>
      </c>
      <c r="P303" s="1">
        <f t="shared" si="94"/>
        <v>0</v>
      </c>
      <c r="Q303" s="1">
        <f t="shared" si="83"/>
        <v>0</v>
      </c>
    </row>
    <row r="304" spans="3:19" x14ac:dyDescent="0.35">
      <c r="C304">
        <f t="shared" si="84"/>
        <v>12</v>
      </c>
      <c r="D304" s="1">
        <f t="shared" si="85"/>
        <v>0</v>
      </c>
      <c r="E304" s="1">
        <f t="shared" si="85"/>
        <v>0</v>
      </c>
      <c r="F304" s="1">
        <f t="shared" si="82"/>
        <v>0</v>
      </c>
      <c r="N304">
        <f t="shared" si="86"/>
        <v>12</v>
      </c>
      <c r="O304" s="1">
        <f t="shared" ref="O304:P304" si="95">O277</f>
        <v>0</v>
      </c>
      <c r="P304" s="1">
        <f t="shared" si="95"/>
        <v>0</v>
      </c>
      <c r="Q304" s="1">
        <f t="shared" si="83"/>
        <v>0</v>
      </c>
    </row>
    <row r="305" spans="3:19" x14ac:dyDescent="0.35">
      <c r="C305">
        <f t="shared" si="84"/>
        <v>13</v>
      </c>
      <c r="D305" s="1">
        <f t="shared" si="85"/>
        <v>0</v>
      </c>
      <c r="E305" s="1">
        <f t="shared" si="85"/>
        <v>0</v>
      </c>
      <c r="F305" s="1">
        <f t="shared" si="82"/>
        <v>0</v>
      </c>
      <c r="N305">
        <f t="shared" si="86"/>
        <v>13</v>
      </c>
      <c r="O305" s="1">
        <f t="shared" ref="O305:P305" si="96">O278</f>
        <v>0</v>
      </c>
      <c r="P305" s="1">
        <f t="shared" si="96"/>
        <v>0</v>
      </c>
      <c r="Q305" s="1">
        <f t="shared" si="83"/>
        <v>0</v>
      </c>
    </row>
    <row r="306" spans="3:19" x14ac:dyDescent="0.35">
      <c r="C306">
        <f t="shared" si="84"/>
        <v>14</v>
      </c>
      <c r="D306" s="1">
        <f t="shared" si="85"/>
        <v>0</v>
      </c>
      <c r="E306" s="1">
        <f t="shared" si="85"/>
        <v>0</v>
      </c>
      <c r="F306" s="1">
        <f t="shared" si="82"/>
        <v>0</v>
      </c>
      <c r="N306">
        <f t="shared" si="86"/>
        <v>14</v>
      </c>
      <c r="O306" s="1">
        <f t="shared" ref="O306:P306" si="97">O279</f>
        <v>0</v>
      </c>
      <c r="P306" s="1">
        <f t="shared" si="97"/>
        <v>0</v>
      </c>
      <c r="Q306" s="1">
        <f t="shared" si="83"/>
        <v>0</v>
      </c>
    </row>
    <row r="307" spans="3:19" x14ac:dyDescent="0.35">
      <c r="C307">
        <f t="shared" si="84"/>
        <v>15</v>
      </c>
      <c r="D307" s="1">
        <f t="shared" si="85"/>
        <v>0</v>
      </c>
      <c r="E307" s="1">
        <f t="shared" si="85"/>
        <v>0</v>
      </c>
      <c r="F307" s="1">
        <f t="shared" si="82"/>
        <v>0</v>
      </c>
      <c r="N307">
        <f t="shared" si="86"/>
        <v>15</v>
      </c>
      <c r="O307" s="1">
        <f t="shared" ref="O307:P307" si="98">O280</f>
        <v>0</v>
      </c>
      <c r="P307" s="1">
        <f t="shared" si="98"/>
        <v>0</v>
      </c>
      <c r="Q307" s="1">
        <f t="shared" si="83"/>
        <v>0</v>
      </c>
    </row>
    <row r="308" spans="3:19" x14ac:dyDescent="0.35">
      <c r="C308">
        <f t="shared" si="84"/>
        <v>16</v>
      </c>
      <c r="D308" s="1">
        <f t="shared" si="85"/>
        <v>0</v>
      </c>
      <c r="E308" s="1">
        <f t="shared" si="85"/>
        <v>0</v>
      </c>
      <c r="F308" s="1">
        <f t="shared" si="82"/>
        <v>0</v>
      </c>
      <c r="N308">
        <f t="shared" si="86"/>
        <v>16</v>
      </c>
      <c r="O308" s="1">
        <f t="shared" ref="O308:P308" si="99">O281</f>
        <v>0</v>
      </c>
      <c r="P308" s="1">
        <f t="shared" si="99"/>
        <v>0</v>
      </c>
      <c r="Q308" s="1">
        <f t="shared" si="83"/>
        <v>0</v>
      </c>
    </row>
    <row r="309" spans="3:19" x14ac:dyDescent="0.35">
      <c r="C309">
        <f t="shared" si="84"/>
        <v>17</v>
      </c>
      <c r="D309" s="1">
        <f t="shared" si="85"/>
        <v>0</v>
      </c>
      <c r="E309" s="1">
        <f t="shared" si="85"/>
        <v>0</v>
      </c>
      <c r="F309" s="1">
        <f t="shared" si="82"/>
        <v>0</v>
      </c>
      <c r="N309">
        <f t="shared" si="86"/>
        <v>17</v>
      </c>
      <c r="O309" s="1">
        <f t="shared" ref="O309:P309" si="100">O282</f>
        <v>0</v>
      </c>
      <c r="P309" s="1">
        <f t="shared" si="100"/>
        <v>0</v>
      </c>
      <c r="Q309" s="1">
        <f t="shared" si="83"/>
        <v>0</v>
      </c>
    </row>
    <row r="310" spans="3:19" x14ac:dyDescent="0.35">
      <c r="C310">
        <f>C283-$F$14-$F$15</f>
        <v>18</v>
      </c>
      <c r="D310" s="1">
        <f t="shared" si="85"/>
        <v>0</v>
      </c>
      <c r="E310" s="1">
        <f t="shared" si="85"/>
        <v>0</v>
      </c>
      <c r="F310" s="1">
        <f t="shared" si="82"/>
        <v>0</v>
      </c>
      <c r="N310">
        <f>N283-$F$14-$F$15</f>
        <v>18</v>
      </c>
      <c r="O310" s="1">
        <f t="shared" ref="O310:P310" si="101">O283</f>
        <v>0</v>
      </c>
      <c r="P310" s="1">
        <f t="shared" si="101"/>
        <v>0</v>
      </c>
      <c r="Q310" s="1">
        <f t="shared" si="83"/>
        <v>0</v>
      </c>
    </row>
    <row r="311" spans="3:19" x14ac:dyDescent="0.35">
      <c r="C311">
        <f t="shared" si="84"/>
        <v>19</v>
      </c>
      <c r="D311" s="1">
        <f t="shared" si="85"/>
        <v>0</v>
      </c>
      <c r="E311" s="1">
        <f t="shared" si="85"/>
        <v>0</v>
      </c>
      <c r="F311" s="1">
        <f t="shared" si="82"/>
        <v>0</v>
      </c>
      <c r="N311">
        <f t="shared" si="86"/>
        <v>19</v>
      </c>
      <c r="O311" s="1">
        <f t="shared" ref="O311:P311" si="102">O284</f>
        <v>0</v>
      </c>
      <c r="P311" s="1">
        <f t="shared" si="102"/>
        <v>0</v>
      </c>
      <c r="Q311" s="1">
        <f t="shared" si="83"/>
        <v>0</v>
      </c>
    </row>
    <row r="312" spans="3:19" x14ac:dyDescent="0.35">
      <c r="C312">
        <f t="shared" si="84"/>
        <v>20</v>
      </c>
      <c r="D312" s="1">
        <f t="shared" si="85"/>
        <v>0</v>
      </c>
      <c r="E312" s="1">
        <f t="shared" si="85"/>
        <v>0</v>
      </c>
      <c r="F312" s="1">
        <f t="shared" si="82"/>
        <v>0</v>
      </c>
      <c r="N312">
        <f t="shared" si="86"/>
        <v>20</v>
      </c>
      <c r="O312" s="1">
        <f t="shared" ref="O312:P312" si="103">O285</f>
        <v>0</v>
      </c>
      <c r="P312" s="1">
        <f t="shared" si="103"/>
        <v>0</v>
      </c>
      <c r="Q312" s="1">
        <f t="shared" si="83"/>
        <v>0</v>
      </c>
    </row>
    <row r="313" spans="3:19" x14ac:dyDescent="0.35">
      <c r="C313">
        <f t="shared" si="84"/>
        <v>21</v>
      </c>
      <c r="D313" s="1">
        <f t="shared" si="85"/>
        <v>0</v>
      </c>
      <c r="E313" s="1">
        <f t="shared" si="85"/>
        <v>0</v>
      </c>
      <c r="F313" s="1">
        <f t="shared" si="82"/>
        <v>0</v>
      </c>
      <c r="N313">
        <f t="shared" si="86"/>
        <v>21</v>
      </c>
      <c r="O313" s="1">
        <f t="shared" ref="O313:P313" si="104">O286</f>
        <v>0</v>
      </c>
      <c r="P313" s="1">
        <f t="shared" si="104"/>
        <v>0</v>
      </c>
      <c r="Q313" s="1">
        <f t="shared" si="83"/>
        <v>0</v>
      </c>
    </row>
    <row r="314" spans="3:19" x14ac:dyDescent="0.35">
      <c r="C314">
        <f t="shared" si="84"/>
        <v>22</v>
      </c>
      <c r="D314" s="1">
        <f t="shared" si="85"/>
        <v>0</v>
      </c>
      <c r="E314" s="1">
        <f t="shared" si="85"/>
        <v>0</v>
      </c>
      <c r="F314" s="1">
        <f t="shared" si="82"/>
        <v>0</v>
      </c>
      <c r="N314">
        <f t="shared" si="86"/>
        <v>22</v>
      </c>
      <c r="O314" s="1">
        <f t="shared" ref="O314:P314" si="105">O287</f>
        <v>0</v>
      </c>
      <c r="P314" s="1">
        <f t="shared" si="105"/>
        <v>0</v>
      </c>
      <c r="Q314" s="1">
        <f t="shared" si="83"/>
        <v>0</v>
      </c>
    </row>
    <row r="315" spans="3:19" x14ac:dyDescent="0.35">
      <c r="C315">
        <f t="shared" si="84"/>
        <v>23</v>
      </c>
      <c r="D315" s="1">
        <f t="shared" si="85"/>
        <v>0</v>
      </c>
      <c r="E315" s="1">
        <f t="shared" si="85"/>
        <v>0</v>
      </c>
      <c r="F315" s="1">
        <f t="shared" si="82"/>
        <v>0</v>
      </c>
      <c r="N315">
        <f t="shared" si="86"/>
        <v>23</v>
      </c>
      <c r="O315" s="1">
        <f t="shared" ref="O315:P315" si="106">O288</f>
        <v>0</v>
      </c>
      <c r="P315" s="1">
        <f t="shared" si="106"/>
        <v>0</v>
      </c>
      <c r="Q315" s="1">
        <f t="shared" si="83"/>
        <v>0</v>
      </c>
    </row>
    <row r="316" spans="3:19" x14ac:dyDescent="0.35">
      <c r="C316">
        <f t="shared" si="84"/>
        <v>24</v>
      </c>
      <c r="D316" s="1">
        <f t="shared" si="85"/>
        <v>0</v>
      </c>
      <c r="E316" s="1">
        <f t="shared" si="85"/>
        <v>0</v>
      </c>
      <c r="F316" s="1">
        <f t="shared" si="82"/>
        <v>0</v>
      </c>
      <c r="N316">
        <f t="shared" si="86"/>
        <v>24</v>
      </c>
      <c r="O316" s="1">
        <f t="shared" ref="O316:P316" si="107">O289</f>
        <v>0</v>
      </c>
      <c r="P316" s="1">
        <f t="shared" si="107"/>
        <v>0</v>
      </c>
      <c r="Q316" s="1">
        <f t="shared" si="83"/>
        <v>0</v>
      </c>
    </row>
    <row r="317" spans="3:19" x14ac:dyDescent="0.35">
      <c r="C317">
        <f t="shared" si="84"/>
        <v>25</v>
      </c>
      <c r="D317" s="1">
        <f t="shared" si="85"/>
        <v>0</v>
      </c>
      <c r="E317" s="1">
        <f t="shared" si="85"/>
        <v>0</v>
      </c>
      <c r="F317" s="1">
        <f t="shared" si="82"/>
        <v>0</v>
      </c>
      <c r="N317">
        <f t="shared" si="86"/>
        <v>25</v>
      </c>
      <c r="O317" s="1">
        <f t="shared" ref="O317:P317" si="108">O290</f>
        <v>0</v>
      </c>
      <c r="P317" s="1">
        <f t="shared" si="108"/>
        <v>0</v>
      </c>
      <c r="Q317" s="1">
        <f t="shared" si="83"/>
        <v>0</v>
      </c>
    </row>
    <row r="318" spans="3:19" x14ac:dyDescent="0.35">
      <c r="C318">
        <f t="shared" si="84"/>
        <v>26</v>
      </c>
      <c r="D318" s="1">
        <f t="shared" si="85"/>
        <v>0</v>
      </c>
      <c r="E318" s="1">
        <f t="shared" si="85"/>
        <v>0</v>
      </c>
      <c r="F318" s="1">
        <f t="shared" si="82"/>
        <v>0</v>
      </c>
      <c r="N318">
        <f t="shared" si="86"/>
        <v>26</v>
      </c>
      <c r="O318" s="1">
        <f t="shared" ref="O318:P318" si="109">O291</f>
        <v>0</v>
      </c>
      <c r="P318" s="1">
        <f t="shared" si="109"/>
        <v>0</v>
      </c>
      <c r="Q318" s="1">
        <f t="shared" si="83"/>
        <v>0</v>
      </c>
    </row>
    <row r="320" spans="3:19" x14ac:dyDescent="0.35">
      <c r="C320" t="s">
        <v>68</v>
      </c>
      <c r="D320" s="115" t="s">
        <v>703</v>
      </c>
      <c r="E320" s="116"/>
      <c r="F320" s="116"/>
      <c r="G320" s="116"/>
      <c r="H320" s="116"/>
      <c r="N320" t="s">
        <v>68</v>
      </c>
      <c r="O320" s="115" t="s">
        <v>704</v>
      </c>
      <c r="P320" s="116"/>
      <c r="Q320" s="116"/>
      <c r="R320" s="116"/>
      <c r="S320" s="116"/>
    </row>
    <row r="321" spans="3:17" x14ac:dyDescent="0.35">
      <c r="C321">
        <v>2</v>
      </c>
      <c r="D321" s="7">
        <f>$J$6*'ch3'!D355+(1-$J$6)*'ch3'!D362</f>
        <v>0.23836688639441325</v>
      </c>
      <c r="E321" s="6">
        <f>$J$6*'ch3'!F353+(1-$J$6)*'ch3'!F360</f>
        <v>0.2619102587976454</v>
      </c>
      <c r="F321" s="3">
        <f t="shared" ref="F321:F322" si="110">D321+E321</f>
        <v>0.50027714519205868</v>
      </c>
      <c r="N321">
        <v>2</v>
      </c>
      <c r="O321" s="7">
        <f>$J$7*'ch3'!D355+(1-$J$7)*'ch3'!D362</f>
        <v>0.23836688639441325</v>
      </c>
      <c r="P321" s="6">
        <f>$J$7*'ch3'!F353+(1-$J$7)*'ch3'!F360</f>
        <v>0.2619102587976454</v>
      </c>
      <c r="Q321" s="3">
        <f t="shared" ref="Q321:Q322" si="111">O321+P321</f>
        <v>0.50027714519205868</v>
      </c>
    </row>
    <row r="322" spans="3:17" x14ac:dyDescent="0.35">
      <c r="C322">
        <v>3</v>
      </c>
      <c r="D322" s="7">
        <f>IF(AND($F$14=1,$F$15=1),$J$8*'ch3'!E355+(1-$J$8)*'ch3'!E362,$J$6*'ch3'!E355+(1-$J$6)*'ch3'!E362)</f>
        <v>0.24367885579659238</v>
      </c>
      <c r="E322" s="6">
        <f>IF(AND($F$14=1,$F$15=1),$J$8*'ch3'!F354+(1-$J$8)*'ch3'!F361,$J$6*'ch3'!F354+(1-$J$6)*'ch3'!F361)</f>
        <v>0.256043999011349</v>
      </c>
      <c r="F322" s="3">
        <f t="shared" si="110"/>
        <v>0.49972285480794137</v>
      </c>
      <c r="N322">
        <v>3</v>
      </c>
      <c r="O322" s="7">
        <f>IF(AND($F$14=1,$F$15=1),$J$9*'ch3'!E355+(1-$J$9)*'ch3'!E362,$J$7*'ch3'!E355+(1-$J$7)*'ch3'!E362)</f>
        <v>0.24367885579659238</v>
      </c>
      <c r="P322" s="6">
        <f>IF(AND($F$14=1,$F$15=1),$J$9*'ch3'!F354+(1-$J$9)*'ch3'!F361,$J$7*'ch3'!F354+(1-$J$7)*'ch3'!F361)</f>
        <v>0.256043999011349</v>
      </c>
      <c r="Q322" s="3">
        <f t="shared" si="111"/>
        <v>0.49972285480794137</v>
      </c>
    </row>
    <row r="323" spans="3:17" x14ac:dyDescent="0.35">
      <c r="C323">
        <v>4</v>
      </c>
      <c r="N323">
        <v>4</v>
      </c>
    </row>
    <row r="324" spans="3:17" x14ac:dyDescent="0.35">
      <c r="C324">
        <v>5</v>
      </c>
      <c r="N324">
        <v>5</v>
      </c>
    </row>
    <row r="325" spans="3:17" x14ac:dyDescent="0.35">
      <c r="C325">
        <v>6</v>
      </c>
      <c r="N325">
        <v>6</v>
      </c>
    </row>
    <row r="326" spans="3:17" x14ac:dyDescent="0.35">
      <c r="C326">
        <v>7</v>
      </c>
      <c r="N326">
        <v>7</v>
      </c>
    </row>
    <row r="327" spans="3:17" x14ac:dyDescent="0.35">
      <c r="C327">
        <v>8</v>
      </c>
      <c r="N327">
        <v>8</v>
      </c>
    </row>
    <row r="328" spans="3:17" x14ac:dyDescent="0.35">
      <c r="C328">
        <v>9</v>
      </c>
      <c r="N328">
        <v>9</v>
      </c>
    </row>
    <row r="329" spans="3:17" x14ac:dyDescent="0.35">
      <c r="C329">
        <v>10</v>
      </c>
      <c r="N329">
        <v>10</v>
      </c>
    </row>
    <row r="330" spans="3:17" x14ac:dyDescent="0.35">
      <c r="C330">
        <v>11</v>
      </c>
      <c r="J330" s="27"/>
      <c r="N330">
        <v>11</v>
      </c>
    </row>
    <row r="331" spans="3:17" x14ac:dyDescent="0.35">
      <c r="C331">
        <v>12</v>
      </c>
      <c r="J331" s="27"/>
      <c r="N331">
        <v>12</v>
      </c>
    </row>
    <row r="332" spans="3:17" x14ac:dyDescent="0.35">
      <c r="C332">
        <v>13</v>
      </c>
      <c r="J332" s="27"/>
      <c r="N332">
        <v>13</v>
      </c>
    </row>
    <row r="333" spans="3:17" x14ac:dyDescent="0.35">
      <c r="C333">
        <v>14</v>
      </c>
      <c r="J333" s="27"/>
      <c r="N333">
        <v>14</v>
      </c>
    </row>
    <row r="334" spans="3:17" x14ac:dyDescent="0.35">
      <c r="C334">
        <v>15</v>
      </c>
      <c r="J334" s="27"/>
      <c r="N334">
        <v>15</v>
      </c>
    </row>
    <row r="335" spans="3:17" x14ac:dyDescent="0.35">
      <c r="C335">
        <v>16</v>
      </c>
      <c r="J335" s="25"/>
      <c r="N335">
        <v>16</v>
      </c>
    </row>
    <row r="336" spans="3:17" x14ac:dyDescent="0.35">
      <c r="C336">
        <v>17</v>
      </c>
      <c r="J336" s="27"/>
      <c r="N336">
        <v>17</v>
      </c>
    </row>
    <row r="337" spans="3:19" x14ac:dyDescent="0.35">
      <c r="C337">
        <v>18</v>
      </c>
      <c r="N337">
        <v>18</v>
      </c>
    </row>
    <row r="338" spans="3:19" x14ac:dyDescent="0.35">
      <c r="C338">
        <v>19</v>
      </c>
      <c r="N338">
        <v>19</v>
      </c>
    </row>
    <row r="339" spans="3:19" x14ac:dyDescent="0.35">
      <c r="C339">
        <v>20</v>
      </c>
      <c r="N339">
        <v>20</v>
      </c>
    </row>
    <row r="340" spans="3:19" x14ac:dyDescent="0.35">
      <c r="C340">
        <v>21</v>
      </c>
      <c r="N340">
        <v>21</v>
      </c>
    </row>
    <row r="341" spans="3:19" x14ac:dyDescent="0.35">
      <c r="C341">
        <v>22</v>
      </c>
      <c r="N341">
        <v>22</v>
      </c>
    </row>
    <row r="342" spans="3:19" x14ac:dyDescent="0.35">
      <c r="C342">
        <v>23</v>
      </c>
      <c r="N342">
        <v>23</v>
      </c>
    </row>
    <row r="343" spans="3:19" x14ac:dyDescent="0.35">
      <c r="C343">
        <v>24</v>
      </c>
      <c r="N343">
        <v>24</v>
      </c>
    </row>
    <row r="344" spans="3:19" x14ac:dyDescent="0.35">
      <c r="C344">
        <v>25</v>
      </c>
      <c r="N344">
        <v>25</v>
      </c>
    </row>
    <row r="345" spans="3:19" x14ac:dyDescent="0.35">
      <c r="C345">
        <v>26</v>
      </c>
      <c r="N345">
        <v>26</v>
      </c>
    </row>
    <row r="347" spans="3:19" x14ac:dyDescent="0.35">
      <c r="C347" t="s">
        <v>69</v>
      </c>
      <c r="D347" s="115" t="s">
        <v>705</v>
      </c>
      <c r="E347" s="116"/>
      <c r="F347" s="116"/>
      <c r="G347" s="116"/>
      <c r="H347" s="116"/>
      <c r="N347" t="s">
        <v>69</v>
      </c>
      <c r="O347" s="115" t="s">
        <v>706</v>
      </c>
      <c r="P347" s="116"/>
      <c r="Q347" s="116"/>
      <c r="R347" s="116"/>
      <c r="S347" s="116"/>
    </row>
    <row r="348" spans="3:19" x14ac:dyDescent="0.35">
      <c r="C348">
        <f>C321-$F$14-$F$15</f>
        <v>2</v>
      </c>
      <c r="D348" s="1">
        <f>D321</f>
        <v>0.23836688639441325</v>
      </c>
      <c r="E348" s="1">
        <f>E321</f>
        <v>0.2619102587976454</v>
      </c>
      <c r="F348" s="3">
        <f t="shared" ref="F348:F372" si="112">D348+E348</f>
        <v>0.50027714519205868</v>
      </c>
      <c r="N348">
        <f>N321-$F$14-$F$15</f>
        <v>2</v>
      </c>
      <c r="O348" s="1">
        <f>O321</f>
        <v>0.23836688639441325</v>
      </c>
      <c r="P348" s="1">
        <f>P321</f>
        <v>0.2619102587976454</v>
      </c>
      <c r="Q348" s="3">
        <f t="shared" ref="Q348:Q372" si="113">O348+P348</f>
        <v>0.50027714519205868</v>
      </c>
    </row>
    <row r="349" spans="3:19" x14ac:dyDescent="0.35">
      <c r="C349">
        <f>C322-$F$14-$F$15</f>
        <v>3</v>
      </c>
      <c r="D349" s="1">
        <f>D322</f>
        <v>0.24367885579659238</v>
      </c>
      <c r="E349" s="1">
        <f>E322</f>
        <v>0.256043999011349</v>
      </c>
      <c r="F349" s="3">
        <f t="shared" si="112"/>
        <v>0.49972285480794137</v>
      </c>
      <c r="N349">
        <f>N322-$F$14-$F$15</f>
        <v>3</v>
      </c>
      <c r="O349" s="1">
        <f>O322</f>
        <v>0.24367885579659238</v>
      </c>
      <c r="P349" s="1">
        <f>P322</f>
        <v>0.256043999011349</v>
      </c>
      <c r="Q349" s="3">
        <f t="shared" si="113"/>
        <v>0.49972285480794137</v>
      </c>
    </row>
    <row r="350" spans="3:19" x14ac:dyDescent="0.35">
      <c r="C350">
        <f t="shared" ref="C350:C372" si="114">C323-$F$14-$F$15</f>
        <v>4</v>
      </c>
      <c r="D350" s="1">
        <f t="shared" ref="D350:E372" si="115">D323</f>
        <v>0</v>
      </c>
      <c r="E350" s="1">
        <f t="shared" si="115"/>
        <v>0</v>
      </c>
      <c r="F350" s="1">
        <f t="shared" si="112"/>
        <v>0</v>
      </c>
      <c r="N350">
        <f t="shared" ref="N350:N372" si="116">N323-$F$14-$F$15</f>
        <v>4</v>
      </c>
      <c r="O350" s="1">
        <f t="shared" ref="O350:P350" si="117">O323</f>
        <v>0</v>
      </c>
      <c r="P350" s="1">
        <f t="shared" si="117"/>
        <v>0</v>
      </c>
      <c r="Q350" s="1">
        <f t="shared" si="113"/>
        <v>0</v>
      </c>
    </row>
    <row r="351" spans="3:19" x14ac:dyDescent="0.35">
      <c r="C351">
        <f t="shared" si="114"/>
        <v>5</v>
      </c>
      <c r="D351" s="1">
        <f t="shared" si="115"/>
        <v>0</v>
      </c>
      <c r="E351" s="1">
        <f t="shared" si="115"/>
        <v>0</v>
      </c>
      <c r="F351" s="1">
        <f t="shared" si="112"/>
        <v>0</v>
      </c>
      <c r="N351">
        <f t="shared" si="116"/>
        <v>5</v>
      </c>
      <c r="O351" s="1">
        <f t="shared" ref="O351:P351" si="118">O324</f>
        <v>0</v>
      </c>
      <c r="P351" s="1">
        <f t="shared" si="118"/>
        <v>0</v>
      </c>
      <c r="Q351" s="1">
        <f t="shared" si="113"/>
        <v>0</v>
      </c>
    </row>
    <row r="352" spans="3:19" x14ac:dyDescent="0.35">
      <c r="C352">
        <f t="shared" si="114"/>
        <v>6</v>
      </c>
      <c r="D352" s="1">
        <f t="shared" si="115"/>
        <v>0</v>
      </c>
      <c r="E352" s="1">
        <f t="shared" si="115"/>
        <v>0</v>
      </c>
      <c r="F352" s="1">
        <f t="shared" si="112"/>
        <v>0</v>
      </c>
      <c r="N352">
        <f t="shared" si="116"/>
        <v>6</v>
      </c>
      <c r="O352" s="1">
        <f t="shared" ref="O352:P352" si="119">O325</f>
        <v>0</v>
      </c>
      <c r="P352" s="1">
        <f t="shared" si="119"/>
        <v>0</v>
      </c>
      <c r="Q352" s="1">
        <f t="shared" si="113"/>
        <v>0</v>
      </c>
    </row>
    <row r="353" spans="3:17" x14ac:dyDescent="0.35">
      <c r="C353">
        <f t="shared" si="114"/>
        <v>7</v>
      </c>
      <c r="D353" s="1">
        <f t="shared" si="115"/>
        <v>0</v>
      </c>
      <c r="E353" s="1">
        <f t="shared" si="115"/>
        <v>0</v>
      </c>
      <c r="F353" s="1">
        <f t="shared" si="112"/>
        <v>0</v>
      </c>
      <c r="N353">
        <f t="shared" si="116"/>
        <v>7</v>
      </c>
      <c r="O353" s="1">
        <f t="shared" ref="O353:P353" si="120">O326</f>
        <v>0</v>
      </c>
      <c r="P353" s="1">
        <f t="shared" si="120"/>
        <v>0</v>
      </c>
      <c r="Q353" s="1">
        <f t="shared" si="113"/>
        <v>0</v>
      </c>
    </row>
    <row r="354" spans="3:17" x14ac:dyDescent="0.35">
      <c r="C354">
        <f t="shared" si="114"/>
        <v>8</v>
      </c>
      <c r="D354" s="1">
        <f t="shared" si="115"/>
        <v>0</v>
      </c>
      <c r="E354" s="1">
        <f t="shared" si="115"/>
        <v>0</v>
      </c>
      <c r="F354" s="1">
        <f t="shared" si="112"/>
        <v>0</v>
      </c>
      <c r="N354">
        <f t="shared" si="116"/>
        <v>8</v>
      </c>
      <c r="O354" s="1">
        <f t="shared" ref="O354:P354" si="121">O327</f>
        <v>0</v>
      </c>
      <c r="P354" s="1">
        <f t="shared" si="121"/>
        <v>0</v>
      </c>
      <c r="Q354" s="1">
        <f t="shared" si="113"/>
        <v>0</v>
      </c>
    </row>
    <row r="355" spans="3:17" x14ac:dyDescent="0.35">
      <c r="C355">
        <f t="shared" si="114"/>
        <v>9</v>
      </c>
      <c r="D355" s="1">
        <f t="shared" si="115"/>
        <v>0</v>
      </c>
      <c r="E355" s="1">
        <f t="shared" si="115"/>
        <v>0</v>
      </c>
      <c r="F355" s="1">
        <f t="shared" si="112"/>
        <v>0</v>
      </c>
      <c r="N355">
        <f t="shared" si="116"/>
        <v>9</v>
      </c>
      <c r="O355" s="1">
        <f t="shared" ref="O355:P355" si="122">O328</f>
        <v>0</v>
      </c>
      <c r="P355" s="1">
        <f t="shared" si="122"/>
        <v>0</v>
      </c>
      <c r="Q355" s="1">
        <f t="shared" si="113"/>
        <v>0</v>
      </c>
    </row>
    <row r="356" spans="3:17" x14ac:dyDescent="0.35">
      <c r="C356">
        <f t="shared" si="114"/>
        <v>10</v>
      </c>
      <c r="D356" s="1">
        <f t="shared" si="115"/>
        <v>0</v>
      </c>
      <c r="E356" s="1">
        <f t="shared" si="115"/>
        <v>0</v>
      </c>
      <c r="F356" s="1">
        <f t="shared" si="112"/>
        <v>0</v>
      </c>
      <c r="N356">
        <f t="shared" si="116"/>
        <v>10</v>
      </c>
      <c r="O356" s="1">
        <f t="shared" ref="O356:P356" si="123">O329</f>
        <v>0</v>
      </c>
      <c r="P356" s="1">
        <f t="shared" si="123"/>
        <v>0</v>
      </c>
      <c r="Q356" s="1">
        <f t="shared" si="113"/>
        <v>0</v>
      </c>
    </row>
    <row r="357" spans="3:17" x14ac:dyDescent="0.35">
      <c r="C357">
        <f t="shared" si="114"/>
        <v>11</v>
      </c>
      <c r="D357" s="1">
        <f t="shared" si="115"/>
        <v>0</v>
      </c>
      <c r="E357" s="1">
        <f t="shared" si="115"/>
        <v>0</v>
      </c>
      <c r="F357" s="1">
        <f t="shared" si="112"/>
        <v>0</v>
      </c>
      <c r="N357">
        <f t="shared" si="116"/>
        <v>11</v>
      </c>
      <c r="O357" s="1">
        <f t="shared" ref="O357:P357" si="124">O330</f>
        <v>0</v>
      </c>
      <c r="P357" s="1">
        <f t="shared" si="124"/>
        <v>0</v>
      </c>
      <c r="Q357" s="1">
        <f t="shared" si="113"/>
        <v>0</v>
      </c>
    </row>
    <row r="358" spans="3:17" x14ac:dyDescent="0.35">
      <c r="C358">
        <f t="shared" si="114"/>
        <v>12</v>
      </c>
      <c r="D358" s="1">
        <f t="shared" si="115"/>
        <v>0</v>
      </c>
      <c r="E358" s="1">
        <f t="shared" si="115"/>
        <v>0</v>
      </c>
      <c r="F358" s="1">
        <f t="shared" si="112"/>
        <v>0</v>
      </c>
      <c r="N358">
        <f t="shared" si="116"/>
        <v>12</v>
      </c>
      <c r="O358" s="1">
        <f t="shared" ref="O358:P358" si="125">O331</f>
        <v>0</v>
      </c>
      <c r="P358" s="1">
        <f t="shared" si="125"/>
        <v>0</v>
      </c>
      <c r="Q358" s="1">
        <f t="shared" si="113"/>
        <v>0</v>
      </c>
    </row>
    <row r="359" spans="3:17" x14ac:dyDescent="0.35">
      <c r="C359">
        <f t="shared" si="114"/>
        <v>13</v>
      </c>
      <c r="D359" s="1">
        <f t="shared" si="115"/>
        <v>0</v>
      </c>
      <c r="E359" s="1">
        <f t="shared" si="115"/>
        <v>0</v>
      </c>
      <c r="F359" s="1">
        <f t="shared" si="112"/>
        <v>0</v>
      </c>
      <c r="N359">
        <f t="shared" si="116"/>
        <v>13</v>
      </c>
      <c r="O359" s="1">
        <f t="shared" ref="O359:P359" si="126">O332</f>
        <v>0</v>
      </c>
      <c r="P359" s="1">
        <f t="shared" si="126"/>
        <v>0</v>
      </c>
      <c r="Q359" s="1">
        <f t="shared" si="113"/>
        <v>0</v>
      </c>
    </row>
    <row r="360" spans="3:17" x14ac:dyDescent="0.35">
      <c r="C360">
        <f t="shared" si="114"/>
        <v>14</v>
      </c>
      <c r="D360" s="1">
        <f t="shared" si="115"/>
        <v>0</v>
      </c>
      <c r="E360" s="1">
        <f t="shared" si="115"/>
        <v>0</v>
      </c>
      <c r="F360" s="1">
        <f t="shared" si="112"/>
        <v>0</v>
      </c>
      <c r="N360">
        <f t="shared" si="116"/>
        <v>14</v>
      </c>
      <c r="O360" s="1">
        <f t="shared" ref="O360:P360" si="127">O333</f>
        <v>0</v>
      </c>
      <c r="P360" s="1">
        <f t="shared" si="127"/>
        <v>0</v>
      </c>
      <c r="Q360" s="1">
        <f t="shared" si="113"/>
        <v>0</v>
      </c>
    </row>
    <row r="361" spans="3:17" x14ac:dyDescent="0.35">
      <c r="C361">
        <f t="shared" si="114"/>
        <v>15</v>
      </c>
      <c r="D361" s="1">
        <f t="shared" si="115"/>
        <v>0</v>
      </c>
      <c r="E361" s="1">
        <f t="shared" si="115"/>
        <v>0</v>
      </c>
      <c r="F361" s="1">
        <f t="shared" si="112"/>
        <v>0</v>
      </c>
      <c r="N361">
        <f t="shared" si="116"/>
        <v>15</v>
      </c>
      <c r="O361" s="1">
        <f t="shared" ref="O361:P361" si="128">O334</f>
        <v>0</v>
      </c>
      <c r="P361" s="1">
        <f t="shared" si="128"/>
        <v>0</v>
      </c>
      <c r="Q361" s="1">
        <f t="shared" si="113"/>
        <v>0</v>
      </c>
    </row>
    <row r="362" spans="3:17" x14ac:dyDescent="0.35">
      <c r="C362">
        <f t="shared" si="114"/>
        <v>16</v>
      </c>
      <c r="D362" s="1">
        <f t="shared" si="115"/>
        <v>0</v>
      </c>
      <c r="E362" s="1">
        <f t="shared" si="115"/>
        <v>0</v>
      </c>
      <c r="F362" s="1">
        <f t="shared" si="112"/>
        <v>0</v>
      </c>
      <c r="N362">
        <f t="shared" si="116"/>
        <v>16</v>
      </c>
      <c r="O362" s="1">
        <f t="shared" ref="O362:P362" si="129">O335</f>
        <v>0</v>
      </c>
      <c r="P362" s="1">
        <f t="shared" si="129"/>
        <v>0</v>
      </c>
      <c r="Q362" s="1">
        <f t="shared" si="113"/>
        <v>0</v>
      </c>
    </row>
    <row r="363" spans="3:17" x14ac:dyDescent="0.35">
      <c r="C363">
        <f t="shared" si="114"/>
        <v>17</v>
      </c>
      <c r="D363" s="1">
        <f t="shared" si="115"/>
        <v>0</v>
      </c>
      <c r="E363" s="1">
        <f t="shared" si="115"/>
        <v>0</v>
      </c>
      <c r="F363" s="1">
        <f t="shared" si="112"/>
        <v>0</v>
      </c>
      <c r="N363">
        <f t="shared" si="116"/>
        <v>17</v>
      </c>
      <c r="O363" s="1">
        <f t="shared" ref="O363:P363" si="130">O336</f>
        <v>0</v>
      </c>
      <c r="P363" s="1">
        <f t="shared" si="130"/>
        <v>0</v>
      </c>
      <c r="Q363" s="1">
        <f t="shared" si="113"/>
        <v>0</v>
      </c>
    </row>
    <row r="364" spans="3:17" x14ac:dyDescent="0.35">
      <c r="C364">
        <f t="shared" si="114"/>
        <v>18</v>
      </c>
      <c r="D364" s="1">
        <f t="shared" si="115"/>
        <v>0</v>
      </c>
      <c r="E364" s="1">
        <f t="shared" si="115"/>
        <v>0</v>
      </c>
      <c r="F364" s="1">
        <f t="shared" si="112"/>
        <v>0</v>
      </c>
      <c r="N364">
        <f t="shared" si="116"/>
        <v>18</v>
      </c>
      <c r="O364" s="1">
        <f t="shared" ref="O364:P364" si="131">O337</f>
        <v>0</v>
      </c>
      <c r="P364" s="1">
        <f t="shared" si="131"/>
        <v>0</v>
      </c>
      <c r="Q364" s="1">
        <f t="shared" si="113"/>
        <v>0</v>
      </c>
    </row>
    <row r="365" spans="3:17" x14ac:dyDescent="0.35">
      <c r="C365">
        <f>C338-$F$14-$F$15</f>
        <v>19</v>
      </c>
      <c r="D365" s="1">
        <f t="shared" si="115"/>
        <v>0</v>
      </c>
      <c r="E365" s="1">
        <f t="shared" si="115"/>
        <v>0</v>
      </c>
      <c r="F365" s="1">
        <f t="shared" si="112"/>
        <v>0</v>
      </c>
      <c r="N365">
        <f>N338-$F$14-$F$15</f>
        <v>19</v>
      </c>
      <c r="O365" s="1">
        <f t="shared" ref="O365:P365" si="132">O338</f>
        <v>0</v>
      </c>
      <c r="P365" s="1">
        <f t="shared" si="132"/>
        <v>0</v>
      </c>
      <c r="Q365" s="1">
        <f t="shared" si="113"/>
        <v>0</v>
      </c>
    </row>
    <row r="366" spans="3:17" x14ac:dyDescent="0.35">
      <c r="C366">
        <f t="shared" si="114"/>
        <v>20</v>
      </c>
      <c r="D366" s="1">
        <f t="shared" si="115"/>
        <v>0</v>
      </c>
      <c r="E366" s="1">
        <f t="shared" si="115"/>
        <v>0</v>
      </c>
      <c r="F366" s="1">
        <f t="shared" si="112"/>
        <v>0</v>
      </c>
      <c r="N366">
        <f t="shared" si="116"/>
        <v>20</v>
      </c>
      <c r="O366" s="1">
        <f t="shared" ref="O366:P366" si="133">O339</f>
        <v>0</v>
      </c>
      <c r="P366" s="1">
        <f t="shared" si="133"/>
        <v>0</v>
      </c>
      <c r="Q366" s="1">
        <f t="shared" si="113"/>
        <v>0</v>
      </c>
    </row>
    <row r="367" spans="3:17" x14ac:dyDescent="0.35">
      <c r="C367">
        <f t="shared" si="114"/>
        <v>21</v>
      </c>
      <c r="D367" s="1">
        <f t="shared" si="115"/>
        <v>0</v>
      </c>
      <c r="E367" s="1">
        <f t="shared" si="115"/>
        <v>0</v>
      </c>
      <c r="F367" s="1">
        <f t="shared" si="112"/>
        <v>0</v>
      </c>
      <c r="N367">
        <f t="shared" si="116"/>
        <v>21</v>
      </c>
      <c r="O367" s="1">
        <f t="shared" ref="O367:P367" si="134">O340</f>
        <v>0</v>
      </c>
      <c r="P367" s="1">
        <f t="shared" si="134"/>
        <v>0</v>
      </c>
      <c r="Q367" s="1">
        <f t="shared" si="113"/>
        <v>0</v>
      </c>
    </row>
    <row r="368" spans="3:17" x14ac:dyDescent="0.35">
      <c r="C368">
        <f t="shared" si="114"/>
        <v>22</v>
      </c>
      <c r="D368" s="1">
        <f t="shared" si="115"/>
        <v>0</v>
      </c>
      <c r="E368" s="1">
        <f t="shared" si="115"/>
        <v>0</v>
      </c>
      <c r="F368" s="1">
        <f t="shared" si="112"/>
        <v>0</v>
      </c>
      <c r="N368">
        <f t="shared" si="116"/>
        <v>22</v>
      </c>
      <c r="O368" s="1">
        <f t="shared" ref="O368:P368" si="135">O341</f>
        <v>0</v>
      </c>
      <c r="P368" s="1">
        <f t="shared" si="135"/>
        <v>0</v>
      </c>
      <c r="Q368" s="1">
        <f t="shared" si="113"/>
        <v>0</v>
      </c>
    </row>
    <row r="369" spans="3:19" x14ac:dyDescent="0.35">
      <c r="C369">
        <f t="shared" si="114"/>
        <v>23</v>
      </c>
      <c r="D369" s="1">
        <f t="shared" si="115"/>
        <v>0</v>
      </c>
      <c r="E369" s="1">
        <f t="shared" si="115"/>
        <v>0</v>
      </c>
      <c r="F369" s="1">
        <f t="shared" si="112"/>
        <v>0</v>
      </c>
      <c r="N369">
        <f t="shared" si="116"/>
        <v>23</v>
      </c>
      <c r="O369" s="1">
        <f t="shared" ref="O369:P369" si="136">O342</f>
        <v>0</v>
      </c>
      <c r="P369" s="1">
        <f t="shared" si="136"/>
        <v>0</v>
      </c>
      <c r="Q369" s="1">
        <f t="shared" si="113"/>
        <v>0</v>
      </c>
    </row>
    <row r="370" spans="3:19" x14ac:dyDescent="0.35">
      <c r="C370">
        <f t="shared" si="114"/>
        <v>24</v>
      </c>
      <c r="D370" s="1">
        <f t="shared" si="115"/>
        <v>0</v>
      </c>
      <c r="E370" s="1">
        <f t="shared" si="115"/>
        <v>0</v>
      </c>
      <c r="F370" s="1">
        <f t="shared" si="112"/>
        <v>0</v>
      </c>
      <c r="N370">
        <f t="shared" si="116"/>
        <v>24</v>
      </c>
      <c r="O370" s="1">
        <f t="shared" ref="O370:P370" si="137">O343</f>
        <v>0</v>
      </c>
      <c r="P370" s="1">
        <f t="shared" si="137"/>
        <v>0</v>
      </c>
      <c r="Q370" s="1">
        <f t="shared" si="113"/>
        <v>0</v>
      </c>
    </row>
    <row r="371" spans="3:19" x14ac:dyDescent="0.35">
      <c r="C371">
        <f t="shared" si="114"/>
        <v>25</v>
      </c>
      <c r="D371" s="1">
        <f t="shared" si="115"/>
        <v>0</v>
      </c>
      <c r="E371" s="1">
        <f t="shared" si="115"/>
        <v>0</v>
      </c>
      <c r="F371" s="1">
        <f t="shared" si="112"/>
        <v>0</v>
      </c>
      <c r="N371">
        <f t="shared" si="116"/>
        <v>25</v>
      </c>
      <c r="O371" s="1">
        <f t="shared" ref="O371:P371" si="138">O344</f>
        <v>0</v>
      </c>
      <c r="P371" s="1">
        <f t="shared" si="138"/>
        <v>0</v>
      </c>
      <c r="Q371" s="1">
        <f t="shared" si="113"/>
        <v>0</v>
      </c>
    </row>
    <row r="372" spans="3:19" x14ac:dyDescent="0.35">
      <c r="C372">
        <f t="shared" si="114"/>
        <v>26</v>
      </c>
      <c r="D372" s="1">
        <f t="shared" si="115"/>
        <v>0</v>
      </c>
      <c r="E372" s="1">
        <f t="shared" si="115"/>
        <v>0</v>
      </c>
      <c r="F372" s="1">
        <f t="shared" si="112"/>
        <v>0</v>
      </c>
      <c r="N372">
        <f t="shared" si="116"/>
        <v>26</v>
      </c>
      <c r="O372" s="1">
        <f t="shared" ref="O372:P372" si="139">O345</f>
        <v>0</v>
      </c>
      <c r="P372" s="1">
        <f t="shared" si="139"/>
        <v>0</v>
      </c>
      <c r="Q372" s="1">
        <f t="shared" si="113"/>
        <v>0</v>
      </c>
    </row>
    <row r="374" spans="3:19" x14ac:dyDescent="0.35">
      <c r="C374" t="s">
        <v>68</v>
      </c>
      <c r="D374" s="115" t="s">
        <v>707</v>
      </c>
      <c r="E374" s="116"/>
      <c r="F374" s="116"/>
      <c r="G374" s="116"/>
      <c r="H374" s="116"/>
      <c r="N374" t="s">
        <v>68</v>
      </c>
      <c r="O374" s="115" t="s">
        <v>708</v>
      </c>
      <c r="P374" s="116"/>
      <c r="Q374" s="116"/>
      <c r="R374" s="116"/>
      <c r="S374" s="116"/>
    </row>
    <row r="375" spans="3:19" x14ac:dyDescent="0.35">
      <c r="C375">
        <v>2</v>
      </c>
      <c r="N375">
        <v>2</v>
      </c>
    </row>
    <row r="376" spans="3:19" x14ac:dyDescent="0.35">
      <c r="C376">
        <v>3</v>
      </c>
      <c r="D376" s="7">
        <f>$J$6*'ch3'!D331+(1-$J$6)*'ch3'!D339</f>
        <v>0.11637746300971533</v>
      </c>
      <c r="E376" s="6">
        <f>$J$6*'ch3'!G328+(1-$J$6)*'ch3'!G336</f>
        <v>0.13403825477837264</v>
      </c>
      <c r="F376" s="3">
        <f t="shared" ref="F376:F378" si="140">D376+E376</f>
        <v>0.25041571778808797</v>
      </c>
      <c r="N376">
        <v>3</v>
      </c>
      <c r="O376" s="7">
        <f>$J$7*'ch3'!D331+(1-$J$7)*'ch3'!D339</f>
        <v>0.11637746300971533</v>
      </c>
      <c r="P376" s="6">
        <f>$J$7*'ch3'!G328+(1-$J$7)*'ch3'!G336</f>
        <v>0.13403825477837264</v>
      </c>
      <c r="Q376" s="3">
        <f t="shared" ref="Q376:Q378" si="141">O376+P376</f>
        <v>0.25041571778808797</v>
      </c>
    </row>
    <row r="377" spans="3:19" x14ac:dyDescent="0.35">
      <c r="C377">
        <v>4</v>
      </c>
      <c r="D377" s="7">
        <f>$J$6*'ch3'!E331+(1-$J$6)*'ch3'!E339</f>
        <v>0.17867607144104464</v>
      </c>
      <c r="E377" s="6">
        <f>$J$6*'ch3'!G329+(1-$J$6)*'ch3'!G337</f>
        <v>0.19632381334476917</v>
      </c>
      <c r="F377" s="3">
        <f t="shared" si="140"/>
        <v>0.37499988478581381</v>
      </c>
      <c r="H377" s="1"/>
      <c r="N377">
        <v>4</v>
      </c>
      <c r="O377" s="7">
        <f>$J$7*'ch3'!E331+(1-$J$7)*'ch3'!E339</f>
        <v>0.17867607144104464</v>
      </c>
      <c r="P377" s="6">
        <f>$J$7*'ch3'!G329+(1-$J$7)*'ch3'!G337</f>
        <v>0.19632381334476917</v>
      </c>
      <c r="Q377" s="3">
        <f t="shared" si="141"/>
        <v>0.37499988478581381</v>
      </c>
      <c r="S377" s="1"/>
    </row>
    <row r="378" spans="3:19" x14ac:dyDescent="0.35">
      <c r="C378">
        <v>5</v>
      </c>
      <c r="D378" s="7">
        <f>$J$6*'ch3'!F331+(1-$J$6)*'ch3'!F339</f>
        <v>0.18288270873052767</v>
      </c>
      <c r="E378" s="6">
        <f>$J$6*'ch3'!G330+(1-$J$6)*'ch3'!G338</f>
        <v>0.19170168869557058</v>
      </c>
      <c r="F378" s="3">
        <f t="shared" si="140"/>
        <v>0.37458439742609828</v>
      </c>
      <c r="N378">
        <v>5</v>
      </c>
      <c r="O378" s="7">
        <f>$J$7*'ch3'!F331+(1-$J$7)*'ch3'!F339</f>
        <v>0.18288270873052767</v>
      </c>
      <c r="P378" s="6">
        <f>$J$7*'ch3'!G330+(1-$J$7)*'ch3'!G338</f>
        <v>0.19170168869557058</v>
      </c>
      <c r="Q378" s="3">
        <f t="shared" si="141"/>
        <v>0.37458439742609828</v>
      </c>
    </row>
    <row r="379" spans="3:19" x14ac:dyDescent="0.35">
      <c r="C379">
        <v>6</v>
      </c>
      <c r="F379" s="1"/>
      <c r="N379">
        <v>6</v>
      </c>
      <c r="Q379" s="1"/>
    </row>
    <row r="380" spans="3:19" x14ac:dyDescent="0.35">
      <c r="C380">
        <v>7</v>
      </c>
      <c r="N380">
        <v>7</v>
      </c>
    </row>
    <row r="381" spans="3:19" x14ac:dyDescent="0.35">
      <c r="C381">
        <v>8</v>
      </c>
      <c r="I381" s="25"/>
      <c r="N381">
        <v>8</v>
      </c>
    </row>
    <row r="382" spans="3:19" x14ac:dyDescent="0.35">
      <c r="C382">
        <v>9</v>
      </c>
      <c r="I382" s="25"/>
      <c r="N382">
        <v>9</v>
      </c>
    </row>
    <row r="383" spans="3:19" x14ac:dyDescent="0.35">
      <c r="C383">
        <v>10</v>
      </c>
      <c r="I383" s="25"/>
      <c r="N383">
        <v>10</v>
      </c>
    </row>
    <row r="384" spans="3:19" x14ac:dyDescent="0.35">
      <c r="C384">
        <v>11</v>
      </c>
      <c r="I384" s="25"/>
      <c r="N384">
        <v>11</v>
      </c>
    </row>
    <row r="385" spans="3:14" x14ac:dyDescent="0.35">
      <c r="C385">
        <v>12</v>
      </c>
      <c r="I385" s="25"/>
      <c r="N385">
        <v>12</v>
      </c>
    </row>
    <row r="386" spans="3:14" x14ac:dyDescent="0.35">
      <c r="C386">
        <v>13</v>
      </c>
      <c r="I386" s="25"/>
      <c r="N386">
        <v>13</v>
      </c>
    </row>
    <row r="387" spans="3:14" x14ac:dyDescent="0.35">
      <c r="C387">
        <v>14</v>
      </c>
      <c r="I387" s="25"/>
      <c r="N387">
        <v>14</v>
      </c>
    </row>
    <row r="388" spans="3:14" x14ac:dyDescent="0.35">
      <c r="C388">
        <v>15</v>
      </c>
      <c r="N388">
        <v>15</v>
      </c>
    </row>
    <row r="389" spans="3:14" x14ac:dyDescent="0.35">
      <c r="C389">
        <v>16</v>
      </c>
      <c r="N389">
        <v>16</v>
      </c>
    </row>
    <row r="390" spans="3:14" x14ac:dyDescent="0.35">
      <c r="C390">
        <v>17</v>
      </c>
      <c r="N390">
        <v>17</v>
      </c>
    </row>
    <row r="391" spans="3:14" x14ac:dyDescent="0.35">
      <c r="C391">
        <v>18</v>
      </c>
      <c r="N391">
        <v>18</v>
      </c>
    </row>
    <row r="392" spans="3:14" x14ac:dyDescent="0.35">
      <c r="C392">
        <v>19</v>
      </c>
      <c r="N392">
        <v>19</v>
      </c>
    </row>
    <row r="393" spans="3:14" x14ac:dyDescent="0.35">
      <c r="C393">
        <v>20</v>
      </c>
      <c r="N393">
        <v>20</v>
      </c>
    </row>
    <row r="394" spans="3:14" x14ac:dyDescent="0.35">
      <c r="C394">
        <v>21</v>
      </c>
      <c r="N394">
        <v>21</v>
      </c>
    </row>
    <row r="395" spans="3:14" x14ac:dyDescent="0.35">
      <c r="C395">
        <v>22</v>
      </c>
      <c r="N395">
        <v>22</v>
      </c>
    </row>
    <row r="396" spans="3:14" x14ac:dyDescent="0.35">
      <c r="C396">
        <v>23</v>
      </c>
      <c r="N396">
        <v>23</v>
      </c>
    </row>
    <row r="397" spans="3:14" x14ac:dyDescent="0.35">
      <c r="C397">
        <v>24</v>
      </c>
      <c r="N397">
        <v>24</v>
      </c>
    </row>
    <row r="398" spans="3:14" x14ac:dyDescent="0.35">
      <c r="C398">
        <v>25</v>
      </c>
      <c r="N398">
        <v>25</v>
      </c>
    </row>
    <row r="399" spans="3:14" x14ac:dyDescent="0.35">
      <c r="C399">
        <v>26</v>
      </c>
      <c r="N399">
        <v>26</v>
      </c>
    </row>
    <row r="401" spans="3:19" x14ac:dyDescent="0.35">
      <c r="C401" t="s">
        <v>69</v>
      </c>
      <c r="D401" s="115" t="s">
        <v>709</v>
      </c>
      <c r="E401" s="116"/>
      <c r="F401" s="116"/>
      <c r="G401" s="116"/>
      <c r="H401" s="116"/>
      <c r="N401" t="s">
        <v>69</v>
      </c>
      <c r="O401" s="115" t="s">
        <v>710</v>
      </c>
      <c r="P401" s="116"/>
      <c r="Q401" s="116"/>
      <c r="R401" s="116"/>
      <c r="S401" s="116"/>
    </row>
    <row r="402" spans="3:19" x14ac:dyDescent="0.35">
      <c r="C402">
        <f t="shared" ref="C402:C426" si="142">C375-$F$14-$F$15</f>
        <v>2</v>
      </c>
      <c r="D402" s="1">
        <f t="shared" ref="D402:E426" si="143">D375</f>
        <v>0</v>
      </c>
      <c r="E402" s="1">
        <f t="shared" si="143"/>
        <v>0</v>
      </c>
      <c r="F402" s="1">
        <f t="shared" ref="F402:F426" si="144">D402+E402</f>
        <v>0</v>
      </c>
      <c r="N402">
        <f t="shared" ref="N402:N426" si="145">N375-$F$14-$F$15</f>
        <v>2</v>
      </c>
      <c r="O402" s="1">
        <f t="shared" ref="O402:P426" si="146">O375</f>
        <v>0</v>
      </c>
      <c r="P402" s="1">
        <f t="shared" si="146"/>
        <v>0</v>
      </c>
      <c r="Q402" s="1">
        <f t="shared" ref="Q402:Q426" si="147">O402+P402</f>
        <v>0</v>
      </c>
    </row>
    <row r="403" spans="3:19" x14ac:dyDescent="0.35">
      <c r="C403">
        <f t="shared" si="142"/>
        <v>3</v>
      </c>
      <c r="D403" s="1">
        <f t="shared" si="143"/>
        <v>0.11637746300971533</v>
      </c>
      <c r="E403" s="1">
        <f t="shared" si="143"/>
        <v>0.13403825477837264</v>
      </c>
      <c r="F403" s="3">
        <f t="shared" si="144"/>
        <v>0.25041571778808797</v>
      </c>
      <c r="N403">
        <f t="shared" si="145"/>
        <v>3</v>
      </c>
      <c r="O403" s="1">
        <f t="shared" si="146"/>
        <v>0.11637746300971533</v>
      </c>
      <c r="P403" s="1">
        <f t="shared" si="146"/>
        <v>0.13403825477837264</v>
      </c>
      <c r="Q403" s="3">
        <f t="shared" si="147"/>
        <v>0.25041571778808797</v>
      </c>
    </row>
    <row r="404" spans="3:19" x14ac:dyDescent="0.35">
      <c r="C404">
        <f t="shared" si="142"/>
        <v>4</v>
      </c>
      <c r="D404" s="1">
        <f t="shared" si="143"/>
        <v>0.17867607144104464</v>
      </c>
      <c r="E404" s="1">
        <f t="shared" si="143"/>
        <v>0.19632381334476917</v>
      </c>
      <c r="F404" s="3">
        <f t="shared" si="144"/>
        <v>0.37499988478581381</v>
      </c>
      <c r="N404">
        <f t="shared" si="145"/>
        <v>4</v>
      </c>
      <c r="O404" s="1">
        <f t="shared" si="146"/>
        <v>0.17867607144104464</v>
      </c>
      <c r="P404" s="1">
        <f t="shared" si="146"/>
        <v>0.19632381334476917</v>
      </c>
      <c r="Q404" s="3">
        <f t="shared" si="147"/>
        <v>0.37499988478581381</v>
      </c>
    </row>
    <row r="405" spans="3:19" x14ac:dyDescent="0.35">
      <c r="C405">
        <f t="shared" si="142"/>
        <v>5</v>
      </c>
      <c r="D405" s="1">
        <f t="shared" si="143"/>
        <v>0.18288270873052767</v>
      </c>
      <c r="E405" s="1">
        <f t="shared" si="143"/>
        <v>0.19170168869557058</v>
      </c>
      <c r="F405" s="3">
        <f t="shared" si="144"/>
        <v>0.37458439742609828</v>
      </c>
      <c r="N405">
        <f t="shared" si="145"/>
        <v>5</v>
      </c>
      <c r="O405" s="1">
        <f t="shared" si="146"/>
        <v>0.18288270873052767</v>
      </c>
      <c r="P405" s="1">
        <f t="shared" si="146"/>
        <v>0.19170168869557058</v>
      </c>
      <c r="Q405" s="3">
        <f t="shared" si="147"/>
        <v>0.37458439742609828</v>
      </c>
    </row>
    <row r="406" spans="3:19" x14ac:dyDescent="0.35">
      <c r="C406">
        <f t="shared" si="142"/>
        <v>6</v>
      </c>
      <c r="D406" s="1">
        <f t="shared" si="143"/>
        <v>0</v>
      </c>
      <c r="E406" s="1">
        <f t="shared" si="143"/>
        <v>0</v>
      </c>
      <c r="F406" s="1">
        <f t="shared" si="144"/>
        <v>0</v>
      </c>
      <c r="N406">
        <f t="shared" si="145"/>
        <v>6</v>
      </c>
      <c r="O406" s="1">
        <f t="shared" si="146"/>
        <v>0</v>
      </c>
      <c r="P406" s="1">
        <f t="shared" si="146"/>
        <v>0</v>
      </c>
      <c r="Q406" s="1">
        <f t="shared" si="147"/>
        <v>0</v>
      </c>
    </row>
    <row r="407" spans="3:19" x14ac:dyDescent="0.35">
      <c r="C407">
        <f t="shared" si="142"/>
        <v>7</v>
      </c>
      <c r="D407" s="1">
        <f t="shared" si="143"/>
        <v>0</v>
      </c>
      <c r="E407" s="1">
        <f t="shared" si="143"/>
        <v>0</v>
      </c>
      <c r="F407" s="1">
        <f t="shared" si="144"/>
        <v>0</v>
      </c>
      <c r="N407">
        <f t="shared" si="145"/>
        <v>7</v>
      </c>
      <c r="O407" s="1">
        <f t="shared" si="146"/>
        <v>0</v>
      </c>
      <c r="P407" s="1">
        <f t="shared" si="146"/>
        <v>0</v>
      </c>
      <c r="Q407" s="1">
        <f t="shared" si="147"/>
        <v>0</v>
      </c>
    </row>
    <row r="408" spans="3:19" x14ac:dyDescent="0.35">
      <c r="C408">
        <f t="shared" si="142"/>
        <v>8</v>
      </c>
      <c r="D408" s="1">
        <f t="shared" si="143"/>
        <v>0</v>
      </c>
      <c r="E408" s="1">
        <f t="shared" si="143"/>
        <v>0</v>
      </c>
      <c r="F408" s="1">
        <f t="shared" si="144"/>
        <v>0</v>
      </c>
      <c r="N408">
        <f t="shared" si="145"/>
        <v>8</v>
      </c>
      <c r="O408" s="1">
        <f t="shared" si="146"/>
        <v>0</v>
      </c>
      <c r="P408" s="1">
        <f t="shared" si="146"/>
        <v>0</v>
      </c>
      <c r="Q408" s="1">
        <f t="shared" si="147"/>
        <v>0</v>
      </c>
    </row>
    <row r="409" spans="3:19" x14ac:dyDescent="0.35">
      <c r="C409">
        <f t="shared" si="142"/>
        <v>9</v>
      </c>
      <c r="D409" s="1">
        <f t="shared" si="143"/>
        <v>0</v>
      </c>
      <c r="E409" s="1">
        <f t="shared" si="143"/>
        <v>0</v>
      </c>
      <c r="F409" s="1">
        <f t="shared" si="144"/>
        <v>0</v>
      </c>
      <c r="N409">
        <f t="shared" si="145"/>
        <v>9</v>
      </c>
      <c r="O409" s="1">
        <f t="shared" si="146"/>
        <v>0</v>
      </c>
      <c r="P409" s="1">
        <f t="shared" si="146"/>
        <v>0</v>
      </c>
      <c r="Q409" s="1">
        <f t="shared" si="147"/>
        <v>0</v>
      </c>
    </row>
    <row r="410" spans="3:19" x14ac:dyDescent="0.35">
      <c r="C410">
        <f t="shared" si="142"/>
        <v>10</v>
      </c>
      <c r="D410" s="1">
        <f t="shared" si="143"/>
        <v>0</v>
      </c>
      <c r="E410" s="1">
        <f t="shared" si="143"/>
        <v>0</v>
      </c>
      <c r="F410" s="1">
        <f t="shared" si="144"/>
        <v>0</v>
      </c>
      <c r="N410">
        <f t="shared" si="145"/>
        <v>10</v>
      </c>
      <c r="O410" s="1">
        <f t="shared" si="146"/>
        <v>0</v>
      </c>
      <c r="P410" s="1">
        <f t="shared" si="146"/>
        <v>0</v>
      </c>
      <c r="Q410" s="1">
        <f t="shared" si="147"/>
        <v>0</v>
      </c>
    </row>
    <row r="411" spans="3:19" x14ac:dyDescent="0.35">
      <c r="C411">
        <f t="shared" si="142"/>
        <v>11</v>
      </c>
      <c r="D411" s="1">
        <f t="shared" si="143"/>
        <v>0</v>
      </c>
      <c r="E411" s="1">
        <f t="shared" si="143"/>
        <v>0</v>
      </c>
      <c r="F411" s="1">
        <f t="shared" si="144"/>
        <v>0</v>
      </c>
      <c r="N411">
        <f t="shared" si="145"/>
        <v>11</v>
      </c>
      <c r="O411" s="1">
        <f t="shared" si="146"/>
        <v>0</v>
      </c>
      <c r="P411" s="1">
        <f t="shared" si="146"/>
        <v>0</v>
      </c>
      <c r="Q411" s="1">
        <f t="shared" si="147"/>
        <v>0</v>
      </c>
    </row>
    <row r="412" spans="3:19" x14ac:dyDescent="0.35">
      <c r="C412">
        <f t="shared" si="142"/>
        <v>12</v>
      </c>
      <c r="D412" s="1">
        <f t="shared" si="143"/>
        <v>0</v>
      </c>
      <c r="E412" s="1">
        <f t="shared" si="143"/>
        <v>0</v>
      </c>
      <c r="F412" s="1">
        <f t="shared" si="144"/>
        <v>0</v>
      </c>
      <c r="N412">
        <f t="shared" si="145"/>
        <v>12</v>
      </c>
      <c r="O412" s="1">
        <f t="shared" si="146"/>
        <v>0</v>
      </c>
      <c r="P412" s="1">
        <f t="shared" si="146"/>
        <v>0</v>
      </c>
      <c r="Q412" s="1">
        <f t="shared" si="147"/>
        <v>0</v>
      </c>
    </row>
    <row r="413" spans="3:19" x14ac:dyDescent="0.35">
      <c r="C413">
        <f t="shared" si="142"/>
        <v>13</v>
      </c>
      <c r="D413" s="1">
        <f t="shared" si="143"/>
        <v>0</v>
      </c>
      <c r="E413" s="1">
        <f t="shared" si="143"/>
        <v>0</v>
      </c>
      <c r="F413" s="1">
        <f t="shared" si="144"/>
        <v>0</v>
      </c>
      <c r="N413">
        <f t="shared" si="145"/>
        <v>13</v>
      </c>
      <c r="O413" s="1">
        <f t="shared" si="146"/>
        <v>0</v>
      </c>
      <c r="P413" s="1">
        <f t="shared" si="146"/>
        <v>0</v>
      </c>
      <c r="Q413" s="1">
        <f t="shared" si="147"/>
        <v>0</v>
      </c>
    </row>
    <row r="414" spans="3:19" x14ac:dyDescent="0.35">
      <c r="C414">
        <f t="shared" si="142"/>
        <v>14</v>
      </c>
      <c r="D414" s="1">
        <f t="shared" si="143"/>
        <v>0</v>
      </c>
      <c r="E414" s="1">
        <f t="shared" si="143"/>
        <v>0</v>
      </c>
      <c r="F414" s="1">
        <f t="shared" si="144"/>
        <v>0</v>
      </c>
      <c r="N414">
        <f t="shared" si="145"/>
        <v>14</v>
      </c>
      <c r="O414" s="1">
        <f t="shared" si="146"/>
        <v>0</v>
      </c>
      <c r="P414" s="1">
        <f t="shared" si="146"/>
        <v>0</v>
      </c>
      <c r="Q414" s="1">
        <f t="shared" si="147"/>
        <v>0</v>
      </c>
    </row>
    <row r="415" spans="3:19" x14ac:dyDescent="0.35">
      <c r="C415">
        <f t="shared" si="142"/>
        <v>15</v>
      </c>
      <c r="D415" s="1">
        <f t="shared" si="143"/>
        <v>0</v>
      </c>
      <c r="E415" s="1">
        <f t="shared" si="143"/>
        <v>0</v>
      </c>
      <c r="F415" s="1">
        <f t="shared" si="144"/>
        <v>0</v>
      </c>
      <c r="N415">
        <f t="shared" si="145"/>
        <v>15</v>
      </c>
      <c r="O415" s="1">
        <f t="shared" si="146"/>
        <v>0</v>
      </c>
      <c r="P415" s="1">
        <f t="shared" si="146"/>
        <v>0</v>
      </c>
      <c r="Q415" s="1">
        <f t="shared" si="147"/>
        <v>0</v>
      </c>
    </row>
    <row r="416" spans="3:19" x14ac:dyDescent="0.35">
      <c r="C416">
        <f t="shared" si="142"/>
        <v>16</v>
      </c>
      <c r="D416" s="1">
        <f t="shared" si="143"/>
        <v>0</v>
      </c>
      <c r="E416" s="1">
        <f t="shared" si="143"/>
        <v>0</v>
      </c>
      <c r="F416" s="1">
        <f t="shared" si="144"/>
        <v>0</v>
      </c>
      <c r="N416">
        <f t="shared" si="145"/>
        <v>16</v>
      </c>
      <c r="O416" s="1">
        <f t="shared" si="146"/>
        <v>0</v>
      </c>
      <c r="P416" s="1">
        <f t="shared" si="146"/>
        <v>0</v>
      </c>
      <c r="Q416" s="1">
        <f t="shared" si="147"/>
        <v>0</v>
      </c>
    </row>
    <row r="417" spans="3:19" x14ac:dyDescent="0.35">
      <c r="C417">
        <f t="shared" si="142"/>
        <v>17</v>
      </c>
      <c r="D417" s="1">
        <f t="shared" si="143"/>
        <v>0</v>
      </c>
      <c r="E417" s="1">
        <f t="shared" si="143"/>
        <v>0</v>
      </c>
      <c r="F417" s="1">
        <f t="shared" si="144"/>
        <v>0</v>
      </c>
      <c r="N417">
        <f t="shared" si="145"/>
        <v>17</v>
      </c>
      <c r="O417" s="1">
        <f t="shared" si="146"/>
        <v>0</v>
      </c>
      <c r="P417" s="1">
        <f t="shared" si="146"/>
        <v>0</v>
      </c>
      <c r="Q417" s="1">
        <f t="shared" si="147"/>
        <v>0</v>
      </c>
    </row>
    <row r="418" spans="3:19" x14ac:dyDescent="0.35">
      <c r="C418">
        <f t="shared" si="142"/>
        <v>18</v>
      </c>
      <c r="D418" s="1">
        <f t="shared" si="143"/>
        <v>0</v>
      </c>
      <c r="E418" s="1">
        <f t="shared" si="143"/>
        <v>0</v>
      </c>
      <c r="F418" s="1">
        <f t="shared" si="144"/>
        <v>0</v>
      </c>
      <c r="N418">
        <f t="shared" si="145"/>
        <v>18</v>
      </c>
      <c r="O418" s="1">
        <f t="shared" si="146"/>
        <v>0</v>
      </c>
      <c r="P418" s="1">
        <f t="shared" si="146"/>
        <v>0</v>
      </c>
      <c r="Q418" s="1">
        <f t="shared" si="147"/>
        <v>0</v>
      </c>
    </row>
    <row r="419" spans="3:19" x14ac:dyDescent="0.35">
      <c r="C419">
        <f t="shared" si="142"/>
        <v>19</v>
      </c>
      <c r="D419" s="1">
        <f t="shared" si="143"/>
        <v>0</v>
      </c>
      <c r="E419" s="1">
        <f t="shared" si="143"/>
        <v>0</v>
      </c>
      <c r="F419" s="1">
        <f t="shared" si="144"/>
        <v>0</v>
      </c>
      <c r="N419">
        <f t="shared" si="145"/>
        <v>19</v>
      </c>
      <c r="O419" s="1">
        <f t="shared" si="146"/>
        <v>0</v>
      </c>
      <c r="P419" s="1">
        <f t="shared" si="146"/>
        <v>0</v>
      </c>
      <c r="Q419" s="1">
        <f t="shared" si="147"/>
        <v>0</v>
      </c>
    </row>
    <row r="420" spans="3:19" x14ac:dyDescent="0.35">
      <c r="C420">
        <f t="shared" si="142"/>
        <v>20</v>
      </c>
      <c r="D420" s="1">
        <f t="shared" si="143"/>
        <v>0</v>
      </c>
      <c r="E420" s="1">
        <f t="shared" si="143"/>
        <v>0</v>
      </c>
      <c r="F420" s="1">
        <f t="shared" si="144"/>
        <v>0</v>
      </c>
      <c r="N420">
        <f t="shared" si="145"/>
        <v>20</v>
      </c>
      <c r="O420" s="1">
        <f t="shared" si="146"/>
        <v>0</v>
      </c>
      <c r="P420" s="1">
        <f t="shared" si="146"/>
        <v>0</v>
      </c>
      <c r="Q420" s="1">
        <f t="shared" si="147"/>
        <v>0</v>
      </c>
    </row>
    <row r="421" spans="3:19" x14ac:dyDescent="0.35">
      <c r="C421">
        <f t="shared" si="142"/>
        <v>21</v>
      </c>
      <c r="D421" s="1">
        <f t="shared" si="143"/>
        <v>0</v>
      </c>
      <c r="E421" s="1">
        <f t="shared" si="143"/>
        <v>0</v>
      </c>
      <c r="F421" s="1">
        <f t="shared" si="144"/>
        <v>0</v>
      </c>
      <c r="N421">
        <f t="shared" si="145"/>
        <v>21</v>
      </c>
      <c r="O421" s="1">
        <f t="shared" si="146"/>
        <v>0</v>
      </c>
      <c r="P421" s="1">
        <f t="shared" si="146"/>
        <v>0</v>
      </c>
      <c r="Q421" s="1">
        <f t="shared" si="147"/>
        <v>0</v>
      </c>
    </row>
    <row r="422" spans="3:19" x14ac:dyDescent="0.35">
      <c r="C422">
        <f t="shared" si="142"/>
        <v>22</v>
      </c>
      <c r="D422" s="1">
        <f t="shared" si="143"/>
        <v>0</v>
      </c>
      <c r="E422" s="1">
        <f t="shared" si="143"/>
        <v>0</v>
      </c>
      <c r="F422" s="1">
        <f t="shared" si="144"/>
        <v>0</v>
      </c>
      <c r="N422">
        <f t="shared" si="145"/>
        <v>22</v>
      </c>
      <c r="O422" s="1">
        <f t="shared" si="146"/>
        <v>0</v>
      </c>
      <c r="P422" s="1">
        <f t="shared" si="146"/>
        <v>0</v>
      </c>
      <c r="Q422" s="1">
        <f t="shared" si="147"/>
        <v>0</v>
      </c>
    </row>
    <row r="423" spans="3:19" x14ac:dyDescent="0.35">
      <c r="C423">
        <f t="shared" si="142"/>
        <v>23</v>
      </c>
      <c r="D423" s="1">
        <f t="shared" si="143"/>
        <v>0</v>
      </c>
      <c r="E423" s="1">
        <f t="shared" si="143"/>
        <v>0</v>
      </c>
      <c r="F423" s="1">
        <f t="shared" si="144"/>
        <v>0</v>
      </c>
      <c r="N423">
        <f t="shared" si="145"/>
        <v>23</v>
      </c>
      <c r="O423" s="1">
        <f t="shared" si="146"/>
        <v>0</v>
      </c>
      <c r="P423" s="1">
        <f t="shared" si="146"/>
        <v>0</v>
      </c>
      <c r="Q423" s="1">
        <f t="shared" si="147"/>
        <v>0</v>
      </c>
    </row>
    <row r="424" spans="3:19" x14ac:dyDescent="0.35">
      <c r="C424">
        <f t="shared" si="142"/>
        <v>24</v>
      </c>
      <c r="D424" s="1">
        <f t="shared" si="143"/>
        <v>0</v>
      </c>
      <c r="E424" s="1">
        <f t="shared" si="143"/>
        <v>0</v>
      </c>
      <c r="F424" s="1">
        <f t="shared" si="144"/>
        <v>0</v>
      </c>
      <c r="N424">
        <f t="shared" si="145"/>
        <v>24</v>
      </c>
      <c r="O424" s="1">
        <f t="shared" si="146"/>
        <v>0</v>
      </c>
      <c r="P424" s="1">
        <f t="shared" si="146"/>
        <v>0</v>
      </c>
      <c r="Q424" s="1">
        <f t="shared" si="147"/>
        <v>0</v>
      </c>
    </row>
    <row r="425" spans="3:19" x14ac:dyDescent="0.35">
      <c r="C425">
        <f t="shared" si="142"/>
        <v>25</v>
      </c>
      <c r="D425" s="1">
        <f t="shared" si="143"/>
        <v>0</v>
      </c>
      <c r="E425" s="1">
        <f t="shared" si="143"/>
        <v>0</v>
      </c>
      <c r="F425" s="1">
        <f t="shared" si="144"/>
        <v>0</v>
      </c>
      <c r="N425">
        <f t="shared" si="145"/>
        <v>25</v>
      </c>
      <c r="O425" s="1">
        <f t="shared" si="146"/>
        <v>0</v>
      </c>
      <c r="P425" s="1">
        <f t="shared" si="146"/>
        <v>0</v>
      </c>
      <c r="Q425" s="1">
        <f t="shared" si="147"/>
        <v>0</v>
      </c>
    </row>
    <row r="426" spans="3:19" x14ac:dyDescent="0.35">
      <c r="C426">
        <f t="shared" si="142"/>
        <v>26</v>
      </c>
      <c r="D426" s="1">
        <f t="shared" si="143"/>
        <v>0</v>
      </c>
      <c r="E426" s="1">
        <f t="shared" si="143"/>
        <v>0</v>
      </c>
      <c r="F426" s="1">
        <f t="shared" si="144"/>
        <v>0</v>
      </c>
      <c r="N426">
        <f t="shared" si="145"/>
        <v>26</v>
      </c>
      <c r="O426" s="1">
        <f t="shared" si="146"/>
        <v>0</v>
      </c>
      <c r="P426" s="1">
        <f t="shared" si="146"/>
        <v>0</v>
      </c>
      <c r="Q426" s="1">
        <f t="shared" si="147"/>
        <v>0</v>
      </c>
    </row>
    <row r="428" spans="3:19" x14ac:dyDescent="0.35">
      <c r="C428" t="s">
        <v>68</v>
      </c>
      <c r="D428" s="115" t="s">
        <v>711</v>
      </c>
      <c r="E428" s="116"/>
      <c r="F428" s="116"/>
      <c r="G428" s="116"/>
      <c r="H428" s="116"/>
      <c r="N428" t="s">
        <v>68</v>
      </c>
      <c r="O428" s="115" t="s">
        <v>712</v>
      </c>
      <c r="P428" s="116"/>
      <c r="Q428" s="116"/>
      <c r="R428" s="116"/>
      <c r="S428" s="116"/>
    </row>
    <row r="429" spans="3:19" x14ac:dyDescent="0.35">
      <c r="C429">
        <v>2</v>
      </c>
      <c r="N429">
        <v>2</v>
      </c>
    </row>
    <row r="430" spans="3:19" x14ac:dyDescent="0.35">
      <c r="C430">
        <v>3</v>
      </c>
      <c r="D430" s="7">
        <f>$J$6*'ch3'!D380+(1-$J$6)*'ch3'!D388</f>
        <v>0.11637746300971533</v>
      </c>
      <c r="E430" s="6">
        <f>$J$6*'ch3'!G377+(1-$J$6)*'ch3'!G385</f>
        <v>0.13403825477837264</v>
      </c>
      <c r="F430" s="3">
        <f t="shared" ref="F430:F432" si="148">D430+E430</f>
        <v>0.25041571778808797</v>
      </c>
      <c r="N430">
        <v>3</v>
      </c>
      <c r="O430" s="7">
        <f>$J$7*'ch3'!D380+(1-$J$7)*'ch3'!D388</f>
        <v>0.11637746300971533</v>
      </c>
      <c r="P430" s="6">
        <f>$J$7*'ch3'!G377+(1-$J$7)*'ch3'!G385</f>
        <v>0.13403825477837264</v>
      </c>
      <c r="Q430" s="3">
        <f t="shared" ref="Q430:Q432" si="149">O430+P430</f>
        <v>0.25041571778808797</v>
      </c>
    </row>
    <row r="431" spans="3:19" x14ac:dyDescent="0.35">
      <c r="C431">
        <v>4</v>
      </c>
      <c r="D431" s="7">
        <f>$J$6*'ch3'!E380+(1-$J$6)*'ch3'!E388</f>
        <v>0.17867607144104464</v>
      </c>
      <c r="E431" s="6">
        <f>$J$6*'ch3'!G378+(1-$J$6)*'ch3'!G386</f>
        <v>0.19632381334476917</v>
      </c>
      <c r="F431" s="3">
        <f t="shared" si="148"/>
        <v>0.37499988478581381</v>
      </c>
      <c r="N431">
        <v>4</v>
      </c>
      <c r="O431" s="7">
        <f>$J$7*'ch3'!E380+(1-$J$7)*'ch3'!E388</f>
        <v>0.17867607144104464</v>
      </c>
      <c r="P431" s="6">
        <f>$J$7*'ch3'!G378+(1-$J$7)*'ch3'!G386</f>
        <v>0.19632381334476917</v>
      </c>
      <c r="Q431" s="3">
        <f t="shared" si="149"/>
        <v>0.37499988478581381</v>
      </c>
    </row>
    <row r="432" spans="3:19" x14ac:dyDescent="0.35">
      <c r="C432">
        <v>5</v>
      </c>
      <c r="D432" s="7">
        <f>IF(AND($F$14=2,$F$15=2),$J$8*'ch3'!F380+(1-$J$8)*'ch3'!F388,$J$6*'ch3'!F380+(1-$J$6)*'ch3'!F388)</f>
        <v>0.18265784021250869</v>
      </c>
      <c r="E432" s="6">
        <f>IF(AND($F$14=2,$F$15=2),$J$8*'ch3'!G379+(1-$J$8)*'ch3'!G387,$J$6*'ch3'!G379+(1-$J$6)*'ch3'!G387)</f>
        <v>0.19192655721358956</v>
      </c>
      <c r="F432" s="3">
        <f t="shared" si="148"/>
        <v>0.37458439742609828</v>
      </c>
      <c r="N432">
        <v>5</v>
      </c>
      <c r="O432" s="7">
        <f>IF(AND($F$14=2,$F$15=2),$J$9*'ch3'!F380+(1-$J$9)*'ch3'!F388,$J$7*'ch3'!F380+(1-$J$7)*'ch3'!F388)</f>
        <v>0.18265784021250869</v>
      </c>
      <c r="P432" s="6">
        <f>IF(AND($F$14=2,$F$15=2),$J$9*'ch3'!G379+(1-$J$9)*'ch3'!G387,$J$7*'ch3'!G379+(1-$J$7)*'ch3'!G387)</f>
        <v>0.19192655721358956</v>
      </c>
      <c r="Q432" s="3">
        <f t="shared" si="149"/>
        <v>0.37458439742609828</v>
      </c>
    </row>
    <row r="433" spans="3:14" x14ac:dyDescent="0.35">
      <c r="C433">
        <v>6</v>
      </c>
      <c r="N433">
        <v>6</v>
      </c>
    </row>
    <row r="434" spans="3:14" x14ac:dyDescent="0.35">
      <c r="C434">
        <v>7</v>
      </c>
      <c r="N434">
        <v>7</v>
      </c>
    </row>
    <row r="435" spans="3:14" x14ac:dyDescent="0.35">
      <c r="C435">
        <v>8</v>
      </c>
      <c r="N435">
        <v>8</v>
      </c>
    </row>
    <row r="436" spans="3:14" x14ac:dyDescent="0.35">
      <c r="C436">
        <v>9</v>
      </c>
      <c r="N436">
        <v>9</v>
      </c>
    </row>
    <row r="437" spans="3:14" x14ac:dyDescent="0.35">
      <c r="C437">
        <v>10</v>
      </c>
      <c r="N437">
        <v>10</v>
      </c>
    </row>
    <row r="438" spans="3:14" x14ac:dyDescent="0.35">
      <c r="C438">
        <v>11</v>
      </c>
      <c r="N438">
        <v>11</v>
      </c>
    </row>
    <row r="439" spans="3:14" x14ac:dyDescent="0.35">
      <c r="C439">
        <v>12</v>
      </c>
      <c r="N439">
        <v>12</v>
      </c>
    </row>
    <row r="440" spans="3:14" x14ac:dyDescent="0.35">
      <c r="C440">
        <v>13</v>
      </c>
      <c r="N440">
        <v>13</v>
      </c>
    </row>
    <row r="441" spans="3:14" x14ac:dyDescent="0.35">
      <c r="C441">
        <v>14</v>
      </c>
      <c r="N441">
        <v>14</v>
      </c>
    </row>
    <row r="442" spans="3:14" x14ac:dyDescent="0.35">
      <c r="C442">
        <v>15</v>
      </c>
      <c r="N442">
        <v>15</v>
      </c>
    </row>
    <row r="443" spans="3:14" x14ac:dyDescent="0.35">
      <c r="C443">
        <v>16</v>
      </c>
      <c r="N443">
        <v>16</v>
      </c>
    </row>
    <row r="444" spans="3:14" x14ac:dyDescent="0.35">
      <c r="C444">
        <v>17</v>
      </c>
      <c r="N444">
        <v>17</v>
      </c>
    </row>
    <row r="445" spans="3:14" x14ac:dyDescent="0.35">
      <c r="C445">
        <v>18</v>
      </c>
      <c r="N445">
        <v>18</v>
      </c>
    </row>
    <row r="446" spans="3:14" x14ac:dyDescent="0.35">
      <c r="C446">
        <v>19</v>
      </c>
      <c r="N446">
        <v>19</v>
      </c>
    </row>
    <row r="447" spans="3:14" x14ac:dyDescent="0.35">
      <c r="C447">
        <v>20</v>
      </c>
      <c r="N447">
        <v>20</v>
      </c>
    </row>
    <row r="448" spans="3:14" x14ac:dyDescent="0.35">
      <c r="C448">
        <v>21</v>
      </c>
      <c r="N448">
        <v>21</v>
      </c>
    </row>
    <row r="449" spans="3:19" x14ac:dyDescent="0.35">
      <c r="C449">
        <v>22</v>
      </c>
      <c r="N449">
        <v>22</v>
      </c>
    </row>
    <row r="450" spans="3:19" x14ac:dyDescent="0.35">
      <c r="C450">
        <v>23</v>
      </c>
      <c r="N450">
        <v>23</v>
      </c>
    </row>
    <row r="451" spans="3:19" x14ac:dyDescent="0.35">
      <c r="C451">
        <v>24</v>
      </c>
      <c r="N451">
        <v>24</v>
      </c>
    </row>
    <row r="452" spans="3:19" x14ac:dyDescent="0.35">
      <c r="C452">
        <v>25</v>
      </c>
      <c r="N452">
        <v>25</v>
      </c>
    </row>
    <row r="453" spans="3:19" x14ac:dyDescent="0.35">
      <c r="C453">
        <v>26</v>
      </c>
      <c r="N453">
        <v>26</v>
      </c>
    </row>
    <row r="455" spans="3:19" x14ac:dyDescent="0.35">
      <c r="C455" t="s">
        <v>69</v>
      </c>
      <c r="D455" s="115" t="s">
        <v>713</v>
      </c>
      <c r="E455" s="116"/>
      <c r="F455" s="116"/>
      <c r="G455" s="116"/>
      <c r="H455" s="116"/>
      <c r="N455" t="s">
        <v>69</v>
      </c>
      <c r="O455" s="115" t="s">
        <v>714</v>
      </c>
      <c r="P455" s="116"/>
      <c r="Q455" s="116"/>
      <c r="R455" s="116"/>
      <c r="S455" s="116"/>
    </row>
    <row r="456" spans="3:19" x14ac:dyDescent="0.35">
      <c r="C456">
        <f t="shared" ref="C456:C480" si="150">C429-$F$14-$F$15</f>
        <v>2</v>
      </c>
      <c r="D456" s="1">
        <f t="shared" ref="D456:E480" si="151">D429</f>
        <v>0</v>
      </c>
      <c r="E456" s="1">
        <f t="shared" si="151"/>
        <v>0</v>
      </c>
      <c r="F456" s="1">
        <f t="shared" ref="F456:F480" si="152">D456+E456</f>
        <v>0</v>
      </c>
      <c r="H456" s="25"/>
      <c r="N456">
        <f t="shared" ref="N456:N480" si="153">N429-$F$14-$F$15</f>
        <v>2</v>
      </c>
      <c r="O456" s="1">
        <f t="shared" ref="O456:P480" si="154">O429</f>
        <v>0</v>
      </c>
      <c r="P456" s="1">
        <f t="shared" si="154"/>
        <v>0</v>
      </c>
      <c r="Q456" s="1">
        <f t="shared" ref="Q456:Q480" si="155">O456+P456</f>
        <v>0</v>
      </c>
    </row>
    <row r="457" spans="3:19" x14ac:dyDescent="0.35">
      <c r="C457">
        <f t="shared" si="150"/>
        <v>3</v>
      </c>
      <c r="D457" s="1">
        <f t="shared" si="151"/>
        <v>0.11637746300971533</v>
      </c>
      <c r="E457" s="1">
        <f t="shared" si="151"/>
        <v>0.13403825477837264</v>
      </c>
      <c r="F457" s="3">
        <f t="shared" si="152"/>
        <v>0.25041571778808797</v>
      </c>
      <c r="H457" s="25"/>
      <c r="N457">
        <f t="shared" si="153"/>
        <v>3</v>
      </c>
      <c r="O457" s="1">
        <f t="shared" si="154"/>
        <v>0.11637746300971533</v>
      </c>
      <c r="P457" s="1">
        <f t="shared" si="154"/>
        <v>0.13403825477837264</v>
      </c>
      <c r="Q457" s="3">
        <f t="shared" si="155"/>
        <v>0.25041571778808797</v>
      </c>
    </row>
    <row r="458" spans="3:19" x14ac:dyDescent="0.35">
      <c r="C458">
        <f t="shared" si="150"/>
        <v>4</v>
      </c>
      <c r="D458" s="1">
        <f t="shared" si="151"/>
        <v>0.17867607144104464</v>
      </c>
      <c r="E458" s="1">
        <f t="shared" si="151"/>
        <v>0.19632381334476917</v>
      </c>
      <c r="F458" s="3">
        <f t="shared" si="152"/>
        <v>0.37499988478581381</v>
      </c>
      <c r="H458" s="25"/>
      <c r="N458">
        <f t="shared" si="153"/>
        <v>4</v>
      </c>
      <c r="O458" s="1">
        <f t="shared" si="154"/>
        <v>0.17867607144104464</v>
      </c>
      <c r="P458" s="1">
        <f t="shared" si="154"/>
        <v>0.19632381334476917</v>
      </c>
      <c r="Q458" s="3">
        <f t="shared" si="155"/>
        <v>0.37499988478581381</v>
      </c>
    </row>
    <row r="459" spans="3:19" x14ac:dyDescent="0.35">
      <c r="C459">
        <f t="shared" si="150"/>
        <v>5</v>
      </c>
      <c r="D459" s="1">
        <f t="shared" si="151"/>
        <v>0.18265784021250869</v>
      </c>
      <c r="E459" s="1">
        <f t="shared" si="151"/>
        <v>0.19192655721358956</v>
      </c>
      <c r="F459" s="3">
        <f t="shared" si="152"/>
        <v>0.37458439742609828</v>
      </c>
      <c r="H459" s="25"/>
      <c r="N459">
        <f t="shared" si="153"/>
        <v>5</v>
      </c>
      <c r="O459" s="1">
        <f t="shared" si="154"/>
        <v>0.18265784021250869</v>
      </c>
      <c r="P459" s="1">
        <f t="shared" si="154"/>
        <v>0.19192655721358956</v>
      </c>
      <c r="Q459" s="3">
        <f t="shared" si="155"/>
        <v>0.37458439742609828</v>
      </c>
    </row>
    <row r="460" spans="3:19" x14ac:dyDescent="0.35">
      <c r="C460">
        <f t="shared" si="150"/>
        <v>6</v>
      </c>
      <c r="D460" s="1">
        <f t="shared" si="151"/>
        <v>0</v>
      </c>
      <c r="E460" s="1">
        <f t="shared" si="151"/>
        <v>0</v>
      </c>
      <c r="F460" s="1">
        <f t="shared" si="152"/>
        <v>0</v>
      </c>
      <c r="N460">
        <f t="shared" si="153"/>
        <v>6</v>
      </c>
      <c r="O460" s="1">
        <f t="shared" si="154"/>
        <v>0</v>
      </c>
      <c r="P460" s="1">
        <f t="shared" si="154"/>
        <v>0</v>
      </c>
      <c r="Q460" s="1">
        <f t="shared" si="155"/>
        <v>0</v>
      </c>
    </row>
    <row r="461" spans="3:19" x14ac:dyDescent="0.35">
      <c r="C461">
        <f t="shared" si="150"/>
        <v>7</v>
      </c>
      <c r="D461" s="1">
        <f t="shared" si="151"/>
        <v>0</v>
      </c>
      <c r="E461" s="1">
        <f t="shared" si="151"/>
        <v>0</v>
      </c>
      <c r="F461" s="1">
        <f t="shared" si="152"/>
        <v>0</v>
      </c>
      <c r="N461">
        <f t="shared" si="153"/>
        <v>7</v>
      </c>
      <c r="O461" s="1">
        <f t="shared" si="154"/>
        <v>0</v>
      </c>
      <c r="P461" s="1">
        <f t="shared" si="154"/>
        <v>0</v>
      </c>
      <c r="Q461" s="1">
        <f t="shared" si="155"/>
        <v>0</v>
      </c>
    </row>
    <row r="462" spans="3:19" x14ac:dyDescent="0.35">
      <c r="C462">
        <f t="shared" si="150"/>
        <v>8</v>
      </c>
      <c r="D462" s="1">
        <f t="shared" si="151"/>
        <v>0</v>
      </c>
      <c r="E462" s="1">
        <f t="shared" si="151"/>
        <v>0</v>
      </c>
      <c r="F462" s="1">
        <f t="shared" si="152"/>
        <v>0</v>
      </c>
      <c r="N462">
        <f t="shared" si="153"/>
        <v>8</v>
      </c>
      <c r="O462" s="1">
        <f t="shared" si="154"/>
        <v>0</v>
      </c>
      <c r="P462" s="1">
        <f t="shared" si="154"/>
        <v>0</v>
      </c>
      <c r="Q462" s="1">
        <f t="shared" si="155"/>
        <v>0</v>
      </c>
    </row>
    <row r="463" spans="3:19" x14ac:dyDescent="0.35">
      <c r="C463">
        <f t="shared" si="150"/>
        <v>9</v>
      </c>
      <c r="D463" s="1">
        <f t="shared" si="151"/>
        <v>0</v>
      </c>
      <c r="E463" s="1">
        <f t="shared" si="151"/>
        <v>0</v>
      </c>
      <c r="F463" s="1">
        <f t="shared" si="152"/>
        <v>0</v>
      </c>
      <c r="N463">
        <f t="shared" si="153"/>
        <v>9</v>
      </c>
      <c r="O463" s="1">
        <f t="shared" si="154"/>
        <v>0</v>
      </c>
      <c r="P463" s="1">
        <f t="shared" si="154"/>
        <v>0</v>
      </c>
      <c r="Q463" s="1">
        <f t="shared" si="155"/>
        <v>0</v>
      </c>
    </row>
    <row r="464" spans="3:19" x14ac:dyDescent="0.35">
      <c r="C464">
        <f t="shared" si="150"/>
        <v>10</v>
      </c>
      <c r="D464" s="1">
        <f t="shared" si="151"/>
        <v>0</v>
      </c>
      <c r="E464" s="1">
        <f t="shared" si="151"/>
        <v>0</v>
      </c>
      <c r="F464" s="1">
        <f t="shared" si="152"/>
        <v>0</v>
      </c>
      <c r="N464">
        <f t="shared" si="153"/>
        <v>10</v>
      </c>
      <c r="O464" s="1">
        <f t="shared" si="154"/>
        <v>0</v>
      </c>
      <c r="P464" s="1">
        <f t="shared" si="154"/>
        <v>0</v>
      </c>
      <c r="Q464" s="1">
        <f t="shared" si="155"/>
        <v>0</v>
      </c>
    </row>
    <row r="465" spans="3:17" x14ac:dyDescent="0.35">
      <c r="C465">
        <f t="shared" si="150"/>
        <v>11</v>
      </c>
      <c r="D465" s="1">
        <f t="shared" si="151"/>
        <v>0</v>
      </c>
      <c r="E465" s="1">
        <f t="shared" si="151"/>
        <v>0</v>
      </c>
      <c r="F465" s="1">
        <f t="shared" si="152"/>
        <v>0</v>
      </c>
      <c r="N465">
        <f t="shared" si="153"/>
        <v>11</v>
      </c>
      <c r="O465" s="1">
        <f t="shared" si="154"/>
        <v>0</v>
      </c>
      <c r="P465" s="1">
        <f t="shared" si="154"/>
        <v>0</v>
      </c>
      <c r="Q465" s="1">
        <f t="shared" si="155"/>
        <v>0</v>
      </c>
    </row>
    <row r="466" spans="3:17" x14ac:dyDescent="0.35">
      <c r="C466">
        <f t="shared" si="150"/>
        <v>12</v>
      </c>
      <c r="D466" s="1">
        <f t="shared" si="151"/>
        <v>0</v>
      </c>
      <c r="E466" s="1">
        <f t="shared" si="151"/>
        <v>0</v>
      </c>
      <c r="F466" s="1">
        <f t="shared" si="152"/>
        <v>0</v>
      </c>
      <c r="N466">
        <f t="shared" si="153"/>
        <v>12</v>
      </c>
      <c r="O466" s="1">
        <f t="shared" si="154"/>
        <v>0</v>
      </c>
      <c r="P466" s="1">
        <f t="shared" si="154"/>
        <v>0</v>
      </c>
      <c r="Q466" s="1">
        <f t="shared" si="155"/>
        <v>0</v>
      </c>
    </row>
    <row r="467" spans="3:17" x14ac:dyDescent="0.35">
      <c r="C467">
        <f t="shared" si="150"/>
        <v>13</v>
      </c>
      <c r="D467" s="1">
        <f t="shared" si="151"/>
        <v>0</v>
      </c>
      <c r="E467" s="1">
        <f t="shared" si="151"/>
        <v>0</v>
      </c>
      <c r="F467" s="1">
        <f t="shared" si="152"/>
        <v>0</v>
      </c>
      <c r="N467">
        <f t="shared" si="153"/>
        <v>13</v>
      </c>
      <c r="O467" s="1">
        <f t="shared" si="154"/>
        <v>0</v>
      </c>
      <c r="P467" s="1">
        <f t="shared" si="154"/>
        <v>0</v>
      </c>
      <c r="Q467" s="1">
        <f t="shared" si="155"/>
        <v>0</v>
      </c>
    </row>
    <row r="468" spans="3:17" x14ac:dyDescent="0.35">
      <c r="C468">
        <f t="shared" si="150"/>
        <v>14</v>
      </c>
      <c r="D468" s="1">
        <f t="shared" si="151"/>
        <v>0</v>
      </c>
      <c r="E468" s="1">
        <f t="shared" si="151"/>
        <v>0</v>
      </c>
      <c r="F468" s="1">
        <f t="shared" si="152"/>
        <v>0</v>
      </c>
      <c r="N468">
        <f t="shared" si="153"/>
        <v>14</v>
      </c>
      <c r="O468" s="1">
        <f t="shared" si="154"/>
        <v>0</v>
      </c>
      <c r="P468" s="1">
        <f t="shared" si="154"/>
        <v>0</v>
      </c>
      <c r="Q468" s="1">
        <f t="shared" si="155"/>
        <v>0</v>
      </c>
    </row>
    <row r="469" spans="3:17" x14ac:dyDescent="0.35">
      <c r="C469">
        <f t="shared" si="150"/>
        <v>15</v>
      </c>
      <c r="D469" s="1">
        <f t="shared" si="151"/>
        <v>0</v>
      </c>
      <c r="E469" s="1">
        <f t="shared" si="151"/>
        <v>0</v>
      </c>
      <c r="F469" s="1">
        <f t="shared" si="152"/>
        <v>0</v>
      </c>
      <c r="N469">
        <f t="shared" si="153"/>
        <v>15</v>
      </c>
      <c r="O469" s="1">
        <f t="shared" si="154"/>
        <v>0</v>
      </c>
      <c r="P469" s="1">
        <f t="shared" si="154"/>
        <v>0</v>
      </c>
      <c r="Q469" s="1">
        <f t="shared" si="155"/>
        <v>0</v>
      </c>
    </row>
    <row r="470" spans="3:17" x14ac:dyDescent="0.35">
      <c r="C470">
        <f t="shared" si="150"/>
        <v>16</v>
      </c>
      <c r="D470" s="1">
        <f t="shared" si="151"/>
        <v>0</v>
      </c>
      <c r="E470" s="1">
        <f t="shared" si="151"/>
        <v>0</v>
      </c>
      <c r="F470" s="1">
        <f t="shared" si="152"/>
        <v>0</v>
      </c>
      <c r="N470">
        <f t="shared" si="153"/>
        <v>16</v>
      </c>
      <c r="O470" s="1">
        <f t="shared" si="154"/>
        <v>0</v>
      </c>
      <c r="P470" s="1">
        <f t="shared" si="154"/>
        <v>0</v>
      </c>
      <c r="Q470" s="1">
        <f t="shared" si="155"/>
        <v>0</v>
      </c>
    </row>
    <row r="471" spans="3:17" x14ac:dyDescent="0.35">
      <c r="C471">
        <f t="shared" si="150"/>
        <v>17</v>
      </c>
      <c r="D471" s="1">
        <f t="shared" si="151"/>
        <v>0</v>
      </c>
      <c r="E471" s="1">
        <f t="shared" si="151"/>
        <v>0</v>
      </c>
      <c r="F471" s="1">
        <f t="shared" si="152"/>
        <v>0</v>
      </c>
      <c r="N471">
        <f t="shared" si="153"/>
        <v>17</v>
      </c>
      <c r="O471" s="1">
        <f t="shared" si="154"/>
        <v>0</v>
      </c>
      <c r="P471" s="1">
        <f t="shared" si="154"/>
        <v>0</v>
      </c>
      <c r="Q471" s="1">
        <f t="shared" si="155"/>
        <v>0</v>
      </c>
    </row>
    <row r="472" spans="3:17" x14ac:dyDescent="0.35">
      <c r="C472">
        <f t="shared" si="150"/>
        <v>18</v>
      </c>
      <c r="D472" s="1">
        <f t="shared" si="151"/>
        <v>0</v>
      </c>
      <c r="E472" s="1">
        <f t="shared" si="151"/>
        <v>0</v>
      </c>
      <c r="F472" s="1">
        <f t="shared" si="152"/>
        <v>0</v>
      </c>
      <c r="N472">
        <f t="shared" si="153"/>
        <v>18</v>
      </c>
      <c r="O472" s="1">
        <f t="shared" si="154"/>
        <v>0</v>
      </c>
      <c r="P472" s="1">
        <f t="shared" si="154"/>
        <v>0</v>
      </c>
      <c r="Q472" s="1">
        <f t="shared" si="155"/>
        <v>0</v>
      </c>
    </row>
    <row r="473" spans="3:17" x14ac:dyDescent="0.35">
      <c r="C473">
        <f t="shared" si="150"/>
        <v>19</v>
      </c>
      <c r="D473" s="1">
        <f t="shared" si="151"/>
        <v>0</v>
      </c>
      <c r="E473" s="1">
        <f t="shared" si="151"/>
        <v>0</v>
      </c>
      <c r="F473" s="1">
        <f t="shared" si="152"/>
        <v>0</v>
      </c>
      <c r="N473">
        <f t="shared" si="153"/>
        <v>19</v>
      </c>
      <c r="O473" s="1">
        <f t="shared" si="154"/>
        <v>0</v>
      </c>
      <c r="P473" s="1">
        <f t="shared" si="154"/>
        <v>0</v>
      </c>
      <c r="Q473" s="1">
        <f t="shared" si="155"/>
        <v>0</v>
      </c>
    </row>
    <row r="474" spans="3:17" x14ac:dyDescent="0.35">
      <c r="C474">
        <f t="shared" si="150"/>
        <v>20</v>
      </c>
      <c r="D474" s="1">
        <f t="shared" si="151"/>
        <v>0</v>
      </c>
      <c r="E474" s="1">
        <f t="shared" si="151"/>
        <v>0</v>
      </c>
      <c r="F474" s="1">
        <f t="shared" si="152"/>
        <v>0</v>
      </c>
      <c r="N474">
        <f t="shared" si="153"/>
        <v>20</v>
      </c>
      <c r="O474" s="1">
        <f t="shared" si="154"/>
        <v>0</v>
      </c>
      <c r="P474" s="1">
        <f t="shared" si="154"/>
        <v>0</v>
      </c>
      <c r="Q474" s="1">
        <f t="shared" si="155"/>
        <v>0</v>
      </c>
    </row>
    <row r="475" spans="3:17" x14ac:dyDescent="0.35">
      <c r="C475">
        <f t="shared" si="150"/>
        <v>21</v>
      </c>
      <c r="D475" s="1">
        <f t="shared" si="151"/>
        <v>0</v>
      </c>
      <c r="E475" s="1">
        <f t="shared" si="151"/>
        <v>0</v>
      </c>
      <c r="F475" s="1">
        <f t="shared" si="152"/>
        <v>0</v>
      </c>
      <c r="N475">
        <f t="shared" si="153"/>
        <v>21</v>
      </c>
      <c r="O475" s="1">
        <f t="shared" si="154"/>
        <v>0</v>
      </c>
      <c r="P475" s="1">
        <f t="shared" si="154"/>
        <v>0</v>
      </c>
      <c r="Q475" s="1">
        <f t="shared" si="155"/>
        <v>0</v>
      </c>
    </row>
    <row r="476" spans="3:17" x14ac:dyDescent="0.35">
      <c r="C476">
        <f t="shared" si="150"/>
        <v>22</v>
      </c>
      <c r="D476" s="1">
        <f t="shared" si="151"/>
        <v>0</v>
      </c>
      <c r="E476" s="1">
        <f t="shared" si="151"/>
        <v>0</v>
      </c>
      <c r="F476" s="1">
        <f t="shared" si="152"/>
        <v>0</v>
      </c>
      <c r="N476">
        <f t="shared" si="153"/>
        <v>22</v>
      </c>
      <c r="O476" s="1">
        <f t="shared" si="154"/>
        <v>0</v>
      </c>
      <c r="P476" s="1">
        <f t="shared" si="154"/>
        <v>0</v>
      </c>
      <c r="Q476" s="1">
        <f t="shared" si="155"/>
        <v>0</v>
      </c>
    </row>
    <row r="477" spans="3:17" x14ac:dyDescent="0.35">
      <c r="C477">
        <f t="shared" si="150"/>
        <v>23</v>
      </c>
      <c r="D477" s="1">
        <f t="shared" si="151"/>
        <v>0</v>
      </c>
      <c r="E477" s="1">
        <f t="shared" si="151"/>
        <v>0</v>
      </c>
      <c r="F477" s="1">
        <f t="shared" si="152"/>
        <v>0</v>
      </c>
      <c r="N477">
        <f t="shared" si="153"/>
        <v>23</v>
      </c>
      <c r="O477" s="1">
        <f t="shared" si="154"/>
        <v>0</v>
      </c>
      <c r="P477" s="1">
        <f t="shared" si="154"/>
        <v>0</v>
      </c>
      <c r="Q477" s="1">
        <f t="shared" si="155"/>
        <v>0</v>
      </c>
    </row>
    <row r="478" spans="3:17" x14ac:dyDescent="0.35">
      <c r="C478">
        <f t="shared" si="150"/>
        <v>24</v>
      </c>
      <c r="D478" s="1">
        <f t="shared" si="151"/>
        <v>0</v>
      </c>
      <c r="E478" s="1">
        <f t="shared" si="151"/>
        <v>0</v>
      </c>
      <c r="F478" s="1">
        <f t="shared" si="152"/>
        <v>0</v>
      </c>
      <c r="N478">
        <f t="shared" si="153"/>
        <v>24</v>
      </c>
      <c r="O478" s="1">
        <f t="shared" si="154"/>
        <v>0</v>
      </c>
      <c r="P478" s="1">
        <f t="shared" si="154"/>
        <v>0</v>
      </c>
      <c r="Q478" s="1">
        <f t="shared" si="155"/>
        <v>0</v>
      </c>
    </row>
    <row r="479" spans="3:17" x14ac:dyDescent="0.35">
      <c r="C479">
        <f t="shared" si="150"/>
        <v>25</v>
      </c>
      <c r="D479" s="1">
        <f t="shared" si="151"/>
        <v>0</v>
      </c>
      <c r="E479" s="1">
        <f t="shared" si="151"/>
        <v>0</v>
      </c>
      <c r="F479" s="1">
        <f t="shared" si="152"/>
        <v>0</v>
      </c>
      <c r="N479">
        <f t="shared" si="153"/>
        <v>25</v>
      </c>
      <c r="O479" s="1">
        <f t="shared" si="154"/>
        <v>0</v>
      </c>
      <c r="P479" s="1">
        <f t="shared" si="154"/>
        <v>0</v>
      </c>
      <c r="Q479" s="1">
        <f t="shared" si="155"/>
        <v>0</v>
      </c>
    </row>
    <row r="480" spans="3:17" x14ac:dyDescent="0.35">
      <c r="C480">
        <f t="shared" si="150"/>
        <v>26</v>
      </c>
      <c r="D480" s="1">
        <f t="shared" si="151"/>
        <v>0</v>
      </c>
      <c r="E480" s="1">
        <f t="shared" si="151"/>
        <v>0</v>
      </c>
      <c r="F480" s="1">
        <f t="shared" si="152"/>
        <v>0</v>
      </c>
      <c r="N480">
        <f t="shared" si="153"/>
        <v>26</v>
      </c>
      <c r="O480" s="1">
        <f t="shared" si="154"/>
        <v>0</v>
      </c>
      <c r="P480" s="1">
        <f t="shared" si="154"/>
        <v>0</v>
      </c>
      <c r="Q480" s="1">
        <f t="shared" si="155"/>
        <v>0</v>
      </c>
    </row>
    <row r="482" spans="2:8" x14ac:dyDescent="0.35">
      <c r="D482" s="115" t="s">
        <v>92</v>
      </c>
      <c r="E482" s="116"/>
      <c r="F482" s="120">
        <f>INDEX(D491:F493,VLOOKUP($F$14,C490:F493,1,FALSE)+1,HLOOKUP($F$15,C490:F493,1,FALSE)+1)</f>
        <v>2.4997228548079415</v>
      </c>
      <c r="H482" s="25"/>
    </row>
    <row r="483" spans="2:8" x14ac:dyDescent="0.35">
      <c r="D483" s="4" t="s">
        <v>350</v>
      </c>
      <c r="F483" s="25">
        <f>INDEX(D491:F493,VLOOKUP($F$14+1,C490:F493,1,FALSE)+1,HLOOKUP($F$15,C490:F493,1,FALSE)+1)</f>
        <v>1.5117716862016159</v>
      </c>
      <c r="H483" s="25"/>
    </row>
    <row r="484" spans="2:8" x14ac:dyDescent="0.35">
      <c r="D484" s="4" t="s">
        <v>351</v>
      </c>
      <c r="F484" s="25">
        <f>INDEX(D491:F493,VLOOKUP($F$14,C490:F493,1,FALSE)+1,HLOOKUP($F$15+1,C490:F493,1,FALSE)+1)</f>
        <v>1.4882283137983841</v>
      </c>
      <c r="H484" s="27"/>
    </row>
    <row r="485" spans="2:8" x14ac:dyDescent="0.35">
      <c r="D485" s="4" t="s">
        <v>358</v>
      </c>
      <c r="F485" s="25">
        <f>IF(AND($F$14=1,$F$15=1),1,1+$J$6*$F$483+(1-$J$6)*$F$484)</f>
        <v>2.4997228548079415</v>
      </c>
    </row>
    <row r="486" spans="2:8" x14ac:dyDescent="0.35">
      <c r="D486" s="4" t="s">
        <v>359</v>
      </c>
      <c r="F486" s="25">
        <f>IF(AND($F$14=1,$F$15=1),1,1+$J$7*$F$483+(1-$J$7)*$F$484)</f>
        <v>2.4997228548079415</v>
      </c>
    </row>
    <row r="487" spans="2:8" x14ac:dyDescent="0.35">
      <c r="D487" s="4" t="s">
        <v>671</v>
      </c>
      <c r="F487" s="25">
        <f>F485+F14+F15</f>
        <v>2.4997228548079415</v>
      </c>
    </row>
    <row r="488" spans="2:8" x14ac:dyDescent="0.35">
      <c r="D488" s="4" t="s">
        <v>664</v>
      </c>
      <c r="F488" s="25">
        <f>F486+F14+F15</f>
        <v>2.4997228548079415</v>
      </c>
    </row>
    <row r="489" spans="2:8" x14ac:dyDescent="0.35">
      <c r="E489" t="s">
        <v>0</v>
      </c>
      <c r="G489" s="25"/>
    </row>
    <row r="490" spans="2:8" x14ac:dyDescent="0.35">
      <c r="D490">
        <v>0</v>
      </c>
      <c r="E490">
        <v>1</v>
      </c>
      <c r="F490">
        <v>2</v>
      </c>
      <c r="G490" s="25"/>
    </row>
    <row r="491" spans="2:8" x14ac:dyDescent="0.35">
      <c r="C491">
        <v>0</v>
      </c>
      <c r="D491" s="17">
        <f>1+$J$2*D492+$J$3*E491</f>
        <v>2.4997228548079415</v>
      </c>
      <c r="E491" s="17">
        <f>1+$J$2*E492+$J$3*F491</f>
        <v>1.4882283137983841</v>
      </c>
      <c r="F491" s="113">
        <v>0</v>
      </c>
      <c r="G491" s="25"/>
    </row>
    <row r="492" spans="2:8" x14ac:dyDescent="0.35">
      <c r="B492" t="s">
        <v>1</v>
      </c>
      <c r="C492">
        <v>1</v>
      </c>
      <c r="D492" s="17">
        <f>1+$J$2*D493+$J$3*E492</f>
        <v>1.5117716862016159</v>
      </c>
      <c r="E492" s="8">
        <v>1</v>
      </c>
      <c r="F492" s="25"/>
      <c r="G492" s="25"/>
    </row>
    <row r="493" spans="2:8" x14ac:dyDescent="0.35">
      <c r="C493">
        <v>2</v>
      </c>
      <c r="D493" s="113">
        <v>0</v>
      </c>
      <c r="E493" s="25"/>
      <c r="F493" s="25"/>
      <c r="G493" s="25"/>
    </row>
    <row r="494" spans="2:8" x14ac:dyDescent="0.35">
      <c r="D494" s="25"/>
      <c r="E494" s="25"/>
      <c r="F494" s="25"/>
      <c r="G494" s="25"/>
    </row>
    <row r="495" spans="2:8" x14ac:dyDescent="0.35">
      <c r="D495" s="115" t="s">
        <v>93</v>
      </c>
      <c r="E495" s="116"/>
      <c r="F495" s="120">
        <f>INDEX(D504:G507,VLOOKUP($F$14,C503:G507,1,FALSE)+1,HLOOKUP($F$15,C503:G507,1,FALSE)+1)</f>
        <v>4.1241686796380108</v>
      </c>
    </row>
    <row r="496" spans="2:8" x14ac:dyDescent="0.35">
      <c r="D496" s="4" t="s">
        <v>352</v>
      </c>
      <c r="F496" s="25">
        <f>INDEX(D504:G507,VLOOKUP($F$14+1,C503:G507,1,FALSE)+1,HLOOKUP($F$15,C503:G507,1,FALSE)+1)</f>
        <v>3.1452491256634052</v>
      </c>
    </row>
    <row r="497" spans="2:7" x14ac:dyDescent="0.35">
      <c r="D497" s="4" t="s">
        <v>353</v>
      </c>
      <c r="F497" s="25">
        <f>INDEX(D504:G507,VLOOKUP($F$14,C503:G507,1,FALSE)+1,HLOOKUP($F$15+1,C503:G507,1,FALSE)+1)</f>
        <v>3.1040580113564484</v>
      </c>
    </row>
    <row r="498" spans="2:7" x14ac:dyDescent="0.35">
      <c r="D498" s="4" t="s">
        <v>360</v>
      </c>
      <c r="F498" s="25">
        <f>IF(AND($F$14=2,$F$15=2),1,1+$J$6*$F$496+(1-$J$6)*$F$497)</f>
        <v>4.1241686796380108</v>
      </c>
    </row>
    <row r="499" spans="2:7" x14ac:dyDescent="0.35">
      <c r="D499" s="4" t="s">
        <v>361</v>
      </c>
      <c r="F499" s="25">
        <f>IF(AND($F$14=2,$F$15=2),1,1+$J$7*$F$496+(1-$J$7)*$F$497)</f>
        <v>4.1241686796380108</v>
      </c>
    </row>
    <row r="500" spans="2:7" x14ac:dyDescent="0.35">
      <c r="D500" s="4" t="s">
        <v>672</v>
      </c>
      <c r="F500" s="25">
        <f>F498+F14+F15</f>
        <v>4.1241686796380108</v>
      </c>
    </row>
    <row r="501" spans="2:7" x14ac:dyDescent="0.35">
      <c r="D501" s="4" t="s">
        <v>665</v>
      </c>
      <c r="F501" s="25">
        <f>F499+F14+F15</f>
        <v>4.1241686796380108</v>
      </c>
    </row>
    <row r="502" spans="2:7" x14ac:dyDescent="0.35">
      <c r="E502" t="s">
        <v>0</v>
      </c>
    </row>
    <row r="503" spans="2:7" x14ac:dyDescent="0.35">
      <c r="D503">
        <v>0</v>
      </c>
      <c r="E503">
        <v>1</v>
      </c>
      <c r="F503">
        <v>2</v>
      </c>
      <c r="G503">
        <v>3</v>
      </c>
    </row>
    <row r="504" spans="2:7" x14ac:dyDescent="0.35">
      <c r="C504">
        <v>0</v>
      </c>
      <c r="D504" s="17">
        <f t="shared" ref="D504:F505" si="156">1+$J$2*D505+$J$3*E504</f>
        <v>4.1241686796380108</v>
      </c>
      <c r="E504" s="17">
        <f t="shared" si="156"/>
        <v>3.1040580113564484</v>
      </c>
      <c r="F504" s="17">
        <f t="shared" si="156"/>
        <v>1.7265952001927971</v>
      </c>
      <c r="G504" s="112">
        <v>0</v>
      </c>
    </row>
    <row r="505" spans="2:7" x14ac:dyDescent="0.35">
      <c r="B505" t="s">
        <v>1</v>
      </c>
      <c r="C505">
        <v>1</v>
      </c>
      <c r="D505" s="17">
        <f t="shared" si="156"/>
        <v>3.1452491256634052</v>
      </c>
      <c r="E505" s="17">
        <f t="shared" si="156"/>
        <v>2.4997228548079415</v>
      </c>
      <c r="F505" s="17">
        <f t="shared" si="156"/>
        <v>1.4882283137983841</v>
      </c>
      <c r="G505" s="112">
        <v>0</v>
      </c>
    </row>
    <row r="506" spans="2:7" x14ac:dyDescent="0.35">
      <c r="C506">
        <v>2</v>
      </c>
      <c r="D506" s="17">
        <f>1+$J$2*D507+$J$3*E506</f>
        <v>1.7736819449992614</v>
      </c>
      <c r="E506" s="17">
        <f>1+$J$2*E507+$J$3*F506</f>
        <v>1.5117716862016159</v>
      </c>
      <c r="F506" s="8">
        <v>1</v>
      </c>
    </row>
    <row r="507" spans="2:7" x14ac:dyDescent="0.35">
      <c r="C507">
        <v>3</v>
      </c>
      <c r="D507" s="112">
        <v>0</v>
      </c>
      <c r="E507" s="112">
        <v>0</v>
      </c>
    </row>
    <row r="509" spans="2:7" x14ac:dyDescent="0.35">
      <c r="D509" s="115" t="s">
        <v>94</v>
      </c>
      <c r="E509" s="116"/>
      <c r="F509" s="121">
        <f>INDEX(D516:F518,VLOOKUP($F$14,C515:F518,1,FALSE)+1,HLOOKUP($F$15,C515:F518,1,FALSE)+1)</f>
        <v>0.24999992319054251</v>
      </c>
    </row>
    <row r="510" spans="2:7" x14ac:dyDescent="0.35">
      <c r="D510" s="4" t="s">
        <v>354</v>
      </c>
      <c r="F510" s="5">
        <f>INDEX(D516:F518,VLOOKUP($F$14+1,C515:F518,1,FALSE)+1,HLOOKUP($F$15,C515:F518,1,FALSE)+1)</f>
        <v>0.24986142740397069</v>
      </c>
    </row>
    <row r="511" spans="2:7" x14ac:dyDescent="0.35">
      <c r="D511" s="4" t="s">
        <v>355</v>
      </c>
      <c r="F511" s="5">
        <f>INDEX(D516:F518,VLOOKUP($F$14,C515:F518,1,FALSE)+1,HLOOKUP($F$15+1,C515:F518,1,FALSE)+1)</f>
        <v>0.24986142740397069</v>
      </c>
    </row>
    <row r="512" spans="2:7" x14ac:dyDescent="0.35">
      <c r="D512" s="4" t="s">
        <v>362</v>
      </c>
      <c r="F512" s="5">
        <f>IF(AND($F$14=1,$F$15=1),0,$J$6*$F$510+(1-$J$6)*$F$511+$J$6*(1-$J$6)*($F$483-$F$484)^2)</f>
        <v>0.24999992319054251</v>
      </c>
    </row>
    <row r="513" spans="2:7" x14ac:dyDescent="0.35">
      <c r="D513" s="4" t="s">
        <v>363</v>
      </c>
      <c r="F513" s="5">
        <f>IF(AND($F$14=1,$F$15=1),0,$J$7*$F$510+(1-$J$7)*$F$511+$J$7*(1-$J$7)*($F$483-$F$484)^2)</f>
        <v>0.24999992319054251</v>
      </c>
    </row>
    <row r="514" spans="2:7" x14ac:dyDescent="0.35">
      <c r="E514" t="s">
        <v>0</v>
      </c>
    </row>
    <row r="515" spans="2:7" x14ac:dyDescent="0.35">
      <c r="D515">
        <v>0</v>
      </c>
      <c r="E515">
        <v>1</v>
      </c>
      <c r="F515">
        <v>2</v>
      </c>
    </row>
    <row r="516" spans="2:7" x14ac:dyDescent="0.35">
      <c r="C516">
        <v>0</v>
      </c>
      <c r="D516" s="28">
        <f>$J$2*D517+$J$3*E516+$J$2*$J$3*(D492-E491)^2</f>
        <v>0.24999992319054251</v>
      </c>
      <c r="E516" s="28">
        <f>$J$2*E517+$J$3*F516+$J$2*$J$3*(E492-F491)^2</f>
        <v>0.24986142740397069</v>
      </c>
      <c r="F516" s="113">
        <v>0</v>
      </c>
    </row>
    <row r="517" spans="2:7" x14ac:dyDescent="0.35">
      <c r="B517" t="s">
        <v>1</v>
      </c>
      <c r="C517">
        <v>1</v>
      </c>
      <c r="D517" s="28">
        <f>$J$2*D518+$J$3*E517+$J$2*$J$3*(D493-E492)^2</f>
        <v>0.24986142740397069</v>
      </c>
      <c r="E517" s="8">
        <v>0</v>
      </c>
      <c r="F517" s="25"/>
    </row>
    <row r="518" spans="2:7" x14ac:dyDescent="0.35">
      <c r="C518">
        <v>2</v>
      </c>
      <c r="D518" s="113">
        <v>0</v>
      </c>
      <c r="E518" s="25"/>
      <c r="F518" s="25"/>
    </row>
    <row r="520" spans="2:7" x14ac:dyDescent="0.35">
      <c r="D520" s="115" t="s">
        <v>95</v>
      </c>
      <c r="E520" s="116"/>
      <c r="F520" s="121">
        <f>INDEX(D527:G530,VLOOKUP($F$14,C526:G530,1,FALSE)+1,HLOOKUP($F$15,C526:G530,1,FALSE)+1)</f>
        <v>0.60958225421113954</v>
      </c>
    </row>
    <row r="521" spans="2:7" x14ac:dyDescent="0.35">
      <c r="D521" s="4" t="s">
        <v>356</v>
      </c>
      <c r="F521" s="5">
        <f>INDEX(D527:G530,VLOOKUP($F$14+1,C526:G530,1,FALSE)+1,HLOOKUP($F$15,C526:G530,1,FALSE)+1)</f>
        <v>0.60088558994624797</v>
      </c>
    </row>
    <row r="522" spans="2:7" x14ac:dyDescent="0.35">
      <c r="D522" s="4" t="s">
        <v>357</v>
      </c>
      <c r="F522" s="5">
        <f>INDEX(D527:G530,VLOOKUP($F$14,C526:G530,1,FALSE)+1,HLOOKUP($F$15+1,C526:G530,1,FALSE)+1)</f>
        <v>0.61705045922428059</v>
      </c>
    </row>
    <row r="523" spans="2:7" x14ac:dyDescent="0.35">
      <c r="D523" s="4" t="s">
        <v>364</v>
      </c>
      <c r="F523" s="5">
        <f>IF(AND($F$14=2,$F$15=2),0,$J$6*$F$521+(1-$J$6)*$F$522+$J$6*(1-$J$6)*($F$496-$F$497)^2)</f>
        <v>0.60958225421113954</v>
      </c>
    </row>
    <row r="524" spans="2:7" x14ac:dyDescent="0.35">
      <c r="D524" s="4" t="s">
        <v>365</v>
      </c>
      <c r="F524" s="5">
        <f>IF(AND($F$14=2,$F$15=2),0,$J$7*$F$521+(1-$J$7)*$F$522+$J$7*(1-$J$7)*($F$496-$F$497)^2)</f>
        <v>0.60958225421113954</v>
      </c>
    </row>
    <row r="525" spans="2:7" x14ac:dyDescent="0.35">
      <c r="E525" t="s">
        <v>0</v>
      </c>
    </row>
    <row r="526" spans="2:7" x14ac:dyDescent="0.35">
      <c r="D526">
        <v>0</v>
      </c>
      <c r="E526">
        <v>1</v>
      </c>
      <c r="F526">
        <v>2</v>
      </c>
      <c r="G526">
        <v>3</v>
      </c>
    </row>
    <row r="527" spans="2:7" x14ac:dyDescent="0.35">
      <c r="C527">
        <v>0</v>
      </c>
      <c r="D527" s="28">
        <f t="shared" ref="D527:F528" si="157">$J$2*D528+$J$3*E527+$J$2*$J$3*(D505-E504)^2</f>
        <v>0.60958225421113954</v>
      </c>
      <c r="E527" s="28">
        <f t="shared" si="157"/>
        <v>0.61705045922428059</v>
      </c>
      <c r="F527" s="28">
        <f t="shared" si="157"/>
        <v>0.67538838803841283</v>
      </c>
      <c r="G527" s="112">
        <v>0</v>
      </c>
    </row>
    <row r="528" spans="2:7" x14ac:dyDescent="0.35">
      <c r="B528" t="s">
        <v>1</v>
      </c>
      <c r="C528">
        <v>1</v>
      </c>
      <c r="D528" s="28">
        <f t="shared" si="157"/>
        <v>0.60088558994624797</v>
      </c>
      <c r="E528" s="28">
        <f t="shared" si="157"/>
        <v>0.24999992319054251</v>
      </c>
      <c r="F528" s="28">
        <f t="shared" si="157"/>
        <v>0.24986142740397069</v>
      </c>
      <c r="G528" s="112">
        <v>0</v>
      </c>
    </row>
    <row r="529" spans="3:6" x14ac:dyDescent="0.35">
      <c r="C529">
        <v>2</v>
      </c>
      <c r="D529" s="28">
        <f>$J$2*D530+$J$3*E529+$J$2*$J$3*(D507-E506)^2</f>
        <v>0.69891871057671195</v>
      </c>
      <c r="E529" s="28">
        <f>$J$2*E530+$J$3*F529+$J$2*$J$3*(E507-F506)^2</f>
        <v>0.24986142740397069</v>
      </c>
      <c r="F529" s="8">
        <v>0</v>
      </c>
    </row>
    <row r="530" spans="3:6" x14ac:dyDescent="0.35">
      <c r="C530">
        <v>3</v>
      </c>
      <c r="D530" s="112">
        <v>0</v>
      </c>
      <c r="E530" s="112">
        <v>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560"/>
  <sheetViews>
    <sheetView workbookViewId="0">
      <selection activeCell="I78" sqref="I78"/>
    </sheetView>
  </sheetViews>
  <sheetFormatPr defaultRowHeight="14.5" x14ac:dyDescent="0.35"/>
  <cols>
    <col min="6" max="6" width="8.54296875" customWidth="1"/>
    <col min="10" max="10" width="9.26953125" bestFit="1" customWidth="1"/>
    <col min="17" max="17" width="8.453125" customWidth="1"/>
  </cols>
  <sheetData>
    <row r="2" spans="3:17" x14ac:dyDescent="0.35">
      <c r="C2" s="4" t="s">
        <v>8</v>
      </c>
      <c r="D2">
        <f>scoreboard!M2</f>
        <v>0.59305680064017896</v>
      </c>
      <c r="F2" s="4" t="s">
        <v>14</v>
      </c>
      <c r="G2" s="1">
        <f>'ch1'!D14</f>
        <v>0.72106617622545621</v>
      </c>
      <c r="I2" s="4" t="s">
        <v>28</v>
      </c>
      <c r="J2" s="1">
        <f>'ch2'!J2</f>
        <v>0.48822831379838394</v>
      </c>
    </row>
    <row r="3" spans="3:17" x14ac:dyDescent="0.35">
      <c r="C3" s="4" t="s">
        <v>9</v>
      </c>
      <c r="D3">
        <f>1-D2</f>
        <v>0.40694319935982104</v>
      </c>
      <c r="F3" s="4" t="s">
        <v>15</v>
      </c>
      <c r="G3" s="1">
        <f>1-G2</f>
        <v>0.27893382377454379</v>
      </c>
      <c r="I3" s="4" t="s">
        <v>29</v>
      </c>
      <c r="J3" s="1">
        <f>1-J2</f>
        <v>0.51177168620161606</v>
      </c>
    </row>
    <row r="4" spans="3:17" x14ac:dyDescent="0.35">
      <c r="C4" s="4" t="s">
        <v>10</v>
      </c>
      <c r="D4" s="5">
        <f>scoreboard!M3</f>
        <v>0.59646615722790308</v>
      </c>
      <c r="F4" s="4" t="s">
        <v>16</v>
      </c>
      <c r="G4" s="1">
        <f>1-G5</f>
        <v>0.72831098049896337</v>
      </c>
      <c r="I4" s="4" t="s">
        <v>30</v>
      </c>
      <c r="J4" s="1">
        <f>'ch2'!J4</f>
        <v>0.48762799910411447</v>
      </c>
    </row>
    <row r="5" spans="3:17" x14ac:dyDescent="0.35">
      <c r="C5" s="4" t="s">
        <v>11</v>
      </c>
      <c r="D5" s="5">
        <f>1-D4</f>
        <v>0.40353384277209692</v>
      </c>
      <c r="F5" s="4" t="s">
        <v>17</v>
      </c>
      <c r="G5" s="1">
        <f>'ch1'!N14</f>
        <v>0.27168901950103669</v>
      </c>
      <c r="I5" s="4" t="s">
        <v>31</v>
      </c>
      <c r="J5" s="1">
        <f>1-J4</f>
        <v>0.51237200089588553</v>
      </c>
    </row>
    <row r="6" spans="3:17" x14ac:dyDescent="0.35">
      <c r="F6" s="4" t="s">
        <v>20</v>
      </c>
      <c r="G6" s="1">
        <f>'ch2'!G6</f>
        <v>0.49449447857241829</v>
      </c>
      <c r="I6" s="4" t="s">
        <v>26</v>
      </c>
      <c r="J6" s="1">
        <f>'ch2'!F30</f>
        <v>0.48822831379838394</v>
      </c>
    </row>
    <row r="7" spans="3:17" x14ac:dyDescent="0.35">
      <c r="F7" s="4" t="s">
        <v>21</v>
      </c>
      <c r="G7" s="1">
        <f>1-G6</f>
        <v>0.50550552142758165</v>
      </c>
      <c r="I7" s="4" t="s">
        <v>33</v>
      </c>
      <c r="J7" s="1">
        <f>'ch2'!Q30</f>
        <v>0.48822831379838394</v>
      </c>
    </row>
    <row r="8" spans="3:17" x14ac:dyDescent="0.35">
      <c r="F8" s="4" t="s">
        <v>330</v>
      </c>
      <c r="G8" s="1">
        <f>'ch1'!E11</f>
        <v>0.72106617622545621</v>
      </c>
    </row>
    <row r="9" spans="3:17" x14ac:dyDescent="0.35">
      <c r="F9" s="4" t="s">
        <v>331</v>
      </c>
      <c r="G9" s="1">
        <f>'ch1'!O11</f>
        <v>0.27168901950103669</v>
      </c>
    </row>
    <row r="11" spans="3:17" x14ac:dyDescent="0.35">
      <c r="D11" t="s">
        <v>5</v>
      </c>
      <c r="E11" t="s">
        <v>6</v>
      </c>
      <c r="F11" t="s">
        <v>7</v>
      </c>
    </row>
    <row r="12" spans="3:17" x14ac:dyDescent="0.35">
      <c r="C12" t="s">
        <v>4</v>
      </c>
      <c r="D12">
        <f>scoreboard!D6</f>
        <v>0</v>
      </c>
      <c r="E12">
        <f>scoreboard!E6</f>
        <v>0</v>
      </c>
      <c r="F12">
        <f>scoreboard!F6</f>
        <v>0</v>
      </c>
    </row>
    <row r="13" spans="3:17" x14ac:dyDescent="0.35">
      <c r="C13" t="s">
        <v>3</v>
      </c>
      <c r="D13">
        <f>scoreboard!D7</f>
        <v>0</v>
      </c>
      <c r="E13">
        <f>scoreboard!E7</f>
        <v>0</v>
      </c>
      <c r="F13">
        <f>scoreboard!F7</f>
        <v>0</v>
      </c>
    </row>
    <row r="15" spans="3:17" x14ac:dyDescent="0.35">
      <c r="D15" s="115" t="s">
        <v>98</v>
      </c>
      <c r="E15" s="116"/>
      <c r="F15" s="120">
        <f>INDEX(D18:H22,VLOOKUP($D$12,C17:H22,1,FALSE)+1,HLOOKUP($D$13,C17:H22,1,FALSE)+1)</f>
        <v>6.5182286538238721</v>
      </c>
      <c r="O15" s="115" t="s">
        <v>99</v>
      </c>
      <c r="P15" s="116"/>
      <c r="Q15" s="120">
        <f>INDEX(O18:S22,VLOOKUP($D$12,N17:S22,1,FALSE)+1,HLOOKUP($D$13,N17:S22,1,FALSE)+1)</f>
        <v>6.501758893228236</v>
      </c>
    </row>
    <row r="16" spans="3:17" x14ac:dyDescent="0.35">
      <c r="E16" t="s">
        <v>0</v>
      </c>
      <c r="P16" t="s">
        <v>0</v>
      </c>
    </row>
    <row r="17" spans="2:19" x14ac:dyDescent="0.35">
      <c r="D17">
        <v>0</v>
      </c>
      <c r="E17">
        <v>1</v>
      </c>
      <c r="F17">
        <v>2</v>
      </c>
      <c r="G17">
        <v>3</v>
      </c>
      <c r="H17">
        <v>4</v>
      </c>
      <c r="O17">
        <v>0</v>
      </c>
      <c r="P17">
        <v>1</v>
      </c>
      <c r="Q17">
        <v>2</v>
      </c>
      <c r="R17">
        <v>3</v>
      </c>
      <c r="S17">
        <v>4</v>
      </c>
    </row>
    <row r="18" spans="2:19" x14ac:dyDescent="0.35">
      <c r="C18">
        <v>0</v>
      </c>
      <c r="D18" s="17">
        <f t="shared" ref="D18:G20" si="0">$D$2*D19+$D$3*E18</f>
        <v>6.5182286538238721</v>
      </c>
      <c r="E18" s="17">
        <f t="shared" si="0"/>
        <v>6.957064689163813</v>
      </c>
      <c r="F18" s="17">
        <f t="shared" si="0"/>
        <v>6.7850363859581835</v>
      </c>
      <c r="G18" s="17">
        <f t="shared" si="0"/>
        <v>5.7511913734780542</v>
      </c>
      <c r="H18" s="112">
        <v>4</v>
      </c>
      <c r="N18">
        <v>0</v>
      </c>
      <c r="O18" s="17">
        <f t="shared" ref="O18:R20" si="1">$D$5*O19+$D$4*P18</f>
        <v>6.501758893228236</v>
      </c>
      <c r="P18" s="17">
        <f t="shared" si="1"/>
        <v>6.193744649673385</v>
      </c>
      <c r="Q18" s="17">
        <f t="shared" si="1"/>
        <v>5.6059318474852216</v>
      </c>
      <c r="R18" s="17">
        <f t="shared" si="1"/>
        <v>4.819785764947893</v>
      </c>
      <c r="S18" s="112">
        <v>4</v>
      </c>
    </row>
    <row r="19" spans="2:19" x14ac:dyDescent="0.35">
      <c r="B19" t="s">
        <v>1</v>
      </c>
      <c r="C19">
        <v>1</v>
      </c>
      <c r="D19" s="17">
        <f t="shared" si="0"/>
        <v>6.2171085249882463</v>
      </c>
      <c r="E19" s="17">
        <f t="shared" si="0"/>
        <v>7.0751069205510468</v>
      </c>
      <c r="F19" s="17">
        <f t="shared" si="0"/>
        <v>7.4944392569255394</v>
      </c>
      <c r="G19" s="17">
        <f t="shared" si="0"/>
        <v>6.9528223461694054</v>
      </c>
      <c r="H19" s="112">
        <v>5</v>
      </c>
      <c r="M19" t="s">
        <v>1</v>
      </c>
      <c r="N19">
        <v>1</v>
      </c>
      <c r="O19" s="17">
        <f t="shared" si="1"/>
        <v>6.9570368718050677</v>
      </c>
      <c r="P19" s="17">
        <f t="shared" si="1"/>
        <v>7.0625948082672778</v>
      </c>
      <c r="Q19" s="17">
        <f t="shared" si="1"/>
        <v>6.7679397961856598</v>
      </c>
      <c r="R19" s="17">
        <f t="shared" si="1"/>
        <v>6.0315167603201036</v>
      </c>
      <c r="S19" s="112">
        <v>5</v>
      </c>
    </row>
    <row r="20" spans="2:19" x14ac:dyDescent="0.35">
      <c r="C20">
        <v>2</v>
      </c>
      <c r="D20" s="17">
        <f t="shared" si="0"/>
        <v>5.6283679325879561</v>
      </c>
      <c r="E20" s="17">
        <f t="shared" si="0"/>
        <v>6.7873698228985759</v>
      </c>
      <c r="F20" s="17">
        <f t="shared" si="0"/>
        <v>7.8660854774099249</v>
      </c>
      <c r="G20" s="17">
        <f t="shared" si="0"/>
        <v>8.292808284234189</v>
      </c>
      <c r="H20" s="112">
        <v>6</v>
      </c>
      <c r="N20">
        <v>2</v>
      </c>
      <c r="O20" s="17">
        <f t="shared" si="1"/>
        <v>6.8010109576115942</v>
      </c>
      <c r="P20" s="17">
        <f t="shared" si="1"/>
        <v>7.4981264146300255</v>
      </c>
      <c r="Q20" s="17">
        <f t="shared" si="1"/>
        <v>7.8564517665308813</v>
      </c>
      <c r="R20" s="17">
        <f t="shared" si="1"/>
        <v>7.5562088008134474</v>
      </c>
      <c r="S20" s="112">
        <v>6</v>
      </c>
    </row>
    <row r="21" spans="2:19" x14ac:dyDescent="0.35">
      <c r="C21">
        <v>3</v>
      </c>
      <c r="D21" s="17">
        <f>$D$2*D22+$D$3*E21</f>
        <v>4.8330850241077545</v>
      </c>
      <c r="E21" s="17">
        <f>$D$2*E22+$D$3*F21</f>
        <v>6.0471776538305946</v>
      </c>
      <c r="F21" s="17">
        <f>$D$2*F22+$D$3*G21</f>
        <v>7.5732771931757359</v>
      </c>
      <c r="G21" s="16">
        <f>4*(3*$D$2*$D$3-2)/(2*$D$2*$D$3-1)</f>
        <v>9.8660854774099249</v>
      </c>
      <c r="N21">
        <v>3</v>
      </c>
      <c r="O21" s="17">
        <f>$D$5*O22+$D$4*P21</f>
        <v>5.7705997907673039</v>
      </c>
      <c r="P21" s="17">
        <f>$D$5*P22+$D$4*Q21</f>
        <v>6.9684832396798955</v>
      </c>
      <c r="Q21" s="17">
        <f>$D$5*Q22+$D$4*R21</f>
        <v>8.3002429657174321</v>
      </c>
      <c r="R21" s="16">
        <f>4*(3*$D$4*$D$5-2)/(2*$D$4*$D$5-1)</f>
        <v>9.8564517665308795</v>
      </c>
    </row>
    <row r="22" spans="2:19" x14ac:dyDescent="0.35">
      <c r="C22">
        <v>4</v>
      </c>
      <c r="D22" s="112">
        <v>4</v>
      </c>
      <c r="E22" s="112">
        <v>5</v>
      </c>
      <c r="F22" s="112">
        <v>6</v>
      </c>
      <c r="N22">
        <v>4</v>
      </c>
      <c r="O22" s="112">
        <v>4</v>
      </c>
      <c r="P22" s="112">
        <v>5</v>
      </c>
      <c r="Q22" s="112">
        <v>6</v>
      </c>
    </row>
    <row r="24" spans="2:19" x14ac:dyDescent="0.35">
      <c r="D24" s="115" t="s">
        <v>70</v>
      </c>
      <c r="E24" s="116"/>
      <c r="F24" s="120">
        <f>INDEX(D27:G30,VLOOKUP($D$12,C26:G30,1,FALSE)+1,HLOOKUP($D$13,C26:G30,1,FALSE)+1)</f>
        <v>6.5182286538238721</v>
      </c>
      <c r="O24" s="115" t="s">
        <v>71</v>
      </c>
      <c r="P24" s="116"/>
      <c r="Q24" s="120">
        <f>INDEX(O27:R30,VLOOKUP($D$12,N26:R30,1,FALSE)+1,HLOOKUP($D$13,N26:R30,1,FALSE)+1)</f>
        <v>6.501758893228236</v>
      </c>
    </row>
    <row r="25" spans="2:19" x14ac:dyDescent="0.35">
      <c r="E25" t="s">
        <v>0</v>
      </c>
      <c r="P25" t="s">
        <v>0</v>
      </c>
    </row>
    <row r="26" spans="2:19" x14ac:dyDescent="0.35">
      <c r="D26">
        <v>0</v>
      </c>
      <c r="E26">
        <v>1</v>
      </c>
      <c r="F26">
        <v>2</v>
      </c>
      <c r="G26">
        <v>3</v>
      </c>
      <c r="O26">
        <v>0</v>
      </c>
      <c r="P26">
        <v>1</v>
      </c>
      <c r="Q26">
        <v>2</v>
      </c>
      <c r="R26">
        <v>3</v>
      </c>
    </row>
    <row r="27" spans="2:19" x14ac:dyDescent="0.35">
      <c r="C27">
        <v>0</v>
      </c>
      <c r="D27" s="17">
        <f t="shared" ref="D27:G30" si="2">D18-$C27-D$26</f>
        <v>6.5182286538238721</v>
      </c>
      <c r="E27" s="17">
        <f t="shared" si="2"/>
        <v>5.957064689163813</v>
      </c>
      <c r="F27" s="17">
        <f t="shared" si="2"/>
        <v>4.7850363859581835</v>
      </c>
      <c r="G27" s="17">
        <f t="shared" si="2"/>
        <v>2.7511913734780542</v>
      </c>
      <c r="N27">
        <v>0</v>
      </c>
      <c r="O27" s="17">
        <f t="shared" ref="O27:R30" si="3">O18-$N27-O$26</f>
        <v>6.501758893228236</v>
      </c>
      <c r="P27" s="17">
        <f t="shared" si="3"/>
        <v>5.193744649673385</v>
      </c>
      <c r="Q27" s="17">
        <f t="shared" si="3"/>
        <v>3.6059318474852216</v>
      </c>
      <c r="R27" s="17">
        <f t="shared" si="3"/>
        <v>1.819785764947893</v>
      </c>
    </row>
    <row r="28" spans="2:19" x14ac:dyDescent="0.35">
      <c r="B28" t="s">
        <v>1</v>
      </c>
      <c r="C28">
        <v>1</v>
      </c>
      <c r="D28" s="17">
        <f t="shared" si="2"/>
        <v>5.2171085249882463</v>
      </c>
      <c r="E28" s="17">
        <f t="shared" si="2"/>
        <v>5.0751069205510468</v>
      </c>
      <c r="F28" s="17">
        <f t="shared" si="2"/>
        <v>4.4944392569255394</v>
      </c>
      <c r="G28" s="17">
        <f t="shared" si="2"/>
        <v>2.9528223461694054</v>
      </c>
      <c r="M28" t="s">
        <v>1</v>
      </c>
      <c r="N28">
        <v>1</v>
      </c>
      <c r="O28" s="17">
        <f t="shared" si="3"/>
        <v>5.9570368718050677</v>
      </c>
      <c r="P28" s="17">
        <f t="shared" si="3"/>
        <v>5.0625948082672778</v>
      </c>
      <c r="Q28" s="17">
        <f t="shared" si="3"/>
        <v>3.7679397961856598</v>
      </c>
      <c r="R28" s="17">
        <f t="shared" si="3"/>
        <v>2.0315167603201036</v>
      </c>
    </row>
    <row r="29" spans="2:19" x14ac:dyDescent="0.35">
      <c r="C29">
        <v>2</v>
      </c>
      <c r="D29" s="17">
        <f t="shared" si="2"/>
        <v>3.6283679325879561</v>
      </c>
      <c r="E29" s="17">
        <f t="shared" si="2"/>
        <v>3.7873698228985759</v>
      </c>
      <c r="F29" s="17">
        <f t="shared" si="2"/>
        <v>3.8660854774099249</v>
      </c>
      <c r="G29" s="17">
        <f t="shared" si="2"/>
        <v>3.292808284234189</v>
      </c>
      <c r="N29">
        <v>2</v>
      </c>
      <c r="O29" s="17">
        <f t="shared" si="3"/>
        <v>4.8010109576115942</v>
      </c>
      <c r="P29" s="17">
        <f t="shared" si="3"/>
        <v>4.4981264146300255</v>
      </c>
      <c r="Q29" s="17">
        <f t="shared" si="3"/>
        <v>3.8564517665308813</v>
      </c>
      <c r="R29" s="17">
        <f t="shared" si="3"/>
        <v>2.5562088008134474</v>
      </c>
    </row>
    <row r="30" spans="2:19" x14ac:dyDescent="0.35">
      <c r="C30">
        <v>3</v>
      </c>
      <c r="D30" s="17">
        <f t="shared" si="2"/>
        <v>1.8330850241077545</v>
      </c>
      <c r="E30" s="17">
        <f t="shared" si="2"/>
        <v>2.0471776538305946</v>
      </c>
      <c r="F30" s="17">
        <f t="shared" si="2"/>
        <v>2.5732771931757359</v>
      </c>
      <c r="G30" s="17">
        <f t="shared" si="2"/>
        <v>3.8660854774099249</v>
      </c>
      <c r="N30">
        <v>3</v>
      </c>
      <c r="O30" s="17">
        <f t="shared" si="3"/>
        <v>2.7705997907673039</v>
      </c>
      <c r="P30" s="17">
        <f t="shared" si="3"/>
        <v>2.9684832396798955</v>
      </c>
      <c r="Q30" s="17">
        <f t="shared" si="3"/>
        <v>3.3002429657174321</v>
      </c>
      <c r="R30" s="17">
        <f t="shared" si="3"/>
        <v>3.8564517665308795</v>
      </c>
    </row>
    <row r="32" spans="2:19" x14ac:dyDescent="0.35">
      <c r="D32" s="115" t="s">
        <v>100</v>
      </c>
      <c r="E32" s="116"/>
      <c r="F32" s="120">
        <f>INDEX(D35:H39,VLOOKUP($D$12,C34:H39,1,FALSE)+1,HLOOKUP($D$13,C34:H39,1,FALSE)+1)</f>
        <v>49.320004804479986</v>
      </c>
      <c r="O32" s="115" t="s">
        <v>101</v>
      </c>
      <c r="P32" s="116"/>
      <c r="Q32" s="120">
        <f>INDEX(O35:S39,VLOOKUP($D$12,N34:S39,1,FALSE)+1,HLOOKUP($D$13,N34:S39,1,FALSE)+1)</f>
        <v>49.045336012641101</v>
      </c>
    </row>
    <row r="33" spans="2:19" x14ac:dyDescent="0.35">
      <c r="E33" t="s">
        <v>0</v>
      </c>
      <c r="P33" t="s">
        <v>0</v>
      </c>
    </row>
    <row r="34" spans="2:19" x14ac:dyDescent="0.35">
      <c r="D34">
        <v>0</v>
      </c>
      <c r="E34">
        <v>1</v>
      </c>
      <c r="F34">
        <v>2</v>
      </c>
      <c r="G34">
        <v>3</v>
      </c>
      <c r="H34">
        <v>4</v>
      </c>
      <c r="O34">
        <v>0</v>
      </c>
      <c r="P34">
        <v>1</v>
      </c>
      <c r="Q34">
        <v>2</v>
      </c>
      <c r="R34">
        <v>3</v>
      </c>
      <c r="S34">
        <v>4</v>
      </c>
    </row>
    <row r="35" spans="2:19" x14ac:dyDescent="0.35">
      <c r="C35">
        <v>0</v>
      </c>
      <c r="D35" s="17">
        <f>$D$2*D36+$D$3*E35</f>
        <v>49.320004804479986</v>
      </c>
      <c r="E35" s="17">
        <f t="shared" ref="E35:E37" si="4">$D$2*E36+$D$3*F35</f>
        <v>55.652976936222998</v>
      </c>
      <c r="F35" s="17">
        <f t="shared" ref="F35:F37" si="5">$D$2*F36+$D$3*G35</f>
        <v>53.803695113412147</v>
      </c>
      <c r="G35" s="17">
        <f t="shared" ref="G35:G37" si="6">$D$2*G36+$D$3*H35</f>
        <v>39.5059367177372</v>
      </c>
      <c r="H35" s="112">
        <v>16</v>
      </c>
      <c r="N35">
        <v>0</v>
      </c>
      <c r="O35" s="17">
        <f t="shared" ref="O35:R37" si="7">$D$5*O36+$D$4*P35</f>
        <v>49.045336012641101</v>
      </c>
      <c r="P35" s="17">
        <f t="shared" si="7"/>
        <v>44.607754740131817</v>
      </c>
      <c r="Q35" s="17">
        <f t="shared" si="7"/>
        <v>36.435466476260373</v>
      </c>
      <c r="R35" s="17">
        <f t="shared" si="7"/>
        <v>25.911708455066673</v>
      </c>
      <c r="S35" s="112">
        <v>16</v>
      </c>
    </row>
    <row r="36" spans="2:19" x14ac:dyDescent="0.35">
      <c r="B36" t="s">
        <v>1</v>
      </c>
      <c r="C36">
        <v>1</v>
      </c>
      <c r="D36" s="17">
        <f t="shared" ref="D36:D37" si="8">$D$2*D37+$D$3*E36</f>
        <v>44.974451498344457</v>
      </c>
      <c r="E36" s="17">
        <f t="shared" si="4"/>
        <v>56.921915528075012</v>
      </c>
      <c r="F36" s="17">
        <f t="shared" si="5"/>
        <v>63.614518526833976</v>
      </c>
      <c r="G36" s="17">
        <f t="shared" si="6"/>
        <v>55.635219918840086</v>
      </c>
      <c r="H36" s="112">
        <v>25</v>
      </c>
      <c r="M36" t="s">
        <v>1</v>
      </c>
      <c r="N36">
        <v>1</v>
      </c>
      <c r="O36" s="17">
        <f t="shared" si="7"/>
        <v>55.604555509120814</v>
      </c>
      <c r="P36" s="17">
        <f t="shared" si="7"/>
        <v>56.6872704085687</v>
      </c>
      <c r="Q36" s="17">
        <f t="shared" si="7"/>
        <v>51.990705817221453</v>
      </c>
      <c r="R36" s="17">
        <f t="shared" si="7"/>
        <v>40.562273109431594</v>
      </c>
      <c r="S36" s="112">
        <v>25</v>
      </c>
    </row>
    <row r="37" spans="2:19" x14ac:dyDescent="0.35">
      <c r="C37">
        <v>2</v>
      </c>
      <c r="D37" s="17">
        <f t="shared" si="8"/>
        <v>36.776351027619427</v>
      </c>
      <c r="E37" s="17">
        <f t="shared" si="4"/>
        <v>52.329591026576679</v>
      </c>
      <c r="F37" s="17">
        <f t="shared" si="5"/>
        <v>69.089746701739429</v>
      </c>
      <c r="G37" s="17">
        <f t="shared" si="6"/>
        <v>76.656468462667831</v>
      </c>
      <c r="H37" s="112">
        <v>36</v>
      </c>
      <c r="N37">
        <v>2</v>
      </c>
      <c r="O37" s="17">
        <f t="shared" si="7"/>
        <v>54.004187145935461</v>
      </c>
      <c r="P37" s="17">
        <f t="shared" si="7"/>
        <v>63.62929493550692</v>
      </c>
      <c r="Q37" s="17">
        <f t="shared" si="7"/>
        <v>68.883151054343585</v>
      </c>
      <c r="R37" s="17">
        <f t="shared" si="7"/>
        <v>63.564976366110322</v>
      </c>
      <c r="S37" s="112">
        <v>36</v>
      </c>
    </row>
    <row r="38" spans="2:19" x14ac:dyDescent="0.35">
      <c r="C38">
        <v>3</v>
      </c>
      <c r="D38" s="17">
        <f>$D$2*D39+$D$3*E38</f>
        <v>26.104042340231281</v>
      </c>
      <c r="E38" s="17">
        <f>$D$2*E39+$D$3*F38</f>
        <v>40.829121990799614</v>
      </c>
      <c r="F38" s="17">
        <f>$D$2*F39+$D$3*G38</f>
        <v>63.897620148711297</v>
      </c>
      <c r="G38" s="16">
        <f>8*(18*$D$2^2*$D$3^2-23*$D$2*$D$3+8)/(2*$D$2*$D$3-1)^2</f>
        <v>104.55408861137913</v>
      </c>
      <c r="N38">
        <v>3</v>
      </c>
      <c r="O38" s="17">
        <f>$D$5*O39+$D$4*P38</f>
        <v>39.777248912672057</v>
      </c>
      <c r="P38" s="17">
        <f>$D$5*P39+$D$4*Q38</f>
        <v>55.863533956691924</v>
      </c>
      <c r="Q38" s="17">
        <f>$D$5*Q39+$D$4*R38</f>
        <v>76.743981754356781</v>
      </c>
      <c r="R38" s="16">
        <f>8*(18*$D$4^2*$D$5^2-23*$D$4*$D$5+8)/(2*$D$4*$D$5-1)^2</f>
        <v>104.3089581204671</v>
      </c>
    </row>
    <row r="39" spans="2:19" x14ac:dyDescent="0.35">
      <c r="C39">
        <v>4</v>
      </c>
      <c r="D39" s="112">
        <v>16</v>
      </c>
      <c r="E39" s="112">
        <v>25</v>
      </c>
      <c r="F39" s="112">
        <v>36</v>
      </c>
      <c r="N39">
        <v>4</v>
      </c>
      <c r="O39" s="112">
        <v>16</v>
      </c>
      <c r="P39" s="112">
        <v>25</v>
      </c>
      <c r="Q39" s="112">
        <v>36</v>
      </c>
    </row>
    <row r="41" spans="2:19" x14ac:dyDescent="0.35">
      <c r="D41" s="115" t="s">
        <v>72</v>
      </c>
      <c r="E41" s="116"/>
      <c r="F41" s="120">
        <f>INDEX(D44:G47,VLOOKUP($D$12,C43:G47,1,FALSE)+1,HLOOKUP($D$13,C43:G47,1,FALSE)+1)</f>
        <v>6.8327000209494173</v>
      </c>
      <c r="O41" s="115" t="s">
        <v>73</v>
      </c>
      <c r="P41" s="116"/>
      <c r="Q41" s="120">
        <f>INDEX(O44:R47,VLOOKUP($D$12,N43:R47,1,FALSE)+1,HLOOKUP($D$13,N43:R47,1,FALSE)+1)</f>
        <v>6.7724673069686432</v>
      </c>
    </row>
    <row r="42" spans="2:19" x14ac:dyDescent="0.35">
      <c r="E42" t="s">
        <v>0</v>
      </c>
      <c r="P42" t="s">
        <v>0</v>
      </c>
    </row>
    <row r="43" spans="2:19" x14ac:dyDescent="0.35">
      <c r="D43">
        <v>0</v>
      </c>
      <c r="E43">
        <v>1</v>
      </c>
      <c r="F43">
        <v>2</v>
      </c>
      <c r="G43">
        <v>3</v>
      </c>
      <c r="O43">
        <v>0</v>
      </c>
      <c r="P43">
        <v>1</v>
      </c>
      <c r="Q43">
        <v>2</v>
      </c>
      <c r="R43">
        <v>3</v>
      </c>
    </row>
    <row r="44" spans="2:19" x14ac:dyDescent="0.35">
      <c r="C44">
        <v>0</v>
      </c>
      <c r="D44" s="17">
        <f t="shared" ref="D44:G47" si="9">D35-D18^2</f>
        <v>6.8327000209494173</v>
      </c>
      <c r="E44" s="17">
        <f t="shared" si="9"/>
        <v>7.2522278470130175</v>
      </c>
      <c r="F44" s="17">
        <f t="shared" si="9"/>
        <v>7.7669763546356592</v>
      </c>
      <c r="G44" s="17">
        <f t="shared" si="9"/>
        <v>6.4297345033688131</v>
      </c>
      <c r="N44">
        <v>0</v>
      </c>
      <c r="O44" s="17">
        <f t="shared" ref="O44:R47" si="10">O35-O18^2</f>
        <v>6.7724673069686432</v>
      </c>
      <c r="P44" s="17">
        <f t="shared" si="10"/>
        <v>6.2452819547741356</v>
      </c>
      <c r="Q44" s="17">
        <f t="shared" si="10"/>
        <v>5.0089945976113057</v>
      </c>
      <c r="R44" s="17">
        <f t="shared" si="10"/>
        <v>2.6813736350723261</v>
      </c>
    </row>
    <row r="45" spans="2:19" x14ac:dyDescent="0.35">
      <c r="B45" t="s">
        <v>1</v>
      </c>
      <c r="C45">
        <v>1</v>
      </c>
      <c r="D45" s="17">
        <f t="shared" si="9"/>
        <v>6.3220130868629312</v>
      </c>
      <c r="E45" s="17">
        <f t="shared" si="9"/>
        <v>6.8647775908456978</v>
      </c>
      <c r="F45" s="17">
        <f t="shared" si="9"/>
        <v>7.4478987510873438</v>
      </c>
      <c r="G45" s="17">
        <f t="shared" si="9"/>
        <v>7.2934813414474533</v>
      </c>
      <c r="M45" t="s">
        <v>1</v>
      </c>
      <c r="N45">
        <v>1</v>
      </c>
      <c r="O45" s="17">
        <f t="shared" si="10"/>
        <v>7.2041934734655726</v>
      </c>
      <c r="P45" s="17">
        <f t="shared" si="10"/>
        <v>6.8070249828047906</v>
      </c>
      <c r="Q45" s="17">
        <f t="shared" si="10"/>
        <v>6.1856967324278642</v>
      </c>
      <c r="R45" s="17">
        <f t="shared" si="10"/>
        <v>4.1830786794092774</v>
      </c>
    </row>
    <row r="46" spans="2:19" x14ac:dyDescent="0.35">
      <c r="C46">
        <v>2</v>
      </c>
      <c r="D46" s="17">
        <f t="shared" si="9"/>
        <v>5.0978254430350027</v>
      </c>
      <c r="E46" s="17">
        <f t="shared" si="9"/>
        <v>6.2612019137824362</v>
      </c>
      <c r="F46" s="17">
        <f t="shared" si="9"/>
        <v>7.2144459638201042</v>
      </c>
      <c r="G46" s="17">
        <f t="shared" si="9"/>
        <v>7.8857992236046357</v>
      </c>
      <c r="N46">
        <v>2</v>
      </c>
      <c r="O46" s="17">
        <f t="shared" si="10"/>
        <v>7.7504371003824843</v>
      </c>
      <c r="P46" s="17">
        <f t="shared" si="10"/>
        <v>7.4073952057343959</v>
      </c>
      <c r="Q46" s="17">
        <f t="shared" si="10"/>
        <v>7.1593166945173792</v>
      </c>
      <c r="R46" s="17">
        <f t="shared" si="10"/>
        <v>6.4686849246197227</v>
      </c>
    </row>
    <row r="47" spans="2:19" x14ac:dyDescent="0.35">
      <c r="C47">
        <v>3</v>
      </c>
      <c r="D47" s="17">
        <f t="shared" si="9"/>
        <v>2.7453314899766283</v>
      </c>
      <c r="E47" s="17">
        <f t="shared" si="9"/>
        <v>4.2607644138115219</v>
      </c>
      <c r="F47" s="17">
        <f t="shared" si="9"/>
        <v>6.5430927040355442</v>
      </c>
      <c r="G47" s="17">
        <f t="shared" si="9"/>
        <v>7.2144459638200971</v>
      </c>
      <c r="N47">
        <v>3</v>
      </c>
      <c r="O47" s="17">
        <f t="shared" si="10"/>
        <v>6.4774269674684035</v>
      </c>
      <c r="P47" s="17">
        <f t="shared" si="10"/>
        <v>7.3037752949923131</v>
      </c>
      <c r="Q47" s="17">
        <f t="shared" si="10"/>
        <v>7.8499484644150641</v>
      </c>
      <c r="R47" s="17">
        <f t="shared" si="10"/>
        <v>7.1593166945174005</v>
      </c>
    </row>
    <row r="49" spans="2:21" x14ac:dyDescent="0.35">
      <c r="D49" s="115" t="s">
        <v>102</v>
      </c>
      <c r="E49" s="116"/>
      <c r="F49" s="120">
        <f>INDEX(D52:H56,VLOOKUP($D$12,C51:H56,1,FALSE)+1,HLOOKUP($D$13,C51:H56,1,FALSE)+1)</f>
        <v>449.71208138861641</v>
      </c>
      <c r="O49" s="115" t="s">
        <v>104</v>
      </c>
      <c r="P49" s="116"/>
      <c r="Q49" s="120">
        <f>INDEX(O52:S56,VLOOKUP($D$12,N51:S56,1,FALSE)+1,HLOOKUP($D$13,N51:S56,1,FALSE)+1)</f>
        <v>445.63542103035093</v>
      </c>
    </row>
    <row r="50" spans="2:21" x14ac:dyDescent="0.35">
      <c r="E50" t="s">
        <v>0</v>
      </c>
      <c r="P50" t="s">
        <v>0</v>
      </c>
    </row>
    <row r="51" spans="2:21" x14ac:dyDescent="0.35">
      <c r="D51">
        <v>0</v>
      </c>
      <c r="E51">
        <v>1</v>
      </c>
      <c r="F51">
        <v>2</v>
      </c>
      <c r="G51">
        <v>3</v>
      </c>
      <c r="H51">
        <v>4</v>
      </c>
      <c r="O51">
        <v>0</v>
      </c>
      <c r="P51">
        <v>1</v>
      </c>
      <c r="Q51">
        <v>2</v>
      </c>
      <c r="R51">
        <v>3</v>
      </c>
      <c r="S51">
        <v>4</v>
      </c>
    </row>
    <row r="52" spans="2:21" x14ac:dyDescent="0.35">
      <c r="C52">
        <v>0</v>
      </c>
      <c r="D52" s="17">
        <f>$D$2*D53+$D$3*E52</f>
        <v>449.71208138861641</v>
      </c>
      <c r="E52" s="17">
        <f t="shared" ref="E52:E54" si="11">$D$2*E53+$D$3*F52</f>
        <v>528.75689873767988</v>
      </c>
      <c r="F52" s="17">
        <f t="shared" ref="F52:F54" si="12">$D$2*F53+$D$3*G52</f>
        <v>512.23292991416201</v>
      </c>
      <c r="G52" s="17">
        <f t="shared" ref="G52:G54" si="13">$D$2*G53+$D$3*H52</f>
        <v>340.614142717373</v>
      </c>
      <c r="H52" s="112">
        <v>64</v>
      </c>
      <c r="N52">
        <v>0</v>
      </c>
      <c r="O52" s="17">
        <f t="shared" ref="O52:R54" si="14">$D$5*O53+$D$4*P52</f>
        <v>445.63542103035093</v>
      </c>
      <c r="P52" s="17">
        <f t="shared" si="14"/>
        <v>390.36812922025717</v>
      </c>
      <c r="Q52" s="17">
        <f t="shared" si="14"/>
        <v>291.65434349607892</v>
      </c>
      <c r="R52" s="17">
        <f t="shared" si="14"/>
        <v>168.76067151169781</v>
      </c>
      <c r="S52" s="112">
        <v>64</v>
      </c>
    </row>
    <row r="53" spans="2:21" x14ac:dyDescent="0.35">
      <c r="B53" t="s">
        <v>1</v>
      </c>
      <c r="C53">
        <v>1</v>
      </c>
      <c r="D53" s="17">
        <f t="shared" ref="D53:D54" si="15">$D$2*D54+$D$3*E53</f>
        <v>395.47317740822535</v>
      </c>
      <c r="E53" s="17">
        <f t="shared" si="11"/>
        <v>540.09530128513506</v>
      </c>
      <c r="F53" s="17">
        <f t="shared" si="12"/>
        <v>629.99415996282733</v>
      </c>
      <c r="G53" s="17">
        <f t="shared" si="13"/>
        <v>530.42099444569237</v>
      </c>
      <c r="H53" s="112">
        <v>125</v>
      </c>
      <c r="M53" t="s">
        <v>1</v>
      </c>
      <c r="N53">
        <v>1</v>
      </c>
      <c r="O53" s="17">
        <f t="shared" si="14"/>
        <v>527.3263863776549</v>
      </c>
      <c r="P53" s="17">
        <f t="shared" si="14"/>
        <v>536.27765698586882</v>
      </c>
      <c r="Q53" s="17">
        <f t="shared" si="14"/>
        <v>473.30432797470121</v>
      </c>
      <c r="R53" s="17">
        <f t="shared" si="14"/>
        <v>323.60814288100073</v>
      </c>
      <c r="S53" s="112">
        <v>125</v>
      </c>
    </row>
    <row r="54" spans="2:21" x14ac:dyDescent="0.35">
      <c r="C54">
        <v>2</v>
      </c>
      <c r="D54" s="17">
        <f t="shared" si="15"/>
        <v>296.23649430274077</v>
      </c>
      <c r="E54" s="17">
        <f t="shared" si="11"/>
        <v>478.40858067151783</v>
      </c>
      <c r="F54" s="17">
        <f t="shared" si="12"/>
        <v>698.31918802453697</v>
      </c>
      <c r="G54" s="17">
        <f t="shared" si="13"/>
        <v>808.61241959970459</v>
      </c>
      <c r="H54" s="112">
        <v>216</v>
      </c>
      <c r="N54">
        <v>2</v>
      </c>
      <c r="O54" s="17">
        <f t="shared" si="14"/>
        <v>514.09545153137026</v>
      </c>
      <c r="P54" s="17">
        <f t="shared" si="14"/>
        <v>629.35896908873758</v>
      </c>
      <c r="Q54" s="17">
        <f t="shared" si="14"/>
        <v>694.57129200711779</v>
      </c>
      <c r="R54" s="17">
        <f t="shared" si="14"/>
        <v>617.17220919229885</v>
      </c>
      <c r="S54" s="112">
        <v>216</v>
      </c>
    </row>
    <row r="55" spans="2:21" x14ac:dyDescent="0.35">
      <c r="C55">
        <v>3</v>
      </c>
      <c r="D55" s="17">
        <f>$D$2*D56+$D$3*E55</f>
        <v>171.2338106121741</v>
      </c>
      <c r="E55" s="17">
        <f>$D$2*E56+$D$3*F55</f>
        <v>327.51051149366299</v>
      </c>
      <c r="F55" s="17">
        <f>$D$2*F56+$D$3*G55</f>
        <v>622.63827436418774</v>
      </c>
      <c r="G55" s="16">
        <f>16*(108*$D$2^3*$D$3^3-200*$D$2^2*$D$3^2+131*$D$2*$D$3-32)/(2*$D$2*$D$3-1)^3</f>
        <v>1215.2506939638924</v>
      </c>
      <c r="N55">
        <v>3</v>
      </c>
      <c r="O55" s="17">
        <f>$D$5*O56+$D$4*P55</f>
        <v>343.72365095641311</v>
      </c>
      <c r="P55" s="17">
        <f>$D$5*P56+$D$4*Q55</f>
        <v>532.96818464343119</v>
      </c>
      <c r="Q55" s="17">
        <f>$D$5*Q56+$D$4*R55</f>
        <v>808.97541033925086</v>
      </c>
      <c r="R55" s="16">
        <f>16*(108*$D$4^3*$D$5^3-200*$D$4^2*$D$5^2+131*$D$4*$D$5-32)/(2*$D$4*$D$5-1)^3</f>
        <v>1210.1476195315497</v>
      </c>
    </row>
    <row r="56" spans="2:21" x14ac:dyDescent="0.35">
      <c r="C56">
        <v>4</v>
      </c>
      <c r="D56" s="112">
        <v>64</v>
      </c>
      <c r="E56" s="112">
        <v>125</v>
      </c>
      <c r="F56" s="112">
        <v>216</v>
      </c>
      <c r="N56">
        <v>4</v>
      </c>
      <c r="O56" s="112">
        <v>64</v>
      </c>
      <c r="P56" s="112">
        <v>125</v>
      </c>
      <c r="Q56" s="112">
        <v>216</v>
      </c>
    </row>
    <row r="58" spans="2:21" x14ac:dyDescent="0.35">
      <c r="D58" s="115" t="s">
        <v>103</v>
      </c>
      <c r="E58" s="116"/>
      <c r="F58" s="120">
        <f>INDEX(D61:J67,VLOOKUP($D$12,C60:J67,1,FALSE)+1,HLOOKUP($D$13,C60:J67,1,FALSE)+1)</f>
        <v>2.1925068688108569</v>
      </c>
      <c r="O58" s="115" t="s">
        <v>105</v>
      </c>
      <c r="P58" s="116"/>
      <c r="Q58" s="120">
        <f>INDEX(O61:U67,VLOOKUP($D$12,N60:U67,1,FALSE)+1,HLOOKUP($D$13,N60:U67,1,FALSE)+1)</f>
        <v>2.1951405293567658</v>
      </c>
    </row>
    <row r="59" spans="2:21" x14ac:dyDescent="0.35">
      <c r="E59" t="s">
        <v>0</v>
      </c>
      <c r="P59" t="s">
        <v>0</v>
      </c>
    </row>
    <row r="60" spans="2:21" x14ac:dyDescent="0.35">
      <c r="D60">
        <v>0</v>
      </c>
      <c r="E60">
        <v>1</v>
      </c>
      <c r="F60">
        <v>2</v>
      </c>
      <c r="G60">
        <v>3</v>
      </c>
      <c r="H60">
        <v>4</v>
      </c>
      <c r="I60">
        <v>5</v>
      </c>
      <c r="J60">
        <v>6</v>
      </c>
      <c r="O60">
        <v>0</v>
      </c>
      <c r="P60">
        <v>1</v>
      </c>
      <c r="Q60">
        <v>2</v>
      </c>
      <c r="R60">
        <v>3</v>
      </c>
      <c r="S60">
        <v>4</v>
      </c>
      <c r="T60">
        <v>5</v>
      </c>
      <c r="U60">
        <v>6</v>
      </c>
    </row>
    <row r="61" spans="2:21" x14ac:dyDescent="0.35">
      <c r="C61">
        <v>0</v>
      </c>
      <c r="D61" s="17">
        <f t="shared" ref="D61:G64" si="16">(D52-3*D35*D18+2*D18^3)/(D44^(3/2))</f>
        <v>2.1925068688108569</v>
      </c>
      <c r="E61" s="17">
        <f t="shared" si="16"/>
        <v>2.0822652890220037</v>
      </c>
      <c r="F61" s="17">
        <f t="shared" si="16"/>
        <v>1.9298916982591925</v>
      </c>
      <c r="G61" s="17">
        <f t="shared" si="16"/>
        <v>2.4197185632761427</v>
      </c>
      <c r="N61">
        <v>0</v>
      </c>
      <c r="O61" s="17">
        <f t="shared" ref="O61:R64" si="17">(O52-3*O35*O18+2*O18^3)/(O44^(3/2))</f>
        <v>2.1951405293567658</v>
      </c>
      <c r="P61" s="17">
        <f t="shared" si="17"/>
        <v>2.3524695801348026</v>
      </c>
      <c r="Q61" s="17">
        <f t="shared" si="17"/>
        <v>2.7866174499566152</v>
      </c>
      <c r="R61" s="17">
        <f t="shared" si="17"/>
        <v>4.1051317843392496</v>
      </c>
    </row>
    <row r="62" spans="2:21" x14ac:dyDescent="0.35">
      <c r="B62" t="s">
        <v>1</v>
      </c>
      <c r="C62">
        <v>1</v>
      </c>
      <c r="D62" s="17">
        <f t="shared" si="16"/>
        <v>2.3435617574060679</v>
      </c>
      <c r="E62" s="17">
        <f t="shared" si="16"/>
        <v>2.2366350416504361</v>
      </c>
      <c r="F62" s="17">
        <f t="shared" si="16"/>
        <v>2.0468113544854449</v>
      </c>
      <c r="G62" s="17">
        <f t="shared" si="16"/>
        <v>2.1413625186319929</v>
      </c>
      <c r="M62" t="s">
        <v>1</v>
      </c>
      <c r="N62">
        <v>1</v>
      </c>
      <c r="O62" s="17">
        <f t="shared" si="17"/>
        <v>2.081232237790176</v>
      </c>
      <c r="P62" s="17">
        <f t="shared" si="17"/>
        <v>2.2392203049537684</v>
      </c>
      <c r="Q62" s="17">
        <f t="shared" si="17"/>
        <v>2.4508793894508751</v>
      </c>
      <c r="R62" s="17">
        <f t="shared" si="17"/>
        <v>3.3306741571156717</v>
      </c>
    </row>
    <row r="63" spans="2:21" x14ac:dyDescent="0.35">
      <c r="C63">
        <v>2</v>
      </c>
      <c r="D63" s="17">
        <f t="shared" si="16"/>
        <v>2.7680825095346906</v>
      </c>
      <c r="E63" s="17">
        <f t="shared" si="16"/>
        <v>2.4404189958972196</v>
      </c>
      <c r="F63" s="17">
        <f t="shared" si="16"/>
        <v>2.1341141323289907</v>
      </c>
      <c r="G63" s="17">
        <f t="shared" si="16"/>
        <v>1.9022294152151993</v>
      </c>
      <c r="N63">
        <v>2</v>
      </c>
      <c r="O63" s="17">
        <f t="shared" si="17"/>
        <v>1.9182896675326429</v>
      </c>
      <c r="P63" s="17">
        <f t="shared" si="17"/>
        <v>2.0423891988692531</v>
      </c>
      <c r="Q63" s="17">
        <f t="shared" si="17"/>
        <v>2.1351141744404871</v>
      </c>
      <c r="R63" s="17">
        <f t="shared" si="17"/>
        <v>2.3768557347598294</v>
      </c>
    </row>
    <row r="64" spans="2:21" x14ac:dyDescent="0.35">
      <c r="C64">
        <v>3</v>
      </c>
      <c r="D64" s="17">
        <f t="shared" si="16"/>
        <v>4.0745058349543557</v>
      </c>
      <c r="E64" s="17">
        <f t="shared" si="16"/>
        <v>3.3062722056331437</v>
      </c>
      <c r="F64" s="17">
        <f t="shared" si="16"/>
        <v>2.3671416446440618</v>
      </c>
      <c r="G64" s="17">
        <f t="shared" si="16"/>
        <v>2.134114132329</v>
      </c>
      <c r="H64" s="25">
        <f>G63</f>
        <v>1.9022294152151993</v>
      </c>
      <c r="N64">
        <v>3</v>
      </c>
      <c r="O64" s="17">
        <f t="shared" si="17"/>
        <v>2.3916555907450032</v>
      </c>
      <c r="P64" s="17">
        <f t="shared" si="17"/>
        <v>2.1222961133307359</v>
      </c>
      <c r="Q64" s="17">
        <f t="shared" si="17"/>
        <v>1.8945685889930268</v>
      </c>
      <c r="R64" s="17">
        <f t="shared" si="17"/>
        <v>2.1351141744404645</v>
      </c>
      <c r="S64" s="25">
        <f>R63</f>
        <v>2.3768557347598294</v>
      </c>
    </row>
    <row r="65" spans="2:21" x14ac:dyDescent="0.35">
      <c r="C65">
        <v>4</v>
      </c>
      <c r="G65" s="25">
        <f>F64</f>
        <v>2.3671416446440618</v>
      </c>
      <c r="H65" s="25">
        <f>G64</f>
        <v>2.134114132329</v>
      </c>
      <c r="I65" s="25">
        <f>G63</f>
        <v>1.9022294152151993</v>
      </c>
      <c r="N65">
        <v>4</v>
      </c>
      <c r="R65" s="25">
        <f>Q64</f>
        <v>1.8945685889930268</v>
      </c>
      <c r="S65" s="25">
        <f>R64</f>
        <v>2.1351141744404645</v>
      </c>
      <c r="T65" s="25">
        <f>R63</f>
        <v>2.3768557347598294</v>
      </c>
    </row>
    <row r="66" spans="2:21" x14ac:dyDescent="0.35">
      <c r="C66">
        <v>5</v>
      </c>
      <c r="H66" s="25">
        <f>F64</f>
        <v>2.3671416446440618</v>
      </c>
      <c r="I66" s="25">
        <f>G64</f>
        <v>2.134114132329</v>
      </c>
      <c r="J66" s="25">
        <f>G63</f>
        <v>1.9022294152151993</v>
      </c>
      <c r="N66">
        <v>5</v>
      </c>
      <c r="S66" s="25">
        <f>Q64</f>
        <v>1.8945685889930268</v>
      </c>
      <c r="T66" s="25">
        <f>R64</f>
        <v>2.1351141744404645</v>
      </c>
      <c r="U66" s="25">
        <f>R63</f>
        <v>2.3768557347598294</v>
      </c>
    </row>
    <row r="67" spans="2:21" x14ac:dyDescent="0.35">
      <c r="C67">
        <v>6</v>
      </c>
      <c r="I67" s="25">
        <f>F64</f>
        <v>2.3671416446440618</v>
      </c>
      <c r="J67" s="25">
        <f>G64</f>
        <v>2.134114132329</v>
      </c>
      <c r="N67">
        <v>6</v>
      </c>
      <c r="T67" s="25">
        <f>Q64</f>
        <v>1.8945685889930268</v>
      </c>
      <c r="U67" s="25">
        <f>R64</f>
        <v>2.1351141744404645</v>
      </c>
    </row>
    <row r="69" spans="2:21" x14ac:dyDescent="0.35">
      <c r="D69" s="115" t="s">
        <v>106</v>
      </c>
      <c r="E69" s="116"/>
      <c r="F69" s="120">
        <f>INDEX(D72:H76,VLOOKUP($D$12,C71:H76,1,FALSE)+1,HLOOKUP($D$13,C71:H76,1,FALSE)+1)</f>
        <v>5042.7045444827427</v>
      </c>
      <c r="O69" s="115" t="s">
        <v>108</v>
      </c>
      <c r="P69" s="116"/>
      <c r="Q69" s="120">
        <f>INDEX(O72:S76,VLOOKUP($D$12,N71:S76,1,FALSE)+1,HLOOKUP($D$13,N71:S76,1,FALSE)+1)</f>
        <v>4978.1389074338149</v>
      </c>
    </row>
    <row r="70" spans="2:21" x14ac:dyDescent="0.35">
      <c r="E70" t="s">
        <v>0</v>
      </c>
      <c r="P70" t="s">
        <v>0</v>
      </c>
    </row>
    <row r="71" spans="2:21" x14ac:dyDescent="0.35">
      <c r="D71">
        <v>0</v>
      </c>
      <c r="E71">
        <v>1</v>
      </c>
      <c r="F71">
        <v>2</v>
      </c>
      <c r="G71">
        <v>3</v>
      </c>
      <c r="H71">
        <v>4</v>
      </c>
      <c r="O71">
        <v>0</v>
      </c>
      <c r="P71">
        <v>1</v>
      </c>
      <c r="Q71">
        <v>2</v>
      </c>
      <c r="R71">
        <v>3</v>
      </c>
      <c r="S71">
        <v>4</v>
      </c>
    </row>
    <row r="72" spans="2:21" x14ac:dyDescent="0.35">
      <c r="C72">
        <v>0</v>
      </c>
      <c r="D72" s="17">
        <f>$D$2*D73+$D$3*E72</f>
        <v>5042.7045444827427</v>
      </c>
      <c r="E72" s="17">
        <f t="shared" ref="E72:E74" si="18">$D$2*E73+$D$3*F72</f>
        <v>6078.6902655903668</v>
      </c>
      <c r="F72" s="17">
        <f t="shared" ref="F72:F74" si="19">$D$2*F73+$D$3*G72</f>
        <v>5922.6219535310283</v>
      </c>
      <c r="G72" s="17">
        <f t="shared" ref="G72:G74" si="20">$D$2*G73+$D$3*H72</f>
        <v>3739.9166361934058</v>
      </c>
      <c r="H72" s="112">
        <v>256</v>
      </c>
      <c r="N72">
        <v>0</v>
      </c>
      <c r="O72" s="17">
        <f t="shared" ref="O72:R74" si="21">$D$5*O73+$D$4*P72</f>
        <v>4978.1389074338149</v>
      </c>
      <c r="P72" s="17">
        <f t="shared" si="21"/>
        <v>4255.7322552732039</v>
      </c>
      <c r="Q72" s="17">
        <f t="shared" si="21"/>
        <v>2993.709269210859</v>
      </c>
      <c r="R72" s="17">
        <f t="shared" si="21"/>
        <v>1461.5732882093773</v>
      </c>
      <c r="S72" s="112">
        <v>256</v>
      </c>
    </row>
    <row r="73" spans="2:21" x14ac:dyDescent="0.35">
      <c r="B73" t="s">
        <v>1</v>
      </c>
      <c r="C73">
        <v>1</v>
      </c>
      <c r="D73" s="17">
        <f t="shared" ref="D73:D74" si="22">$D$2*D74+$D$3*E73</f>
        <v>4331.8327639323088</v>
      </c>
      <c r="E73" s="17">
        <f t="shared" si="18"/>
        <v>6185.7810841419068</v>
      </c>
      <c r="F73" s="17">
        <f t="shared" si="19"/>
        <v>7420.3487886980001</v>
      </c>
      <c r="G73" s="17">
        <f t="shared" si="20"/>
        <v>6130.5075217629574</v>
      </c>
      <c r="H73" s="112">
        <v>625</v>
      </c>
      <c r="M73" t="s">
        <v>1</v>
      </c>
      <c r="N73">
        <v>1</v>
      </c>
      <c r="O73" s="17">
        <f t="shared" si="21"/>
        <v>6045.9331643171645</v>
      </c>
      <c r="P73" s="17">
        <f t="shared" si="21"/>
        <v>6121.1371384394024</v>
      </c>
      <c r="Q73" s="17">
        <f t="shared" si="21"/>
        <v>5258.3700338711369</v>
      </c>
      <c r="R73" s="17">
        <f t="shared" si="21"/>
        <v>3243.539483498158</v>
      </c>
      <c r="S73" s="112">
        <v>625</v>
      </c>
    </row>
    <row r="74" spans="2:21" x14ac:dyDescent="0.35">
      <c r="C74">
        <v>2</v>
      </c>
      <c r="D74" s="17">
        <f t="shared" si="22"/>
        <v>3059.6921189562081</v>
      </c>
      <c r="E74" s="17">
        <f t="shared" si="18"/>
        <v>5338.6464910033592</v>
      </c>
      <c r="F74" s="17">
        <f t="shared" si="19"/>
        <v>8305.410946768312</v>
      </c>
      <c r="G74" s="17">
        <f t="shared" si="20"/>
        <v>9908.2718819175534</v>
      </c>
      <c r="H74" s="112">
        <v>1296</v>
      </c>
      <c r="N74">
        <v>2</v>
      </c>
      <c r="O74" s="17">
        <f t="shared" si="21"/>
        <v>5934.7736512889305</v>
      </c>
      <c r="P74" s="17">
        <f t="shared" si="21"/>
        <v>7396.3991484590024</v>
      </c>
      <c r="Q74" s="17">
        <f t="shared" si="21"/>
        <v>8236.5049719240978</v>
      </c>
      <c r="R74" s="17">
        <f t="shared" si="21"/>
        <v>7114.0207609601302</v>
      </c>
      <c r="S74" s="112">
        <v>1296</v>
      </c>
    </row>
    <row r="75" spans="2:21" x14ac:dyDescent="0.35">
      <c r="C75">
        <v>3</v>
      </c>
      <c r="D75" s="17">
        <f>$D$2*D76+$D$3*E75</f>
        <v>1495.921191188706</v>
      </c>
      <c r="E75" s="17">
        <f>$D$2*E76+$D$3*F75</f>
        <v>3302.9146385522026</v>
      </c>
      <c r="F75" s="17">
        <f>$D$2*F76+$D$3*G75</f>
        <v>7205.5612251659186</v>
      </c>
      <c r="G75" s="16">
        <f>32*(648*$D$2^4*$D$3^4-1556*$D$2^3*$D$3^3+1462*$D$2^2*$D$3^2-655*$D$2*$D$3+128)/(2*$D$2*$D$3-1)^4</f>
        <v>15817.83310708347</v>
      </c>
      <c r="N75">
        <v>3</v>
      </c>
      <c r="O75" s="17">
        <f>$D$5*O76+$D$4*P75</f>
        <v>3774.3349192747569</v>
      </c>
      <c r="P75" s="17">
        <f>$D$5*P76+$D$4*Q75</f>
        <v>6154.6329343920179</v>
      </c>
      <c r="Q75" s="17">
        <f>$D$5*Q76+$D$4*R75</f>
        <v>9895.6566288541435</v>
      </c>
      <c r="R75" s="16">
        <f>32*(648*$D$4^4*$D$5^4-1556*$D$4^3*$D$5^3+1462*$D$4^2*$D$5^2-655*$D$4*$D$5+128)/(2*$D$4*$D$5-1)^4</f>
        <v>15713.677389814275</v>
      </c>
    </row>
    <row r="76" spans="2:21" x14ac:dyDescent="0.35">
      <c r="C76">
        <v>4</v>
      </c>
      <c r="D76" s="112">
        <v>256</v>
      </c>
      <c r="E76" s="112">
        <v>625</v>
      </c>
      <c r="F76" s="112">
        <v>1296</v>
      </c>
      <c r="N76">
        <v>4</v>
      </c>
      <c r="O76" s="112">
        <v>256</v>
      </c>
      <c r="P76" s="112">
        <v>625</v>
      </c>
      <c r="Q76" s="112">
        <v>1296</v>
      </c>
    </row>
    <row r="78" spans="2:21" x14ac:dyDescent="0.35">
      <c r="D78" s="115" t="s">
        <v>107</v>
      </c>
      <c r="E78" s="116"/>
      <c r="F78" s="120">
        <f>INDEX(D81:J87,VLOOKUP($D$12,C80:J87,1,FALSE)+1,HLOOKUP($D$13,C80:J87,1,FALSE)+1)</f>
        <v>7.1686423704537816</v>
      </c>
      <c r="O78" s="115" t="s">
        <v>109</v>
      </c>
      <c r="P78" s="116"/>
      <c r="Q78" s="120">
        <f>INDEX(O81:U87,VLOOKUP($D$12,N80:U87,1,FALSE)+1,HLOOKUP($D$13,N80:U87,1,FALSE)+1)</f>
        <v>7.1865320924204799</v>
      </c>
    </row>
    <row r="79" spans="2:21" x14ac:dyDescent="0.35">
      <c r="E79" t="s">
        <v>0</v>
      </c>
      <c r="P79" t="s">
        <v>0</v>
      </c>
    </row>
    <row r="80" spans="2:21" x14ac:dyDescent="0.35">
      <c r="D80">
        <v>0</v>
      </c>
      <c r="E80">
        <v>1</v>
      </c>
      <c r="F80">
        <v>2</v>
      </c>
      <c r="G80">
        <v>3</v>
      </c>
      <c r="H80">
        <v>4</v>
      </c>
      <c r="I80">
        <v>5</v>
      </c>
      <c r="J80">
        <v>6</v>
      </c>
      <c r="O80">
        <v>0</v>
      </c>
      <c r="P80">
        <v>1</v>
      </c>
      <c r="Q80">
        <v>2</v>
      </c>
      <c r="R80">
        <v>3</v>
      </c>
      <c r="S80">
        <v>4</v>
      </c>
      <c r="T80">
        <v>5</v>
      </c>
      <c r="U80">
        <v>6</v>
      </c>
    </row>
    <row r="81" spans="2:22" x14ac:dyDescent="0.35">
      <c r="C81">
        <v>0</v>
      </c>
      <c r="D81" s="17">
        <f t="shared" ref="D81:G84" si="23">(D72-4*D52*D18-3*D35^2+12*D35*D18^2-6*D18^4)/(D44^(2))</f>
        <v>7.1686423704537816</v>
      </c>
      <c r="E81" s="17">
        <f t="shared" si="23"/>
        <v>6.4740066443427917</v>
      </c>
      <c r="F81" s="17">
        <f t="shared" si="23"/>
        <v>5.6874883482162888</v>
      </c>
      <c r="G81" s="17">
        <f t="shared" si="23"/>
        <v>8.1824914076371673</v>
      </c>
      <c r="N81">
        <v>0</v>
      </c>
      <c r="O81" s="17">
        <f t="shared" ref="O81:R84" si="24">(O72-4*O52*O18-3*O35^2+12*O35*O18^2-6*O18^4)/(O44^(2))</f>
        <v>7.1865320924204799</v>
      </c>
      <c r="P81" s="17">
        <f t="shared" si="24"/>
        <v>8.2019278768014914</v>
      </c>
      <c r="Q81" s="17">
        <f t="shared" si="24"/>
        <v>11.391827944101051</v>
      </c>
      <c r="R81" s="17">
        <f t="shared" si="24"/>
        <v>24.913677667663631</v>
      </c>
    </row>
    <row r="82" spans="2:22" x14ac:dyDescent="0.35">
      <c r="B82" t="s">
        <v>1</v>
      </c>
      <c r="C82">
        <v>1</v>
      </c>
      <c r="D82" s="17">
        <f t="shared" si="23"/>
        <v>8.1398144627535629</v>
      </c>
      <c r="E82" s="17">
        <f t="shared" si="23"/>
        <v>7.181203435402062</v>
      </c>
      <c r="F82" s="17">
        <f t="shared" si="23"/>
        <v>6.1677174045215697</v>
      </c>
      <c r="G82" s="17">
        <f t="shared" si="23"/>
        <v>6.4946039872514634</v>
      </c>
      <c r="M82" t="s">
        <v>1</v>
      </c>
      <c r="N82">
        <v>1</v>
      </c>
      <c r="O82" s="17">
        <f t="shared" si="24"/>
        <v>6.4665020978494079</v>
      </c>
      <c r="P82" s="17">
        <f t="shared" si="24"/>
        <v>7.1956848968023843</v>
      </c>
      <c r="Q82" s="17">
        <f t="shared" si="24"/>
        <v>8.4863700934597706</v>
      </c>
      <c r="R82" s="17">
        <f t="shared" si="24"/>
        <v>15.261778609826459</v>
      </c>
    </row>
    <row r="83" spans="2:22" x14ac:dyDescent="0.35">
      <c r="C83">
        <v>2</v>
      </c>
      <c r="D83" s="17">
        <f t="shared" si="23"/>
        <v>11.234230900780117</v>
      </c>
      <c r="E83" s="17">
        <f t="shared" si="23"/>
        <v>8.4189471054725935</v>
      </c>
      <c r="F83" s="17">
        <f t="shared" si="23"/>
        <v>6.554443129806474</v>
      </c>
      <c r="G83" s="17">
        <f t="shared" si="23"/>
        <v>5.4856273914163829</v>
      </c>
      <c r="N83">
        <v>2</v>
      </c>
      <c r="O83" s="17">
        <f t="shared" si="24"/>
        <v>5.6308235750045066</v>
      </c>
      <c r="P83" s="17">
        <f t="shared" si="24"/>
        <v>6.1453299819380378</v>
      </c>
      <c r="Q83" s="17">
        <f t="shared" si="24"/>
        <v>6.5587125378966169</v>
      </c>
      <c r="R83" s="17">
        <f t="shared" si="24"/>
        <v>7.8995485762501865</v>
      </c>
    </row>
    <row r="84" spans="2:22" x14ac:dyDescent="0.35">
      <c r="C84">
        <v>3</v>
      </c>
      <c r="D84" s="17">
        <f t="shared" si="23"/>
        <v>24.494724017458218</v>
      </c>
      <c r="E84" s="17">
        <f t="shared" si="23"/>
        <v>15.037064822172853</v>
      </c>
      <c r="F84" s="17">
        <f t="shared" si="23"/>
        <v>7.8425902952559117</v>
      </c>
      <c r="G84" s="17">
        <f t="shared" si="23"/>
        <v>6.5544431298064874</v>
      </c>
      <c r="H84" s="25">
        <f>G83</f>
        <v>5.4856273914163829</v>
      </c>
      <c r="N84">
        <v>3</v>
      </c>
      <c r="O84" s="17">
        <f t="shared" si="24"/>
        <v>7.991852566169138</v>
      </c>
      <c r="P84" s="17">
        <f t="shared" si="24"/>
        <v>6.3894481239193865</v>
      </c>
      <c r="Q84" s="17">
        <f t="shared" si="24"/>
        <v>5.4538077213873999</v>
      </c>
      <c r="R84" s="17">
        <f t="shared" si="24"/>
        <v>6.5587125378969331</v>
      </c>
      <c r="S84" s="25">
        <f>R83</f>
        <v>7.8995485762501865</v>
      </c>
    </row>
    <row r="85" spans="2:22" x14ac:dyDescent="0.35">
      <c r="C85">
        <v>4</v>
      </c>
      <c r="G85" s="25">
        <f>F84</f>
        <v>7.8425902952559117</v>
      </c>
      <c r="H85" s="25">
        <f>G84</f>
        <v>6.5544431298064874</v>
      </c>
      <c r="I85" s="25">
        <f>G83</f>
        <v>5.4856273914163829</v>
      </c>
      <c r="N85">
        <v>4</v>
      </c>
      <c r="R85" s="25">
        <f>Q84</f>
        <v>5.4538077213873999</v>
      </c>
      <c r="S85" s="25">
        <f>R84</f>
        <v>6.5587125378969331</v>
      </c>
      <c r="T85" s="25">
        <f>R83</f>
        <v>7.8995485762501865</v>
      </c>
    </row>
    <row r="86" spans="2:22" x14ac:dyDescent="0.35">
      <c r="C86">
        <v>5</v>
      </c>
      <c r="H86" s="25">
        <f>F84</f>
        <v>7.8425902952559117</v>
      </c>
      <c r="I86" s="25">
        <f>G84</f>
        <v>6.5544431298064874</v>
      </c>
      <c r="J86" s="25">
        <f>G83</f>
        <v>5.4856273914163829</v>
      </c>
      <c r="N86">
        <v>5</v>
      </c>
      <c r="S86" s="25">
        <f>Q84</f>
        <v>5.4538077213873999</v>
      </c>
      <c r="T86" s="25">
        <f>R84</f>
        <v>6.5587125378969331</v>
      </c>
      <c r="U86" s="25">
        <f>R83</f>
        <v>7.8995485762501865</v>
      </c>
    </row>
    <row r="87" spans="2:22" x14ac:dyDescent="0.35">
      <c r="C87">
        <v>6</v>
      </c>
      <c r="I87" s="25">
        <f>F84</f>
        <v>7.8425902952559117</v>
      </c>
      <c r="J87" s="25">
        <f>G84</f>
        <v>6.5544431298064874</v>
      </c>
      <c r="N87">
        <v>6</v>
      </c>
      <c r="T87" s="25">
        <f>Q84</f>
        <v>5.4538077213873999</v>
      </c>
      <c r="U87" s="25">
        <f>R84</f>
        <v>6.5587125378969331</v>
      </c>
    </row>
    <row r="89" spans="2:22" x14ac:dyDescent="0.35">
      <c r="D89" s="115" t="s">
        <v>110</v>
      </c>
      <c r="E89" s="116"/>
      <c r="F89" s="120">
        <f>INDEX(D92:K99,VLOOKUP($D$12,C91:K99,1,FALSE)+1,HLOOKUP($D$13,C91:K99,1,FALSE)+1)</f>
        <v>11.829103270456812</v>
      </c>
      <c r="O89" s="115" t="s">
        <v>111</v>
      </c>
      <c r="P89" s="116"/>
      <c r="Q89" s="120">
        <f>INDEX(O92:V99,VLOOKUP($D$12,N91:V99,1,FALSE)+1,HLOOKUP($D$13,N91:V99,1,FALSE)+1)</f>
        <v>11.82919855587034</v>
      </c>
    </row>
    <row r="90" spans="2:22" x14ac:dyDescent="0.35">
      <c r="G90" t="s">
        <v>0</v>
      </c>
      <c r="R90" t="s">
        <v>0</v>
      </c>
    </row>
    <row r="91" spans="2:22" x14ac:dyDescent="0.35">
      <c r="D91">
        <v>0</v>
      </c>
      <c r="E91">
        <v>1</v>
      </c>
      <c r="F91">
        <v>2</v>
      </c>
      <c r="G91">
        <v>3</v>
      </c>
      <c r="H91">
        <v>4</v>
      </c>
      <c r="I91">
        <v>5</v>
      </c>
      <c r="J91">
        <v>6</v>
      </c>
      <c r="K91">
        <v>7</v>
      </c>
      <c r="O91">
        <v>0</v>
      </c>
      <c r="P91">
        <v>1</v>
      </c>
      <c r="Q91">
        <v>2</v>
      </c>
      <c r="R91">
        <v>3</v>
      </c>
      <c r="S91">
        <v>4</v>
      </c>
      <c r="T91">
        <v>5</v>
      </c>
      <c r="U91">
        <v>6</v>
      </c>
      <c r="V91">
        <v>7</v>
      </c>
    </row>
    <row r="92" spans="2:22" x14ac:dyDescent="0.35">
      <c r="C92">
        <v>0</v>
      </c>
      <c r="D92" s="17">
        <f>$D$2*O93+$D$3*P92</f>
        <v>11.829103270456812</v>
      </c>
      <c r="E92" s="26">
        <f>$D$2*E93+$D$3*F92</f>
        <v>11.867715500145973</v>
      </c>
      <c r="F92" s="17">
        <f>$D$2*Q93+$D$3*R92</f>
        <v>11.504173606371314</v>
      </c>
      <c r="G92" s="26">
        <f>$D$2*G93+$D$3*H92</f>
        <v>11.055565227726708</v>
      </c>
      <c r="H92" s="17">
        <f>$D$2*S93+$D$3*T92</f>
        <v>10.044500860834564</v>
      </c>
      <c r="I92" s="26">
        <f>$D$2*I93+$D$3*J92</f>
        <v>9.2674802362634932</v>
      </c>
      <c r="J92" s="17">
        <f>$D$2*U93+$D$3*V92</f>
        <v>8.0770563471111387</v>
      </c>
      <c r="K92" s="112">
        <v>7</v>
      </c>
      <c r="N92">
        <v>0</v>
      </c>
      <c r="O92" s="17">
        <f>$D$5*D93+$D$4*E92</f>
        <v>11.82919855587034</v>
      </c>
      <c r="P92" s="26">
        <f>$D$5*P93+$D$4*Q92</f>
        <v>11.750511639542257</v>
      </c>
      <c r="Q92" s="17">
        <f>$D$5*F93+$D$4*G92</f>
        <v>11.502525331015196</v>
      </c>
      <c r="R92" s="26">
        <f>$D$5*R93+$D$4*S92</f>
        <v>10.739774041463871</v>
      </c>
      <c r="S92" s="17">
        <f>$D$5*H93+$D$4*I92</f>
        <v>10.059450901600204</v>
      </c>
      <c r="T92" s="26">
        <f>$D$5*T93+$D$4*U92</f>
        <v>8.8152444842907709</v>
      </c>
      <c r="U92" s="17">
        <f>$D$5*J93+$D$4*K92</f>
        <v>7.9220351245765643</v>
      </c>
      <c r="V92" s="112">
        <v>7</v>
      </c>
    </row>
    <row r="93" spans="2:22" x14ac:dyDescent="0.35">
      <c r="C93">
        <v>1</v>
      </c>
      <c r="D93" s="26">
        <f>$D$2*D94+$D$3*E93</f>
        <v>11.772266394784602</v>
      </c>
      <c r="E93" s="17">
        <f>$D$2*P94+$D$3*Q93</f>
        <v>12.117170360446524</v>
      </c>
      <c r="F93" s="26">
        <f>$D$2*F94+$D$3*G93</f>
        <v>12.163180143536671</v>
      </c>
      <c r="G93" s="17">
        <f>$D$2*R94+$D$3*S93</f>
        <v>11.749336495129196</v>
      </c>
      <c r="H93" s="26">
        <f>$D$2*H94+$D$3*I93</f>
        <v>11.230068206323768</v>
      </c>
      <c r="I93" s="17">
        <f>$D$2*T94+$D$3*U93</f>
        <v>10.084324264564145</v>
      </c>
      <c r="J93" s="26">
        <f>$D$2*J94+$D$3*K93</f>
        <v>9.2849016038967029</v>
      </c>
      <c r="K93" s="112">
        <v>8</v>
      </c>
      <c r="N93">
        <v>1</v>
      </c>
      <c r="O93" s="26">
        <f>$D$5*O94+$D$4*P93</f>
        <v>11.883031207363954</v>
      </c>
      <c r="P93" s="17">
        <f>$D$5*E94+$D$4*F93</f>
        <v>12.117061913185122</v>
      </c>
      <c r="Q93" s="26">
        <f>$D$5*Q94+$D$4*R93</f>
        <v>12.028688634606226</v>
      </c>
      <c r="R93" s="17">
        <f>$D$5*G94+$D$4*H93</f>
        <v>11.745364368461253</v>
      </c>
      <c r="S93" s="26">
        <f>$D$5*S94+$D$4*T93</f>
        <v>10.887990931539779</v>
      </c>
      <c r="T93" s="17">
        <f>$D$5*I94+$D$4*J93</f>
        <v>10.1355034016813</v>
      </c>
      <c r="U93" s="26">
        <f>$D$5*U94+$D$4*V93</f>
        <v>8.8161099340712461</v>
      </c>
      <c r="V93" s="112">
        <v>8</v>
      </c>
    </row>
    <row r="94" spans="2:22" x14ac:dyDescent="0.35">
      <c r="C94">
        <v>2</v>
      </c>
      <c r="D94" s="17">
        <f>$D$2*O95+$D$3*P94</f>
        <v>11.535600491776924</v>
      </c>
      <c r="E94" s="26">
        <f>$D$2*E95+$D$3*F94</f>
        <v>12.048894238704655</v>
      </c>
      <c r="F94" s="17">
        <f>$D$2*Q95+$D$3*R94</f>
        <v>12.447151018056424</v>
      </c>
      <c r="G94" s="26">
        <f>$D$2*G95+$D$3*H94</f>
        <v>12.507027181059645</v>
      </c>
      <c r="H94" s="17">
        <f>$D$2*S95+$D$3*T94</f>
        <v>12.016253787204882</v>
      </c>
      <c r="I94" s="26">
        <f>$D$2*I95+$D$3*J94</f>
        <v>11.392783787808078</v>
      </c>
      <c r="J94" s="17">
        <f>$D$2*U95+$D$3*V94</f>
        <v>10.166574268282073</v>
      </c>
      <c r="K94" s="112">
        <v>9</v>
      </c>
      <c r="N94">
        <v>2</v>
      </c>
      <c r="O94" s="17">
        <f>$D$5*D95+$D$4*E94</f>
        <v>11.537108806368897</v>
      </c>
      <c r="P94" s="26">
        <f>$D$5*P95+$D$4*Q94</f>
        <v>12.177884674083028</v>
      </c>
      <c r="Q94" s="17">
        <f>$D$5*F95+$D$4*G94</f>
        <v>12.447472187222285</v>
      </c>
      <c r="R94" s="26">
        <f>$D$5*R95+$D$4*S94</f>
        <v>12.340373844373138</v>
      </c>
      <c r="S94" s="17">
        <f>$D$5*H95+$D$4*I94</f>
        <v>12.000247941294695</v>
      </c>
      <c r="T94" s="26">
        <f>$D$5*T95+$D$4*U94</f>
        <v>10.954546470207276</v>
      </c>
      <c r="U94" s="17">
        <f>$D$5*J95+$D$4*K94</f>
        <v>10.022407658462882</v>
      </c>
      <c r="V94" s="112">
        <v>9</v>
      </c>
    </row>
    <row r="95" spans="2:22" x14ac:dyDescent="0.35">
      <c r="B95" t="s">
        <v>1</v>
      </c>
      <c r="C95">
        <v>3</v>
      </c>
      <c r="D95" s="26">
        <f>$D$2*D96+$D$3*E95</f>
        <v>10.780635227713109</v>
      </c>
      <c r="E95" s="17">
        <f>$D$2*P96+$D$3*Q95</f>
        <v>11.775618748429183</v>
      </c>
      <c r="F95" s="26">
        <f>$D$2*F96+$D$3*G95</f>
        <v>12.359443539925007</v>
      </c>
      <c r="G95" s="17">
        <f>$D$2*R96+$D$3*S95</f>
        <v>12.843785641362857</v>
      </c>
      <c r="H95" s="26">
        <f>$D$2*H96+$D$3*I95</f>
        <v>12.898144897829511</v>
      </c>
      <c r="I95" s="17">
        <f>$D$2*T96+$D$3*U95</f>
        <v>12.23418316881633</v>
      </c>
      <c r="J95" s="26">
        <f>$D$2*J96+$D$3*K95</f>
        <v>11.53363547265181</v>
      </c>
      <c r="K95" s="112">
        <v>10</v>
      </c>
      <c r="M95" t="s">
        <v>1</v>
      </c>
      <c r="N95">
        <v>3</v>
      </c>
      <c r="O95" s="26">
        <f>$D$5*O96+$D$4*P95</f>
        <v>11.094878490505355</v>
      </c>
      <c r="P95" s="17">
        <f>$D$5*E96+$D$4*F95</f>
        <v>11.779405510862968</v>
      </c>
      <c r="Q95" s="26">
        <f>$D$5*Q96+$D$4*R95</f>
        <v>12.520419286172345</v>
      </c>
      <c r="R95" s="17">
        <f>$D$5*G96+$D$4*H95</f>
        <v>12.843116288449746</v>
      </c>
      <c r="S95" s="26">
        <f>$D$5*S96+$D$4*T95</f>
        <v>12.744775190039068</v>
      </c>
      <c r="T95" s="17">
        <f>$D$5*I96+$D$4*J95</f>
        <v>12.332347279241695</v>
      </c>
      <c r="U95" s="26">
        <f>$D$5*U96+$D$4*V95</f>
        <v>10.967053184488917</v>
      </c>
      <c r="V95" s="112">
        <v>10</v>
      </c>
    </row>
    <row r="96" spans="2:22" x14ac:dyDescent="0.35">
      <c r="C96">
        <v>4</v>
      </c>
      <c r="D96" s="17">
        <f>$D$2*O97+$D$3*P96</f>
        <v>10.097898301345477</v>
      </c>
      <c r="E96" s="26">
        <f>$D$2*E97+$D$3*F96</f>
        <v>10.922047298069714</v>
      </c>
      <c r="F96" s="17">
        <f>$D$2*Q97+$D$3*R96</f>
        <v>12.027098098255646</v>
      </c>
      <c r="G96" s="26">
        <f>$D$2*G97+$D$3*H96</f>
        <v>12.761778121249527</v>
      </c>
      <c r="H96" s="17">
        <f>$D$2*S97+$D$3*T96</f>
        <v>13.353741579235809</v>
      </c>
      <c r="I96" s="26">
        <f>$D$2*I97+$D$3*J96</f>
        <v>13.512928711362823</v>
      </c>
      <c r="J96" s="17">
        <f>$D$2*U97+$D$3*V96</f>
        <v>12.585984126640678</v>
      </c>
      <c r="K96" s="112">
        <v>11</v>
      </c>
      <c r="N96">
        <v>4</v>
      </c>
      <c r="O96" s="17">
        <f>$D$5*D97+$D$4*E96</f>
        <v>10.083074378744735</v>
      </c>
      <c r="P96" s="26">
        <f>$D$5*P97+$D$4*Q96</f>
        <v>11.264552163597944</v>
      </c>
      <c r="Q96" s="17">
        <f>$D$5*F97+$D$4*G96</f>
        <v>12.043438620622393</v>
      </c>
      <c r="R96" s="26">
        <f>$D$5*R97+$D$4*S96</f>
        <v>12.911724546689076</v>
      </c>
      <c r="S96" s="17">
        <f>$D$5*H97+$D$4*I96</f>
        <v>13.35438773058074</v>
      </c>
      <c r="T96" s="26">
        <f>$D$5*T97+$D$4*U96</f>
        <v>13.103661318751268</v>
      </c>
      <c r="U96" s="17">
        <f>$D$5*J97+$D$4*K96</f>
        <v>12.396461168772596</v>
      </c>
      <c r="V96" s="112">
        <v>11</v>
      </c>
    </row>
    <row r="97" spans="2:22" x14ac:dyDescent="0.35">
      <c r="C97">
        <v>5</v>
      </c>
      <c r="D97" s="26">
        <f>$D$2*D98+$D$3*E97</f>
        <v>8.8429827181038547</v>
      </c>
      <c r="E97" s="17">
        <f>$D$2*P98+$D$3*Q97</f>
        <v>10.163784501660722</v>
      </c>
      <c r="F97" s="26">
        <f>$D$2*F98+$D$3*G97</f>
        <v>10.981656048482435</v>
      </c>
      <c r="G97" s="17">
        <f>$D$2*R98+$D$3*S97</f>
        <v>12.355585150800483</v>
      </c>
      <c r="H97" s="26">
        <f>$D$2*H98+$D$3*I97</f>
        <v>13.120047213015678</v>
      </c>
      <c r="I97" s="17">
        <f>$D$2*T98+$D$3*U97</f>
        <v>14.148978739840544</v>
      </c>
      <c r="J97" s="26">
        <f>$D$2*J98+$D$3*K97</f>
        <v>14.460580057373955</v>
      </c>
      <c r="K97" s="112">
        <v>12</v>
      </c>
      <c r="N97">
        <v>5</v>
      </c>
      <c r="O97" s="26">
        <f>$D$5*O98+$D$4*P97</f>
        <v>9.2973647694172925</v>
      </c>
      <c r="P97" s="17">
        <f>$D$5*E98+$D$4*F97</f>
        <v>10.113274717456683</v>
      </c>
      <c r="Q97" s="26">
        <f>$D$5*Q98+$D$4*R97</f>
        <v>11.420085891709462</v>
      </c>
      <c r="R97" s="17">
        <f>$D$5*G98+$D$4*H97</f>
        <v>12.257421040375117</v>
      </c>
      <c r="S97" s="26">
        <f>$D$5*S98+$D$4*T97</f>
        <v>13.525341434744526</v>
      </c>
      <c r="T97" s="17">
        <f>$D$5*I98+$D$4*J97</f>
        <v>14.148978739840544</v>
      </c>
      <c r="U97" s="26">
        <f>$D$5*U98+$D$4*V97</f>
        <v>13.674253334467586</v>
      </c>
      <c r="V97" s="112">
        <v>12</v>
      </c>
    </row>
    <row r="98" spans="2:22" x14ac:dyDescent="0.35">
      <c r="C98">
        <v>6</v>
      </c>
      <c r="D98" s="17">
        <f>$D$2*O99+$D$3*P98</f>
        <v>7.936676099681149</v>
      </c>
      <c r="E98" s="26">
        <f>$D$2*E99+$D$3*F98</f>
        <v>8.8297142805742954</v>
      </c>
      <c r="F98" s="17">
        <f>$D$2*Q99+$D$3*R98</f>
        <v>10.038894572705853</v>
      </c>
      <c r="G98" s="26">
        <f>$D$2*G99+$D$3*H98</f>
        <v>10.982367342810235</v>
      </c>
      <c r="H98" s="17">
        <f>$D$2*S99+$D$3*T98</f>
        <v>12.414015873359322</v>
      </c>
      <c r="I98" s="26">
        <f>$D$2*I99+$D$3*J98</f>
        <v>13.688398682466591</v>
      </c>
      <c r="J98" s="29">
        <f>2*(6*$D$3*$D$5+6*$D$2*$D$4-7)/($D$3*$D$5+$D$2*$D$4-1)</f>
        <v>16.148978739840544</v>
      </c>
      <c r="N98">
        <v>6</v>
      </c>
      <c r="O98" s="17">
        <f>$D$5*D99+$D$4*E98</f>
        <v>8.0913626457591672</v>
      </c>
      <c r="P98" s="26">
        <f>$D$5*P99+$D$4*Q98</f>
        <v>9.3017367071244141</v>
      </c>
      <c r="Q98" s="17">
        <f>$D$5*F99+$D$4*G98</f>
        <v>10.18241503118011</v>
      </c>
      <c r="R98" s="26">
        <f>$D$5*R99+$D$4*S98</f>
        <v>11.552922801855836</v>
      </c>
      <c r="S98" s="17">
        <f>$D$5*H99+$D$4*I98</f>
        <v>12.603538831227405</v>
      </c>
      <c r="T98" s="26">
        <f>$D$5*T99+$D$4*U98</f>
        <v>14.474725405372958</v>
      </c>
      <c r="U98" s="29">
        <f>2*(6*$D$3*$D$5+6*$D$2*$D$4-7)/($D$3*$D$5+$D$2*$D$4-1)</f>
        <v>16.148978739840544</v>
      </c>
    </row>
    <row r="99" spans="2:22" x14ac:dyDescent="0.35">
      <c r="C99">
        <v>7</v>
      </c>
      <c r="D99" s="112">
        <v>7</v>
      </c>
      <c r="E99" s="112">
        <v>8</v>
      </c>
      <c r="F99" s="112">
        <v>9</v>
      </c>
      <c r="G99" s="112">
        <v>10</v>
      </c>
      <c r="H99" s="112">
        <v>11</v>
      </c>
      <c r="I99" s="112">
        <v>12</v>
      </c>
      <c r="N99">
        <v>7</v>
      </c>
      <c r="O99" s="112">
        <v>7</v>
      </c>
      <c r="P99" s="112">
        <v>8</v>
      </c>
      <c r="Q99" s="112">
        <v>9</v>
      </c>
      <c r="R99" s="112">
        <v>10</v>
      </c>
      <c r="S99" s="112">
        <v>11</v>
      </c>
      <c r="T99" s="112">
        <v>12</v>
      </c>
    </row>
    <row r="101" spans="2:22" x14ac:dyDescent="0.35">
      <c r="D101" s="115" t="s">
        <v>112</v>
      </c>
      <c r="E101" s="116"/>
      <c r="F101" s="120">
        <f>INDEX(D104:J110,VLOOKUP($D$12,C103:J110,1,FALSE)+1,HLOOKUP($D$13,C103:J110,1,FALSE)+1)</f>
        <v>11.829103270456812</v>
      </c>
      <c r="O101" s="115" t="s">
        <v>113</v>
      </c>
      <c r="P101" s="116"/>
      <c r="Q101" s="120">
        <f>INDEX(O104:U110,VLOOKUP($D$12,N103:U110,1,FALSE)+1,HLOOKUP($D$13,N103:U110,1,FALSE)+1)</f>
        <v>11.82919855587034</v>
      </c>
    </row>
    <row r="102" spans="2:22" x14ac:dyDescent="0.35">
      <c r="G102" t="s">
        <v>0</v>
      </c>
      <c r="R102" t="s">
        <v>0</v>
      </c>
    </row>
    <row r="103" spans="2:22" x14ac:dyDescent="0.35">
      <c r="D103">
        <v>0</v>
      </c>
      <c r="E103">
        <v>1</v>
      </c>
      <c r="F103">
        <v>2</v>
      </c>
      <c r="G103">
        <v>3</v>
      </c>
      <c r="H103">
        <v>4</v>
      </c>
      <c r="I103">
        <v>5</v>
      </c>
      <c r="J103">
        <v>6</v>
      </c>
      <c r="O103">
        <v>0</v>
      </c>
      <c r="P103">
        <v>1</v>
      </c>
      <c r="Q103">
        <v>2</v>
      </c>
      <c r="R103">
        <v>3</v>
      </c>
      <c r="S103">
        <v>4</v>
      </c>
      <c r="T103">
        <v>5</v>
      </c>
      <c r="U103">
        <v>6</v>
      </c>
    </row>
    <row r="104" spans="2:22" x14ac:dyDescent="0.35">
      <c r="C104">
        <v>0</v>
      </c>
      <c r="D104" s="17">
        <f t="shared" ref="D104:J110" si="25">D92-$C104-D$103</f>
        <v>11.829103270456812</v>
      </c>
      <c r="E104" s="17">
        <f t="shared" si="25"/>
        <v>10.867715500145973</v>
      </c>
      <c r="F104" s="17">
        <f t="shared" si="25"/>
        <v>9.5041736063713138</v>
      </c>
      <c r="G104" s="17">
        <f t="shared" si="25"/>
        <v>8.0555652277267082</v>
      </c>
      <c r="H104" s="17">
        <f t="shared" si="25"/>
        <v>6.0445008608345638</v>
      </c>
      <c r="I104" s="17">
        <f t="shared" si="25"/>
        <v>4.2674802362634932</v>
      </c>
      <c r="J104" s="17">
        <f t="shared" si="25"/>
        <v>2.0770563471111387</v>
      </c>
      <c r="N104">
        <v>0</v>
      </c>
      <c r="O104" s="17">
        <f t="shared" ref="O104:U110" si="26">O92-$N104-O$103</f>
        <v>11.82919855587034</v>
      </c>
      <c r="P104" s="17">
        <f t="shared" si="26"/>
        <v>10.750511639542257</v>
      </c>
      <c r="Q104" s="17">
        <f t="shared" si="26"/>
        <v>9.502525331015196</v>
      </c>
      <c r="R104" s="17">
        <f t="shared" si="26"/>
        <v>7.7397740414638712</v>
      </c>
      <c r="S104" s="17">
        <f t="shared" si="26"/>
        <v>6.0594509016002043</v>
      </c>
      <c r="T104" s="17">
        <f t="shared" si="26"/>
        <v>3.8152444842907709</v>
      </c>
      <c r="U104" s="17">
        <f t="shared" si="26"/>
        <v>1.9220351245765643</v>
      </c>
    </row>
    <row r="105" spans="2:22" x14ac:dyDescent="0.35">
      <c r="C105">
        <v>1</v>
      </c>
      <c r="D105" s="17">
        <f t="shared" si="25"/>
        <v>10.772266394784602</v>
      </c>
      <c r="E105" s="17">
        <f t="shared" si="25"/>
        <v>10.117170360446524</v>
      </c>
      <c r="F105" s="17">
        <f t="shared" si="25"/>
        <v>9.1631801435366711</v>
      </c>
      <c r="G105" s="17">
        <f t="shared" si="25"/>
        <v>7.7493364951291959</v>
      </c>
      <c r="H105" s="17">
        <f t="shared" si="25"/>
        <v>6.230068206323768</v>
      </c>
      <c r="I105" s="17">
        <f t="shared" si="25"/>
        <v>4.0843242645641453</v>
      </c>
      <c r="J105" s="17">
        <f t="shared" si="25"/>
        <v>2.2849016038967029</v>
      </c>
      <c r="N105">
        <v>1</v>
      </c>
      <c r="O105" s="17">
        <f t="shared" si="26"/>
        <v>10.883031207363954</v>
      </c>
      <c r="P105" s="17">
        <f t="shared" si="26"/>
        <v>10.117061913185122</v>
      </c>
      <c r="Q105" s="17">
        <f t="shared" si="26"/>
        <v>9.0286886346062261</v>
      </c>
      <c r="R105" s="17">
        <f t="shared" si="26"/>
        <v>7.745364368461253</v>
      </c>
      <c r="S105" s="17">
        <f t="shared" si="26"/>
        <v>5.8879909315397789</v>
      </c>
      <c r="T105" s="17">
        <f t="shared" si="26"/>
        <v>4.1355034016812997</v>
      </c>
      <c r="U105" s="17">
        <f t="shared" si="26"/>
        <v>1.8161099340712461</v>
      </c>
    </row>
    <row r="106" spans="2:22" x14ac:dyDescent="0.35">
      <c r="C106">
        <v>2</v>
      </c>
      <c r="D106" s="17">
        <f t="shared" si="25"/>
        <v>9.5356004917769237</v>
      </c>
      <c r="E106" s="17">
        <f t="shared" si="25"/>
        <v>9.0488942387046549</v>
      </c>
      <c r="F106" s="17">
        <f t="shared" si="25"/>
        <v>8.4471510180564238</v>
      </c>
      <c r="G106" s="17">
        <f t="shared" si="25"/>
        <v>7.5070271810596445</v>
      </c>
      <c r="H106" s="17">
        <f t="shared" si="25"/>
        <v>6.0162537872048816</v>
      </c>
      <c r="I106" s="17">
        <f t="shared" si="25"/>
        <v>4.392783787808078</v>
      </c>
      <c r="J106" s="17">
        <f t="shared" si="25"/>
        <v>2.1665742682820728</v>
      </c>
      <c r="N106">
        <v>2</v>
      </c>
      <c r="O106" s="17">
        <f t="shared" si="26"/>
        <v>9.5371088063688969</v>
      </c>
      <c r="P106" s="17">
        <f t="shared" si="26"/>
        <v>9.1778846740830282</v>
      </c>
      <c r="Q106" s="17">
        <f t="shared" si="26"/>
        <v>8.4474721872222851</v>
      </c>
      <c r="R106" s="17">
        <f t="shared" si="26"/>
        <v>7.3403738443731381</v>
      </c>
      <c r="S106" s="17">
        <f t="shared" si="26"/>
        <v>6.0002479412946954</v>
      </c>
      <c r="T106" s="17">
        <f t="shared" si="26"/>
        <v>3.9545464702072763</v>
      </c>
      <c r="U106" s="17">
        <f t="shared" si="26"/>
        <v>2.0224076584628818</v>
      </c>
    </row>
    <row r="107" spans="2:22" x14ac:dyDescent="0.35">
      <c r="B107" t="s">
        <v>1</v>
      </c>
      <c r="C107">
        <v>3</v>
      </c>
      <c r="D107" s="17">
        <f t="shared" si="25"/>
        <v>7.780635227713109</v>
      </c>
      <c r="E107" s="17">
        <f t="shared" si="25"/>
        <v>7.7756187484291832</v>
      </c>
      <c r="F107" s="17">
        <f t="shared" si="25"/>
        <v>7.3594435399250067</v>
      </c>
      <c r="G107" s="17">
        <f t="shared" si="25"/>
        <v>6.8437856413628566</v>
      </c>
      <c r="H107" s="17">
        <f t="shared" si="25"/>
        <v>5.8981448978295106</v>
      </c>
      <c r="I107" s="17">
        <f t="shared" si="25"/>
        <v>4.2341831688163296</v>
      </c>
      <c r="J107" s="17">
        <f t="shared" si="25"/>
        <v>2.5336354726518096</v>
      </c>
      <c r="M107" t="s">
        <v>1</v>
      </c>
      <c r="N107">
        <v>3</v>
      </c>
      <c r="O107" s="17">
        <f t="shared" si="26"/>
        <v>8.094878490505355</v>
      </c>
      <c r="P107" s="17">
        <f t="shared" si="26"/>
        <v>7.7794055108629685</v>
      </c>
      <c r="Q107" s="17">
        <f t="shared" si="26"/>
        <v>7.5204192861723449</v>
      </c>
      <c r="R107" s="17">
        <f t="shared" si="26"/>
        <v>6.8431162884497461</v>
      </c>
      <c r="S107" s="17">
        <f t="shared" si="26"/>
        <v>5.7447751900390678</v>
      </c>
      <c r="T107" s="17">
        <f t="shared" si="26"/>
        <v>4.332347279241695</v>
      </c>
      <c r="U107" s="17">
        <f t="shared" si="26"/>
        <v>1.9670531844889165</v>
      </c>
    </row>
    <row r="108" spans="2:22" x14ac:dyDescent="0.35">
      <c r="C108">
        <v>4</v>
      </c>
      <c r="D108" s="17">
        <f t="shared" si="25"/>
        <v>6.0978983013454773</v>
      </c>
      <c r="E108" s="17">
        <f t="shared" si="25"/>
        <v>5.9220472980697139</v>
      </c>
      <c r="F108" s="17">
        <f t="shared" si="25"/>
        <v>6.0270980982556459</v>
      </c>
      <c r="G108" s="17">
        <f t="shared" si="25"/>
        <v>5.7617781212495274</v>
      </c>
      <c r="H108" s="17">
        <f t="shared" si="25"/>
        <v>5.353741579235809</v>
      </c>
      <c r="I108" s="17">
        <f t="shared" si="25"/>
        <v>4.5129287113628234</v>
      </c>
      <c r="J108" s="17">
        <f t="shared" si="25"/>
        <v>2.5859841266406782</v>
      </c>
      <c r="N108">
        <v>4</v>
      </c>
      <c r="O108" s="17">
        <f t="shared" si="26"/>
        <v>6.083074378744735</v>
      </c>
      <c r="P108" s="17">
        <f t="shared" si="26"/>
        <v>6.2645521635979442</v>
      </c>
      <c r="Q108" s="17">
        <f t="shared" si="26"/>
        <v>6.0434386206223927</v>
      </c>
      <c r="R108" s="17">
        <f t="shared" si="26"/>
        <v>5.9117245466890758</v>
      </c>
      <c r="S108" s="17">
        <f t="shared" si="26"/>
        <v>5.3543877305807399</v>
      </c>
      <c r="T108" s="17">
        <f t="shared" si="26"/>
        <v>4.1036613187512678</v>
      </c>
      <c r="U108" s="17">
        <f t="shared" si="26"/>
        <v>2.3964611687725963</v>
      </c>
    </row>
    <row r="109" spans="2:22" x14ac:dyDescent="0.35">
      <c r="C109">
        <v>5</v>
      </c>
      <c r="D109" s="17">
        <f t="shared" si="25"/>
        <v>3.8429827181038547</v>
      </c>
      <c r="E109" s="17">
        <f t="shared" si="25"/>
        <v>4.1637845016607216</v>
      </c>
      <c r="F109" s="17">
        <f t="shared" si="25"/>
        <v>3.981656048482435</v>
      </c>
      <c r="G109" s="17">
        <f t="shared" si="25"/>
        <v>4.3555851508004828</v>
      </c>
      <c r="H109" s="17">
        <f t="shared" si="25"/>
        <v>4.1200472130156776</v>
      </c>
      <c r="I109" s="17">
        <f t="shared" si="25"/>
        <v>4.148978739840544</v>
      </c>
      <c r="J109" s="17">
        <f t="shared" si="25"/>
        <v>3.4605800573739547</v>
      </c>
      <c r="N109">
        <v>5</v>
      </c>
      <c r="O109" s="17">
        <f t="shared" si="26"/>
        <v>4.2973647694172925</v>
      </c>
      <c r="P109" s="17">
        <f t="shared" si="26"/>
        <v>4.113274717456683</v>
      </c>
      <c r="Q109" s="17">
        <f t="shared" si="26"/>
        <v>4.4200858917094621</v>
      </c>
      <c r="R109" s="17">
        <f t="shared" si="26"/>
        <v>4.2574210403751174</v>
      </c>
      <c r="S109" s="17">
        <f t="shared" si="26"/>
        <v>4.5253414347445258</v>
      </c>
      <c r="T109" s="17">
        <f t="shared" si="26"/>
        <v>4.148978739840544</v>
      </c>
      <c r="U109" s="17">
        <f t="shared" si="26"/>
        <v>2.6742533344675863</v>
      </c>
    </row>
    <row r="110" spans="2:22" x14ac:dyDescent="0.35">
      <c r="C110">
        <v>6</v>
      </c>
      <c r="D110" s="17">
        <f t="shared" si="25"/>
        <v>1.936676099681149</v>
      </c>
      <c r="E110" s="17">
        <f t="shared" si="25"/>
        <v>1.8297142805742954</v>
      </c>
      <c r="F110" s="17">
        <f t="shared" si="25"/>
        <v>2.0388945727058534</v>
      </c>
      <c r="G110" s="17">
        <f t="shared" si="25"/>
        <v>1.9823673428102353</v>
      </c>
      <c r="H110" s="17">
        <f t="shared" si="25"/>
        <v>2.4140158733593218</v>
      </c>
      <c r="I110" s="17">
        <f t="shared" si="25"/>
        <v>2.6883986824665911</v>
      </c>
      <c r="J110" s="17">
        <f t="shared" si="25"/>
        <v>4.148978739840544</v>
      </c>
      <c r="N110">
        <v>6</v>
      </c>
      <c r="O110" s="17">
        <f t="shared" si="26"/>
        <v>2.0913626457591672</v>
      </c>
      <c r="P110" s="17">
        <f t="shared" si="26"/>
        <v>2.3017367071244141</v>
      </c>
      <c r="Q110" s="17">
        <f t="shared" si="26"/>
        <v>2.1824150311801098</v>
      </c>
      <c r="R110" s="17">
        <f t="shared" si="26"/>
        <v>2.5529228018558356</v>
      </c>
      <c r="S110" s="17">
        <f t="shared" si="26"/>
        <v>2.6035388312274055</v>
      </c>
      <c r="T110" s="17">
        <f t="shared" si="26"/>
        <v>3.4747254053729577</v>
      </c>
      <c r="U110" s="17">
        <f t="shared" si="26"/>
        <v>4.148978739840544</v>
      </c>
    </row>
    <row r="112" spans="2:22" x14ac:dyDescent="0.35">
      <c r="D112" s="115" t="s">
        <v>114</v>
      </c>
      <c r="E112" s="116"/>
      <c r="F112" s="120">
        <f>INDEX(D115:K122,VLOOKUP($D$12,C114:K122,1,FALSE)+1,HLOOKUP($D$13,C114:K122,1,FALSE)+1)</f>
        <v>148.89206804570679</v>
      </c>
      <c r="O112" s="115" t="s">
        <v>115</v>
      </c>
      <c r="P112" s="116"/>
      <c r="Q112" s="120">
        <f>INDEX(O115:V122,VLOOKUP($D$12,N114:V122,1,FALSE)+1,HLOOKUP($D$13,N114:V122,1,FALSE)+1)</f>
        <v>148.89565368644128</v>
      </c>
    </row>
    <row r="113" spans="2:22" x14ac:dyDescent="0.35">
      <c r="G113" t="s">
        <v>0</v>
      </c>
      <c r="R113" t="s">
        <v>0</v>
      </c>
    </row>
    <row r="114" spans="2:22" x14ac:dyDescent="0.35">
      <c r="D114">
        <v>0</v>
      </c>
      <c r="E114">
        <v>1</v>
      </c>
      <c r="F114">
        <v>2</v>
      </c>
      <c r="G114">
        <v>3</v>
      </c>
      <c r="H114">
        <v>4</v>
      </c>
      <c r="I114">
        <v>5</v>
      </c>
      <c r="J114">
        <v>6</v>
      </c>
      <c r="K114">
        <v>7</v>
      </c>
      <c r="O114">
        <v>0</v>
      </c>
      <c r="P114">
        <v>1</v>
      </c>
      <c r="Q114">
        <v>2</v>
      </c>
      <c r="R114">
        <v>3</v>
      </c>
      <c r="S114">
        <v>4</v>
      </c>
      <c r="T114">
        <v>5</v>
      </c>
      <c r="U114">
        <v>6</v>
      </c>
      <c r="V114">
        <v>7</v>
      </c>
    </row>
    <row r="115" spans="2:22" x14ac:dyDescent="0.35">
      <c r="C115">
        <v>0</v>
      </c>
      <c r="D115" s="17">
        <f>$D$2*O116+$D$3*P115</f>
        <v>148.89206804570679</v>
      </c>
      <c r="E115" s="26">
        <f>$D$2*E116+$D$3*F115</f>
        <v>149.78890695543296</v>
      </c>
      <c r="F115" s="17">
        <f>$D$2*Q116+$D$3*R115</f>
        <v>141.46711744542756</v>
      </c>
      <c r="G115" s="26">
        <f>$D$2*G116+$D$3*H115</f>
        <v>131.06259076447066</v>
      </c>
      <c r="H115" s="17">
        <f>$D$2*S116+$D$3*T115</f>
        <v>108.43151397306426</v>
      </c>
      <c r="I115" s="26">
        <f>$D$2*I116+$D$3*J115</f>
        <v>91.335551089867693</v>
      </c>
      <c r="J115" s="17">
        <f>$D$2*U116+$D$3*V115</f>
        <v>67.506113693345995</v>
      </c>
      <c r="K115" s="112">
        <v>49</v>
      </c>
      <c r="N115">
        <v>0</v>
      </c>
      <c r="O115" s="17">
        <f>$D$5*D116+$D$4*E115</f>
        <v>148.89565368644128</v>
      </c>
      <c r="P115" s="26">
        <f>$D$5*P116+$D$4*Q115</f>
        <v>147.05713351202778</v>
      </c>
      <c r="Q115" s="17">
        <f>$D$5*F116+$D$4*G115</f>
        <v>141.34876323928498</v>
      </c>
      <c r="R115" s="26">
        <f>$D$5*R116+$D$4*S115</f>
        <v>124.0298645851317</v>
      </c>
      <c r="S115" s="17">
        <f>$D$5*H116+$D$4*I115</f>
        <v>108.69879674760105</v>
      </c>
      <c r="T115" s="26">
        <f>$D$5*T116+$D$4*U115</f>
        <v>82.706388770644622</v>
      </c>
      <c r="U115" s="17">
        <f>$D$5*J116+$D$4*K115</f>
        <v>65.275383845799851</v>
      </c>
      <c r="V115" s="112">
        <v>49</v>
      </c>
    </row>
    <row r="116" spans="2:22" x14ac:dyDescent="0.35">
      <c r="C116">
        <v>1</v>
      </c>
      <c r="D116" s="26">
        <f>$D$2*D117+$D$3*E116</f>
        <v>147.57532986644478</v>
      </c>
      <c r="E116" s="17">
        <f>$D$2*P117+$D$3*Q116</f>
        <v>155.49914523943039</v>
      </c>
      <c r="F116" s="26">
        <f>$D$2*F117+$D$3*G116</f>
        <v>156.55282574489488</v>
      </c>
      <c r="G116" s="17">
        <f>$D$2*R117+$D$3*S116</f>
        <v>146.59156334266453</v>
      </c>
      <c r="H116" s="26">
        <f>$D$2*H117+$D$3*I116</f>
        <v>134.36352995393426</v>
      </c>
      <c r="I116" s="17">
        <f>$D$2*T117+$D$3*U116</f>
        <v>107.68681370521476</v>
      </c>
      <c r="J116" s="26">
        <f>$D$2*J117+$D$3*K116</f>
        <v>89.332141002091049</v>
      </c>
      <c r="K116" s="112">
        <v>64</v>
      </c>
      <c r="N116">
        <v>1</v>
      </c>
      <c r="O116" s="26">
        <f>$D$5*O117+$D$4*P116</f>
        <v>150.15116182718796</v>
      </c>
      <c r="P116" s="17">
        <f>$D$5*E117+$D$4*F116</f>
        <v>155.49471499770218</v>
      </c>
      <c r="Q116" s="26">
        <f>$D$5*Q117+$D$4*R116</f>
        <v>153.43219643846027</v>
      </c>
      <c r="R116" s="17">
        <f>$D$5*G117+$D$4*H116</f>
        <v>146.69082173418727</v>
      </c>
      <c r="S116" s="26">
        <f>$D$5*S117+$D$4*T116</f>
        <v>126.08355799735358</v>
      </c>
      <c r="T116" s="17">
        <f>$D$5*I117+$D$4*J116</f>
        <v>108.4712774172078</v>
      </c>
      <c r="U116" s="26">
        <f>$D$5*U117+$D$4*V116</f>
        <v>80.204622682632504</v>
      </c>
      <c r="V116" s="112">
        <v>64</v>
      </c>
    </row>
    <row r="117" spans="2:22" x14ac:dyDescent="0.35">
      <c r="C117">
        <v>2</v>
      </c>
      <c r="D117" s="17">
        <f>$D$2*O118+$D$3*P117</f>
        <v>142.13817312945341</v>
      </c>
      <c r="E117" s="26">
        <f>$D$2*E118+$D$3*F117</f>
        <v>153.9307142017243</v>
      </c>
      <c r="F117" s="17">
        <f>$D$2*Q118+$D$3*R117</f>
        <v>163.38803611133963</v>
      </c>
      <c r="G117" s="26">
        <f>$D$2*G118+$D$3*H117</f>
        <v>164.91187676809494</v>
      </c>
      <c r="H117" s="17">
        <f>$D$2*S118+$D$3*T117</f>
        <v>152.66853589425827</v>
      </c>
      <c r="I117" s="26">
        <f>$D$2*I118+$D$3*J117</f>
        <v>136.76096700498454</v>
      </c>
      <c r="J117" s="17">
        <f>$D$2*U118+$D$3*V117</f>
        <v>106.7145274697906</v>
      </c>
      <c r="K117" s="112">
        <v>81</v>
      </c>
      <c r="N117">
        <v>2</v>
      </c>
      <c r="O117" s="17">
        <f>$D$5*D118+$D$4*E117</f>
        <v>142.25281901741366</v>
      </c>
      <c r="P117" s="26">
        <f>$D$5*P118+$D$4*Q117</f>
        <v>156.9174423689326</v>
      </c>
      <c r="Q117" s="17">
        <f>$D$5*F118+$D$4*G117</f>
        <v>163.39666890170804</v>
      </c>
      <c r="R117" s="26">
        <f>$D$5*R118+$D$4*S117</f>
        <v>160.66372860356444</v>
      </c>
      <c r="S117" s="17">
        <f>$D$5*H118+$D$4*I117</f>
        <v>152.11639144074866</v>
      </c>
      <c r="T117" s="26">
        <f>$D$5*T118+$D$4*U117</f>
        <v>126.54451962490926</v>
      </c>
      <c r="U117" s="17">
        <f>$D$5*J118+$D$4*K117</f>
        <v>104.15678727542155</v>
      </c>
      <c r="V117" s="112">
        <v>81</v>
      </c>
    </row>
    <row r="118" spans="2:22" x14ac:dyDescent="0.35">
      <c r="B118" t="s">
        <v>1</v>
      </c>
      <c r="C118">
        <v>3</v>
      </c>
      <c r="D118" s="26">
        <f>$D$2*D119+$D$3*E118</f>
        <v>124.99164157255217</v>
      </c>
      <c r="E118" s="17">
        <f>$D$2*P119+$D$3*Q118</f>
        <v>147.44129728395149</v>
      </c>
      <c r="F118" s="26">
        <f>$D$2*F119+$D$3*G118</f>
        <v>161.15702970005697</v>
      </c>
      <c r="G118" s="17">
        <f>$D$2*R119+$D$3*S118</f>
        <v>173.31300175422399</v>
      </c>
      <c r="H118" s="26">
        <f>$D$2*H119+$D$3*I118</f>
        <v>174.81335024570416</v>
      </c>
      <c r="I118" s="17">
        <f>$D$2*T119+$D$3*U118</f>
        <v>157.37820673754391</v>
      </c>
      <c r="J118" s="26">
        <f>$D$2*J119+$D$3*K118</f>
        <v>138.38499432004213</v>
      </c>
      <c r="K118" s="112">
        <v>100</v>
      </c>
      <c r="M118" t="s">
        <v>1</v>
      </c>
      <c r="N118">
        <v>3</v>
      </c>
      <c r="O118" s="26">
        <f>$D$5*O119+$D$4*P118</f>
        <v>131.99694702426135</v>
      </c>
      <c r="P118" s="17">
        <f>$D$5*E119+$D$4*F118</f>
        <v>147.34045292669578</v>
      </c>
      <c r="Q118" s="26">
        <f>$D$5*Q119+$D$4*R118</f>
        <v>165.25739906621561</v>
      </c>
      <c r="R118" s="17">
        <f>$D$5*G119+$D$4*H118</f>
        <v>173.29760663722237</v>
      </c>
      <c r="S118" s="26">
        <f>$D$5*S119+$D$4*T118</f>
        <v>170.59429064372108</v>
      </c>
      <c r="T118" s="17">
        <f>$D$5*I119+$D$4*J118</f>
        <v>159.63598127732732</v>
      </c>
      <c r="U118" s="26">
        <f>$D$5*U119+$D$4*V118</f>
        <v>124.35929955112712</v>
      </c>
      <c r="V118" s="112">
        <v>100</v>
      </c>
    </row>
    <row r="119" spans="2:22" x14ac:dyDescent="0.35">
      <c r="C119">
        <v>4</v>
      </c>
      <c r="D119" s="17">
        <f>$D$2*O120+$D$3*P119</f>
        <v>109.58715635315718</v>
      </c>
      <c r="E119" s="26">
        <f>$D$2*E120+$D$3*F119</f>
        <v>126.91807546898805</v>
      </c>
      <c r="F119" s="17">
        <f>$D$2*Q120+$D$3*R119</f>
        <v>152.81585537457673</v>
      </c>
      <c r="G119" s="26">
        <f>$D$2*G120+$D$3*H119</f>
        <v>171.05717555148442</v>
      </c>
      <c r="H119" s="17">
        <f>$D$2*S120+$D$3*T119</f>
        <v>186.77698184532412</v>
      </c>
      <c r="I119" s="26">
        <f>$D$2*I120+$D$3*J119</f>
        <v>191.04721172243006</v>
      </c>
      <c r="J119" s="17">
        <f>$D$2*U120+$D$3*V119</f>
        <v>164.72397631830069</v>
      </c>
      <c r="K119" s="112">
        <v>121</v>
      </c>
      <c r="N119">
        <v>4</v>
      </c>
      <c r="O119" s="17">
        <f>$D$5*D120+$D$4*E119</f>
        <v>109.31760508565372</v>
      </c>
      <c r="P119" s="26">
        <f>$D$5*P120+$D$4*Q119</f>
        <v>135.2162600673332</v>
      </c>
      <c r="Q119" s="17">
        <f>$D$5*F120+$D$4*G119</f>
        <v>153.37311278120742</v>
      </c>
      <c r="R119" s="26">
        <f>$D$5*R120+$D$4*S119</f>
        <v>175.17852457808985</v>
      </c>
      <c r="S119" s="17">
        <f>$D$5*H120+$D$4*I119</f>
        <v>186.79184332625755</v>
      </c>
      <c r="T119" s="26">
        <f>$D$5*T120+$D$4*U119</f>
        <v>180.03509173625054</v>
      </c>
      <c r="U119" s="17">
        <f>$D$5*J120+$D$4*K119</f>
        <v>160.36494828733478</v>
      </c>
      <c r="V119" s="112">
        <v>121</v>
      </c>
    </row>
    <row r="120" spans="2:22" x14ac:dyDescent="0.35">
      <c r="C120">
        <v>5</v>
      </c>
      <c r="D120" s="26">
        <f>$D$2*D121+$D$3*E120</f>
        <v>83.302228375651396</v>
      </c>
      <c r="E120" s="17">
        <f>$D$2*P121+$D$3*Q120</f>
        <v>109.14755939072973</v>
      </c>
      <c r="F120" s="26">
        <f>$D$2*F121+$D$3*G120</f>
        <v>127.23417758731021</v>
      </c>
      <c r="G120" s="17">
        <f>$D$2*R121+$D$3*S120</f>
        <v>160.27057254882695</v>
      </c>
      <c r="H120" s="26">
        <f>$D$2*H121+$D$3*I120</f>
        <v>180.50195393948917</v>
      </c>
      <c r="I120" s="17">
        <f>$D$2*T121+$D$3*U120</f>
        <v>209.10966648442746</v>
      </c>
      <c r="J120" s="26">
        <f>$D$2*J121+$D$3*K120</f>
        <v>218.55054995366731</v>
      </c>
      <c r="K120" s="112">
        <v>144</v>
      </c>
      <c r="N120">
        <v>5</v>
      </c>
      <c r="O120" s="26">
        <f>$D$5*O121+$D$4*P120</f>
        <v>92.001000270108875</v>
      </c>
      <c r="P120" s="17">
        <f>$D$5*E121+$D$4*F120</f>
        <v>108.37849079573829</v>
      </c>
      <c r="Q120" s="26">
        <f>$D$5*Q121+$D$4*R120</f>
        <v>137.4710584814637</v>
      </c>
      <c r="R120" s="17">
        <f>$D$5*G121+$D$4*H120</f>
        <v>158.01279800904354</v>
      </c>
      <c r="S120" s="26">
        <f>$D$5*S121+$D$4*T120</f>
        <v>191.40312613328638</v>
      </c>
      <c r="T120" s="17">
        <f>$D$5*I121+$D$4*J120</f>
        <v>209.10966648442746</v>
      </c>
      <c r="U120" s="26">
        <f>$D$5*U121+$D$4*V120</f>
        <v>194.72645633791325</v>
      </c>
      <c r="V120" s="112">
        <v>144</v>
      </c>
    </row>
    <row r="121" spans="2:22" x14ac:dyDescent="0.35">
      <c r="C121">
        <v>6</v>
      </c>
      <c r="D121" s="17">
        <f>$D$2*O122+$D$3*P121</f>
        <v>65.567701631440201</v>
      </c>
      <c r="E121" s="26">
        <f>$D$2*E122+$D$3*F121</f>
        <v>80.507770052215278</v>
      </c>
      <c r="F121" s="17">
        <f>$D$2*Q122+$D$3*R121</f>
        <v>104.56529284230409</v>
      </c>
      <c r="G121" s="26">
        <f>$D$2*G122+$D$3*H121</f>
        <v>124.77142146182828</v>
      </c>
      <c r="H121" s="17">
        <f>$D$2*S122+$D$3*T121</f>
        <v>160.87193864106152</v>
      </c>
      <c r="I121" s="26">
        <f>$D$2*I122+$D$3*J121</f>
        <v>195.15503149012233</v>
      </c>
      <c r="J121" s="29">
        <f>4*(36*$D$3^2*$D$5^2+72*$D$2*$D$3*$D$4*$D$5-83*$D$3*$D$5+36*$D$2^2*$D$4^2-83*$D$2*$D$4+49)/($D$3*$D$5+$D$2*$D$4-1)^2</f>
        <v>269.70558144378964</v>
      </c>
      <c r="N121">
        <v>6</v>
      </c>
      <c r="O121" s="17">
        <f>$D$5*D122+$D$4*E121</f>
        <v>67.79331852586526</v>
      </c>
      <c r="P121" s="26">
        <f>$D$5*P122+$D$4*Q121</f>
        <v>89.71256543297325</v>
      </c>
      <c r="Q121" s="17">
        <f>$D$5*F122+$D$4*G121</f>
        <v>107.10817155573969</v>
      </c>
      <c r="R121" s="26">
        <f>$D$5*R122+$D$4*S121</f>
        <v>138.9080640231256</v>
      </c>
      <c r="S121" s="17">
        <f>$D$5*H122+$D$4*I121</f>
        <v>165.23096667202742</v>
      </c>
      <c r="T121" s="26">
        <f>$D$5*T122+$D$4*U121</f>
        <v>218.97912510587642</v>
      </c>
      <c r="U121" s="29">
        <f>4*(36*$D$3^2*$D$5^2+72*$D$2*$D$3*$D$4*$D$5-83*$D$3*$D$5+36*$D$2^2*$D$4^2-83*$D$2*$D$4+49)/($D$3*$D$5+$D$2*$D$4-1)^2</f>
        <v>269.70558144378964</v>
      </c>
    </row>
    <row r="122" spans="2:22" x14ac:dyDescent="0.35">
      <c r="C122">
        <v>7</v>
      </c>
      <c r="D122" s="112">
        <v>49</v>
      </c>
      <c r="E122" s="112">
        <v>64</v>
      </c>
      <c r="F122" s="112">
        <v>81</v>
      </c>
      <c r="G122" s="112">
        <v>100</v>
      </c>
      <c r="H122" s="112">
        <v>121</v>
      </c>
      <c r="I122" s="112">
        <v>144</v>
      </c>
      <c r="N122">
        <v>7</v>
      </c>
      <c r="O122" s="112">
        <v>49</v>
      </c>
      <c r="P122" s="112">
        <v>64</v>
      </c>
      <c r="Q122" s="112">
        <v>81</v>
      </c>
      <c r="R122" s="112">
        <v>100</v>
      </c>
      <c r="S122" s="112">
        <v>121</v>
      </c>
      <c r="T122" s="112">
        <v>144</v>
      </c>
    </row>
    <row r="124" spans="2:22" x14ac:dyDescent="0.35">
      <c r="D124" s="115" t="s">
        <v>116</v>
      </c>
      <c r="E124" s="116"/>
      <c r="F124" s="120">
        <f>INDEX(D127:J133,VLOOKUP($D$12,C126:J133,1,FALSE)+1,HLOOKUP($D$13,C126:J133,1,FALSE)+1)</f>
        <v>8.9643838625747492</v>
      </c>
      <c r="O124" s="115" t="s">
        <v>117</v>
      </c>
      <c r="P124" s="116"/>
      <c r="Q124" s="120">
        <f>INDEX(O127:U133,VLOOKUP($D$12,N126:U133,1,FALSE)+1,HLOOKUP($D$13,N126:U133,1,FALSE)+1)</f>
        <v>8.965715212236347</v>
      </c>
    </row>
    <row r="125" spans="2:22" x14ac:dyDescent="0.35">
      <c r="G125" t="s">
        <v>0</v>
      </c>
      <c r="R125" t="s">
        <v>0</v>
      </c>
    </row>
    <row r="126" spans="2:22" x14ac:dyDescent="0.35">
      <c r="D126">
        <v>0</v>
      </c>
      <c r="E126">
        <v>1</v>
      </c>
      <c r="F126">
        <v>2</v>
      </c>
      <c r="G126">
        <v>3</v>
      </c>
      <c r="H126">
        <v>4</v>
      </c>
      <c r="I126">
        <v>5</v>
      </c>
      <c r="J126">
        <v>6</v>
      </c>
      <c r="O126">
        <v>0</v>
      </c>
      <c r="P126">
        <v>1</v>
      </c>
      <c r="Q126">
        <v>2</v>
      </c>
      <c r="R126">
        <v>3</v>
      </c>
      <c r="S126">
        <v>4</v>
      </c>
      <c r="T126">
        <v>5</v>
      </c>
      <c r="U126">
        <v>6</v>
      </c>
    </row>
    <row r="127" spans="2:22" x14ac:dyDescent="0.35">
      <c r="C127">
        <v>0</v>
      </c>
      <c r="D127" s="17">
        <f>D115-D92^2</f>
        <v>8.9643838625747492</v>
      </c>
      <c r="E127" s="17">
        <f t="shared" ref="E127:J127" si="27">E115-E92^2</f>
        <v>8.9462357630279712</v>
      </c>
      <c r="F127" s="17">
        <f t="shared" si="27"/>
        <v>9.1211070798972003</v>
      </c>
      <c r="G127" s="17">
        <f t="shared" si="27"/>
        <v>8.8370682599507546</v>
      </c>
      <c r="H127" s="17">
        <f t="shared" si="27"/>
        <v>7.5395164297579669</v>
      </c>
      <c r="I127" s="17">
        <f t="shared" si="27"/>
        <v>5.4493611603332397</v>
      </c>
      <c r="J127" s="17">
        <f t="shared" si="27"/>
        <v>2.2672744589376634</v>
      </c>
      <c r="N127">
        <v>0</v>
      </c>
      <c r="O127" s="17">
        <f>O115-O92^2</f>
        <v>8.965715212236347</v>
      </c>
      <c r="P127" s="17">
        <f t="shared" ref="P127:U127" si="28">P115-P92^2</f>
        <v>8.9826097210097089</v>
      </c>
      <c r="Q127" s="17">
        <f t="shared" si="28"/>
        <v>9.0406742486387373</v>
      </c>
      <c r="R127" s="17">
        <f t="shared" si="28"/>
        <v>8.6871181234304942</v>
      </c>
      <c r="S127" s="17">
        <f t="shared" si="28"/>
        <v>7.5062443058958905</v>
      </c>
      <c r="T127" s="17">
        <f t="shared" si="28"/>
        <v>4.9978534528257654</v>
      </c>
      <c r="U127" s="17">
        <f t="shared" si="28"/>
        <v>2.5167433307750287</v>
      </c>
    </row>
    <row r="128" spans="2:22" x14ac:dyDescent="0.35">
      <c r="C128">
        <v>1</v>
      </c>
      <c r="D128" s="17">
        <f t="shared" ref="D128:J133" si="29">D116-D93^2</f>
        <v>8.9890737966699419</v>
      </c>
      <c r="E128" s="17">
        <f t="shared" si="29"/>
        <v>8.6733276953466429</v>
      </c>
      <c r="F128" s="17">
        <f t="shared" si="29"/>
        <v>8.6098745407701074</v>
      </c>
      <c r="G128" s="17">
        <f t="shared" si="29"/>
        <v>8.5446552668897198</v>
      </c>
      <c r="H128" s="17">
        <f t="shared" si="29"/>
        <v>8.2490980352503271</v>
      </c>
      <c r="I128" s="17">
        <f t="shared" si="29"/>
        <v>5.9932178323375638</v>
      </c>
      <c r="J128" s="17">
        <f t="shared" si="29"/>
        <v>3.1227432080474813</v>
      </c>
      <c r="N128">
        <v>1</v>
      </c>
      <c r="O128" s="17">
        <f t="shared" ref="O128:U128" si="30">O116-O93^2</f>
        <v>8.9447311520023334</v>
      </c>
      <c r="P128" s="17">
        <f t="shared" si="30"/>
        <v>8.6715255897406962</v>
      </c>
      <c r="Q128" s="17">
        <f t="shared" si="30"/>
        <v>8.7428461701552749</v>
      </c>
      <c r="R128" s="17">
        <f t="shared" si="30"/>
        <v>8.7372375862680656</v>
      </c>
      <c r="S128" s="17">
        <f t="shared" si="30"/>
        <v>7.5352114720611212</v>
      </c>
      <c r="T128" s="17">
        <f t="shared" si="30"/>
        <v>5.7428482117146018</v>
      </c>
      <c r="U128" s="17">
        <f t="shared" si="30"/>
        <v>2.4808283130027888</v>
      </c>
    </row>
    <row r="129" spans="2:22" x14ac:dyDescent="0.35">
      <c r="C129">
        <v>2</v>
      </c>
      <c r="D129" s="17">
        <f t="shared" si="29"/>
        <v>9.0680944235693914</v>
      </c>
      <c r="E129" s="17">
        <f t="shared" si="29"/>
        <v>8.7548618262340767</v>
      </c>
      <c r="F129" s="17">
        <f t="shared" si="29"/>
        <v>8.4564676450365539</v>
      </c>
      <c r="G129" s="17">
        <f t="shared" si="29"/>
        <v>8.4861478603301919</v>
      </c>
      <c r="H129" s="17">
        <f t="shared" si="29"/>
        <v>8.2781808157426156</v>
      </c>
      <c r="I129" s="17">
        <f t="shared" si="29"/>
        <v>6.9654445692419529</v>
      </c>
      <c r="J129" s="17">
        <f t="shared" si="29"/>
        <v>3.3552951172954266</v>
      </c>
      <c r="N129">
        <v>2</v>
      </c>
      <c r="O129" s="17">
        <f t="shared" ref="O129:U129" si="31">O117-O94^2</f>
        <v>9.1479394074189031</v>
      </c>
      <c r="P129" s="17">
        <f t="shared" si="31"/>
        <v>8.6165672336663022</v>
      </c>
      <c r="Q129" s="17">
        <f t="shared" si="31"/>
        <v>8.4571050500356932</v>
      </c>
      <c r="R129" s="17">
        <f t="shared" si="31"/>
        <v>8.378901984675764</v>
      </c>
      <c r="S129" s="17">
        <f t="shared" si="31"/>
        <v>8.1104407882010889</v>
      </c>
      <c r="T129" s="17">
        <f t="shared" si="31"/>
        <v>6.5424312569785599</v>
      </c>
      <c r="U129" s="17">
        <f t="shared" si="31"/>
        <v>3.7081320030061278</v>
      </c>
    </row>
    <row r="130" spans="2:22" x14ac:dyDescent="0.35">
      <c r="B130" t="s">
        <v>1</v>
      </c>
      <c r="C130">
        <v>3</v>
      </c>
      <c r="D130" s="17">
        <f t="shared" si="29"/>
        <v>8.7695456595432972</v>
      </c>
      <c r="E130" s="17">
        <f t="shared" si="29"/>
        <v>8.7761003755946092</v>
      </c>
      <c r="F130" s="17">
        <f t="shared" si="29"/>
        <v>8.4011850834629911</v>
      </c>
      <c r="G130" s="17">
        <f t="shared" si="29"/>
        <v>8.350172152945305</v>
      </c>
      <c r="H130" s="17">
        <f t="shared" si="29"/>
        <v>8.4512084402987284</v>
      </c>
      <c r="I130" s="17">
        <f t="shared" si="29"/>
        <v>7.7029689293951265</v>
      </c>
      <c r="J130" s="17">
        <f t="shared" si="29"/>
        <v>5.3602471040300088</v>
      </c>
      <c r="M130" t="s">
        <v>1</v>
      </c>
      <c r="N130">
        <v>3</v>
      </c>
      <c r="O130" s="17">
        <f t="shared" ref="O130:U130" si="32">O118-O95^2</f>
        <v>8.9006183051829595</v>
      </c>
      <c r="P130" s="17">
        <f t="shared" si="32"/>
        <v>8.5860587373469173</v>
      </c>
      <c r="Q130" s="17">
        <f t="shared" si="32"/>
        <v>8.4964999646591934</v>
      </c>
      <c r="R130" s="17">
        <f t="shared" si="32"/>
        <v>8.3519706385791892</v>
      </c>
      <c r="S130" s="17">
        <f t="shared" si="32"/>
        <v>8.1649959990857326</v>
      </c>
      <c r="T130" s="17">
        <f t="shared" si="32"/>
        <v>7.5491918615072677</v>
      </c>
      <c r="U130" s="17">
        <f t="shared" si="32"/>
        <v>4.0830439997186403</v>
      </c>
    </row>
    <row r="131" spans="2:22" x14ac:dyDescent="0.35">
      <c r="C131">
        <v>4</v>
      </c>
      <c r="D131" s="17">
        <f t="shared" si="29"/>
        <v>7.6196062488413077</v>
      </c>
      <c r="E131" s="17">
        <f t="shared" si="29"/>
        <v>7.6269582877161071</v>
      </c>
      <c r="F131" s="17">
        <f t="shared" si="29"/>
        <v>8.1647667095121506</v>
      </c>
      <c r="G131" s="17">
        <f t="shared" si="29"/>
        <v>8.1941947354812896</v>
      </c>
      <c r="H131" s="17">
        <f t="shared" si="29"/>
        <v>8.4545676803128345</v>
      </c>
      <c r="I131" s="17">
        <f t="shared" si="29"/>
        <v>8.4479693640563198</v>
      </c>
      <c r="J131" s="17">
        <f t="shared" si="29"/>
        <v>6.3169798822495693</v>
      </c>
      <c r="N131">
        <v>4</v>
      </c>
      <c r="O131" s="17">
        <f t="shared" ref="O131:U131" si="33">O119-O96^2</f>
        <v>7.6492161583552019</v>
      </c>
      <c r="P131" s="17">
        <f t="shared" si="33"/>
        <v>8.3261246209140722</v>
      </c>
      <c r="Q131" s="17">
        <f t="shared" si="33"/>
        <v>8.3286989725084197</v>
      </c>
      <c r="R131" s="17">
        <f t="shared" si="33"/>
        <v>8.4658938085166255</v>
      </c>
      <c r="S131" s="17">
        <f t="shared" si="33"/>
        <v>8.452171667572145</v>
      </c>
      <c r="T131" s="17">
        <f t="shared" si="33"/>
        <v>8.3291517797123333</v>
      </c>
      <c r="U131" s="17">
        <f t="shared" si="33"/>
        <v>6.6926987784479479</v>
      </c>
    </row>
    <row r="132" spans="2:22" x14ac:dyDescent="0.35">
      <c r="C132">
        <v>5</v>
      </c>
      <c r="D132" s="17">
        <f t="shared" si="29"/>
        <v>5.1038850229679582</v>
      </c>
      <c r="E132" s="17">
        <f t="shared" si="29"/>
        <v>5.8450439945310393</v>
      </c>
      <c r="F132" s="17">
        <f t="shared" si="29"/>
        <v>6.637408020139361</v>
      </c>
      <c r="G132" s="17">
        <f t="shared" si="29"/>
        <v>7.6100881301455559</v>
      </c>
      <c r="H132" s="17">
        <f t="shared" si="29"/>
        <v>8.3663150677287206</v>
      </c>
      <c r="I132" s="17">
        <f t="shared" si="29"/>
        <v>8.9160671039677482</v>
      </c>
      <c r="J132" s="17">
        <f t="shared" si="29"/>
        <v>9.4421743579459871</v>
      </c>
      <c r="N132">
        <v>5</v>
      </c>
      <c r="O132" s="17">
        <f t="shared" ref="O132:U132" si="34">O120-O97^2</f>
        <v>5.5600086145070122</v>
      </c>
      <c r="P132" s="17">
        <f t="shared" si="34"/>
        <v>6.1001652849897283</v>
      </c>
      <c r="Q132" s="17">
        <f t="shared" si="34"/>
        <v>7.0526967074422089</v>
      </c>
      <c r="R132" s="17">
        <f t="shared" si="34"/>
        <v>7.7684274480129147</v>
      </c>
      <c r="S132" s="17">
        <f t="shared" si="34"/>
        <v>8.4682652068692619</v>
      </c>
      <c r="T132" s="17">
        <f t="shared" si="34"/>
        <v>8.9160671039677482</v>
      </c>
      <c r="U132" s="17">
        <f t="shared" si="34"/>
        <v>7.7412520827153344</v>
      </c>
    </row>
    <row r="133" spans="2:22" x14ac:dyDescent="0.35">
      <c r="C133">
        <v>6</v>
      </c>
      <c r="D133" s="17">
        <f t="shared" si="29"/>
        <v>2.5768741201902259</v>
      </c>
      <c r="E133" s="17">
        <f t="shared" si="29"/>
        <v>2.5439157756376289</v>
      </c>
      <c r="F133" s="17">
        <f t="shared" si="29"/>
        <v>3.7858886004010515</v>
      </c>
      <c r="G133" s="17">
        <f t="shared" si="29"/>
        <v>4.1590290094035396</v>
      </c>
      <c r="H133" s="17">
        <f t="shared" si="29"/>
        <v>6.7641485370443206</v>
      </c>
      <c r="I133" s="17">
        <f t="shared" si="29"/>
        <v>7.782772999969211</v>
      </c>
      <c r="J133" s="17">
        <f t="shared" si="29"/>
        <v>8.9160671039677482</v>
      </c>
      <c r="N133">
        <v>6</v>
      </c>
      <c r="O133" s="17">
        <f t="shared" ref="O133:U133" si="35">O121-O98^2</f>
        <v>2.3231690606784667</v>
      </c>
      <c r="P133" s="17">
        <f t="shared" si="35"/>
        <v>3.1902596643075043</v>
      </c>
      <c r="Q133" s="17">
        <f t="shared" si="35"/>
        <v>3.4265956885370485</v>
      </c>
      <c r="R133" s="17">
        <f t="shared" si="35"/>
        <v>5.438038757485117</v>
      </c>
      <c r="S133" s="17">
        <f t="shared" si="35"/>
        <v>6.3817756017703573</v>
      </c>
      <c r="T133" s="17">
        <f t="shared" si="35"/>
        <v>9.4614495449270919</v>
      </c>
      <c r="U133" s="17">
        <f t="shared" si="35"/>
        <v>8.9160671039677482</v>
      </c>
    </row>
    <row r="135" spans="2:22" x14ac:dyDescent="0.35">
      <c r="D135" s="115" t="s">
        <v>118</v>
      </c>
      <c r="E135" s="116"/>
      <c r="F135" s="120">
        <f>INDEX(D138:K145,VLOOKUP($D$12,C137:K145,1,FALSE)+1,HLOOKUP($D$13,C137:K145,1,FALSE)+1)</f>
        <v>2023.447749632403</v>
      </c>
      <c r="O135" s="115" t="s">
        <v>119</v>
      </c>
      <c r="P135" s="116"/>
      <c r="Q135" s="120">
        <f>INDEX(O138:V145,VLOOKUP($D$12,N137:V145,1,FALSE)+1,HLOOKUP($D$13,N137:V145,1,FALSE)+1)</f>
        <v>2023.5321940035881</v>
      </c>
    </row>
    <row r="136" spans="2:22" x14ac:dyDescent="0.35">
      <c r="G136" t="s">
        <v>0</v>
      </c>
      <c r="R136" t="s">
        <v>0</v>
      </c>
    </row>
    <row r="137" spans="2:22" x14ac:dyDescent="0.35">
      <c r="D137">
        <v>0</v>
      </c>
      <c r="E137">
        <v>1</v>
      </c>
      <c r="F137">
        <v>2</v>
      </c>
      <c r="G137">
        <v>3</v>
      </c>
      <c r="H137">
        <v>4</v>
      </c>
      <c r="I137">
        <v>5</v>
      </c>
      <c r="J137">
        <v>6</v>
      </c>
      <c r="K137">
        <v>7</v>
      </c>
      <c r="O137">
        <v>0</v>
      </c>
      <c r="P137">
        <v>1</v>
      </c>
      <c r="Q137">
        <v>2</v>
      </c>
      <c r="R137">
        <v>3</v>
      </c>
      <c r="S137">
        <v>4</v>
      </c>
      <c r="T137">
        <v>5</v>
      </c>
      <c r="U137">
        <v>6</v>
      </c>
      <c r="V137">
        <v>7</v>
      </c>
    </row>
    <row r="138" spans="2:22" x14ac:dyDescent="0.35">
      <c r="C138">
        <v>0</v>
      </c>
      <c r="D138" s="17">
        <f>$D$2*O139+$D$3*P138</f>
        <v>2023.447749632403</v>
      </c>
      <c r="E138" s="26">
        <f>$D$2*E139+$D$3*F138</f>
        <v>2040.1738939340871</v>
      </c>
      <c r="F138" s="17">
        <f>$D$2*Q139+$D$3*R138</f>
        <v>1886.6430020658111</v>
      </c>
      <c r="G138" s="26">
        <f>$D$2*G139+$D$3*H138</f>
        <v>1692.5007800793992</v>
      </c>
      <c r="H138" s="17">
        <f>$D$2*S139+$D$3*T138</f>
        <v>1282.8434549219776</v>
      </c>
      <c r="I138" s="26">
        <f>$D$2*I139+$D$3*J138</f>
        <v>979.93158335222915</v>
      </c>
      <c r="J138" s="17">
        <f>$D$2*U139+$D$3*V138</f>
        <v>594.50248937095398</v>
      </c>
      <c r="K138" s="112">
        <v>343</v>
      </c>
      <c r="N138">
        <v>0</v>
      </c>
      <c r="O138" s="17">
        <f>$D$5*D139+$D$4*E138</f>
        <v>2023.5321940035881</v>
      </c>
      <c r="P138" s="26">
        <f>$D$5*P139+$D$4*Q138</f>
        <v>1989.0065115956024</v>
      </c>
      <c r="Q138" s="17">
        <f>$D$5*F139+$D$4*G138</f>
        <v>1883.1866686489598</v>
      </c>
      <c r="R138" s="26">
        <f>$D$5*R139+$D$4*S138</f>
        <v>1566.1334251526455</v>
      </c>
      <c r="S138" s="17">
        <f>$D$5*H139+$D$4*I138</f>
        <v>1287.4707839545899</v>
      </c>
      <c r="T138" s="26">
        <f>$D$5*T139+$D$4*U138</f>
        <v>845.62473234419519</v>
      </c>
      <c r="U138" s="17">
        <f>$D$5*J139+$D$4*K138</f>
        <v>570.45539856448988</v>
      </c>
      <c r="V138" s="112">
        <v>343</v>
      </c>
    </row>
    <row r="139" spans="2:22" x14ac:dyDescent="0.35">
      <c r="C139">
        <v>1</v>
      </c>
      <c r="D139" s="26">
        <f>$D$2*D140+$D$3*E139</f>
        <v>1998.9339825150646</v>
      </c>
      <c r="E139" s="17">
        <f>$D$2*P140+$D$3*Q139</f>
        <v>2145.5235877070954</v>
      </c>
      <c r="F139" s="26">
        <f>$D$2*F140+$D$3*G139</f>
        <v>2165.0407962020467</v>
      </c>
      <c r="G139" s="17">
        <f>$D$2*R140+$D$3*S139</f>
        <v>1973.5990869545494</v>
      </c>
      <c r="H139" s="26">
        <f>$D$2*H140+$D$3*I139</f>
        <v>1742.0465982657347</v>
      </c>
      <c r="I139" s="17">
        <f>$D$2*T140+$D$3*U139</f>
        <v>1244.4049836433765</v>
      </c>
      <c r="J139" s="26">
        <f>$D$2*J140+$D$3*K139</f>
        <v>906.65879253639082</v>
      </c>
      <c r="K139" s="112">
        <v>512</v>
      </c>
      <c r="N139">
        <v>1</v>
      </c>
      <c r="O139" s="26">
        <f>$D$5*O140+$D$4*P139</f>
        <v>2047.0806083762527</v>
      </c>
      <c r="P139" s="17">
        <f>$D$5*E140+$D$4*F139</f>
        <v>2145.4195515707679</v>
      </c>
      <c r="Q139" s="26">
        <f>$D$5*Q140+$D$4*R139</f>
        <v>2106.5699846309103</v>
      </c>
      <c r="R139" s="17">
        <f>$D$5*G140+$D$4*H139</f>
        <v>1978.0265977712652</v>
      </c>
      <c r="S139" s="26">
        <f>$D$5*S140+$D$4*T139</f>
        <v>1582.8538174939208</v>
      </c>
      <c r="T139" s="17">
        <f>$D$5*I140+$D$4*J139</f>
        <v>1252.3544231652895</v>
      </c>
      <c r="U139" s="26">
        <f>$D$5*U140+$D$4*V139</f>
        <v>767.078248659265</v>
      </c>
      <c r="V139" s="112">
        <v>512</v>
      </c>
    </row>
    <row r="140" spans="2:22" x14ac:dyDescent="0.35">
      <c r="C140">
        <v>2</v>
      </c>
      <c r="D140" s="17">
        <f>$D$2*O141+$D$3*P140</f>
        <v>1898.3472547929566</v>
      </c>
      <c r="E140" s="26">
        <f>$D$2*E141+$D$3*F140</f>
        <v>2116.4172545023225</v>
      </c>
      <c r="F140" s="17">
        <f>$D$2*Q141+$D$3*R140</f>
        <v>2296.4041016527103</v>
      </c>
      <c r="G140" s="26">
        <f>$D$2*G141+$D$3*H140</f>
        <v>2326.8302632105469</v>
      </c>
      <c r="H140" s="17">
        <f>$D$2*S141+$D$3*T140</f>
        <v>2083.5178883182334</v>
      </c>
      <c r="I140" s="26">
        <f>$D$2*I141+$D$3*J140</f>
        <v>1763.3295199631775</v>
      </c>
      <c r="J140" s="17">
        <f>$D$2*U141+$D$3*V140</f>
        <v>1177.4654193500082</v>
      </c>
      <c r="K140" s="112">
        <v>729</v>
      </c>
      <c r="N140">
        <v>2</v>
      </c>
      <c r="O140" s="17">
        <f>$D$5*D141+$D$4*E140</f>
        <v>1901.7251379400038</v>
      </c>
      <c r="P140" s="26">
        <f>$D$5*P141+$D$4*Q140</f>
        <v>2172.252737166817</v>
      </c>
      <c r="Q140" s="17">
        <f>$D$5*F141+$D$4*G140</f>
        <v>2296.5708516474942</v>
      </c>
      <c r="R140" s="26">
        <f>$D$5*R141+$D$4*S140</f>
        <v>2241.7203359097557</v>
      </c>
      <c r="S140" s="17">
        <f>$D$5*H141+$D$4*I140</f>
        <v>2071.3672525682668</v>
      </c>
      <c r="T140" s="26">
        <f>$D$5*T141+$D$4*U140</f>
        <v>1571.9366272645823</v>
      </c>
      <c r="U140" s="17">
        <f>$D$5*J141+$D$4*K140</f>
        <v>1144.1111679431681</v>
      </c>
      <c r="V140" s="112">
        <v>729</v>
      </c>
    </row>
    <row r="141" spans="2:22" x14ac:dyDescent="0.35">
      <c r="B141" t="s">
        <v>1</v>
      </c>
      <c r="C141">
        <v>3</v>
      </c>
      <c r="D141" s="26">
        <f>$D$2*D142+$D$3*E141</f>
        <v>1584.3872391571908</v>
      </c>
      <c r="E141" s="17">
        <f>$D$2*P142+$D$3*Q141</f>
        <v>1992.9140363569413</v>
      </c>
      <c r="F141" s="26">
        <f>$D$2*F142+$D$3*G141</f>
        <v>2251.8442066379826</v>
      </c>
      <c r="G141" s="17">
        <f>$D$2*R142+$D$3*S141</f>
        <v>2493.7861368732929</v>
      </c>
      <c r="H141" s="26">
        <f>$D$2*H142+$D$3*I141</f>
        <v>2526.6799504723217</v>
      </c>
      <c r="I141" s="17">
        <f>$D$2*T142+$D$3*U141</f>
        <v>2165.337238677861</v>
      </c>
      <c r="J141" s="26">
        <f>$D$2*J142+$D$3*K141</f>
        <v>1757.6898493854692</v>
      </c>
      <c r="K141" s="112">
        <v>1000</v>
      </c>
      <c r="M141" t="s">
        <v>1</v>
      </c>
      <c r="N141">
        <v>3</v>
      </c>
      <c r="O141" s="26">
        <f>$D$5*O142+$D$4*P141</f>
        <v>1710.3990292619565</v>
      </c>
      <c r="P141" s="17">
        <f>$D$5*E142+$D$4*F141</f>
        <v>1988.4972744063202</v>
      </c>
      <c r="Q141" s="26">
        <f>$D$5*Q142+$D$4*R141</f>
        <v>2333.9269604420533</v>
      </c>
      <c r="R141" s="17">
        <f>$D$5*G142+$D$4*H141</f>
        <v>2493.5204037667868</v>
      </c>
      <c r="S141" s="26">
        <f>$D$5*S142+$D$4*T141</f>
        <v>2434.5542728280789</v>
      </c>
      <c r="T141" s="17">
        <f>$D$5*I142+$D$4*J141</f>
        <v>2204.3083905167314</v>
      </c>
      <c r="U141" s="26">
        <f>$D$5*U142+$D$4*V141</f>
        <v>1485.1930305257597</v>
      </c>
      <c r="V141" s="112">
        <v>1000</v>
      </c>
    </row>
    <row r="142" spans="2:22" x14ac:dyDescent="0.35">
      <c r="C142">
        <v>4</v>
      </c>
      <c r="D142" s="17">
        <f>$D$2*O143+$D$3*P142</f>
        <v>1304.0646769722021</v>
      </c>
      <c r="E142" s="26">
        <f>$D$2*E143+$D$3*F142</f>
        <v>1599.2423568833585</v>
      </c>
      <c r="F142" s="17">
        <f>$D$2*Q143+$D$3*R142</f>
        <v>2085.8287034973591</v>
      </c>
      <c r="G142" s="26">
        <f>$D$2*G143+$D$3*H142</f>
        <v>2444.5070489933687</v>
      </c>
      <c r="H142" s="17">
        <f>$D$2*S143+$D$3*T142</f>
        <v>2774.6257779955231</v>
      </c>
      <c r="I142" s="26">
        <f>$D$2*I143+$D$3*J142</f>
        <v>2864.4583376569667</v>
      </c>
      <c r="J142" s="17">
        <f>$D$2*U143+$D$3*V142</f>
        <v>2277.6008108625956</v>
      </c>
      <c r="K142" s="112">
        <v>1331</v>
      </c>
      <c r="N142">
        <v>4</v>
      </c>
      <c r="O142" s="17">
        <f>$D$5*D143+$D$4*E142</f>
        <v>1299.3400943444119</v>
      </c>
      <c r="P142" s="26">
        <f>$D$5*P143+$D$4*Q142</f>
        <v>1758.9180848722879</v>
      </c>
      <c r="Q142" s="17">
        <f>$D$5*F143+$D$4*G142</f>
        <v>2098.0307907311171</v>
      </c>
      <c r="R142" s="26">
        <f>$D$5*R143+$D$4*S142</f>
        <v>2534.4298057977303</v>
      </c>
      <c r="S142" s="17">
        <f>$D$5*H143+$D$4*I142</f>
        <v>2774.8823000794609</v>
      </c>
      <c r="T142" s="26">
        <f>$D$5*T143+$D$4*U142</f>
        <v>2632.0379995370167</v>
      </c>
      <c r="U142" s="17">
        <f>$D$5*J143+$D$4*K142</f>
        <v>2202.360196588967</v>
      </c>
      <c r="V142" s="112">
        <v>1331</v>
      </c>
    </row>
    <row r="143" spans="2:22" x14ac:dyDescent="0.35">
      <c r="C143">
        <v>5</v>
      </c>
      <c r="D143" s="26">
        <f>$D$2*D144+$D$3*E143</f>
        <v>856.05249087670029</v>
      </c>
      <c r="E143" s="17">
        <f>$D$2*P144+$D$3*Q143</f>
        <v>1265.3569610120662</v>
      </c>
      <c r="F143" s="26">
        <f>$D$2*F144+$D$3*G143</f>
        <v>1585.9018428423435</v>
      </c>
      <c r="G143" s="17">
        <f>$D$2*R144+$D$3*S143</f>
        <v>2217.9864668101436</v>
      </c>
      <c r="H143" s="26">
        <f>$D$2*H144+$D$3*I143</f>
        <v>2642.4793408963515</v>
      </c>
      <c r="I143" s="17">
        <f>$D$2*T144+$D$3*U143</f>
        <v>3267.1477246841455</v>
      </c>
      <c r="J143" s="26">
        <f>$D$2*J144+$D$3*K143</f>
        <v>3490.323715213357</v>
      </c>
      <c r="K143" s="112">
        <v>1728</v>
      </c>
      <c r="N143">
        <v>5</v>
      </c>
      <c r="O143" s="26">
        <f>$D$5*O144+$D$4*P143</f>
        <v>991.95376137226026</v>
      </c>
      <c r="P143" s="17">
        <f>$D$5*E144+$D$4*F143</f>
        <v>1257.6732545966588</v>
      </c>
      <c r="Q143" s="26">
        <f>$D$5*Q144+$D$4*R143</f>
        <v>1778.0079895128051</v>
      </c>
      <c r="R143" s="17">
        <f>$D$5*G144+$D$4*H143</f>
        <v>2179.0153149712733</v>
      </c>
      <c r="S143" s="26">
        <f>$D$5*S144+$D$4*T143</f>
        <v>2872.4665357321819</v>
      </c>
      <c r="T143" s="17">
        <f>$D$5*I144+$D$4*J143</f>
        <v>3267.1477246841455</v>
      </c>
      <c r="U143" s="26">
        <f>$D$5*U144+$D$4*V143</f>
        <v>2927.1385314876775</v>
      </c>
      <c r="V143" s="112">
        <v>1728</v>
      </c>
    </row>
    <row r="144" spans="2:22" x14ac:dyDescent="0.35">
      <c r="C144">
        <v>6</v>
      </c>
      <c r="D144" s="17">
        <f>$D$2*O145+$D$3*P144</f>
        <v>575.19630575351482</v>
      </c>
      <c r="E144" s="26">
        <f>$D$2*E145+$D$3*F144</f>
        <v>772.5163136611942</v>
      </c>
      <c r="F144" s="17">
        <f>$D$2*Q145+$D$3*R144</f>
        <v>1152.1785656352608</v>
      </c>
      <c r="G144" s="26">
        <f>$D$2*G145+$D$3*H144</f>
        <v>1493.9659405300085</v>
      </c>
      <c r="H144" s="17">
        <f>$D$2*S145+$D$3*T144</f>
        <v>2213.8449329220552</v>
      </c>
      <c r="I144" s="26">
        <f>$D$2*I145+$D$3*J144</f>
        <v>2937.2697532554394</v>
      </c>
      <c r="J144" s="29">
        <f>(1+$D$2*$D$4+$D$3*$D$5)/SQRT($D$2*$D$4+$D$3*$D$5)*($J$133)^(3/2)+3*$J$121*$J$98-2*$J$98^3</f>
        <v>4699.5934684687963</v>
      </c>
      <c r="N144">
        <v>6</v>
      </c>
      <c r="O144" s="17">
        <f>$D$5*D145+$D$4*E144</f>
        <v>599.19194507618715</v>
      </c>
      <c r="P144" s="26">
        <f>$D$5*P145+$D$4*Q144</f>
        <v>913.58652440633568</v>
      </c>
      <c r="Q144" s="17">
        <f>$D$5*F145+$D$4*G144</f>
        <v>1185.2762949581629</v>
      </c>
      <c r="R144" s="26">
        <f>$D$5*R145+$D$4*S144</f>
        <v>1768.8959026738382</v>
      </c>
      <c r="S144" s="17">
        <f>$D$5*H145+$D$4*I144</f>
        <v>2289.0855471956838</v>
      </c>
      <c r="T144" s="26">
        <f>$D$5*T145+$D$4*U144</f>
        <v>3500.4549369811189</v>
      </c>
      <c r="U144" s="29">
        <f>(1+$D$2*$D$4+$D$3*$D$5)/SQRT($D$2*$D$4+$D$3*$D$5)*($J$133)^(3/2)+3*$J$121*$J$98-2*$J$98^3</f>
        <v>4699.5934684687963</v>
      </c>
    </row>
    <row r="145" spans="2:22" x14ac:dyDescent="0.35">
      <c r="C145">
        <v>7</v>
      </c>
      <c r="D145" s="112">
        <v>343</v>
      </c>
      <c r="E145" s="112">
        <v>512</v>
      </c>
      <c r="F145" s="112">
        <v>729</v>
      </c>
      <c r="G145" s="112">
        <v>1000</v>
      </c>
      <c r="H145" s="112">
        <v>1331</v>
      </c>
      <c r="I145" s="112">
        <v>1728</v>
      </c>
      <c r="N145">
        <v>7</v>
      </c>
      <c r="O145" s="112">
        <v>343</v>
      </c>
      <c r="P145" s="112">
        <v>512</v>
      </c>
      <c r="Q145" s="112">
        <v>729</v>
      </c>
      <c r="R145" s="112">
        <v>1000</v>
      </c>
      <c r="S145" s="112">
        <v>1331</v>
      </c>
      <c r="T145" s="112">
        <v>1728</v>
      </c>
    </row>
    <row r="147" spans="2:22" x14ac:dyDescent="0.35">
      <c r="D147" s="115" t="s">
        <v>120</v>
      </c>
      <c r="E147" s="116"/>
      <c r="F147" s="120">
        <f>INDEX(D150:J156,VLOOKUP($D$12,C149:J156,1,FALSE)+1,HLOOKUP($D$13,C149:J156,1,FALSE)+1)</f>
        <v>1.8668803415082378</v>
      </c>
      <c r="O147" s="115" t="s">
        <v>125</v>
      </c>
      <c r="P147" s="116"/>
      <c r="Q147" s="120">
        <f>INDEX(O150:U156,VLOOKUP($D$12,N149:U156,1,FALSE)+1,HLOOKUP($D$13,N149:U156,1,FALSE)+1)</f>
        <v>1.8662647176453797</v>
      </c>
    </row>
    <row r="148" spans="2:22" x14ac:dyDescent="0.35">
      <c r="G148" t="s">
        <v>0</v>
      </c>
      <c r="R148" t="s">
        <v>0</v>
      </c>
    </row>
    <row r="149" spans="2:22" x14ac:dyDescent="0.35">
      <c r="D149">
        <v>0</v>
      </c>
      <c r="E149">
        <v>1</v>
      </c>
      <c r="F149">
        <v>2</v>
      </c>
      <c r="G149">
        <v>3</v>
      </c>
      <c r="H149">
        <v>4</v>
      </c>
      <c r="I149">
        <v>5</v>
      </c>
      <c r="J149">
        <v>6</v>
      </c>
      <c r="O149">
        <v>0</v>
      </c>
      <c r="P149">
        <v>1</v>
      </c>
      <c r="Q149">
        <v>2</v>
      </c>
      <c r="R149">
        <v>3</v>
      </c>
      <c r="S149">
        <v>4</v>
      </c>
      <c r="T149">
        <v>5</v>
      </c>
      <c r="U149">
        <v>6</v>
      </c>
    </row>
    <row r="150" spans="2:22" x14ac:dyDescent="0.35">
      <c r="C150">
        <v>0</v>
      </c>
      <c r="D150" s="17">
        <f>(D138-3*D115*D92+2*D92^3)/(D127)^(3/2)</f>
        <v>1.8668803415082378</v>
      </c>
      <c r="E150" s="17">
        <f t="shared" ref="E150:J150" si="36">(E138-3*E115*E92+2*E92^3)/(E127)^(3/2)</f>
        <v>1.8752599941787262</v>
      </c>
      <c r="F150" s="17">
        <f t="shared" si="36"/>
        <v>1.7903750993853702</v>
      </c>
      <c r="G150" s="17">
        <f t="shared" si="36"/>
        <v>1.8322018040221821</v>
      </c>
      <c r="H150" s="17">
        <f t="shared" si="36"/>
        <v>2.0404490193333733</v>
      </c>
      <c r="I150" s="17">
        <f t="shared" si="36"/>
        <v>2.5530767447668801</v>
      </c>
      <c r="J150" s="17">
        <f t="shared" si="36"/>
        <v>3.6983633676495673</v>
      </c>
      <c r="N150">
        <v>0</v>
      </c>
      <c r="O150" s="17">
        <f>(O138-3*O115*O92+2*O92^3)/(O127)^(3/2)</f>
        <v>1.8662647176453797</v>
      </c>
      <c r="P150" s="17">
        <f t="shared" ref="P150:U150" si="37">(P138-3*P115*P92+2*P92^3)/(P127)^(3/2)</f>
        <v>1.8538681147161247</v>
      </c>
      <c r="Q150" s="17">
        <f t="shared" si="37"/>
        <v>1.8150069119166981</v>
      </c>
      <c r="R150" s="17">
        <f t="shared" si="37"/>
        <v>1.8545814169958306</v>
      </c>
      <c r="S150" s="17">
        <f t="shared" si="37"/>
        <v>2.09106030787318</v>
      </c>
      <c r="T150" s="17">
        <f t="shared" si="37"/>
        <v>2.5447718729720616</v>
      </c>
      <c r="U150" s="17">
        <f t="shared" si="37"/>
        <v>3.3727337111598286</v>
      </c>
    </row>
    <row r="151" spans="2:22" x14ac:dyDescent="0.35">
      <c r="C151">
        <v>1</v>
      </c>
      <c r="D151" s="17">
        <f t="shared" ref="D151:J156" si="38">(D139-3*D116*D93+2*D93^3)/(D128)^(3/2)</f>
        <v>1.8550193712102445</v>
      </c>
      <c r="E151" s="17">
        <f t="shared" si="38"/>
        <v>2.001361753060245</v>
      </c>
      <c r="F151" s="17">
        <f t="shared" si="38"/>
        <v>2.0350886173085723</v>
      </c>
      <c r="G151" s="17">
        <f t="shared" si="38"/>
        <v>2.020148235156594</v>
      </c>
      <c r="H151" s="17">
        <f t="shared" si="38"/>
        <v>2.0200171629119525</v>
      </c>
      <c r="I151" s="17">
        <f t="shared" si="38"/>
        <v>2.5614138516102494</v>
      </c>
      <c r="J151" s="17">
        <f t="shared" si="38"/>
        <v>3.4847627353464836</v>
      </c>
      <c r="N151">
        <v>1</v>
      </c>
      <c r="O151" s="17">
        <f t="shared" ref="O151:U156" si="39">(O139-3*O116*O93+2*O93^3)/(O128)^(3/2)</f>
        <v>1.8783359394133536</v>
      </c>
      <c r="P151" s="17">
        <f t="shared" si="39"/>
        <v>2.0024580482626058</v>
      </c>
      <c r="Q151" s="17">
        <f t="shared" si="39"/>
        <v>1.9593708523266167</v>
      </c>
      <c r="R151" s="17">
        <f t="shared" si="39"/>
        <v>1.9300279432904139</v>
      </c>
      <c r="S151" s="17">
        <f t="shared" si="39"/>
        <v>2.2224733447884129</v>
      </c>
      <c r="T151" s="17">
        <f t="shared" si="39"/>
        <v>2.6543606765802581</v>
      </c>
      <c r="U151" s="17">
        <f t="shared" si="39"/>
        <v>4.1569070475282013</v>
      </c>
    </row>
    <row r="152" spans="2:22" x14ac:dyDescent="0.35">
      <c r="C152">
        <v>2</v>
      </c>
      <c r="D152" s="17">
        <f t="shared" si="38"/>
        <v>1.8122180796103839</v>
      </c>
      <c r="E152" s="17">
        <f t="shared" si="38"/>
        <v>1.9591074500655203</v>
      </c>
      <c r="F152" s="17">
        <f t="shared" si="38"/>
        <v>2.1214999507362671</v>
      </c>
      <c r="G152" s="17">
        <f t="shared" si="38"/>
        <v>2.1034744221373649</v>
      </c>
      <c r="H152" s="17">
        <f t="shared" si="38"/>
        <v>2.1021458630000684</v>
      </c>
      <c r="I152" s="17">
        <f t="shared" si="38"/>
        <v>2.531091112616215</v>
      </c>
      <c r="J152" s="17">
        <f t="shared" si="38"/>
        <v>3.9571003195385748</v>
      </c>
      <c r="N152">
        <v>2</v>
      </c>
      <c r="O152" s="17">
        <f t="shared" si="39"/>
        <v>1.7874992000623151</v>
      </c>
      <c r="P152" s="17">
        <f t="shared" si="39"/>
        <v>2.0348305390635675</v>
      </c>
      <c r="Q152" s="17">
        <f t="shared" si="39"/>
        <v>2.1206712858314014</v>
      </c>
      <c r="R152" s="17">
        <f t="shared" si="39"/>
        <v>2.1552165359496711</v>
      </c>
      <c r="S152" s="17">
        <f t="shared" si="39"/>
        <v>2.2200686894495347</v>
      </c>
      <c r="T152" s="17">
        <f t="shared" si="39"/>
        <v>2.5313251708234348</v>
      </c>
      <c r="U152" s="17">
        <f t="shared" si="39"/>
        <v>3.6244404003664688</v>
      </c>
    </row>
    <row r="153" spans="2:22" x14ac:dyDescent="0.35">
      <c r="B153" t="s">
        <v>1</v>
      </c>
      <c r="C153">
        <v>3</v>
      </c>
      <c r="D153" s="17">
        <f t="shared" si="38"/>
        <v>1.8412049962850781</v>
      </c>
      <c r="E153" s="17">
        <f t="shared" si="38"/>
        <v>1.9236893502244883</v>
      </c>
      <c r="F153" s="17">
        <f t="shared" si="38"/>
        <v>2.150456721959205</v>
      </c>
      <c r="G153" s="17">
        <f t="shared" si="38"/>
        <v>2.2087522167368312</v>
      </c>
      <c r="H153" s="17">
        <f t="shared" si="38"/>
        <v>2.1939580871575242</v>
      </c>
      <c r="I153" s="17">
        <f t="shared" si="38"/>
        <v>2.4072400459599925</v>
      </c>
      <c r="J153" s="17">
        <f t="shared" si="38"/>
        <v>3.0589059372404845</v>
      </c>
      <c r="M153" t="s">
        <v>1</v>
      </c>
      <c r="N153">
        <v>3</v>
      </c>
      <c r="O153" s="17">
        <f t="shared" si="39"/>
        <v>1.8229399960354311</v>
      </c>
      <c r="P153" s="17">
        <f t="shared" si="39"/>
        <v>2.0126912148708476</v>
      </c>
      <c r="Q153" s="17">
        <f t="shared" si="39"/>
        <v>2.1026828626412506</v>
      </c>
      <c r="R153" s="17">
        <f t="shared" si="39"/>
        <v>2.2085764909279995</v>
      </c>
      <c r="S153" s="17">
        <f t="shared" si="39"/>
        <v>2.239348486005476</v>
      </c>
      <c r="T153" s="17">
        <f t="shared" si="39"/>
        <v>2.3827746774579648</v>
      </c>
      <c r="U153" s="17">
        <f t="shared" si="39"/>
        <v>3.8519317304904694</v>
      </c>
    </row>
    <row r="154" spans="2:22" x14ac:dyDescent="0.35">
      <c r="C154">
        <v>4</v>
      </c>
      <c r="D154" s="17">
        <f t="shared" si="38"/>
        <v>2.0720269398186004</v>
      </c>
      <c r="E154" s="17">
        <f t="shared" si="38"/>
        <v>2.2044535527287352</v>
      </c>
      <c r="F154" s="17">
        <f t="shared" si="38"/>
        <v>2.2074757454894764</v>
      </c>
      <c r="G154" s="17">
        <f t="shared" si="38"/>
        <v>2.2325920446667764</v>
      </c>
      <c r="H154" s="17">
        <f t="shared" si="38"/>
        <v>2.2232325329279696</v>
      </c>
      <c r="I154" s="17">
        <f t="shared" si="38"/>
        <v>2.2210876240683066</v>
      </c>
      <c r="J154" s="17">
        <f t="shared" si="38"/>
        <v>2.858038788900807</v>
      </c>
      <c r="N154">
        <v>4</v>
      </c>
      <c r="O154" s="17">
        <f t="shared" si="39"/>
        <v>2.0243961475531482</v>
      </c>
      <c r="P154" s="17">
        <f t="shared" si="39"/>
        <v>2.0057120829198571</v>
      </c>
      <c r="Q154" s="17">
        <f t="shared" si="39"/>
        <v>2.0917939692920249</v>
      </c>
      <c r="R154" s="17">
        <f t="shared" si="39"/>
        <v>2.1903696755647419</v>
      </c>
      <c r="S154" s="17">
        <f t="shared" si="39"/>
        <v>2.2237888529028091</v>
      </c>
      <c r="T154" s="17">
        <f t="shared" si="39"/>
        <v>2.2728183502036523</v>
      </c>
      <c r="U154" s="17">
        <f t="shared" si="39"/>
        <v>2.7994847206143691</v>
      </c>
    </row>
    <row r="155" spans="2:22" x14ac:dyDescent="0.35">
      <c r="C155">
        <v>5</v>
      </c>
      <c r="D155" s="17">
        <f t="shared" si="38"/>
        <v>2.5276420999161746</v>
      </c>
      <c r="E155" s="17">
        <f t="shared" si="38"/>
        <v>2.6316893007663196</v>
      </c>
      <c r="F155" s="17">
        <f t="shared" si="38"/>
        <v>2.5076163089541437</v>
      </c>
      <c r="G155" s="17">
        <f t="shared" si="38"/>
        <v>2.3671904803408439</v>
      </c>
      <c r="H155" s="17">
        <f t="shared" si="38"/>
        <v>2.262564304949322</v>
      </c>
      <c r="I155" s="17">
        <f t="shared" si="38"/>
        <v>2.109177161101274</v>
      </c>
      <c r="J155" s="17">
        <f t="shared" si="38"/>
        <v>1.9603398351916088</v>
      </c>
      <c r="N155">
        <v>5</v>
      </c>
      <c r="O155" s="17">
        <f t="shared" si="39"/>
        <v>2.5323602771981339</v>
      </c>
      <c r="P155" s="17">
        <f t="shared" si="39"/>
        <v>2.5371855822592249</v>
      </c>
      <c r="Q155" s="17">
        <f t="shared" si="39"/>
        <v>2.5089389735977763</v>
      </c>
      <c r="R155" s="17">
        <f t="shared" si="39"/>
        <v>2.3898000643696879</v>
      </c>
      <c r="S155" s="17">
        <f t="shared" si="39"/>
        <v>2.2157117859743534</v>
      </c>
      <c r="T155" s="17">
        <f t="shared" si="39"/>
        <v>2.109177161101274</v>
      </c>
      <c r="U155" s="17">
        <f t="shared" si="39"/>
        <v>2.4462143310350921</v>
      </c>
    </row>
    <row r="156" spans="2:22" x14ac:dyDescent="0.35">
      <c r="C156">
        <v>6</v>
      </c>
      <c r="D156" s="17">
        <f t="shared" si="38"/>
        <v>3.3610172528318558</v>
      </c>
      <c r="E156" s="17">
        <f t="shared" si="38"/>
        <v>4.1236669671907134</v>
      </c>
      <c r="F156" s="17">
        <f t="shared" si="38"/>
        <v>3.5901604653151091</v>
      </c>
      <c r="G156" s="17">
        <f t="shared" si="38"/>
        <v>3.8115016970877549</v>
      </c>
      <c r="H156" s="17">
        <f t="shared" si="38"/>
        <v>2.7760990113154342</v>
      </c>
      <c r="I156" s="17">
        <f t="shared" si="38"/>
        <v>2.4337817472201673</v>
      </c>
      <c r="J156" s="17">
        <f t="shared" si="38"/>
        <v>2.1091771611013082</v>
      </c>
      <c r="N156">
        <v>6</v>
      </c>
      <c r="O156" s="17">
        <f t="shared" si="39"/>
        <v>3.6872506708349748</v>
      </c>
      <c r="P156" s="17">
        <f t="shared" si="39"/>
        <v>3.4666892476827953</v>
      </c>
      <c r="Q156" s="17">
        <f t="shared" si="39"/>
        <v>3.9215550749537997</v>
      </c>
      <c r="R156" s="17">
        <f t="shared" si="39"/>
        <v>3.0321266482880929</v>
      </c>
      <c r="S156" s="17">
        <f t="shared" si="39"/>
        <v>2.8362130441612217</v>
      </c>
      <c r="T156" s="17">
        <f t="shared" si="39"/>
        <v>1.9547340873946684</v>
      </c>
      <c r="U156" s="17">
        <f t="shared" si="39"/>
        <v>2.1091771611013082</v>
      </c>
    </row>
    <row r="158" spans="2:22" x14ac:dyDescent="0.35">
      <c r="D158" s="115" t="s">
        <v>122</v>
      </c>
      <c r="E158" s="116"/>
      <c r="F158" s="120">
        <f>INDEX(D161:K168,VLOOKUP($D$12,C160:K168,1,FALSE)+1,HLOOKUP($D$13,C160:K168,1,FALSE)+1)</f>
        <v>30210.151176059662</v>
      </c>
      <c r="O158" s="115" t="s">
        <v>123</v>
      </c>
      <c r="P158" s="116"/>
      <c r="Q158" s="120">
        <f>INDEX(O161:V168,VLOOKUP($D$12,N160:V168,1,FALSE)+1,HLOOKUP($D$13,N160:V168,1,FALSE)+1)</f>
        <v>30211.760308384648</v>
      </c>
    </row>
    <row r="159" spans="2:22" x14ac:dyDescent="0.35">
      <c r="G159" t="s">
        <v>0</v>
      </c>
      <c r="R159" t="s">
        <v>0</v>
      </c>
    </row>
    <row r="160" spans="2:22" x14ac:dyDescent="0.35">
      <c r="D160">
        <v>0</v>
      </c>
      <c r="E160">
        <v>1</v>
      </c>
      <c r="F160">
        <v>2</v>
      </c>
      <c r="G160">
        <v>3</v>
      </c>
      <c r="H160">
        <v>4</v>
      </c>
      <c r="I160">
        <v>5</v>
      </c>
      <c r="J160">
        <v>6</v>
      </c>
      <c r="K160">
        <v>7</v>
      </c>
      <c r="O160">
        <v>0</v>
      </c>
      <c r="P160">
        <v>1</v>
      </c>
      <c r="Q160">
        <v>2</v>
      </c>
      <c r="R160">
        <v>3</v>
      </c>
      <c r="S160">
        <v>4</v>
      </c>
      <c r="T160">
        <v>5</v>
      </c>
      <c r="U160">
        <v>6</v>
      </c>
      <c r="V160">
        <v>7</v>
      </c>
    </row>
    <row r="161" spans="2:22" x14ac:dyDescent="0.35">
      <c r="C161">
        <v>0</v>
      </c>
      <c r="D161" s="17">
        <f>$D$2*O162+$D$3*P161</f>
        <v>30210.151176059662</v>
      </c>
      <c r="E161" s="26">
        <f>$D$2*E162+$D$3*F161</f>
        <v>30510.317871001549</v>
      </c>
      <c r="F161" s="17">
        <f>$D$2*Q162+$D$3*R161</f>
        <v>27760.147950069477</v>
      </c>
      <c r="G161" s="26">
        <f>$D$2*G162+$D$3*H161</f>
        <v>24260.37106235481</v>
      </c>
      <c r="H161" s="17">
        <f>$D$2*S162+$D$3*T161</f>
        <v>17038.051469614624</v>
      </c>
      <c r="I161" s="26">
        <f>$D$2*I162+$D$3*J161</f>
        <v>11811.306998359596</v>
      </c>
      <c r="J161" s="17">
        <f>$D$2*U162+$D$3*V161</f>
        <v>5700.3142232108457</v>
      </c>
      <c r="K161" s="112">
        <v>2401</v>
      </c>
      <c r="N161">
        <v>0</v>
      </c>
      <c r="O161" s="17">
        <f>$D$5*D162+$D$4*E161</f>
        <v>30211.760308384648</v>
      </c>
      <c r="P161" s="26">
        <f>$D$5*P162+$D$4*Q161</f>
        <v>29586.735135269428</v>
      </c>
      <c r="Q161" s="17">
        <f>$D$5*F162+$D$4*G161</f>
        <v>27686.503508239311</v>
      </c>
      <c r="R161" s="26">
        <f>$D$5*R162+$D$4*S161</f>
        <v>22042.69201835688</v>
      </c>
      <c r="S161" s="17">
        <f>$D$5*H162+$D$4*I161</f>
        <v>17120.284987247906</v>
      </c>
      <c r="T161" s="26">
        <f>$D$5*T162+$D$4*U161</f>
        <v>9741.0512251922446</v>
      </c>
      <c r="U161" s="17">
        <f>$D$5*J162+$D$4*K161</f>
        <v>5468.8944260643166</v>
      </c>
      <c r="V161" s="112">
        <v>2401</v>
      </c>
    </row>
    <row r="162" spans="2:22" x14ac:dyDescent="0.35">
      <c r="C162">
        <v>1</v>
      </c>
      <c r="D162" s="26">
        <f>$D$2*D163+$D$3*E162</f>
        <v>29770.460315149616</v>
      </c>
      <c r="E162" s="17">
        <f>$D$2*P163+$D$3*Q162</f>
        <v>32397.427074030933</v>
      </c>
      <c r="F162" s="26">
        <f>$D$2*F163+$D$3*G162</f>
        <v>32750.693515481675</v>
      </c>
      <c r="G162" s="17">
        <f>$D$2*R163+$D$3*S162</f>
        <v>29216.176035329088</v>
      </c>
      <c r="H162" s="26">
        <f>$D$2*H163+$D$3*I162</f>
        <v>24967.521982505677</v>
      </c>
      <c r="I162" s="17">
        <f>$D$2*T163+$D$3*U162</f>
        <v>16004.542702763225</v>
      </c>
      <c r="J162" s="26">
        <f>$D$2*J163+$D$3*K162</f>
        <v>10003.570344507549</v>
      </c>
      <c r="K162" s="112">
        <v>4096</v>
      </c>
      <c r="N162">
        <v>1</v>
      </c>
      <c r="O162" s="26">
        <f>$D$5*O163+$D$4*P162</f>
        <v>30637.926252405734</v>
      </c>
      <c r="P162" s="17">
        <f>$D$5*E163+$D$4*F162</f>
        <v>32395.480614041327</v>
      </c>
      <c r="Q162" s="26">
        <f>$D$5*Q163+$D$4*R162</f>
        <v>31683.346885716717</v>
      </c>
      <c r="R162" s="17">
        <f>$D$5*G163+$D$4*H162</f>
        <v>29318.535813731851</v>
      </c>
      <c r="S162" s="26">
        <f>$D$5*S163+$D$4*T162</f>
        <v>22045.100747169879</v>
      </c>
      <c r="T162" s="17">
        <f>$D$5*I163+$D$4*J162</f>
        <v>16055.755666202498</v>
      </c>
      <c r="U162" s="26">
        <f>$D$5*U163+$D$4*V162</f>
        <v>7964.2347856889592</v>
      </c>
      <c r="V162" s="112">
        <v>4096</v>
      </c>
    </row>
    <row r="163" spans="2:22" x14ac:dyDescent="0.35">
      <c r="C163">
        <v>2</v>
      </c>
      <c r="D163" s="17">
        <f>$D$2*O164+$D$3*P163</f>
        <v>27967.890550639546</v>
      </c>
      <c r="E163" s="26">
        <f>$D$2*E164+$D$3*F163</f>
        <v>31870.437973591572</v>
      </c>
      <c r="F163" s="17">
        <f>$D$2*Q164+$D$3*R163</f>
        <v>35176.005644124118</v>
      </c>
      <c r="G163" s="26">
        <f>$D$2*G164+$D$3*H163</f>
        <v>35749.79937796935</v>
      </c>
      <c r="H163" s="17">
        <f>$D$2*S164+$D$3*T163</f>
        <v>31117.731304710465</v>
      </c>
      <c r="I163" s="26">
        <f>$D$2*I164+$D$3*J163</f>
        <v>25001.532547923118</v>
      </c>
      <c r="J163" s="17">
        <f>$D$2*U164+$D$3*V163</f>
        <v>14057.221822480718</v>
      </c>
      <c r="K163" s="112">
        <v>6561</v>
      </c>
      <c r="N163">
        <v>2</v>
      </c>
      <c r="O163" s="17">
        <f>$D$5*D164+$D$4*E163</f>
        <v>28040.07302403108</v>
      </c>
      <c r="P163" s="26">
        <f>$D$5*P164+$D$4*Q163</f>
        <v>32887.413996225187</v>
      </c>
      <c r="Q163" s="17">
        <f>$D$5*F164+$D$4*G163</f>
        <v>35178.790447493593</v>
      </c>
      <c r="R163" s="26">
        <f>$D$5*R164+$D$4*S163</f>
        <v>34136.81823598098</v>
      </c>
      <c r="S163" s="17">
        <f>$D$5*H164+$D$4*I163</f>
        <v>30897.993035497871</v>
      </c>
      <c r="T163" s="26">
        <f>$D$5*T164+$D$4*U163</f>
        <v>21521.634192280544</v>
      </c>
      <c r="U163" s="17">
        <f>$D$5*J164+$D$4*K163</f>
        <v>13681.89931173038</v>
      </c>
      <c r="V163" s="112">
        <v>6561</v>
      </c>
    </row>
    <row r="164" spans="2:22" x14ac:dyDescent="0.35">
      <c r="B164" t="s">
        <v>1</v>
      </c>
      <c r="C164">
        <v>3</v>
      </c>
      <c r="D164" s="26">
        <f>$D$2*D165+$D$3*E164</f>
        <v>22378.384164058283</v>
      </c>
      <c r="E164" s="17">
        <f>$D$2*P165+$D$3*Q164</f>
        <v>29602.22642607227</v>
      </c>
      <c r="F164" s="26">
        <f>$D$2*F165+$D$3*G164</f>
        <v>34334.778207617979</v>
      </c>
      <c r="G164" s="17">
        <f>$D$2*R165+$D$3*S164</f>
        <v>38928.227817453881</v>
      </c>
      <c r="H164" s="26">
        <f>$D$2*H165+$D$3*I164</f>
        <v>39613.591965464679</v>
      </c>
      <c r="I164" s="17">
        <f>$D$2*T165+$D$3*U164</f>
        <v>32511.290157298725</v>
      </c>
      <c r="J164" s="26">
        <f>$D$2*J165+$D$3*K164</f>
        <v>24207.34971583297</v>
      </c>
      <c r="K164" s="112">
        <v>10000</v>
      </c>
      <c r="M164" t="s">
        <v>1</v>
      </c>
      <c r="N164">
        <v>3</v>
      </c>
      <c r="O164" s="26">
        <f>$D$5*O165+$D$4*P164</f>
        <v>24592.216233927837</v>
      </c>
      <c r="P164" s="17">
        <f>$D$5*E165+$D$4*F164</f>
        <v>29500.514653999599</v>
      </c>
      <c r="Q164" s="26">
        <f>$D$5*Q165+$D$4*R164</f>
        <v>35889.074355498335</v>
      </c>
      <c r="R164" s="17">
        <f>$D$5*G165+$D$4*H164</f>
        <v>38924.148111448449</v>
      </c>
      <c r="S164" s="26">
        <f>$D$5*S165+$D$4*T164</f>
        <v>37702.37287038246</v>
      </c>
      <c r="T164" s="17">
        <f>$D$5*I165+$D$4*J164</f>
        <v>33109.600410341329</v>
      </c>
      <c r="U164" s="26">
        <f>$D$5*U165+$D$4*V164</f>
        <v>19200.972789096886</v>
      </c>
      <c r="V164" s="112">
        <v>10000</v>
      </c>
    </row>
    <row r="165" spans="2:22" x14ac:dyDescent="0.35">
      <c r="C165">
        <v>4</v>
      </c>
      <c r="D165" s="17">
        <f>$D$2*O166+$D$3*P165</f>
        <v>17421.534367206805</v>
      </c>
      <c r="E165" s="26">
        <f>$D$2*E166+$D$3*F165</f>
        <v>22354.95634085916</v>
      </c>
      <c r="F165" s="17">
        <f>$D$2*Q166+$D$3*R165</f>
        <v>31182.848951757591</v>
      </c>
      <c r="G165" s="26">
        <f>$D$2*G166+$D$3*H165</f>
        <v>37905.076393932788</v>
      </c>
      <c r="H165" s="17">
        <f>$D$2*S166+$D$3*T165</f>
        <v>44487.04323946443</v>
      </c>
      <c r="I165" s="26">
        <f>$D$2*I166+$D$3*J165</f>
        <v>46268.07858395933</v>
      </c>
      <c r="J165" s="17">
        <f>$D$2*U166+$D$3*V165</f>
        <v>33956.136579998332</v>
      </c>
      <c r="K165" s="112">
        <v>14641</v>
      </c>
      <c r="N165">
        <v>4</v>
      </c>
      <c r="O165" s="17">
        <f>$D$5*D166+$D$4*E165</f>
        <v>17337.226473870902</v>
      </c>
      <c r="P165" s="26">
        <f>$D$5*P166+$D$4*Q165</f>
        <v>25288.322584943329</v>
      </c>
      <c r="Q165" s="17">
        <f>$D$5*F166+$D$4*G165</f>
        <v>31402.910896000751</v>
      </c>
      <c r="R165" s="26">
        <f>$D$5*R166+$D$4*S165</f>
        <v>39769.383898243817</v>
      </c>
      <c r="S165" s="17">
        <f>$D$5*H166+$D$4*I165</f>
        <v>44490.981531911806</v>
      </c>
      <c r="T165" s="26">
        <f>$D$5*T166+$D$4*U165</f>
        <v>41644.552145802569</v>
      </c>
      <c r="U165" s="17">
        <f>$D$5*J166+$D$4*K165</f>
        <v>32800.994151792373</v>
      </c>
      <c r="V165" s="112">
        <v>14641</v>
      </c>
    </row>
    <row r="166" spans="2:22" x14ac:dyDescent="0.35">
      <c r="C166">
        <v>5</v>
      </c>
      <c r="D166" s="26">
        <f>$D$2*D167+$D$3*E166</f>
        <v>9920.485337092292</v>
      </c>
      <c r="E166" s="17">
        <f>$D$2*P167+$D$3*Q166</f>
        <v>16297.440671523547</v>
      </c>
      <c r="F166" s="26">
        <f>$D$2*F167+$D$3*G166</f>
        <v>21792.015211096001</v>
      </c>
      <c r="G166" s="17">
        <f>$D$2*R167+$D$3*S166</f>
        <v>33388.668111775653</v>
      </c>
      <c r="H166" s="26">
        <f>$D$2*H167+$D$3*I166</f>
        <v>41864.242118002308</v>
      </c>
      <c r="I166" s="17">
        <f>$D$2*T167+$D$3*U166</f>
        <v>54716.276233857439</v>
      </c>
      <c r="J166" s="26">
        <f>$D$2*J167+$D$3*K166</f>
        <v>59643.406804448772</v>
      </c>
      <c r="K166" s="112">
        <v>20736</v>
      </c>
      <c r="N166">
        <v>5</v>
      </c>
      <c r="O166" s="26">
        <f>$D$5*O167+$D$4*P166</f>
        <v>12023.508473976775</v>
      </c>
      <c r="P166" s="17">
        <f>$D$5*E167+$D$4*F166</f>
        <v>16250.307414089701</v>
      </c>
      <c r="Q166" s="26">
        <f>$D$5*Q167+$D$4*R166</f>
        <v>25290.947874548558</v>
      </c>
      <c r="R166" s="17">
        <f>$D$5*G167+$D$4*H166</f>
        <v>32790.357858733048</v>
      </c>
      <c r="S166" s="26">
        <f>$D$5*S167+$D$4*T166</f>
        <v>46437.501304455705</v>
      </c>
      <c r="T166" s="17">
        <f>$D$5*I167+$D$4*J166</f>
        <v>54716.276233857432</v>
      </c>
      <c r="U166" s="26">
        <f>$D$5*U167+$D$4*V166</f>
        <v>47209.780189601544</v>
      </c>
      <c r="V166" s="112">
        <v>20736</v>
      </c>
    </row>
    <row r="167" spans="2:22" x14ac:dyDescent="0.35">
      <c r="C167">
        <v>6</v>
      </c>
      <c r="D167" s="17">
        <f>$D$2*O168+$D$3*P167</f>
        <v>5544.7516752122146</v>
      </c>
      <c r="E167" s="26">
        <f>$D$2*E168+$D$3*F167</f>
        <v>8059.0708837076236</v>
      </c>
      <c r="F167" s="17">
        <f>$D$2*Q168+$D$3*R167</f>
        <v>13834.634015612233</v>
      </c>
      <c r="G167" s="26">
        <f>$D$2*G168+$D$3*H167</f>
        <v>19378.18692883716</v>
      </c>
      <c r="H167" s="17">
        <f>$D$2*S168+$D$3*T167</f>
        <v>33045.444532775997</v>
      </c>
      <c r="I167" s="26">
        <f>$D$2*I168+$D$3*J167</f>
        <v>47433.450542182989</v>
      </c>
      <c r="J167" s="29">
        <f>(((-(16*(2*$D$2*$D$5-$D$5-$D$2)*(4*$D$2^2*$D$5^2-4*$D$2*$D$5^2+$D$5^2-4*$D$2^2*$D$5-6*$D$2*$D$5+4*$D$5+$D$2^2+4*$D$2+1))/(2*$D$2*$D$5-$D$5-$D$2+1)^4)/$J$133^2)*$J$133^2+4*$J$144*$J$98+3*$J$121^2-12*$J$121*$J$98^2+6*$J$98^4)</f>
        <v>86340.857346631761</v>
      </c>
      <c r="N167">
        <v>6</v>
      </c>
      <c r="O167" s="17">
        <f>$D$5*D168+$D$4*E167</f>
        <v>5775.8477973281724</v>
      </c>
      <c r="P167" s="26">
        <f>$D$5*P168+$D$4*Q167</f>
        <v>10126.283725487436</v>
      </c>
      <c r="Q167" s="17">
        <f>$D$5*F168+$D$4*G167</f>
        <v>14206.018233915209</v>
      </c>
      <c r="R167" s="26">
        <f>$D$5*R168+$D$4*S167</f>
        <v>24434.831107276605</v>
      </c>
      <c r="S167" s="17">
        <f>$D$5*H168+$D$4*I167</f>
        <v>34200.586960981957</v>
      </c>
      <c r="T167" s="26">
        <f>$D$5*T168+$D$4*U167</f>
        <v>59867.077157030217</v>
      </c>
      <c r="U167" s="29">
        <f>(((-(16*(2*$D$2*$D$5-$D$5-$D$2)*(4*$D$2^2*$D$5^2-4*$D$2*$D$5^2+$D$5^2-4*$D$2^2*$D$5-6*$D$2*$D$5+4*$D$5+$D$2^2+4*$D$2+1))/(2*$D$2*$D$5-$D$5-$D$2+1)^4)/$J$133^2)*$J$133^2+4*$J$144*$J$98+3*$J$121^2-12*$J$121*$J$98^2+6*$J$98^4)</f>
        <v>86340.857346631761</v>
      </c>
    </row>
    <row r="168" spans="2:22" x14ac:dyDescent="0.35">
      <c r="C168">
        <v>7</v>
      </c>
      <c r="D168" s="112">
        <v>2401</v>
      </c>
      <c r="E168" s="112">
        <v>4096</v>
      </c>
      <c r="F168" s="112">
        <v>6561</v>
      </c>
      <c r="G168" s="112">
        <v>10000</v>
      </c>
      <c r="H168" s="112">
        <v>14641</v>
      </c>
      <c r="I168" s="112">
        <v>20736</v>
      </c>
      <c r="N168">
        <v>7</v>
      </c>
      <c r="O168" s="112">
        <v>2401</v>
      </c>
      <c r="P168" s="112">
        <v>4096</v>
      </c>
      <c r="Q168" s="112">
        <v>6561</v>
      </c>
      <c r="R168" s="112">
        <v>10000</v>
      </c>
      <c r="S168" s="112">
        <v>14641</v>
      </c>
      <c r="T168" s="112">
        <v>20736</v>
      </c>
    </row>
    <row r="170" spans="2:22" x14ac:dyDescent="0.35">
      <c r="D170" s="115" t="s">
        <v>124</v>
      </c>
      <c r="E170" s="116"/>
      <c r="F170" s="120">
        <f>INDEX(D173:J179,VLOOKUP($D$12,C172:J179,1,FALSE)+1,HLOOKUP($D$13,C172:J179,1,FALSE)+1)</f>
        <v>6.1254756965537673</v>
      </c>
      <c r="O170" s="115" t="s">
        <v>121</v>
      </c>
      <c r="P170" s="116"/>
      <c r="Q170" s="120">
        <f>INDEX(O173:U179,VLOOKUP($D$12,N172:U179,1,FALSE)+1,HLOOKUP($D$13,N172:U179,1,FALSE)+1)</f>
        <v>6.1224415683420892</v>
      </c>
    </row>
    <row r="171" spans="2:22" x14ac:dyDescent="0.35">
      <c r="G171" t="s">
        <v>0</v>
      </c>
      <c r="R171" t="s">
        <v>0</v>
      </c>
    </row>
    <row r="172" spans="2:22" x14ac:dyDescent="0.35">
      <c r="D172">
        <v>0</v>
      </c>
      <c r="E172">
        <v>1</v>
      </c>
      <c r="F172">
        <v>2</v>
      </c>
      <c r="G172">
        <v>3</v>
      </c>
      <c r="H172">
        <v>4</v>
      </c>
      <c r="I172">
        <v>5</v>
      </c>
      <c r="J172">
        <v>6</v>
      </c>
      <c r="O172">
        <v>0</v>
      </c>
      <c r="P172">
        <v>1</v>
      </c>
      <c r="Q172">
        <v>2</v>
      </c>
      <c r="R172">
        <v>3</v>
      </c>
      <c r="S172">
        <v>4</v>
      </c>
      <c r="T172">
        <v>5</v>
      </c>
      <c r="U172">
        <v>6</v>
      </c>
    </row>
    <row r="173" spans="2:22" x14ac:dyDescent="0.35">
      <c r="C173">
        <v>0</v>
      </c>
      <c r="D173" s="17">
        <f>(D161-4*D138*D92-3*D115^2+12*D115*D92^2-6*D92^4)/(D127^2)</f>
        <v>6.1254756965537673</v>
      </c>
      <c r="E173" s="17">
        <f t="shared" ref="E173:J173" si="40">(E161-4*E138*E92-3*E115^2+12*E115*E92^2-6*E92^4)/(E127^2)</f>
        <v>6.1403486573101613</v>
      </c>
      <c r="F173" s="17">
        <f t="shared" si="40"/>
        <v>5.802562372001451</v>
      </c>
      <c r="G173" s="17">
        <f t="shared" si="40"/>
        <v>6.1183546605634938</v>
      </c>
      <c r="H173" s="17">
        <f t="shared" si="40"/>
        <v>7.5130924285511735</v>
      </c>
      <c r="I173" s="17">
        <f t="shared" si="40"/>
        <v>11.237248467318308</v>
      </c>
      <c r="J173" s="17">
        <f t="shared" si="40"/>
        <v>25.946093036692421</v>
      </c>
      <c r="N173">
        <v>0</v>
      </c>
      <c r="O173" s="17">
        <f>(O161-4*O138*O92-3*O115^2+12*O115*O92^2-6*O92^4)/(O127^2)</f>
        <v>6.1224415683420892</v>
      </c>
      <c r="P173" s="17">
        <f t="shared" ref="P173:U173" si="41">(P161-4*P138*P92-3*P115^2+12*P115*P92^2-6*P92^4)/(P127^2)</f>
        <v>6.1055023115070348</v>
      </c>
      <c r="Q173" s="17">
        <f t="shared" si="41"/>
        <v>5.9817356931869137</v>
      </c>
      <c r="R173" s="17">
        <f t="shared" si="41"/>
        <v>6.1013074502421283</v>
      </c>
      <c r="S173" s="17">
        <f t="shared" si="41"/>
        <v>7.5165711205785755</v>
      </c>
      <c r="T173" s="17">
        <f t="shared" si="41"/>
        <v>11.796734344958677</v>
      </c>
      <c r="U173" s="17">
        <f t="shared" si="41"/>
        <v>21.605131037827526</v>
      </c>
    </row>
    <row r="174" spans="2:22" x14ac:dyDescent="0.35">
      <c r="C174">
        <v>1</v>
      </c>
      <c r="D174" s="17">
        <f t="shared" ref="D174:J179" si="42">(D162-4*D139*D93-3*D116^2+12*D116*D93^2-6*D93^4)/(D128^2)</f>
        <v>6.1029598027087166</v>
      </c>
      <c r="E174" s="17">
        <f t="shared" si="42"/>
        <v>6.584379975821129</v>
      </c>
      <c r="F174" s="17">
        <f t="shared" si="42"/>
        <v>6.7064769963815971</v>
      </c>
      <c r="G174" s="17">
        <f t="shared" si="42"/>
        <v>6.7311575977451534</v>
      </c>
      <c r="H174" s="17">
        <f t="shared" si="42"/>
        <v>6.8584670516422923</v>
      </c>
      <c r="I174" s="17">
        <f t="shared" si="42"/>
        <v>10.647579696622754</v>
      </c>
      <c r="J174" s="17">
        <f t="shared" si="42"/>
        <v>21.822712912830987</v>
      </c>
      <c r="N174">
        <v>1</v>
      </c>
      <c r="O174" s="17">
        <f t="shared" ref="O174:U179" si="43">(O162-4*O139*O93-3*O116^2+12*O116*O93^2-6*O93^4)/(O128^2)</f>
        <v>6.1481203978216383</v>
      </c>
      <c r="P174" s="17">
        <f t="shared" si="43"/>
        <v>6.5881928859270253</v>
      </c>
      <c r="Q174" s="17">
        <f t="shared" si="43"/>
        <v>6.4358805626730602</v>
      </c>
      <c r="R174" s="17">
        <f t="shared" si="43"/>
        <v>6.3469119671459815</v>
      </c>
      <c r="S174" s="17">
        <f t="shared" si="43"/>
        <v>8.0878439650442413</v>
      </c>
      <c r="T174" s="17">
        <f t="shared" si="43"/>
        <v>11.611712962976362</v>
      </c>
      <c r="U174" s="17">
        <f t="shared" si="43"/>
        <v>28.445413555252426</v>
      </c>
    </row>
    <row r="175" spans="2:22" x14ac:dyDescent="0.35">
      <c r="C175">
        <v>2</v>
      </c>
      <c r="D175" s="17">
        <f t="shared" si="42"/>
        <v>5.9587158550013406</v>
      </c>
      <c r="E175" s="17">
        <f t="shared" si="42"/>
        <v>6.4267631358569837</v>
      </c>
      <c r="F175" s="17">
        <f t="shared" si="42"/>
        <v>6.9796968551712961</v>
      </c>
      <c r="G175" s="17">
        <f t="shared" si="42"/>
        <v>6.9232394716101462</v>
      </c>
      <c r="H175" s="17">
        <f t="shared" si="42"/>
        <v>7.0815778143852466</v>
      </c>
      <c r="I175" s="17">
        <f t="shared" si="42"/>
        <v>9.5674188021391871</v>
      </c>
      <c r="J175" s="17">
        <f t="shared" si="42"/>
        <v>24.026136551449952</v>
      </c>
      <c r="N175">
        <v>2</v>
      </c>
      <c r="O175" s="17">
        <f t="shared" si="43"/>
        <v>5.7826330292970001</v>
      </c>
      <c r="P175" s="17">
        <f t="shared" si="43"/>
        <v>6.6996963845411326</v>
      </c>
      <c r="Q175" s="17">
        <f t="shared" si="43"/>
        <v>6.97767599846315</v>
      </c>
      <c r="R175" s="17">
        <f t="shared" si="43"/>
        <v>7.1135704045157464</v>
      </c>
      <c r="S175" s="17">
        <f t="shared" si="43"/>
        <v>7.5073026852530225</v>
      </c>
      <c r="T175" s="17">
        <f t="shared" si="43"/>
        <v>9.9512818959934748</v>
      </c>
      <c r="U175" s="17">
        <f t="shared" si="43"/>
        <v>20.2405684542078</v>
      </c>
    </row>
    <row r="176" spans="2:22" x14ac:dyDescent="0.35">
      <c r="B176" t="s">
        <v>1</v>
      </c>
      <c r="C176">
        <v>3</v>
      </c>
      <c r="D176" s="17">
        <f t="shared" si="42"/>
        <v>6.018891389092432</v>
      </c>
      <c r="E176" s="17">
        <f t="shared" si="42"/>
        <v>6.3065705492578727</v>
      </c>
      <c r="F176" s="17">
        <f t="shared" si="42"/>
        <v>7.0827246974833908</v>
      </c>
      <c r="G176" s="17">
        <f t="shared" si="42"/>
        <v>7.2204271290749569</v>
      </c>
      <c r="H176" s="17">
        <f t="shared" si="42"/>
        <v>7.0879238434530318</v>
      </c>
      <c r="I176" s="17">
        <f t="shared" si="42"/>
        <v>8.3330236167688643</v>
      </c>
      <c r="J176" s="17">
        <f t="shared" si="42"/>
        <v>13.781037231596983</v>
      </c>
      <c r="M176" t="s">
        <v>1</v>
      </c>
      <c r="N176">
        <v>3</v>
      </c>
      <c r="O176" s="17">
        <f t="shared" si="43"/>
        <v>6.0564071448312999</v>
      </c>
      <c r="P176" s="17">
        <f t="shared" si="43"/>
        <v>6.6814123521216597</v>
      </c>
      <c r="Q176" s="17">
        <f t="shared" si="43"/>
        <v>6.9119694603462403</v>
      </c>
      <c r="R176" s="17">
        <f t="shared" si="43"/>
        <v>7.2181777775641391</v>
      </c>
      <c r="S176" s="17">
        <f t="shared" si="43"/>
        <v>7.4732197235695335</v>
      </c>
      <c r="T176" s="17">
        <f t="shared" si="43"/>
        <v>8.4472597653894805</v>
      </c>
      <c r="U176" s="17">
        <f t="shared" si="43"/>
        <v>20.627587539906941</v>
      </c>
    </row>
    <row r="177" spans="2:22" x14ac:dyDescent="0.35">
      <c r="C177">
        <v>4</v>
      </c>
      <c r="D177" s="17">
        <f t="shared" si="42"/>
        <v>7.3713457887807303</v>
      </c>
      <c r="E177" s="17">
        <f t="shared" si="42"/>
        <v>7.9511854430887903</v>
      </c>
      <c r="F177" s="17">
        <f t="shared" si="42"/>
        <v>7.4262574939874373</v>
      </c>
      <c r="G177" s="17">
        <f t="shared" si="42"/>
        <v>7.4295083026548498</v>
      </c>
      <c r="H177" s="17">
        <f t="shared" si="42"/>
        <v>7.1145404245484478</v>
      </c>
      <c r="I177" s="17">
        <f t="shared" si="42"/>
        <v>7.1193560960236519</v>
      </c>
      <c r="J177" s="17">
        <f t="shared" si="42"/>
        <v>11.409457815294463</v>
      </c>
      <c r="N177">
        <v>4</v>
      </c>
      <c r="O177" s="17">
        <f t="shared" si="43"/>
        <v>7.3800165057159113</v>
      </c>
      <c r="P177" s="17">
        <f t="shared" si="43"/>
        <v>6.7651460881819263</v>
      </c>
      <c r="Q177" s="17">
        <f t="shared" si="43"/>
        <v>7.0151644196937726</v>
      </c>
      <c r="R177" s="17">
        <f t="shared" si="43"/>
        <v>7.0664773659887681</v>
      </c>
      <c r="S177" s="17">
        <f t="shared" si="43"/>
        <v>7.1180512415632169</v>
      </c>
      <c r="T177" s="17">
        <f t="shared" si="43"/>
        <v>7.3350615444824481</v>
      </c>
      <c r="U177" s="17">
        <f t="shared" si="43"/>
        <v>10.651407179601957</v>
      </c>
    </row>
    <row r="178" spans="2:22" x14ac:dyDescent="0.35">
      <c r="C178">
        <v>5</v>
      </c>
      <c r="D178" s="17">
        <f t="shared" si="42"/>
        <v>11.583334079159977</v>
      </c>
      <c r="E178" s="17">
        <f t="shared" si="42"/>
        <v>11.379071076924109</v>
      </c>
      <c r="F178" s="17">
        <f t="shared" si="42"/>
        <v>9.7599789332072806</v>
      </c>
      <c r="G178" s="17">
        <f t="shared" si="42"/>
        <v>8.3413126873188013</v>
      </c>
      <c r="H178" s="17">
        <f t="shared" si="42"/>
        <v>7.276525086786032</v>
      </c>
      <c r="I178" s="17">
        <f t="shared" si="42"/>
        <v>6.4486282969126343</v>
      </c>
      <c r="J178" s="17">
        <f t="shared" si="42"/>
        <v>5.755004836804722</v>
      </c>
      <c r="N178">
        <v>5</v>
      </c>
      <c r="O178" s="17">
        <f t="shared" si="43"/>
        <v>11.009833249934964</v>
      </c>
      <c r="P178" s="17">
        <f t="shared" si="43"/>
        <v>10.425304481180371</v>
      </c>
      <c r="Q178" s="17">
        <f t="shared" si="43"/>
        <v>9.396052193653686</v>
      </c>
      <c r="R178" s="17">
        <f t="shared" si="43"/>
        <v>8.2183929010550187</v>
      </c>
      <c r="S178" s="17">
        <f t="shared" si="43"/>
        <v>7.088675571600354</v>
      </c>
      <c r="T178" s="17">
        <f t="shared" si="43"/>
        <v>6.4486282969126343</v>
      </c>
      <c r="U178" s="17">
        <f t="shared" si="43"/>
        <v>8.3378363166138527</v>
      </c>
    </row>
    <row r="179" spans="2:22" x14ac:dyDescent="0.35">
      <c r="C179">
        <v>6</v>
      </c>
      <c r="D179" s="17">
        <f t="shared" si="42"/>
        <v>21.338466236680713</v>
      </c>
      <c r="E179" s="17">
        <f t="shared" si="42"/>
        <v>27.868568351582478</v>
      </c>
      <c r="F179" s="17">
        <f t="shared" si="42"/>
        <v>19.810370889424256</v>
      </c>
      <c r="G179" s="17">
        <f t="shared" si="42"/>
        <v>20.175930609135971</v>
      </c>
      <c r="H179" s="17">
        <f t="shared" si="42"/>
        <v>10.478706987090398</v>
      </c>
      <c r="I179" s="17">
        <f t="shared" si="42"/>
        <v>8.2613442853913028</v>
      </c>
      <c r="J179" s="17">
        <f t="shared" si="42"/>
        <v>6.4486282969111697</v>
      </c>
      <c r="L179" s="25"/>
      <c r="N179">
        <v>6</v>
      </c>
      <c r="O179" s="17">
        <f t="shared" si="43"/>
        <v>25.59699872023252</v>
      </c>
      <c r="P179" s="17">
        <f t="shared" si="43"/>
        <v>21.466924775214423</v>
      </c>
      <c r="Q179" s="17">
        <f t="shared" si="43"/>
        <v>23.518981045592326</v>
      </c>
      <c r="R179" s="17">
        <f t="shared" si="43"/>
        <v>13.528792146482612</v>
      </c>
      <c r="S179" s="17">
        <f t="shared" si="43"/>
        <v>11.238899092599757</v>
      </c>
      <c r="T179" s="17">
        <f t="shared" si="43"/>
        <v>5.7310571409349729</v>
      </c>
      <c r="U179" s="17">
        <f t="shared" si="43"/>
        <v>6.4486282969111697</v>
      </c>
    </row>
    <row r="181" spans="2:22" x14ac:dyDescent="0.35">
      <c r="D181" s="115" t="s">
        <v>126</v>
      </c>
      <c r="E181" s="116"/>
      <c r="F181" s="120">
        <f>INDEX(D187:K194,VLOOKUP($E$12,C186:K194,1,FALSE)+1,HLOOKUP($E$13,C186:K194,1,FALSE)+1)</f>
        <v>9.9430017877181971</v>
      </c>
      <c r="O181" s="115" t="s">
        <v>161</v>
      </c>
      <c r="P181" s="116"/>
      <c r="Q181" s="120">
        <f>INDEX(O187:V194,VLOOKUP($E$12,N186:V194,1,FALSE)+1,HLOOKUP($E$13,N186:V194,1,FALSE)+1)</f>
        <v>9.9368990299380133</v>
      </c>
    </row>
    <row r="182" spans="2:22" x14ac:dyDescent="0.35">
      <c r="D182" s="4" t="s">
        <v>388</v>
      </c>
      <c r="F182" s="25">
        <f>INDEX(D187:K194,VLOOKUP($E$12+1,C186:K194,1,FALSE)+1,HLOOKUP($E$13,C186:K194,1,FALSE)+1)</f>
        <v>9.8252458053825098</v>
      </c>
      <c r="O182" s="4" t="s">
        <v>390</v>
      </c>
      <c r="Q182" s="25">
        <f>INDEX(O187:V194,VLOOKUP($E$12+1,N186:V194,1,FALSE)+1,HLOOKUP($E$13,N186:V194,1,FALSE)+1)</f>
        <v>10.00580359883833</v>
      </c>
    </row>
    <row r="183" spans="2:22" x14ac:dyDescent="0.35">
      <c r="D183" s="4" t="s">
        <v>389</v>
      </c>
      <c r="F183" s="25">
        <f>INDEX(D187:K194,VLOOKUP($E$12,C186:K194,1,FALSE)+1,HLOOKUP($E$13+1,C186:K194,1,FALSE)+1)</f>
        <v>9.9785501321674914</v>
      </c>
      <c r="O183" s="4" t="s">
        <v>391</v>
      </c>
      <c r="Q183" s="25">
        <f>INDEX(O187:V194,VLOOKUP($E$12,N186:V194,1,FALSE)+1,HLOOKUP($E$13+1,N186:V194,1,FALSE)+1)</f>
        <v>9.7806540982496344</v>
      </c>
    </row>
    <row r="184" spans="2:22" x14ac:dyDescent="0.35">
      <c r="D184" s="4" t="s">
        <v>155</v>
      </c>
      <c r="F184" s="25">
        <f>$G$8*$Q$182+(1-$G$8)*$Q$183</f>
        <v>9.9430017877181971</v>
      </c>
      <c r="O184" s="4" t="s">
        <v>154</v>
      </c>
      <c r="Q184" s="25">
        <f>$G$9*$F$182+(1-$G$9)*$F$183</f>
        <v>9.9368990299380133</v>
      </c>
    </row>
    <row r="185" spans="2:22" x14ac:dyDescent="0.35">
      <c r="G185" t="s">
        <v>0</v>
      </c>
      <c r="R185" t="s">
        <v>0</v>
      </c>
    </row>
    <row r="186" spans="2:22" x14ac:dyDescent="0.35">
      <c r="D186">
        <v>0</v>
      </c>
      <c r="E186">
        <v>1</v>
      </c>
      <c r="F186">
        <v>2</v>
      </c>
      <c r="G186">
        <v>3</v>
      </c>
      <c r="H186">
        <v>4</v>
      </c>
      <c r="I186">
        <v>5</v>
      </c>
      <c r="J186">
        <v>6</v>
      </c>
      <c r="K186">
        <v>7</v>
      </c>
      <c r="O186">
        <v>0</v>
      </c>
      <c r="P186">
        <v>1</v>
      </c>
      <c r="Q186">
        <v>2</v>
      </c>
      <c r="R186">
        <v>3</v>
      </c>
      <c r="S186">
        <v>4</v>
      </c>
      <c r="T186">
        <v>5</v>
      </c>
      <c r="U186">
        <v>6</v>
      </c>
      <c r="V186">
        <v>7</v>
      </c>
    </row>
    <row r="187" spans="2:22" x14ac:dyDescent="0.35">
      <c r="C187">
        <v>0</v>
      </c>
      <c r="D187" s="17">
        <f t="shared" ref="D187:I192" si="44">$G$2*O188+$G$3*P187</f>
        <v>9.9430017877181971</v>
      </c>
      <c r="E187" s="17">
        <f t="shared" si="44"/>
        <v>9.9785501321674914</v>
      </c>
      <c r="F187" s="17">
        <f t="shared" si="44"/>
        <v>9.6181531620442957</v>
      </c>
      <c r="G187" s="17">
        <f t="shared" si="44"/>
        <v>9.0464755666924965</v>
      </c>
      <c r="H187" s="17">
        <f t="shared" si="44"/>
        <v>8.0880317975805394</v>
      </c>
      <c r="I187" s="17">
        <f t="shared" si="44"/>
        <v>7.1685901442270055</v>
      </c>
      <c r="J187" s="113">
        <v>6</v>
      </c>
      <c r="N187">
        <v>0</v>
      </c>
      <c r="O187" s="17">
        <f t="shared" ref="O187:T192" si="45">$G$5*D188+$G$4*E187</f>
        <v>9.9368990299380133</v>
      </c>
      <c r="P187" s="17">
        <f t="shared" si="45"/>
        <v>9.7806540982496344</v>
      </c>
      <c r="Q187" s="17">
        <f t="shared" si="45"/>
        <v>9.3775146835813281</v>
      </c>
      <c r="R187" s="17">
        <f t="shared" si="45"/>
        <v>8.5625904004736384</v>
      </c>
      <c r="S187" s="17">
        <f t="shared" si="45"/>
        <v>7.7121725967818655</v>
      </c>
      <c r="T187" s="17">
        <f t="shared" si="45"/>
        <v>6.5863197793275416</v>
      </c>
      <c r="U187" s="113">
        <v>6</v>
      </c>
    </row>
    <row r="188" spans="2:22" x14ac:dyDescent="0.35">
      <c r="C188">
        <v>1</v>
      </c>
      <c r="D188" s="17">
        <f t="shared" si="44"/>
        <v>9.8252458053825098</v>
      </c>
      <c r="E188" s="17">
        <f t="shared" si="44"/>
        <v>10.2162669043802</v>
      </c>
      <c r="F188" s="17">
        <f t="shared" si="44"/>
        <v>10.264924208808367</v>
      </c>
      <c r="G188" s="17">
        <f t="shared" si="44"/>
        <v>9.8347295616809642</v>
      </c>
      <c r="H188" s="17">
        <f t="shared" si="44"/>
        <v>9.1693425248464422</v>
      </c>
      <c r="I188" s="17">
        <f t="shared" si="44"/>
        <v>8.1580547509955732</v>
      </c>
      <c r="J188" s="113">
        <v>7</v>
      </c>
      <c r="N188">
        <v>1</v>
      </c>
      <c r="O188" s="17">
        <f t="shared" si="45"/>
        <v>10.00580359883833</v>
      </c>
      <c r="P188" s="17">
        <f t="shared" si="45"/>
        <v>10.211051837871915</v>
      </c>
      <c r="Q188" s="17">
        <f t="shared" si="45"/>
        <v>10.026482060315708</v>
      </c>
      <c r="R188" s="17">
        <f t="shared" si="45"/>
        <v>9.5626310067093261</v>
      </c>
      <c r="S188" s="17">
        <f t="shared" si="45"/>
        <v>8.6689469608075633</v>
      </c>
      <c r="T188" s="17">
        <f t="shared" si="45"/>
        <v>7.6206420197715961</v>
      </c>
      <c r="U188" s="113">
        <v>7</v>
      </c>
    </row>
    <row r="189" spans="2:22" x14ac:dyDescent="0.35">
      <c r="C189">
        <v>2</v>
      </c>
      <c r="D189" s="17">
        <f t="shared" si="44"/>
        <v>9.4416190885487357</v>
      </c>
      <c r="E189" s="17">
        <f t="shared" si="44"/>
        <v>10.066637318026435</v>
      </c>
      <c r="F189" s="17">
        <f t="shared" si="44"/>
        <v>10.540508908181238</v>
      </c>
      <c r="G189" s="17">
        <f t="shared" si="44"/>
        <v>10.616911081666171</v>
      </c>
      <c r="H189" s="17">
        <f t="shared" si="44"/>
        <v>10.038484849901499</v>
      </c>
      <c r="I189" s="17">
        <f t="shared" si="44"/>
        <v>9.2843838919637562</v>
      </c>
      <c r="J189" s="113">
        <v>8</v>
      </c>
      <c r="N189">
        <v>2</v>
      </c>
      <c r="O189" s="17">
        <f t="shared" si="45"/>
        <v>9.6760024274156198</v>
      </c>
      <c r="P189" s="17">
        <f t="shared" si="45"/>
        <v>10.289682374408866</v>
      </c>
      <c r="Q189" s="17">
        <f t="shared" si="45"/>
        <v>10.536595984203229</v>
      </c>
      <c r="R189" s="17">
        <f t="shared" si="45"/>
        <v>10.285695380454548</v>
      </c>
      <c r="S189" s="17">
        <f t="shared" si="45"/>
        <v>9.7684344917216492</v>
      </c>
      <c r="T189" s="17">
        <f t="shared" si="45"/>
        <v>8.6060311649308083</v>
      </c>
      <c r="U189" s="113">
        <v>8</v>
      </c>
    </row>
    <row r="190" spans="2:22" x14ac:dyDescent="0.35">
      <c r="B190" t="s">
        <v>1</v>
      </c>
      <c r="C190">
        <v>3</v>
      </c>
      <c r="D190" s="17">
        <f t="shared" si="44"/>
        <v>8.6288357781326752</v>
      </c>
      <c r="E190" s="17">
        <f t="shared" si="44"/>
        <v>9.6172970160222491</v>
      </c>
      <c r="F190" s="17">
        <f t="shared" si="44"/>
        <v>10.321297009332875</v>
      </c>
      <c r="G190" s="17">
        <f t="shared" si="44"/>
        <v>10.948387395860316</v>
      </c>
      <c r="H190" s="17">
        <f t="shared" si="44"/>
        <v>11.066018647195538</v>
      </c>
      <c r="I190" s="17">
        <f t="shared" si="44"/>
        <v>10.230606029068818</v>
      </c>
      <c r="J190" s="113">
        <v>9</v>
      </c>
      <c r="M190" t="s">
        <v>1</v>
      </c>
      <c r="N190">
        <v>3</v>
      </c>
      <c r="O190" s="17">
        <f t="shared" si="45"/>
        <v>9.1135583044941431</v>
      </c>
      <c r="P190" s="17">
        <f t="shared" si="45"/>
        <v>9.8848407338919841</v>
      </c>
      <c r="Q190" s="17">
        <f t="shared" si="45"/>
        <v>10.639079766143741</v>
      </c>
      <c r="R190" s="17">
        <f t="shared" si="45"/>
        <v>10.945131746314862</v>
      </c>
      <c r="S190" s="17">
        <f t="shared" si="45"/>
        <v>10.592608447572346</v>
      </c>
      <c r="T190" s="17">
        <f t="shared" si="45"/>
        <v>9.7812288723443981</v>
      </c>
      <c r="U190" s="113">
        <v>9</v>
      </c>
    </row>
    <row r="191" spans="2:22" x14ac:dyDescent="0.35">
      <c r="C191">
        <v>4</v>
      </c>
      <c r="D191" s="17">
        <f t="shared" si="44"/>
        <v>7.7631966462199111</v>
      </c>
      <c r="E191" s="17">
        <f t="shared" si="44"/>
        <v>8.7148416721151527</v>
      </c>
      <c r="F191" s="17">
        <f t="shared" si="44"/>
        <v>9.8099253767304049</v>
      </c>
      <c r="G191" s="17">
        <f t="shared" si="44"/>
        <v>10.621072800275817</v>
      </c>
      <c r="H191" s="17">
        <f t="shared" si="44"/>
        <v>11.563020637389586</v>
      </c>
      <c r="I191" s="17">
        <f t="shared" si="44"/>
        <v>11.875452507352497</v>
      </c>
      <c r="J191" s="113">
        <v>10</v>
      </c>
      <c r="N191">
        <v>4</v>
      </c>
      <c r="O191" s="17">
        <f t="shared" si="45"/>
        <v>8.1429687709965926</v>
      </c>
      <c r="P191" s="17">
        <f t="shared" si="45"/>
        <v>9.2220354173570769</v>
      </c>
      <c r="Q191" s="17">
        <f t="shared" si="45"/>
        <v>10.079975734910255</v>
      </c>
      <c r="R191" s="17">
        <f t="shared" si="45"/>
        <v>11.086015238819101</v>
      </c>
      <c r="S191" s="17">
        <f t="shared" si="45"/>
        <v>11.563020637389585</v>
      </c>
      <c r="T191" s="17">
        <f t="shared" si="45"/>
        <v>10.70664783572381</v>
      </c>
      <c r="U191" s="113">
        <v>10</v>
      </c>
    </row>
    <row r="192" spans="2:22" x14ac:dyDescent="0.35">
      <c r="C192">
        <v>5</v>
      </c>
      <c r="D192" s="17">
        <f t="shared" si="44"/>
        <v>6.6099612387107456</v>
      </c>
      <c r="E192" s="17">
        <f t="shared" si="44"/>
        <v>7.646091297410595</v>
      </c>
      <c r="F192" s="17">
        <f t="shared" si="44"/>
        <v>8.6294683314632721</v>
      </c>
      <c r="G192" s="17">
        <f t="shared" si="44"/>
        <v>9.8073170044399802</v>
      </c>
      <c r="H192" s="17">
        <f t="shared" si="44"/>
        <v>10.725491163545884</v>
      </c>
      <c r="I192" s="17">
        <f t="shared" si="44"/>
        <v>12.600943670898383</v>
      </c>
      <c r="J192" s="17">
        <f>$G$2*U193+$G$3*V192</f>
        <v>12.721066176225456</v>
      </c>
      <c r="K192" s="112">
        <v>12</v>
      </c>
      <c r="N192">
        <v>5</v>
      </c>
      <c r="O192" s="17">
        <f t="shared" si="45"/>
        <v>7.1988663668079216</v>
      </c>
      <c r="P192" s="17">
        <f t="shared" si="45"/>
        <v>8.1867596781800263</v>
      </c>
      <c r="Q192" s="17">
        <f t="shared" si="45"/>
        <v>9.3162888195761315</v>
      </c>
      <c r="R192" s="17">
        <f t="shared" si="45"/>
        <v>10.2566941611644</v>
      </c>
      <c r="S192" s="17">
        <f t="shared" si="45"/>
        <v>11.894295835174574</v>
      </c>
      <c r="T192" s="17">
        <f t="shared" si="45"/>
        <v>12.600943670898381</v>
      </c>
      <c r="U192" s="17">
        <f>$G$5*J193+$G$4*K192</f>
        <v>12.271689019501038</v>
      </c>
      <c r="V192" s="112">
        <v>12</v>
      </c>
    </row>
    <row r="193" spans="2:22" x14ac:dyDescent="0.35">
      <c r="C193">
        <v>6</v>
      </c>
      <c r="D193" s="113">
        <v>6</v>
      </c>
      <c r="E193" s="113">
        <v>7</v>
      </c>
      <c r="F193" s="113">
        <v>8</v>
      </c>
      <c r="G193" s="113">
        <v>9</v>
      </c>
      <c r="H193" s="113">
        <v>10</v>
      </c>
      <c r="I193" s="17">
        <f>$G$2*T194+$G$3*U193</f>
        <v>12.278933823774544</v>
      </c>
      <c r="J193" s="30">
        <v>13</v>
      </c>
      <c r="K193" s="27">
        <v>13</v>
      </c>
      <c r="N193">
        <v>6</v>
      </c>
      <c r="O193" s="113">
        <v>6</v>
      </c>
      <c r="P193" s="113">
        <v>7</v>
      </c>
      <c r="Q193" s="113">
        <v>8</v>
      </c>
      <c r="R193" s="113">
        <v>9</v>
      </c>
      <c r="S193" s="113">
        <v>10</v>
      </c>
      <c r="T193" s="17">
        <f>$G$5*I194+$G$4*J193</f>
        <v>12.728310980498964</v>
      </c>
      <c r="U193" s="30">
        <v>13</v>
      </c>
      <c r="V193" s="27">
        <v>13</v>
      </c>
    </row>
    <row r="194" spans="2:22" x14ac:dyDescent="0.35">
      <c r="C194">
        <v>7</v>
      </c>
      <c r="I194" s="112">
        <v>12</v>
      </c>
      <c r="J194" s="27">
        <v>13</v>
      </c>
      <c r="N194">
        <v>7</v>
      </c>
      <c r="T194" s="112">
        <v>12</v>
      </c>
      <c r="U194" s="27">
        <v>13</v>
      </c>
    </row>
    <row r="196" spans="2:22" x14ac:dyDescent="0.35">
      <c r="D196" s="115" t="s">
        <v>127</v>
      </c>
      <c r="E196" s="116"/>
      <c r="F196" s="120">
        <f>INDEX(D200:J206,VLOOKUP($E$12,C199:J206,1,FALSE)+1,HLOOKUP($E$13,C199:J206,1,FALSE)+1)</f>
        <v>9.9430017877181971</v>
      </c>
      <c r="O196" s="115" t="s">
        <v>128</v>
      </c>
      <c r="P196" s="116"/>
      <c r="Q196" s="120">
        <f>INDEX(O200:U206,VLOOKUP($E$12,N199:U206,1,FALSE)+1,HLOOKUP($E$13,N199:U206,1,FALSE)+1)</f>
        <v>9.9368990299380133</v>
      </c>
    </row>
    <row r="197" spans="2:22" x14ac:dyDescent="0.35">
      <c r="D197" s="4" t="s">
        <v>153</v>
      </c>
      <c r="F197" s="25">
        <f>$F$184-$E$12-$E$13</f>
        <v>9.9430017877181971</v>
      </c>
      <c r="O197" s="4" t="s">
        <v>156</v>
      </c>
      <c r="Q197" s="25">
        <f>$Q$184-$E$12-$E$13</f>
        <v>9.9368990299380133</v>
      </c>
    </row>
    <row r="198" spans="2:22" x14ac:dyDescent="0.35">
      <c r="G198" t="s">
        <v>0</v>
      </c>
      <c r="R198" t="s">
        <v>0</v>
      </c>
    </row>
    <row r="199" spans="2:22" x14ac:dyDescent="0.35">
      <c r="D199">
        <v>0</v>
      </c>
      <c r="E199">
        <v>1</v>
      </c>
      <c r="F199">
        <v>2</v>
      </c>
      <c r="G199">
        <v>3</v>
      </c>
      <c r="H199">
        <v>4</v>
      </c>
      <c r="I199">
        <v>5</v>
      </c>
      <c r="J199">
        <v>6</v>
      </c>
      <c r="O199">
        <v>0</v>
      </c>
      <c r="P199">
        <v>1</v>
      </c>
      <c r="Q199">
        <v>2</v>
      </c>
      <c r="R199">
        <v>3</v>
      </c>
      <c r="S199">
        <v>4</v>
      </c>
      <c r="T199">
        <v>5</v>
      </c>
      <c r="U199">
        <v>6</v>
      </c>
    </row>
    <row r="200" spans="2:22" x14ac:dyDescent="0.35">
      <c r="C200">
        <v>0</v>
      </c>
      <c r="D200" s="17">
        <f t="shared" ref="D200:I205" si="46">D187-$C200-D$199</f>
        <v>9.9430017877181971</v>
      </c>
      <c r="E200" s="17">
        <f t="shared" si="46"/>
        <v>8.9785501321674914</v>
      </c>
      <c r="F200" s="17">
        <f t="shared" si="46"/>
        <v>7.6181531620442957</v>
      </c>
      <c r="G200" s="17">
        <f t="shared" si="46"/>
        <v>6.0464755666924965</v>
      </c>
      <c r="H200" s="17">
        <f t="shared" si="46"/>
        <v>4.0880317975805394</v>
      </c>
      <c r="I200" s="17">
        <f t="shared" si="46"/>
        <v>2.1685901442270055</v>
      </c>
      <c r="J200" s="25"/>
      <c r="N200">
        <v>0</v>
      </c>
      <c r="O200" s="17">
        <f t="shared" ref="O200:T205" si="47">O187-$N200-O$199</f>
        <v>9.9368990299380133</v>
      </c>
      <c r="P200" s="17">
        <f t="shared" si="47"/>
        <v>8.7806540982496344</v>
      </c>
      <c r="Q200" s="17">
        <f t="shared" si="47"/>
        <v>7.3775146835813281</v>
      </c>
      <c r="R200" s="17">
        <f t="shared" si="47"/>
        <v>5.5625904004736384</v>
      </c>
      <c r="S200" s="17">
        <f t="shared" si="47"/>
        <v>3.7121725967818655</v>
      </c>
      <c r="T200" s="17">
        <f t="shared" si="47"/>
        <v>1.5863197793275416</v>
      </c>
      <c r="U200" s="25"/>
    </row>
    <row r="201" spans="2:22" x14ac:dyDescent="0.35">
      <c r="C201">
        <v>1</v>
      </c>
      <c r="D201" s="17">
        <f t="shared" si="46"/>
        <v>8.8252458053825098</v>
      </c>
      <c r="E201" s="17">
        <f t="shared" si="46"/>
        <v>8.2162669043802001</v>
      </c>
      <c r="F201" s="17">
        <f t="shared" si="46"/>
        <v>7.2649242088083668</v>
      </c>
      <c r="G201" s="17">
        <f t="shared" si="46"/>
        <v>5.8347295616809642</v>
      </c>
      <c r="H201" s="17">
        <f t="shared" si="46"/>
        <v>4.1693425248464422</v>
      </c>
      <c r="I201" s="17">
        <f t="shared" si="46"/>
        <v>2.1580547509955732</v>
      </c>
      <c r="J201" s="25"/>
      <c r="N201">
        <v>1</v>
      </c>
      <c r="O201" s="17">
        <f t="shared" si="47"/>
        <v>9.0058035988383303</v>
      </c>
      <c r="P201" s="17">
        <f t="shared" si="47"/>
        <v>8.2110518378719153</v>
      </c>
      <c r="Q201" s="17">
        <f t="shared" si="47"/>
        <v>7.0264820603157077</v>
      </c>
      <c r="R201" s="17">
        <f t="shared" si="47"/>
        <v>5.5626310067093261</v>
      </c>
      <c r="S201" s="17">
        <f t="shared" si="47"/>
        <v>3.6689469608075633</v>
      </c>
      <c r="T201" s="17">
        <f t="shared" si="47"/>
        <v>1.6206420197715961</v>
      </c>
      <c r="U201" s="25"/>
    </row>
    <row r="202" spans="2:22" x14ac:dyDescent="0.35">
      <c r="C202">
        <v>2</v>
      </c>
      <c r="D202" s="17">
        <f t="shared" si="46"/>
        <v>7.4416190885487357</v>
      </c>
      <c r="E202" s="17">
        <f t="shared" si="46"/>
        <v>7.0666373180264355</v>
      </c>
      <c r="F202" s="17">
        <f t="shared" si="46"/>
        <v>6.5405089081812378</v>
      </c>
      <c r="G202" s="17">
        <f t="shared" si="46"/>
        <v>5.6169110816661707</v>
      </c>
      <c r="H202" s="17">
        <f t="shared" si="46"/>
        <v>4.0384848499014989</v>
      </c>
      <c r="I202" s="17">
        <f t="shared" si="46"/>
        <v>2.2843838919637562</v>
      </c>
      <c r="J202" s="25"/>
      <c r="N202">
        <v>2</v>
      </c>
      <c r="O202" s="17">
        <f t="shared" si="47"/>
        <v>7.6760024274156198</v>
      </c>
      <c r="P202" s="17">
        <f t="shared" si="47"/>
        <v>7.2896823744088657</v>
      </c>
      <c r="Q202" s="17">
        <f t="shared" si="47"/>
        <v>6.5365959842032293</v>
      </c>
      <c r="R202" s="17">
        <f t="shared" si="47"/>
        <v>5.2856953804545483</v>
      </c>
      <c r="S202" s="17">
        <f t="shared" si="47"/>
        <v>3.7684344917216492</v>
      </c>
      <c r="T202" s="17">
        <f t="shared" si="47"/>
        <v>1.6060311649308083</v>
      </c>
      <c r="U202" s="25"/>
    </row>
    <row r="203" spans="2:22" x14ac:dyDescent="0.35">
      <c r="B203" t="s">
        <v>1</v>
      </c>
      <c r="C203">
        <v>3</v>
      </c>
      <c r="D203" s="17">
        <f t="shared" si="46"/>
        <v>5.6288357781326752</v>
      </c>
      <c r="E203" s="17">
        <f t="shared" si="46"/>
        <v>5.6172970160222491</v>
      </c>
      <c r="F203" s="17">
        <f t="shared" si="46"/>
        <v>5.3212970093328753</v>
      </c>
      <c r="G203" s="17">
        <f t="shared" si="46"/>
        <v>4.9483873958603155</v>
      </c>
      <c r="H203" s="17">
        <f t="shared" si="46"/>
        <v>4.0660186471955377</v>
      </c>
      <c r="I203" s="17">
        <f t="shared" si="46"/>
        <v>2.2306060290688183</v>
      </c>
      <c r="J203" s="25"/>
      <c r="M203" t="s">
        <v>1</v>
      </c>
      <c r="N203">
        <v>3</v>
      </c>
      <c r="O203" s="17">
        <f t="shared" si="47"/>
        <v>6.1135583044941431</v>
      </c>
      <c r="P203" s="17">
        <f t="shared" si="47"/>
        <v>5.8848407338919841</v>
      </c>
      <c r="Q203" s="17">
        <f t="shared" si="47"/>
        <v>5.6390797661437411</v>
      </c>
      <c r="R203" s="17">
        <f t="shared" si="47"/>
        <v>4.9451317463148623</v>
      </c>
      <c r="S203" s="17">
        <f t="shared" si="47"/>
        <v>3.5926084475723457</v>
      </c>
      <c r="T203" s="17">
        <f t="shared" si="47"/>
        <v>1.7812288723443981</v>
      </c>
      <c r="U203" s="25"/>
    </row>
    <row r="204" spans="2:22" x14ac:dyDescent="0.35">
      <c r="C204">
        <v>4</v>
      </c>
      <c r="D204" s="17">
        <f t="shared" si="46"/>
        <v>3.7631966462199111</v>
      </c>
      <c r="E204" s="17">
        <f t="shared" si="46"/>
        <v>3.7148416721151527</v>
      </c>
      <c r="F204" s="17">
        <f t="shared" si="46"/>
        <v>3.8099253767304049</v>
      </c>
      <c r="G204" s="17">
        <f t="shared" si="46"/>
        <v>3.621072800275817</v>
      </c>
      <c r="H204" s="17">
        <f t="shared" si="46"/>
        <v>3.5630206373895863</v>
      </c>
      <c r="I204" s="17">
        <f t="shared" si="46"/>
        <v>2.875452507352497</v>
      </c>
      <c r="J204" s="25"/>
      <c r="N204">
        <v>4</v>
      </c>
      <c r="O204" s="17">
        <f t="shared" si="47"/>
        <v>4.1429687709965926</v>
      </c>
      <c r="P204" s="17">
        <f t="shared" si="47"/>
        <v>4.2220354173570769</v>
      </c>
      <c r="Q204" s="17">
        <f t="shared" si="47"/>
        <v>4.0799757349102546</v>
      </c>
      <c r="R204" s="17">
        <f t="shared" si="47"/>
        <v>4.0860152388191011</v>
      </c>
      <c r="S204" s="17">
        <f t="shared" si="47"/>
        <v>3.5630206373895845</v>
      </c>
      <c r="T204" s="17">
        <f t="shared" si="47"/>
        <v>1.7066478357238104</v>
      </c>
      <c r="U204" s="25"/>
    </row>
    <row r="205" spans="2:22" x14ac:dyDescent="0.35">
      <c r="C205">
        <v>5</v>
      </c>
      <c r="D205" s="17">
        <f t="shared" si="46"/>
        <v>1.6099612387107456</v>
      </c>
      <c r="E205" s="17">
        <f t="shared" si="46"/>
        <v>1.646091297410595</v>
      </c>
      <c r="F205" s="17">
        <f t="shared" si="46"/>
        <v>1.6294683314632721</v>
      </c>
      <c r="G205" s="17">
        <f t="shared" si="46"/>
        <v>1.8073170044399802</v>
      </c>
      <c r="H205" s="17">
        <f t="shared" si="46"/>
        <v>1.7254911635458843</v>
      </c>
      <c r="I205" s="17">
        <f t="shared" si="46"/>
        <v>2.6009436708983831</v>
      </c>
      <c r="J205" s="17">
        <f>J192-$C205-J$199</f>
        <v>1.721066176225456</v>
      </c>
      <c r="N205">
        <v>5</v>
      </c>
      <c r="O205" s="17">
        <f t="shared" si="47"/>
        <v>2.1988663668079216</v>
      </c>
      <c r="P205" s="17">
        <f t="shared" si="47"/>
        <v>2.1867596781800263</v>
      </c>
      <c r="Q205" s="17">
        <f t="shared" si="47"/>
        <v>2.3162888195761315</v>
      </c>
      <c r="R205" s="17">
        <f t="shared" si="47"/>
        <v>2.2566941611644005</v>
      </c>
      <c r="S205" s="17">
        <f t="shared" si="47"/>
        <v>2.8942958351745744</v>
      </c>
      <c r="T205" s="17">
        <f t="shared" si="47"/>
        <v>2.6009436708983813</v>
      </c>
      <c r="U205" s="17">
        <f>U192-$N205-U$199</f>
        <v>1.2716890195010375</v>
      </c>
    </row>
    <row r="206" spans="2:22" x14ac:dyDescent="0.35">
      <c r="C206">
        <v>6</v>
      </c>
      <c r="D206" s="25"/>
      <c r="E206" s="25"/>
      <c r="F206" s="25"/>
      <c r="G206" s="25"/>
      <c r="H206" s="25"/>
      <c r="I206" s="17">
        <f>I193-$C206-I$199</f>
        <v>1.278933823774544</v>
      </c>
      <c r="J206" s="17">
        <f>J193-$C206-J$199</f>
        <v>1</v>
      </c>
      <c r="N206">
        <v>6</v>
      </c>
      <c r="O206" s="25"/>
      <c r="P206" s="25"/>
      <c r="Q206" s="25"/>
      <c r="R206" s="25"/>
      <c r="S206" s="25"/>
      <c r="T206" s="17">
        <f>T193-$N206-T$199</f>
        <v>1.7283109804989643</v>
      </c>
      <c r="U206" s="17">
        <f>U193-$N206-U$199</f>
        <v>1</v>
      </c>
    </row>
    <row r="208" spans="2:22" x14ac:dyDescent="0.35">
      <c r="D208" s="115" t="s">
        <v>129</v>
      </c>
      <c r="E208" s="116"/>
      <c r="F208" s="120">
        <f>INDEX(D214:K221,VLOOKUP($E$12,C213:K221,1,FALSE)+1,HLOOKUP($E$13,C213:K221,1,FALSE)+1)</f>
        <v>102.49838956414088</v>
      </c>
      <c r="O208" s="115" t="s">
        <v>142</v>
      </c>
      <c r="P208" s="116"/>
      <c r="Q208" s="120">
        <f>INDEX(O214:V221,VLOOKUP($E$12,N213:V221,1,FALSE)+1,HLOOKUP($E$13,N213:V221,1,FALSE)+1)</f>
        <v>102.39180602878974</v>
      </c>
    </row>
    <row r="209" spans="2:22" x14ac:dyDescent="0.35">
      <c r="D209" s="4" t="s">
        <v>392</v>
      </c>
      <c r="F209" s="25">
        <f>INDEX(D214:K221,VLOOKUP($E$12+1,C213:K221,1,FALSE)+1,HLOOKUP($E$13,C213:K221,1,FALSE)+1)</f>
        <v>100.19990055406689</v>
      </c>
      <c r="O209" s="4" t="s">
        <v>394</v>
      </c>
      <c r="Q209" s="25">
        <f>INDEX(O214:V221,VLOOKUP($E$12+1,N213:V221,1,FALSE)+1,HLOOKUP($E$13,N213:V221,1,FALSE)+1)</f>
        <v>103.71766084655775</v>
      </c>
    </row>
    <row r="210" spans="2:22" x14ac:dyDescent="0.35">
      <c r="D210" s="4" t="s">
        <v>393</v>
      </c>
      <c r="F210" s="25">
        <f>INDEX(D214:K221,VLOOKUP($E$12,C213:K221,1,FALSE)+1,HLOOKUP($E$13+1,C213:K221,1,FALSE)+1)</f>
        <v>103.20947412004716</v>
      </c>
      <c r="O210" s="4" t="s">
        <v>395</v>
      </c>
      <c r="Q210" s="25">
        <f>INDEX(O214:V221,VLOOKUP($E$12,N213:V221,1,FALSE)+1,HLOOKUP($E$13+1,N213:V221,1,FALSE)+1)</f>
        <v>99.3464760762146</v>
      </c>
    </row>
    <row r="211" spans="2:22" x14ac:dyDescent="0.35">
      <c r="D211" s="4" t="s">
        <v>149</v>
      </c>
      <c r="F211" s="25">
        <f>$G$8*$Q$209+(1-$G$8)*$Q$210</f>
        <v>102.49838956414088</v>
      </c>
      <c r="O211" s="4" t="s">
        <v>151</v>
      </c>
      <c r="Q211" s="25">
        <f>$G$9*$F$209+(1-$G$9)*$F$210</f>
        <v>102.39180602878974</v>
      </c>
    </row>
    <row r="212" spans="2:22" x14ac:dyDescent="0.35">
      <c r="G212" t="s">
        <v>0</v>
      </c>
      <c r="R212" t="s">
        <v>0</v>
      </c>
    </row>
    <row r="213" spans="2:22" x14ac:dyDescent="0.35">
      <c r="D213">
        <v>0</v>
      </c>
      <c r="E213">
        <v>1</v>
      </c>
      <c r="F213">
        <v>2</v>
      </c>
      <c r="G213">
        <v>3</v>
      </c>
      <c r="H213">
        <v>4</v>
      </c>
      <c r="I213">
        <v>5</v>
      </c>
      <c r="J213">
        <v>6</v>
      </c>
      <c r="K213">
        <v>7</v>
      </c>
      <c r="O213">
        <v>0</v>
      </c>
      <c r="P213">
        <v>1</v>
      </c>
      <c r="Q213">
        <v>2</v>
      </c>
      <c r="R213">
        <v>3</v>
      </c>
      <c r="S213">
        <v>4</v>
      </c>
      <c r="T213">
        <v>5</v>
      </c>
      <c r="U213">
        <v>6</v>
      </c>
      <c r="V213">
        <v>7</v>
      </c>
    </row>
    <row r="214" spans="2:22" x14ac:dyDescent="0.35">
      <c r="C214">
        <v>0</v>
      </c>
      <c r="D214" s="17">
        <f t="shared" ref="D214:I219" si="48">$G$2*O215+$G$3*P214</f>
        <v>102.49838956414088</v>
      </c>
      <c r="E214" s="17">
        <f t="shared" si="48"/>
        <v>103.20947412004716</v>
      </c>
      <c r="F214" s="17">
        <f t="shared" si="48"/>
        <v>96.272981303700391</v>
      </c>
      <c r="G214" s="17">
        <f t="shared" si="48"/>
        <v>85.998969344586428</v>
      </c>
      <c r="H214" s="17">
        <f t="shared" si="48"/>
        <v>68.491557544684852</v>
      </c>
      <c r="I214" s="17">
        <f t="shared" si="48"/>
        <v>53.076496222546695</v>
      </c>
      <c r="J214" s="113">
        <v>36</v>
      </c>
      <c r="N214">
        <v>0</v>
      </c>
      <c r="O214" s="17">
        <f t="shared" ref="O214:T219" si="49">$G$5*D215+$G$4*E214</f>
        <v>102.39180602878974</v>
      </c>
      <c r="P214" s="17">
        <f t="shared" si="49"/>
        <v>99.3464760762146</v>
      </c>
      <c r="Q214" s="17">
        <f t="shared" si="49"/>
        <v>92.139737279291381</v>
      </c>
      <c r="R214" s="17">
        <f t="shared" si="49"/>
        <v>77.030542363926543</v>
      </c>
      <c r="S214" s="17">
        <f t="shared" si="49"/>
        <v>62.430434162229446</v>
      </c>
      <c r="T214" s="17">
        <f t="shared" si="49"/>
        <v>44.720027634800985</v>
      </c>
      <c r="U214" s="113">
        <v>36</v>
      </c>
    </row>
    <row r="215" spans="2:22" x14ac:dyDescent="0.35">
      <c r="C215">
        <v>1</v>
      </c>
      <c r="D215" s="17">
        <f t="shared" si="48"/>
        <v>100.19990055406689</v>
      </c>
      <c r="E215" s="17">
        <f t="shared" si="48"/>
        <v>107.58552819337136</v>
      </c>
      <c r="F215" s="17">
        <f t="shared" si="48"/>
        <v>108.60116337503568</v>
      </c>
      <c r="G215" s="17">
        <f t="shared" si="48"/>
        <v>99.920817493886062</v>
      </c>
      <c r="H215" s="17">
        <f t="shared" si="48"/>
        <v>87.505336802344402</v>
      </c>
      <c r="I215" s="17">
        <f t="shared" si="48"/>
        <v>68.095620392813501</v>
      </c>
      <c r="J215" s="113">
        <v>49</v>
      </c>
      <c r="N215">
        <v>1</v>
      </c>
      <c r="O215" s="17">
        <f t="shared" si="49"/>
        <v>103.71766084655775</v>
      </c>
      <c r="P215" s="17">
        <f t="shared" si="49"/>
        <v>107.4916386799398</v>
      </c>
      <c r="Q215" s="17">
        <f t="shared" si="49"/>
        <v>103.71663522783216</v>
      </c>
      <c r="R215" s="17">
        <f t="shared" si="49"/>
        <v>95.116109845604996</v>
      </c>
      <c r="S215" s="17">
        <f t="shared" si="49"/>
        <v>77.687223564472788</v>
      </c>
      <c r="T215" s="17">
        <f t="shared" si="49"/>
        <v>59.682287126455606</v>
      </c>
      <c r="U215" s="113">
        <v>49</v>
      </c>
    </row>
    <row r="216" spans="2:22" x14ac:dyDescent="0.35">
      <c r="C216">
        <v>2</v>
      </c>
      <c r="D216" s="17">
        <f t="shared" si="48"/>
        <v>93.349151051898957</v>
      </c>
      <c r="E216" s="17">
        <f t="shared" si="48"/>
        <v>104.5173594099967</v>
      </c>
      <c r="F216" s="17">
        <f t="shared" si="48"/>
        <v>113.89200315651311</v>
      </c>
      <c r="G216" s="17">
        <f t="shared" si="48"/>
        <v>115.51814739453523</v>
      </c>
      <c r="H216" s="17">
        <f t="shared" si="48"/>
        <v>103.39923034096113</v>
      </c>
      <c r="I216" s="17">
        <f t="shared" si="48"/>
        <v>88.318067200779311</v>
      </c>
      <c r="J216" s="113">
        <v>64</v>
      </c>
      <c r="N216">
        <v>2</v>
      </c>
      <c r="O216" s="17">
        <f t="shared" si="49"/>
        <v>97.37919911989448</v>
      </c>
      <c r="P216" s="17">
        <f t="shared" si="49"/>
        <v>109.08215242043102</v>
      </c>
      <c r="Q216" s="17">
        <f t="shared" si="49"/>
        <v>113.817657600931</v>
      </c>
      <c r="R216" s="17">
        <f t="shared" si="49"/>
        <v>108.52155564450297</v>
      </c>
      <c r="S216" s="17">
        <f t="shared" si="49"/>
        <v>98.268273535543997</v>
      </c>
      <c r="T216" s="17">
        <f t="shared" si="49"/>
        <v>75.482479725748306</v>
      </c>
      <c r="U216" s="113">
        <v>64</v>
      </c>
    </row>
    <row r="217" spans="2:22" x14ac:dyDescent="0.35">
      <c r="B217" t="s">
        <v>1</v>
      </c>
      <c r="C217">
        <v>3</v>
      </c>
      <c r="D217" s="17">
        <f t="shared" si="48"/>
        <v>78.244084534141862</v>
      </c>
      <c r="E217" s="17">
        <f t="shared" si="48"/>
        <v>96.188487773684983</v>
      </c>
      <c r="F217" s="17">
        <f t="shared" si="48"/>
        <v>109.25919075091662</v>
      </c>
      <c r="G217" s="17">
        <f t="shared" si="48"/>
        <v>122.25286422336498</v>
      </c>
      <c r="H217" s="17">
        <f t="shared" si="48"/>
        <v>124.9415801901466</v>
      </c>
      <c r="I217" s="17">
        <f t="shared" si="48"/>
        <v>106.26331909488334</v>
      </c>
      <c r="J217" s="113">
        <v>81</v>
      </c>
      <c r="M217" t="s">
        <v>1</v>
      </c>
      <c r="N217">
        <v>3</v>
      </c>
      <c r="O217" s="17">
        <f t="shared" si="49"/>
        <v>87.263071332909846</v>
      </c>
      <c r="P217" s="17">
        <f t="shared" si="49"/>
        <v>100.91967611521176</v>
      </c>
      <c r="Q217" s="17">
        <f t="shared" si="49"/>
        <v>115.9694816311616</v>
      </c>
      <c r="R217" s="17">
        <f t="shared" si="49"/>
        <v>122.19100688200139</v>
      </c>
      <c r="S217" s="17">
        <f t="shared" si="49"/>
        <v>114.19841390164851</v>
      </c>
      <c r="T217" s="17">
        <f t="shared" si="49"/>
        <v>97.72515311711939</v>
      </c>
      <c r="U217" s="113">
        <v>81</v>
      </c>
    </row>
    <row r="218" spans="2:22" x14ac:dyDescent="0.35">
      <c r="C218">
        <v>4</v>
      </c>
      <c r="D218" s="17">
        <f t="shared" si="48"/>
        <v>63.336897167752959</v>
      </c>
      <c r="E218" s="17">
        <f t="shared" si="48"/>
        <v>78.564116467014429</v>
      </c>
      <c r="F218" s="17">
        <f t="shared" si="48"/>
        <v>99.125751453982645</v>
      </c>
      <c r="G218" s="17">
        <f t="shared" si="48"/>
        <v>114.81760347148236</v>
      </c>
      <c r="H218" s="17">
        <f t="shared" si="48"/>
        <v>135.4698539093493</v>
      </c>
      <c r="I218" s="17">
        <f t="shared" si="48"/>
        <v>142.55991562645971</v>
      </c>
      <c r="J218" s="113">
        <v>100</v>
      </c>
      <c r="N218">
        <v>4</v>
      </c>
      <c r="O218" s="17">
        <f t="shared" si="49"/>
        <v>69.472366105790513</v>
      </c>
      <c r="P218" s="17">
        <f t="shared" si="49"/>
        <v>88.536501816432803</v>
      </c>
      <c r="Q218" s="17">
        <f t="shared" si="49"/>
        <v>104.25670825939982</v>
      </c>
      <c r="R218" s="17">
        <f t="shared" si="49"/>
        <v>125.36860963025536</v>
      </c>
      <c r="S218" s="17">
        <f t="shared" si="49"/>
        <v>135.46985390934935</v>
      </c>
      <c r="T218" s="17">
        <f t="shared" si="49"/>
        <v>116.03606177608899</v>
      </c>
      <c r="U218" s="113">
        <v>100</v>
      </c>
    </row>
    <row r="219" spans="2:22" x14ac:dyDescent="0.35">
      <c r="C219">
        <v>5</v>
      </c>
      <c r="D219" s="17">
        <f t="shared" si="48"/>
        <v>45.100304135102263</v>
      </c>
      <c r="E219" s="17">
        <f t="shared" si="48"/>
        <v>60.150125361337295</v>
      </c>
      <c r="F219" s="17">
        <f t="shared" si="48"/>
        <v>75.946340910051333</v>
      </c>
      <c r="G219" s="17">
        <f t="shared" si="48"/>
        <v>98.290418768226871</v>
      </c>
      <c r="H219" s="17">
        <f t="shared" si="48"/>
        <v>116.46367614599986</v>
      </c>
      <c r="I219" s="17">
        <f t="shared" si="48"/>
        <v>159.02359177245953</v>
      </c>
      <c r="J219" s="17">
        <f>$G$2*U220+$G$3*V219</f>
        <v>162.02665440563641</v>
      </c>
      <c r="K219" s="112">
        <v>144</v>
      </c>
      <c r="N219">
        <v>5</v>
      </c>
      <c r="O219" s="17">
        <f t="shared" si="49"/>
        <v>53.588801481088453</v>
      </c>
      <c r="P219" s="17">
        <f t="shared" si="49"/>
        <v>68.625315969058818</v>
      </c>
      <c r="Q219" s="17">
        <f t="shared" si="49"/>
        <v>88.974088514807363</v>
      </c>
      <c r="R219" s="17">
        <f t="shared" si="49"/>
        <v>106.82858474599085</v>
      </c>
      <c r="S219" s="17">
        <f t="shared" si="49"/>
        <v>142.98752999637054</v>
      </c>
      <c r="T219" s="17">
        <f t="shared" si="49"/>
        <v>159.02359177245955</v>
      </c>
      <c r="U219" s="17">
        <f>$G$5*J220+$G$4*K219</f>
        <v>150.79222548752591</v>
      </c>
      <c r="V219" s="112">
        <v>144</v>
      </c>
    </row>
    <row r="220" spans="2:22" x14ac:dyDescent="0.35">
      <c r="C220">
        <v>6</v>
      </c>
      <c r="D220" s="113">
        <v>36</v>
      </c>
      <c r="E220" s="113">
        <v>49</v>
      </c>
      <c r="F220" s="113">
        <v>64</v>
      </c>
      <c r="G220" s="113">
        <v>81</v>
      </c>
      <c r="H220" s="113">
        <v>100</v>
      </c>
      <c r="I220" s="17">
        <f>$G$2*T221+$G$3*U220</f>
        <v>150.97334559436359</v>
      </c>
      <c r="J220" s="30">
        <v>169</v>
      </c>
      <c r="K220" s="27">
        <v>169</v>
      </c>
      <c r="N220">
        <v>6</v>
      </c>
      <c r="O220" s="113">
        <v>36</v>
      </c>
      <c r="P220" s="113">
        <v>49</v>
      </c>
      <c r="Q220" s="113">
        <v>64</v>
      </c>
      <c r="R220" s="113">
        <v>81</v>
      </c>
      <c r="S220" s="113">
        <v>100</v>
      </c>
      <c r="T220" s="17">
        <f>$G$5*I221+$G$4*J220</f>
        <v>162.20777451247409</v>
      </c>
      <c r="U220" s="30">
        <v>169</v>
      </c>
      <c r="V220" s="27">
        <v>169</v>
      </c>
    </row>
    <row r="221" spans="2:22" x14ac:dyDescent="0.35">
      <c r="C221">
        <v>7</v>
      </c>
      <c r="I221" s="112">
        <v>144</v>
      </c>
      <c r="J221" s="27">
        <v>169</v>
      </c>
      <c r="N221">
        <v>7</v>
      </c>
      <c r="T221" s="112">
        <v>144</v>
      </c>
      <c r="U221" s="27">
        <v>169</v>
      </c>
    </row>
    <row r="223" spans="2:22" x14ac:dyDescent="0.35">
      <c r="D223" s="115" t="s">
        <v>130</v>
      </c>
      <c r="E223" s="116"/>
      <c r="F223" s="120">
        <f>INDEX(D227:J233,VLOOKUP($E$12,C226:J233,1,FALSE)+1,HLOOKUP($E$13,C226:J233,1,FALSE)+1)</f>
        <v>3.6351050135736216</v>
      </c>
      <c r="O223" s="115" t="s">
        <v>131</v>
      </c>
      <c r="P223" s="116"/>
      <c r="Q223" s="120">
        <f>INDEX(O227:U233,VLOOKUP($E$12,N226:U233,1,FALSE)+1,HLOOKUP($E$13,N226:U233,1,FALSE)+1)</f>
        <v>3.6498436976067126</v>
      </c>
    </row>
    <row r="224" spans="2:22" x14ac:dyDescent="0.35">
      <c r="D224" s="4" t="s">
        <v>150</v>
      </c>
      <c r="F224" s="25">
        <f>$F$211-$F$184^2</f>
        <v>3.6351050135736216</v>
      </c>
      <c r="O224" s="4" t="s">
        <v>152</v>
      </c>
      <c r="Q224" s="25">
        <f>$Q$211-$Q$184^2</f>
        <v>3.6498436976067126</v>
      </c>
    </row>
    <row r="225" spans="2:22" x14ac:dyDescent="0.35">
      <c r="G225" t="s">
        <v>0</v>
      </c>
      <c r="R225" t="s">
        <v>0</v>
      </c>
    </row>
    <row r="226" spans="2:22" x14ac:dyDescent="0.35">
      <c r="D226">
        <v>0</v>
      </c>
      <c r="E226">
        <v>1</v>
      </c>
      <c r="F226">
        <v>2</v>
      </c>
      <c r="G226">
        <v>3</v>
      </c>
      <c r="H226">
        <v>4</v>
      </c>
      <c r="I226">
        <v>5</v>
      </c>
      <c r="J226">
        <v>6</v>
      </c>
      <c r="O226">
        <v>0</v>
      </c>
      <c r="P226">
        <v>1</v>
      </c>
      <c r="Q226">
        <v>2</v>
      </c>
      <c r="R226">
        <v>3</v>
      </c>
      <c r="S226">
        <v>4</v>
      </c>
      <c r="T226">
        <v>5</v>
      </c>
      <c r="U226">
        <v>6</v>
      </c>
    </row>
    <row r="227" spans="2:22" x14ac:dyDescent="0.35">
      <c r="C227">
        <v>0</v>
      </c>
      <c r="D227" s="17">
        <f t="shared" ref="D227:I232" si="50">D214-D187^2</f>
        <v>3.6351050135736216</v>
      </c>
      <c r="E227" s="17">
        <f t="shared" si="50"/>
        <v>3.6380113798673079</v>
      </c>
      <c r="F227" s="17">
        <f t="shared" si="50"/>
        <v>3.7641110551577128</v>
      </c>
      <c r="G227" s="17">
        <f t="shared" si="50"/>
        <v>4.1602491658221084</v>
      </c>
      <c r="H227" s="17">
        <f t="shared" si="50"/>
        <v>3.075299186010966</v>
      </c>
      <c r="I227" s="17">
        <f t="shared" si="50"/>
        <v>1.687811566638139</v>
      </c>
      <c r="J227" s="25"/>
      <c r="N227">
        <v>0</v>
      </c>
      <c r="O227" s="17">
        <f t="shared" ref="O227:T232" si="51">O214-O187^2</f>
        <v>3.6498436976067126</v>
      </c>
      <c r="P227" s="17">
        <f t="shared" si="51"/>
        <v>3.6852814866072379</v>
      </c>
      <c r="Q227" s="17">
        <f t="shared" si="51"/>
        <v>4.2019556385079682</v>
      </c>
      <c r="R227" s="17">
        <f t="shared" si="51"/>
        <v>3.7125879976432401</v>
      </c>
      <c r="S227" s="17">
        <f t="shared" si="51"/>
        <v>2.9528279996763018</v>
      </c>
      <c r="T227" s="17">
        <f t="shared" si="51"/>
        <v>1.340419399239785</v>
      </c>
      <c r="U227" s="25"/>
    </row>
    <row r="228" spans="2:22" x14ac:dyDescent="0.35">
      <c r="C228">
        <v>1</v>
      </c>
      <c r="D228" s="17">
        <f t="shared" si="50"/>
        <v>3.6644454178802874</v>
      </c>
      <c r="E228" s="17">
        <f t="shared" si="50"/>
        <v>3.2134187318371659</v>
      </c>
      <c r="F228" s="17">
        <f t="shared" si="50"/>
        <v>3.2324943624556113</v>
      </c>
      <c r="G228" s="17">
        <f t="shared" si="50"/>
        <v>3.1989119424846137</v>
      </c>
      <c r="H228" s="17">
        <f t="shared" si="50"/>
        <v>3.4284944643870716</v>
      </c>
      <c r="I228" s="17">
        <f t="shared" si="50"/>
        <v>1.5417630725720528</v>
      </c>
      <c r="J228" s="25"/>
      <c r="N228">
        <v>1</v>
      </c>
      <c r="O228" s="17">
        <f t="shared" si="51"/>
        <v>3.6015551880316679</v>
      </c>
      <c r="P228" s="17">
        <f t="shared" si="51"/>
        <v>3.2260590442323718</v>
      </c>
      <c r="Q228" s="17">
        <f t="shared" si="51"/>
        <v>3.1862927219994361</v>
      </c>
      <c r="R228" s="17">
        <f t="shared" si="51"/>
        <v>3.6721980751263743</v>
      </c>
      <c r="S228" s="17">
        <f t="shared" si="51"/>
        <v>2.5365821551780954</v>
      </c>
      <c r="T228" s="17">
        <f t="shared" si="51"/>
        <v>1.608102332947098</v>
      </c>
      <c r="U228" s="25"/>
    </row>
    <row r="229" spans="2:22" x14ac:dyDescent="0.35">
      <c r="C229">
        <v>2</v>
      </c>
      <c r="D229" s="17">
        <f t="shared" si="50"/>
        <v>4.2049800386511009</v>
      </c>
      <c r="E229" s="17">
        <f t="shared" si="50"/>
        <v>3.180172517314233</v>
      </c>
      <c r="F229" s="17">
        <f t="shared" si="50"/>
        <v>2.789675113065087</v>
      </c>
      <c r="G229" s="17">
        <f t="shared" si="50"/>
        <v>2.7993464785293014</v>
      </c>
      <c r="H229" s="17">
        <f t="shared" si="50"/>
        <v>2.6280522592592064</v>
      </c>
      <c r="I229" s="17">
        <f t="shared" si="50"/>
        <v>2.1182829474232392</v>
      </c>
      <c r="J229" s="25"/>
      <c r="N229">
        <v>2</v>
      </c>
      <c r="O229" s="17">
        <f t="shared" si="51"/>
        <v>3.7541761445415176</v>
      </c>
      <c r="P229" s="17">
        <f t="shared" si="51"/>
        <v>3.204589054210544</v>
      </c>
      <c r="Q229" s="17">
        <f t="shared" si="51"/>
        <v>2.7978026666033884</v>
      </c>
      <c r="R229" s="17">
        <f t="shared" si="51"/>
        <v>2.7260261849989291</v>
      </c>
      <c r="S229" s="17">
        <f t="shared" si="51"/>
        <v>2.8459611164868051</v>
      </c>
      <c r="T229" s="17">
        <f t="shared" si="51"/>
        <v>1.41870731398798</v>
      </c>
      <c r="U229" s="25"/>
    </row>
    <row r="230" spans="2:22" x14ac:dyDescent="0.35">
      <c r="B230" t="s">
        <v>1</v>
      </c>
      <c r="C230">
        <v>3</v>
      </c>
      <c r="D230" s="17">
        <f t="shared" si="50"/>
        <v>3.787277648159332</v>
      </c>
      <c r="E230" s="17">
        <f t="shared" si="50"/>
        <v>3.6960858792945288</v>
      </c>
      <c r="F230" s="17">
        <f t="shared" si="50"/>
        <v>2.7300187960528604</v>
      </c>
      <c r="G230" s="17">
        <f t="shared" si="50"/>
        <v>2.3856776535319568</v>
      </c>
      <c r="H230" s="17">
        <f t="shared" si="50"/>
        <v>2.48481149006723</v>
      </c>
      <c r="I230" s="17">
        <f t="shared" si="50"/>
        <v>1.598019372864087</v>
      </c>
      <c r="J230" s="25"/>
      <c r="M230" t="s">
        <v>1</v>
      </c>
      <c r="N230">
        <v>3</v>
      </c>
      <c r="O230" s="17">
        <f t="shared" si="51"/>
        <v>4.2061263634956845</v>
      </c>
      <c r="P230" s="17">
        <f t="shared" si="51"/>
        <v>3.2095997808015397</v>
      </c>
      <c r="Q230" s="17">
        <f t="shared" si="51"/>
        <v>2.7794633607924339</v>
      </c>
      <c r="R230" s="17">
        <f t="shared" si="51"/>
        <v>2.3950979378119683</v>
      </c>
      <c r="S230" s="17">
        <f t="shared" si="51"/>
        <v>1.9950601780674901</v>
      </c>
      <c r="T230" s="17">
        <f t="shared" si="51"/>
        <v>2.0527148639357193</v>
      </c>
      <c r="U230" s="25"/>
    </row>
    <row r="231" spans="2:22" x14ac:dyDescent="0.35">
      <c r="C231">
        <v>4</v>
      </c>
      <c r="D231" s="17">
        <f t="shared" si="50"/>
        <v>3.0696749998728805</v>
      </c>
      <c r="E231" s="17">
        <f t="shared" si="50"/>
        <v>2.6156510969796045</v>
      </c>
      <c r="F231" s="17">
        <f t="shared" si="50"/>
        <v>2.8911155569634701</v>
      </c>
      <c r="G231" s="17">
        <f t="shared" si="50"/>
        <v>2.0104160427235769</v>
      </c>
      <c r="H231" s="17">
        <f t="shared" si="50"/>
        <v>1.7664076486518354</v>
      </c>
      <c r="I231" s="17">
        <f t="shared" si="50"/>
        <v>1.5335433720750018</v>
      </c>
      <c r="J231" s="25"/>
      <c r="N231">
        <v>4</v>
      </c>
      <c r="O231" s="17">
        <f t="shared" si="51"/>
        <v>3.1644257003647596</v>
      </c>
      <c r="P231" s="17">
        <f t="shared" si="51"/>
        <v>3.4905645774444878</v>
      </c>
      <c r="Q231" s="17">
        <f t="shared" si="51"/>
        <v>2.650797443020295</v>
      </c>
      <c r="R231" s="17">
        <f t="shared" si="51"/>
        <v>2.4688757549260316</v>
      </c>
      <c r="S231" s="17">
        <f t="shared" si="51"/>
        <v>1.7664076486519207</v>
      </c>
      <c r="T231" s="17">
        <f t="shared" si="51"/>
        <v>1.4037538978796249</v>
      </c>
      <c r="U231" s="25"/>
    </row>
    <row r="232" spans="2:22" x14ac:dyDescent="0.35">
      <c r="C232">
        <v>5</v>
      </c>
      <c r="D232" s="17">
        <f t="shared" si="50"/>
        <v>1.4087165578437677</v>
      </c>
      <c r="E232" s="17">
        <f t="shared" si="50"/>
        <v>1.6874132329992619</v>
      </c>
      <c r="F232" s="17">
        <f t="shared" si="50"/>
        <v>1.47861722632382</v>
      </c>
      <c r="G232" s="17">
        <f t="shared" si="50"/>
        <v>2.1069519426492889</v>
      </c>
      <c r="H232" s="17">
        <f t="shared" si="50"/>
        <v>1.4275154466990045</v>
      </c>
      <c r="I232" s="17">
        <f t="shared" si="50"/>
        <v>0.23981037530549543</v>
      </c>
      <c r="J232" s="17">
        <f>J219-J192^2</f>
        <v>0.2011297457290766</v>
      </c>
      <c r="N232">
        <v>5</v>
      </c>
      <c r="O232" s="17">
        <f t="shared" si="51"/>
        <v>1.7651245139301679</v>
      </c>
      <c r="P232" s="17">
        <f t="shared" si="51"/>
        <v>1.6022819407844935</v>
      </c>
      <c r="Q232" s="17">
        <f t="shared" si="51"/>
        <v>2.1808511450481376</v>
      </c>
      <c r="R232" s="17">
        <f t="shared" si="51"/>
        <v>1.6288096303269413</v>
      </c>
      <c r="S232" s="17">
        <f t="shared" si="51"/>
        <v>1.513256581719304</v>
      </c>
      <c r="T232" s="17">
        <f t="shared" si="51"/>
        <v>0.23981037530558069</v>
      </c>
      <c r="U232" s="17">
        <f>U219-U192^2</f>
        <v>0.19787409618356833</v>
      </c>
    </row>
    <row r="233" spans="2:22" x14ac:dyDescent="0.35">
      <c r="C233">
        <v>6</v>
      </c>
      <c r="D233" s="25"/>
      <c r="E233" s="25"/>
      <c r="F233" s="25"/>
      <c r="G233" s="25"/>
      <c r="H233" s="25"/>
      <c r="I233" s="17">
        <f>I220-I193^2</f>
        <v>0.20112974572904818</v>
      </c>
      <c r="J233" s="17">
        <f>J220-J193^2</f>
        <v>0</v>
      </c>
      <c r="N233">
        <v>6</v>
      </c>
      <c r="O233" s="25"/>
      <c r="P233" s="25"/>
      <c r="Q233" s="25"/>
      <c r="R233" s="25"/>
      <c r="S233" s="25"/>
      <c r="T233" s="17">
        <f>T220-T193^2</f>
        <v>0.19787409618359675</v>
      </c>
      <c r="U233" s="17">
        <f>U220-U193^2</f>
        <v>0</v>
      </c>
    </row>
    <row r="235" spans="2:22" x14ac:dyDescent="0.35">
      <c r="D235" s="115" t="s">
        <v>132</v>
      </c>
      <c r="E235" s="116"/>
      <c r="F235" s="120">
        <f>INDEX(D241:K248,VLOOKUP($E$12,C240:K248,1,FALSE)+1,HLOOKUP($E$13,C240:K248,1,FALSE)+1)</f>
        <v>1093.207008068151</v>
      </c>
      <c r="O235" s="115" t="s">
        <v>141</v>
      </c>
      <c r="P235" s="116"/>
      <c r="Q235" s="120">
        <f>INDEX(O241:V248,VLOOKUP($E$12,N240:V248,1,FALSE)+1,HLOOKUP($E$13,N240:V248,1,FALSE)+1)</f>
        <v>1091.7920667027654</v>
      </c>
    </row>
    <row r="236" spans="2:22" x14ac:dyDescent="0.35">
      <c r="D236" s="4" t="s">
        <v>396</v>
      </c>
      <c r="F236" s="25">
        <f>INDEX(D241:K248,VLOOKUP($E$12+1,C240:K248,1,FALSE)+1,HLOOKUP($E$13,C240:K248,1,FALSE)+1)</f>
        <v>1058.3768860187438</v>
      </c>
      <c r="O236" s="4" t="s">
        <v>398</v>
      </c>
      <c r="Q236" s="25">
        <f>INDEX(O241:V248,VLOOKUP($E$12+1,N240:V248,1,FALSE)+1,HLOOKUP($E$13,N240:V248,1,FALSE)+1)</f>
        <v>1111.5659761614659</v>
      </c>
    </row>
    <row r="237" spans="2:22" x14ac:dyDescent="0.35">
      <c r="D237" s="4" t="s">
        <v>397</v>
      </c>
      <c r="F237" s="25">
        <f>INDEX(D241:K248,VLOOKUP($E$12,C240:K248,1,FALSE)+1,HLOOKUP($E$13+1,C240:K248,1,FALSE)+1)</f>
        <v>1104.2572607195741</v>
      </c>
      <c r="O237" s="4" t="s">
        <v>399</v>
      </c>
      <c r="Q237" s="25">
        <f>INDEX(O241:V248,VLOOKUP($E$12,N240:V248,1,FALSE)+1,HLOOKUP($E$13+1,N240:V248,1,FALSE)+1)</f>
        <v>1045.7476116301214</v>
      </c>
    </row>
    <row r="238" spans="2:22" x14ac:dyDescent="0.35">
      <c r="D238" s="4" t="s">
        <v>135</v>
      </c>
      <c r="F238" s="25">
        <f>$G$8*$Q$236+(1-$G$8)*$Q$237</f>
        <v>1093.207008068151</v>
      </c>
      <c r="O238" s="4" t="s">
        <v>136</v>
      </c>
      <c r="Q238" s="25">
        <f>$G$9*$F$236+(1-$G$9)*$F$237</f>
        <v>1091.7920667027654</v>
      </c>
    </row>
    <row r="239" spans="2:22" x14ac:dyDescent="0.35">
      <c r="G239" t="s">
        <v>0</v>
      </c>
      <c r="R239" t="s">
        <v>0</v>
      </c>
    </row>
    <row r="240" spans="2:22" x14ac:dyDescent="0.35">
      <c r="D240">
        <v>0</v>
      </c>
      <c r="E240">
        <v>1</v>
      </c>
      <c r="F240">
        <v>2</v>
      </c>
      <c r="G240">
        <v>3</v>
      </c>
      <c r="H240">
        <v>4</v>
      </c>
      <c r="I240">
        <v>5</v>
      </c>
      <c r="J240">
        <v>6</v>
      </c>
      <c r="K240">
        <v>7</v>
      </c>
      <c r="O240">
        <v>0</v>
      </c>
      <c r="P240">
        <v>1</v>
      </c>
      <c r="Q240">
        <v>2</v>
      </c>
      <c r="R240">
        <v>3</v>
      </c>
      <c r="S240">
        <v>4</v>
      </c>
      <c r="T240">
        <v>5</v>
      </c>
      <c r="U240">
        <v>6</v>
      </c>
      <c r="V240">
        <v>7</v>
      </c>
    </row>
    <row r="241" spans="2:22" x14ac:dyDescent="0.35">
      <c r="C241">
        <v>0</v>
      </c>
      <c r="D241" s="17">
        <f t="shared" ref="D241:I246" si="52">$G$2*O242+$G$3*P241</f>
        <v>1093.207008068151</v>
      </c>
      <c r="E241" s="17">
        <f t="shared" si="52"/>
        <v>1104.2572607195741</v>
      </c>
      <c r="F241" s="17">
        <f t="shared" si="52"/>
        <v>1000.7046971898583</v>
      </c>
      <c r="G241" s="17">
        <f t="shared" si="52"/>
        <v>858.62680063899518</v>
      </c>
      <c r="H241" s="17">
        <f t="shared" si="52"/>
        <v>609.24446295672715</v>
      </c>
      <c r="I241" s="17">
        <f t="shared" si="52"/>
        <v>409.68407644434728</v>
      </c>
      <c r="J241" s="113">
        <v>216</v>
      </c>
      <c r="N241">
        <v>0</v>
      </c>
      <c r="O241" s="17">
        <f t="shared" ref="O241:T246" si="53">$G$5*D242+$G$4*E241</f>
        <v>1091.7920667027654</v>
      </c>
      <c r="P241" s="17">
        <f t="shared" si="53"/>
        <v>1045.7476116301214</v>
      </c>
      <c r="Q241" s="17">
        <f t="shared" si="53"/>
        <v>946.68328971927122</v>
      </c>
      <c r="R241" s="17">
        <f t="shared" si="53"/>
        <v>728.52300612172667</v>
      </c>
      <c r="S241" s="17">
        <f t="shared" si="53"/>
        <v>534.93175607463104</v>
      </c>
      <c r="T241" s="17">
        <f t="shared" si="53"/>
        <v>316.09302971193711</v>
      </c>
      <c r="U241" s="113">
        <v>216</v>
      </c>
    </row>
    <row r="242" spans="2:22" x14ac:dyDescent="0.35">
      <c r="C242">
        <v>1</v>
      </c>
      <c r="D242" s="17">
        <f t="shared" si="52"/>
        <v>1058.3768860187438</v>
      </c>
      <c r="E242" s="17">
        <f t="shared" si="52"/>
        <v>1166.4931950945047</v>
      </c>
      <c r="F242" s="17">
        <f t="shared" si="52"/>
        <v>1182.7344485741005</v>
      </c>
      <c r="G242" s="17">
        <f t="shared" si="52"/>
        <v>1048.2704618140137</v>
      </c>
      <c r="H242" s="17">
        <f t="shared" si="52"/>
        <v>870.68054903018867</v>
      </c>
      <c r="I242" s="17">
        <f t="shared" si="52"/>
        <v>584.41028723118939</v>
      </c>
      <c r="J242" s="113">
        <v>343</v>
      </c>
      <c r="N242">
        <v>1</v>
      </c>
      <c r="O242" s="17">
        <f t="shared" si="53"/>
        <v>1111.5659761614659</v>
      </c>
      <c r="P242" s="17">
        <f t="shared" si="53"/>
        <v>1165.2124292015178</v>
      </c>
      <c r="Q242" s="17">
        <f t="shared" si="53"/>
        <v>1105.9941731828596</v>
      </c>
      <c r="R242" s="17">
        <f t="shared" si="53"/>
        <v>983.84345826929098</v>
      </c>
      <c r="S242" s="17">
        <f t="shared" si="53"/>
        <v>722.64577467543154</v>
      </c>
      <c r="T242" s="17">
        <f t="shared" si="53"/>
        <v>484.60790705538233</v>
      </c>
      <c r="U242" s="113">
        <v>343</v>
      </c>
    </row>
    <row r="243" spans="2:22" x14ac:dyDescent="0.35">
      <c r="C243">
        <v>2</v>
      </c>
      <c r="D243" s="17">
        <f t="shared" si="52"/>
        <v>964.3237477097191</v>
      </c>
      <c r="E243" s="17">
        <f t="shared" si="52"/>
        <v>1118.2415242565764</v>
      </c>
      <c r="F243" s="17">
        <f t="shared" si="52"/>
        <v>1260.7328994747509</v>
      </c>
      <c r="G243" s="17">
        <f t="shared" si="52"/>
        <v>1287.1968640690839</v>
      </c>
      <c r="H243" s="17">
        <f t="shared" si="52"/>
        <v>1093.210708014167</v>
      </c>
      <c r="I243" s="17">
        <f t="shared" si="52"/>
        <v>864.21321397327199</v>
      </c>
      <c r="J243" s="113">
        <v>512</v>
      </c>
      <c r="N243">
        <v>2</v>
      </c>
      <c r="O243" s="17">
        <f t="shared" si="53"/>
        <v>1017.0491305955244</v>
      </c>
      <c r="P243" s="17">
        <f t="shared" si="53"/>
        <v>1189.8963501346861</v>
      </c>
      <c r="Q243" s="17">
        <f t="shared" si="53"/>
        <v>1259.6724970767114</v>
      </c>
      <c r="R243" s="17">
        <f t="shared" si="53"/>
        <v>1174.2335732366125</v>
      </c>
      <c r="S243" s="17">
        <f t="shared" si="53"/>
        <v>1020.0270609474278</v>
      </c>
      <c r="T243" s="17">
        <f t="shared" si="53"/>
        <v>677.79629913428016</v>
      </c>
      <c r="U243" s="113">
        <v>512</v>
      </c>
    </row>
    <row r="244" spans="2:22" x14ac:dyDescent="0.35">
      <c r="B244" t="s">
        <v>1</v>
      </c>
      <c r="C244">
        <v>3</v>
      </c>
      <c r="D244" s="17">
        <f t="shared" si="52"/>
        <v>745.78483150213856</v>
      </c>
      <c r="E244" s="17">
        <f t="shared" si="52"/>
        <v>1000.0063177742538</v>
      </c>
      <c r="F244" s="17">
        <f t="shared" si="52"/>
        <v>1185.8885114425341</v>
      </c>
      <c r="G244" s="17">
        <f t="shared" si="52"/>
        <v>1391.4298460980165</v>
      </c>
      <c r="H244" s="17">
        <f t="shared" si="52"/>
        <v>1437.7139290934913</v>
      </c>
      <c r="I244" s="17">
        <f t="shared" si="52"/>
        <v>1122.2429146336831</v>
      </c>
      <c r="J244" s="113">
        <v>729</v>
      </c>
      <c r="M244" t="s">
        <v>1</v>
      </c>
      <c r="N244">
        <v>3</v>
      </c>
      <c r="O244" s="17">
        <f t="shared" si="53"/>
        <v>877.06431077074683</v>
      </c>
      <c r="P244" s="17">
        <f t="shared" si="53"/>
        <v>1063.5310367179973</v>
      </c>
      <c r="Q244" s="17">
        <f t="shared" si="53"/>
        <v>1294.1938890718857</v>
      </c>
      <c r="R244" s="17">
        <f t="shared" si="53"/>
        <v>1390.5475650711987</v>
      </c>
      <c r="S244" s="17">
        <f t="shared" si="53"/>
        <v>1253.9076500430751</v>
      </c>
      <c r="T244" s="17">
        <f t="shared" si="53"/>
        <v>1000.4617051613654</v>
      </c>
      <c r="U244" s="113">
        <v>729</v>
      </c>
    </row>
    <row r="245" spans="2:22" x14ac:dyDescent="0.35">
      <c r="C245">
        <v>4</v>
      </c>
      <c r="D245" s="17">
        <f t="shared" si="52"/>
        <v>547.49628542442599</v>
      </c>
      <c r="E245" s="17">
        <f t="shared" si="52"/>
        <v>735.52995462912554</v>
      </c>
      <c r="F245" s="17">
        <f t="shared" si="52"/>
        <v>1033.5355255814679</v>
      </c>
      <c r="G245" s="17">
        <f t="shared" si="52"/>
        <v>1264.1096954409322</v>
      </c>
      <c r="H245" s="17">
        <f t="shared" si="52"/>
        <v>1606.858508047055</v>
      </c>
      <c r="I245" s="17">
        <f t="shared" si="52"/>
        <v>1728.1633289409754</v>
      </c>
      <c r="J245" s="113">
        <v>1000</v>
      </c>
      <c r="N245">
        <v>4</v>
      </c>
      <c r="O245" s="17">
        <f t="shared" si="53"/>
        <v>622.86939470456196</v>
      </c>
      <c r="P245" s="17">
        <f t="shared" si="53"/>
        <v>886.20419131958397</v>
      </c>
      <c r="Q245" s="17">
        <f t="shared" si="53"/>
        <v>1106.7191726482072</v>
      </c>
      <c r="R245" s="17">
        <f t="shared" si="53"/>
        <v>1444.6282809494155</v>
      </c>
      <c r="S245" s="17">
        <f t="shared" si="53"/>
        <v>1606.858508047055</v>
      </c>
      <c r="T245" s="17">
        <f t="shared" si="53"/>
        <v>1274.3631408592482</v>
      </c>
      <c r="U245" s="113">
        <v>1000</v>
      </c>
    </row>
    <row r="246" spans="2:22" x14ac:dyDescent="0.35">
      <c r="C246">
        <v>5</v>
      </c>
      <c r="D246" s="17">
        <f t="shared" si="52"/>
        <v>320.8626260360623</v>
      </c>
      <c r="E246" s="17">
        <f t="shared" si="52"/>
        <v>491.25621472650027</v>
      </c>
      <c r="F246" s="17">
        <f t="shared" si="52"/>
        <v>684.8057431436456</v>
      </c>
      <c r="G246" s="17">
        <f t="shared" si="52"/>
        <v>1009.741158970603</v>
      </c>
      <c r="H246" s="17">
        <f t="shared" si="52"/>
        <v>1281.6792527103653</v>
      </c>
      <c r="I246" s="17">
        <f t="shared" si="52"/>
        <v>2009.8425816513409</v>
      </c>
      <c r="J246" s="17">
        <f>$G$2*U247+$G$3*V246</f>
        <v>2066.1800366497391</v>
      </c>
      <c r="K246" s="112">
        <v>1728</v>
      </c>
      <c r="N246">
        <v>5</v>
      </c>
      <c r="O246" s="17">
        <f t="shared" si="53"/>
        <v>416.47212363589063</v>
      </c>
      <c r="P246" s="17">
        <f t="shared" si="53"/>
        <v>591.94087592912535</v>
      </c>
      <c r="Q246" s="17">
        <f t="shared" si="53"/>
        <v>874.5103515245703</v>
      </c>
      <c r="R246" s="17">
        <f t="shared" si="53"/>
        <v>1131.5223684429207</v>
      </c>
      <c r="S246" s="17">
        <f t="shared" si="53"/>
        <v>1735.4794407920926</v>
      </c>
      <c r="T246" s="17">
        <f t="shared" si="53"/>
        <v>2009.8425816513409</v>
      </c>
      <c r="U246" s="17">
        <f>$G$5*J247+$G$4*K246</f>
        <v>1855.4221501459863</v>
      </c>
      <c r="V246" s="112">
        <v>1728</v>
      </c>
    </row>
    <row r="247" spans="2:22" x14ac:dyDescent="0.35">
      <c r="C247">
        <v>6</v>
      </c>
      <c r="D247" s="113">
        <v>216</v>
      </c>
      <c r="E247" s="113">
        <v>343</v>
      </c>
      <c r="F247" s="113">
        <v>512</v>
      </c>
      <c r="G247" s="113">
        <v>729</v>
      </c>
      <c r="H247" s="113">
        <v>1000</v>
      </c>
      <c r="I247" s="17">
        <f>$G$2*T248+$G$3*U247</f>
        <v>1858.8199633502611</v>
      </c>
      <c r="J247" s="30">
        <v>2197</v>
      </c>
      <c r="K247" s="27">
        <v>2197</v>
      </c>
      <c r="N247">
        <v>6</v>
      </c>
      <c r="O247" s="113">
        <v>216</v>
      </c>
      <c r="P247" s="113">
        <v>343</v>
      </c>
      <c r="Q247" s="113">
        <v>512</v>
      </c>
      <c r="R247" s="113">
        <v>729</v>
      </c>
      <c r="S247" s="113">
        <v>1000</v>
      </c>
      <c r="T247" s="17">
        <f>$G$5*I248+$G$4*J247</f>
        <v>2069.5778498540139</v>
      </c>
      <c r="U247" s="30">
        <v>2197</v>
      </c>
      <c r="V247" s="27">
        <v>2197</v>
      </c>
    </row>
    <row r="248" spans="2:22" x14ac:dyDescent="0.35">
      <c r="C248">
        <v>7</v>
      </c>
      <c r="I248" s="112">
        <v>1728</v>
      </c>
      <c r="J248" s="27">
        <v>2197</v>
      </c>
      <c r="N248">
        <v>7</v>
      </c>
      <c r="T248" s="112">
        <v>1728</v>
      </c>
      <c r="U248" s="27">
        <v>2197</v>
      </c>
    </row>
    <row r="250" spans="2:22" x14ac:dyDescent="0.35">
      <c r="D250" s="115" t="s">
        <v>134</v>
      </c>
      <c r="E250" s="116"/>
      <c r="F250" s="120">
        <f>INDEX(D254:J260,VLOOKUP($E$12,C253:J260,1,FALSE)+1,HLOOKUP($E$13,C253:J260,1,FALSE)+1)</f>
        <v>0.25648677386690949</v>
      </c>
      <c r="O250" s="115" t="s">
        <v>133</v>
      </c>
      <c r="P250" s="116"/>
      <c r="Q250" s="120">
        <f>INDEX(O254:U260,VLOOKUP($E$12,N253:U260,1,FALSE)+1,HLOOKUP($E$13,N253:U260,1,FALSE)+1)</f>
        <v>0.25796735121784187</v>
      </c>
    </row>
    <row r="251" spans="2:22" x14ac:dyDescent="0.35">
      <c r="D251" s="4" t="s">
        <v>137</v>
      </c>
      <c r="F251" s="25">
        <f>IF(AND($E$12=6,$E$13=6),0,($F$238-3*$F$211*$F$184+2*$F$184^3)/($F$224)^(3/2))</f>
        <v>0.25648677386690949</v>
      </c>
      <c r="O251" s="4" t="s">
        <v>138</v>
      </c>
      <c r="Q251" s="25">
        <f>IF(AND($E$12=6,$E$13=6),0,($Q$238-3*$Q$211*$Q$184+2*$Q$184^3)/($Q$224)^(3/2))</f>
        <v>0.25796735121784187</v>
      </c>
    </row>
    <row r="252" spans="2:22" x14ac:dyDescent="0.35">
      <c r="G252" t="s">
        <v>0</v>
      </c>
      <c r="R252" t="s">
        <v>0</v>
      </c>
    </row>
    <row r="253" spans="2:22" x14ac:dyDescent="0.35">
      <c r="D253">
        <v>0</v>
      </c>
      <c r="E253">
        <v>1</v>
      </c>
      <c r="F253">
        <v>2</v>
      </c>
      <c r="G253">
        <v>3</v>
      </c>
      <c r="H253">
        <v>4</v>
      </c>
      <c r="I253">
        <v>5</v>
      </c>
      <c r="J253">
        <v>6</v>
      </c>
      <c r="O253">
        <v>0</v>
      </c>
      <c r="P253">
        <v>1</v>
      </c>
      <c r="Q253">
        <v>2</v>
      </c>
      <c r="R253">
        <v>3</v>
      </c>
      <c r="S253">
        <v>4</v>
      </c>
      <c r="T253">
        <v>5</v>
      </c>
      <c r="U253">
        <v>6</v>
      </c>
    </row>
    <row r="254" spans="2:22" x14ac:dyDescent="0.35">
      <c r="C254">
        <v>0</v>
      </c>
      <c r="D254" s="17">
        <f t="shared" ref="D254:I259" si="54">(D241-3*D214*D187+2*D187^3)/(D227)^(3/2)</f>
        <v>0.25648677386690949</v>
      </c>
      <c r="E254" s="17">
        <f t="shared" si="54"/>
        <v>0.25539624196262278</v>
      </c>
      <c r="F254" s="17">
        <f t="shared" si="54"/>
        <v>0.31889160836410718</v>
      </c>
      <c r="G254" s="17">
        <f t="shared" si="54"/>
        <v>0.63261108584636827</v>
      </c>
      <c r="H254" s="17">
        <f t="shared" si="54"/>
        <v>1.0265759889439048</v>
      </c>
      <c r="I254" s="17">
        <f t="shared" si="54"/>
        <v>2.2811568360509678</v>
      </c>
      <c r="J254" s="25"/>
      <c r="N254">
        <v>0</v>
      </c>
      <c r="O254" s="17">
        <f t="shared" ref="O254:T259" si="55">(O241-3*O214*O187+2*O187^3)/(O227)^(3/2)</f>
        <v>0.25796735121784187</v>
      </c>
      <c r="P254" s="17">
        <f t="shared" si="55"/>
        <v>0.28060208615890708</v>
      </c>
      <c r="Q254" s="17">
        <f t="shared" si="55"/>
        <v>0.44508861525771515</v>
      </c>
      <c r="R254" s="17">
        <f t="shared" si="55"/>
        <v>0.74974843123392576</v>
      </c>
      <c r="S254" s="17">
        <f t="shared" si="55"/>
        <v>1.559304485247909</v>
      </c>
      <c r="T254" s="17">
        <f t="shared" si="55"/>
        <v>2.5103354421491142</v>
      </c>
      <c r="U254" s="25"/>
    </row>
    <row r="255" spans="2:22" x14ac:dyDescent="0.35">
      <c r="C255">
        <v>1</v>
      </c>
      <c r="D255" s="17">
        <f t="shared" si="54"/>
        <v>0.26801791134680508</v>
      </c>
      <c r="E255" s="17">
        <f t="shared" si="54"/>
        <v>0.29727860718192023</v>
      </c>
      <c r="F255" s="17">
        <f t="shared" si="54"/>
        <v>0.27343213672301231</v>
      </c>
      <c r="G255" s="17">
        <f t="shared" si="54"/>
        <v>0.46411187164712719</v>
      </c>
      <c r="H255" s="17">
        <f t="shared" si="54"/>
        <v>0.85693670865677285</v>
      </c>
      <c r="I255" s="17">
        <f t="shared" si="54"/>
        <v>1.9468063506211226</v>
      </c>
      <c r="J255" s="25"/>
      <c r="N255">
        <v>1</v>
      </c>
      <c r="O255" s="17">
        <f t="shared" si="55"/>
        <v>0.25084677834464214</v>
      </c>
      <c r="P255" s="17">
        <f t="shared" si="55"/>
        <v>0.29801571446632374</v>
      </c>
      <c r="Q255" s="17">
        <f t="shared" si="55"/>
        <v>0.38444683035681121</v>
      </c>
      <c r="R255" s="17">
        <f t="shared" si="55"/>
        <v>0.5757328084386234</v>
      </c>
      <c r="S255" s="17">
        <f t="shared" si="55"/>
        <v>1.2872418609583611</v>
      </c>
      <c r="T255" s="17">
        <f t="shared" si="55"/>
        <v>2.5896858599997952</v>
      </c>
      <c r="U255" s="25"/>
    </row>
    <row r="256" spans="2:22" x14ac:dyDescent="0.35">
      <c r="C256">
        <v>2</v>
      </c>
      <c r="D256" s="17">
        <f t="shared" si="54"/>
        <v>0.41204728351501102</v>
      </c>
      <c r="E256" s="17">
        <f t="shared" si="54"/>
        <v>0.36603926955735855</v>
      </c>
      <c r="F256" s="17">
        <f t="shared" si="54"/>
        <v>0.30991831288390603</v>
      </c>
      <c r="G256" s="17">
        <f t="shared" si="54"/>
        <v>0.27972583525999867</v>
      </c>
      <c r="H256" s="17">
        <f t="shared" si="54"/>
        <v>0.581112485888299</v>
      </c>
      <c r="I256" s="17">
        <f t="shared" si="54"/>
        <v>1.5895043496022703</v>
      </c>
      <c r="J256" s="25"/>
      <c r="N256">
        <v>2</v>
      </c>
      <c r="O256" s="17">
        <f t="shared" si="55"/>
        <v>0.29652669136186977</v>
      </c>
      <c r="P256" s="17">
        <f t="shared" si="55"/>
        <v>0.26622530914485881</v>
      </c>
      <c r="Q256" s="17">
        <f t="shared" si="55"/>
        <v>0.31266208433715381</v>
      </c>
      <c r="R256" s="17">
        <f t="shared" si="55"/>
        <v>0.4300871125264894</v>
      </c>
      <c r="S256" s="17">
        <f t="shared" si="55"/>
        <v>0.9370083848618842</v>
      </c>
      <c r="T256" s="17">
        <f t="shared" si="55"/>
        <v>2.2326982847545325</v>
      </c>
      <c r="U256" s="25"/>
    </row>
    <row r="257" spans="2:22" x14ac:dyDescent="0.35">
      <c r="B257" t="s">
        <v>1</v>
      </c>
      <c r="C257">
        <v>3</v>
      </c>
      <c r="D257" s="17">
        <f t="shared" si="54"/>
        <v>0.71500676228005222</v>
      </c>
      <c r="E257" s="17">
        <f t="shared" si="54"/>
        <v>0.54045273527522564</v>
      </c>
      <c r="F257" s="17">
        <f t="shared" si="54"/>
        <v>0.40731237834849532</v>
      </c>
      <c r="G257" s="17">
        <f t="shared" si="54"/>
        <v>0.19525506239837223</v>
      </c>
      <c r="H257" s="17">
        <f t="shared" si="54"/>
        <v>2.9138589110219354E-2</v>
      </c>
      <c r="I257" s="17">
        <f t="shared" si="54"/>
        <v>1.1916970996205569</v>
      </c>
      <c r="J257" s="25"/>
      <c r="M257" t="s">
        <v>1</v>
      </c>
      <c r="N257">
        <v>3</v>
      </c>
      <c r="O257" s="17">
        <f t="shared" si="55"/>
        <v>0.59372841550446909</v>
      </c>
      <c r="P257" s="17">
        <f t="shared" si="55"/>
        <v>0.43535604008537293</v>
      </c>
      <c r="Q257" s="17">
        <f t="shared" si="55"/>
        <v>0.26834280432888585</v>
      </c>
      <c r="R257" s="17">
        <f t="shared" si="55"/>
        <v>0.19466797287613147</v>
      </c>
      <c r="S257" s="17">
        <f t="shared" si="55"/>
        <v>0.70362511180031129</v>
      </c>
      <c r="T257" s="17">
        <f t="shared" si="55"/>
        <v>1.5074768525141147</v>
      </c>
      <c r="U257" s="25"/>
    </row>
    <row r="258" spans="2:22" x14ac:dyDescent="0.35">
      <c r="C258">
        <v>4</v>
      </c>
      <c r="D258" s="17">
        <f t="shared" si="54"/>
        <v>1.5132359430346061</v>
      </c>
      <c r="E258" s="17">
        <f t="shared" si="54"/>
        <v>1.2448681441984712</v>
      </c>
      <c r="F258" s="17">
        <f t="shared" si="54"/>
        <v>0.89426033903524349</v>
      </c>
      <c r="G258" s="17">
        <f t="shared" si="54"/>
        <v>0.67285921026548912</v>
      </c>
      <c r="H258" s="17">
        <f t="shared" si="54"/>
        <v>-0.18410819411523016</v>
      </c>
      <c r="I258" s="17">
        <f t="shared" si="54"/>
        <v>-0.64411143696036344</v>
      </c>
      <c r="J258" s="25"/>
      <c r="N258">
        <v>4</v>
      </c>
      <c r="O258" s="17">
        <f t="shared" si="55"/>
        <v>0.99881044029202903</v>
      </c>
      <c r="P258" s="17">
        <f t="shared" si="55"/>
        <v>0.81841056017959612</v>
      </c>
      <c r="Q258" s="17">
        <f t="shared" si="55"/>
        <v>0.55009876041797645</v>
      </c>
      <c r="R258" s="17">
        <f t="shared" si="55"/>
        <v>1.2882776425729039E-2</v>
      </c>
      <c r="S258" s="17">
        <f t="shared" si="55"/>
        <v>-0.18410819411657275</v>
      </c>
      <c r="T258" s="17">
        <f t="shared" si="55"/>
        <v>1.1705927352047019</v>
      </c>
      <c r="U258" s="25"/>
    </row>
    <row r="259" spans="2:22" x14ac:dyDescent="0.35">
      <c r="C259">
        <v>5</v>
      </c>
      <c r="D259" s="17">
        <f t="shared" si="54"/>
        <v>2.4690479583326068</v>
      </c>
      <c r="E259" s="17">
        <f t="shared" si="54"/>
        <v>2.5267975301421091</v>
      </c>
      <c r="F259" s="17">
        <f t="shared" si="54"/>
        <v>2.1745788290258372</v>
      </c>
      <c r="G259" s="17">
        <f t="shared" si="54"/>
        <v>1.4546490950033493</v>
      </c>
      <c r="H259" s="17">
        <f t="shared" si="54"/>
        <v>1.1301249874730244</v>
      </c>
      <c r="I259" s="17">
        <f t="shared" si="54"/>
        <v>-0.41226370831805159</v>
      </c>
      <c r="J259" s="17">
        <f>(J246-3*J219*J192+2*J192^3)/(J232)^(3/2)</f>
        <v>-0.98585749544573076</v>
      </c>
      <c r="N259">
        <v>5</v>
      </c>
      <c r="O259" s="17">
        <f t="shared" si="55"/>
        <v>2.2513717657010819</v>
      </c>
      <c r="P259" s="17">
        <f t="shared" si="55"/>
        <v>1.9164446828714026</v>
      </c>
      <c r="Q259" s="17">
        <f t="shared" si="55"/>
        <v>1.5423031375093808</v>
      </c>
      <c r="R259" s="17">
        <f t="shared" si="55"/>
        <v>1.1554177835946773</v>
      </c>
      <c r="S259" s="17">
        <f t="shared" si="55"/>
        <v>-0.67406276382965002</v>
      </c>
      <c r="T259" s="17">
        <f t="shared" si="55"/>
        <v>-0.41226370834106546</v>
      </c>
      <c r="U259" s="17">
        <f>(U246-3*U219*U192+2*U192^3)/(U232)^(3/2)</f>
        <v>1.0265079630976082</v>
      </c>
    </row>
    <row r="260" spans="2:22" x14ac:dyDescent="0.35">
      <c r="C260">
        <v>6</v>
      </c>
      <c r="D260" s="25"/>
      <c r="E260" s="25"/>
      <c r="F260" s="25"/>
      <c r="G260" s="25"/>
      <c r="H260" s="25"/>
      <c r="I260" s="17">
        <f>(I247-3*I220*I193+2*I193^3)/(I233)^(3/2)</f>
        <v>0.98585749543585721</v>
      </c>
      <c r="J260" s="8">
        <v>0</v>
      </c>
      <c r="N260">
        <v>6</v>
      </c>
      <c r="O260" s="25"/>
      <c r="P260" s="25"/>
      <c r="Q260" s="25"/>
      <c r="R260" s="25"/>
      <c r="S260" s="25"/>
      <c r="T260" s="17">
        <f>(T247-3*T220*T193+2*T193^3)/(T233)^(3/2)</f>
        <v>-1.0265079630818879</v>
      </c>
      <c r="U260" s="8">
        <v>0</v>
      </c>
    </row>
    <row r="262" spans="2:22" x14ac:dyDescent="0.35">
      <c r="D262" s="115" t="s">
        <v>139</v>
      </c>
      <c r="E262" s="116"/>
      <c r="F262" s="120">
        <f>INDEX(D268:K275,VLOOKUP($E$12,C267:K275,1,FALSE)+1,HLOOKUP($E$13,C267:K275,1,FALSE)+1)</f>
        <v>12028.916596558614</v>
      </c>
      <c r="O262" s="115" t="s">
        <v>140</v>
      </c>
      <c r="P262" s="116"/>
      <c r="Q262" s="120">
        <f>INDEX(O268:V275,VLOOKUP($E$12,N267:V275,1,FALSE)+1,HLOOKUP($E$13,N267:V275,1,FALSE)+1)</f>
        <v>12012.014036590488</v>
      </c>
    </row>
    <row r="263" spans="2:22" x14ac:dyDescent="0.35">
      <c r="D263" s="4" t="s">
        <v>400</v>
      </c>
      <c r="F263">
        <f>INDEX(D268:K275,VLOOKUP($E$12+1,C267:K275,1,FALSE)+1,HLOOKUP($E$13,C267:K275,1,FALSE)+1)</f>
        <v>11545.195972453672</v>
      </c>
      <c r="O263" s="4" t="s">
        <v>402</v>
      </c>
      <c r="Q263" s="25">
        <f>INDEX(O268:V275,VLOOKUP($E$12+1,N267:V275,1,FALSE)+1,HLOOKUP($E$13,N267:V275,1,FALSE)+1)</f>
        <v>12282.153032228622</v>
      </c>
    </row>
    <row r="264" spans="2:22" x14ac:dyDescent="0.35">
      <c r="D264" s="4" t="s">
        <v>401</v>
      </c>
      <c r="F264" s="25">
        <f>INDEX(D268:K275,VLOOKUP($E$12,C267:K275,1,FALSE)+1,HLOOKUP($E$13+1,C267:K275,1,FALSE)+1)</f>
        <v>12186.155777586639</v>
      </c>
      <c r="O264" s="4" t="s">
        <v>403</v>
      </c>
      <c r="Q264" s="25">
        <f>INDEX(O268:V275,VLOOKUP($E$12,N267:V275,1,FALSE)+1,HLOOKUP($E$13+1,N267:V275,1,FALSE)+1)</f>
        <v>11374.280217654894</v>
      </c>
    </row>
    <row r="265" spans="2:22" x14ac:dyDescent="0.35">
      <c r="D265" s="4" t="s">
        <v>145</v>
      </c>
      <c r="F265" s="25">
        <f>$G$8*$Q$263+(1-$G$8)*$Q$264</f>
        <v>12028.916596558614</v>
      </c>
      <c r="O265" s="4" t="s">
        <v>147</v>
      </c>
      <c r="Q265" s="25">
        <f>$G$9*$F$263+(1-$G$9)*$F$264</f>
        <v>12012.014036590488</v>
      </c>
    </row>
    <row r="266" spans="2:22" x14ac:dyDescent="0.35">
      <c r="G266" t="s">
        <v>0</v>
      </c>
      <c r="R266" t="s">
        <v>0</v>
      </c>
    </row>
    <row r="267" spans="2:22" x14ac:dyDescent="0.35">
      <c r="D267">
        <v>0</v>
      </c>
      <c r="E267">
        <v>1</v>
      </c>
      <c r="F267">
        <v>2</v>
      </c>
      <c r="G267">
        <v>3</v>
      </c>
      <c r="H267">
        <v>4</v>
      </c>
      <c r="I267">
        <v>5</v>
      </c>
      <c r="J267">
        <v>6</v>
      </c>
      <c r="K267">
        <v>7</v>
      </c>
      <c r="O267">
        <v>0</v>
      </c>
      <c r="P267">
        <v>1</v>
      </c>
      <c r="Q267">
        <v>2</v>
      </c>
      <c r="R267">
        <v>3</v>
      </c>
      <c r="S267">
        <v>4</v>
      </c>
      <c r="T267">
        <v>5</v>
      </c>
      <c r="U267">
        <v>6</v>
      </c>
      <c r="V267">
        <v>7</v>
      </c>
    </row>
    <row r="268" spans="2:22" x14ac:dyDescent="0.35">
      <c r="C268">
        <v>0</v>
      </c>
      <c r="D268" s="17">
        <f t="shared" ref="D268:I273" si="56">$G$2*O269+$G$3*P268</f>
        <v>12028.916596558614</v>
      </c>
      <c r="E268" s="17">
        <f t="shared" si="56"/>
        <v>12186.155777586639</v>
      </c>
      <c r="F268" s="17">
        <f t="shared" si="56"/>
        <v>10769.308054787894</v>
      </c>
      <c r="G268" s="17">
        <f t="shared" si="56"/>
        <v>8977.3011232661229</v>
      </c>
      <c r="H268" s="17">
        <f t="shared" si="56"/>
        <v>5702.1168991946306</v>
      </c>
      <c r="I268" s="17">
        <f t="shared" si="56"/>
        <v>3332.2719104995258</v>
      </c>
      <c r="J268" s="113">
        <v>1296</v>
      </c>
      <c r="N268">
        <v>0</v>
      </c>
      <c r="O268" s="17">
        <f t="shared" ref="O268:T273" si="57">$G$5*D269+$G$4*E268</f>
        <v>12012.014036590488</v>
      </c>
      <c r="P268" s="17">
        <f t="shared" si="57"/>
        <v>11374.280217654894</v>
      </c>
      <c r="Q268" s="17">
        <f t="shared" si="57"/>
        <v>10133.107088298626</v>
      </c>
      <c r="R268" s="17">
        <f t="shared" si="57"/>
        <v>7233.4932777782742</v>
      </c>
      <c r="S268" s="17">
        <f t="shared" si="57"/>
        <v>4880.5049323136473</v>
      </c>
      <c r="T268" s="17">
        <f t="shared" si="57"/>
        <v>2352.4416452110308</v>
      </c>
      <c r="U268" s="113">
        <v>1296</v>
      </c>
    </row>
    <row r="269" spans="2:22" x14ac:dyDescent="0.35">
      <c r="C269">
        <v>1</v>
      </c>
      <c r="D269" s="17">
        <f t="shared" si="56"/>
        <v>11545.195972453672</v>
      </c>
      <c r="E269" s="17">
        <f t="shared" si="56"/>
        <v>12996.016237466916</v>
      </c>
      <c r="F269" s="17">
        <f t="shared" si="56"/>
        <v>13231.451574966995</v>
      </c>
      <c r="G269" s="17">
        <f t="shared" si="56"/>
        <v>11338.62139023388</v>
      </c>
      <c r="H269" s="17">
        <f t="shared" si="56"/>
        <v>9030.8202900309752</v>
      </c>
      <c r="I269" s="17">
        <f t="shared" si="56"/>
        <v>5184.4223114765946</v>
      </c>
      <c r="J269" s="113">
        <v>2401</v>
      </c>
      <c r="N269">
        <v>1</v>
      </c>
      <c r="O269" s="17">
        <f t="shared" si="57"/>
        <v>12282.153032228622</v>
      </c>
      <c r="P269" s="17">
        <f t="shared" si="57"/>
        <v>12980.347406843375</v>
      </c>
      <c r="Q269" s="17">
        <f t="shared" si="57"/>
        <v>12137.085893255602</v>
      </c>
      <c r="R269" s="17">
        <f t="shared" si="57"/>
        <v>10562.086354420913</v>
      </c>
      <c r="S269" s="17">
        <f t="shared" si="57"/>
        <v>6997.8894063555708</v>
      </c>
      <c r="T269" s="17">
        <f t="shared" si="57"/>
        <v>4119.9736901247234</v>
      </c>
      <c r="U269" s="113">
        <v>2401</v>
      </c>
    </row>
    <row r="270" spans="2:22" x14ac:dyDescent="0.35">
      <c r="C270">
        <v>2</v>
      </c>
      <c r="D270" s="17">
        <f t="shared" si="56"/>
        <v>10368.515109341375</v>
      </c>
      <c r="E270" s="17">
        <f t="shared" si="56"/>
        <v>12307.217799951799</v>
      </c>
      <c r="F270" s="17">
        <f t="shared" si="56"/>
        <v>14277.512717119742</v>
      </c>
      <c r="G270" s="17">
        <f t="shared" si="56"/>
        <v>14666.918749961907</v>
      </c>
      <c r="H270" s="17">
        <f t="shared" si="56"/>
        <v>11859.212106844294</v>
      </c>
      <c r="I270" s="17">
        <f t="shared" si="56"/>
        <v>8727.989928712097</v>
      </c>
      <c r="J270" s="113">
        <v>4096</v>
      </c>
      <c r="N270">
        <v>2</v>
      </c>
      <c r="O270" s="17">
        <f t="shared" si="57"/>
        <v>10990.028790177359</v>
      </c>
      <c r="P270" s="17">
        <f t="shared" si="57"/>
        <v>13328.280782894624</v>
      </c>
      <c r="Q270" s="17">
        <f t="shared" si="57"/>
        <v>14264.056171559376</v>
      </c>
      <c r="R270" s="17">
        <f t="shared" si="57"/>
        <v>13017.769587950845</v>
      </c>
      <c r="S270" s="17">
        <f t="shared" si="57"/>
        <v>10930.50892506379</v>
      </c>
      <c r="T270" s="17">
        <f t="shared" si="57"/>
        <v>6261.1482128129956</v>
      </c>
      <c r="U270" s="113">
        <v>4096</v>
      </c>
    </row>
    <row r="271" spans="2:22" x14ac:dyDescent="0.35">
      <c r="B271" t="s">
        <v>1</v>
      </c>
      <c r="C271">
        <v>3</v>
      </c>
      <c r="D271" s="17">
        <f t="shared" si="56"/>
        <v>7459.0682052663378</v>
      </c>
      <c r="E271" s="17">
        <f t="shared" si="56"/>
        <v>10783.694910392012</v>
      </c>
      <c r="F271" s="17">
        <f t="shared" si="56"/>
        <v>13184.111019482407</v>
      </c>
      <c r="G271" s="17">
        <f t="shared" si="56"/>
        <v>16123.490005282249</v>
      </c>
      <c r="H271" s="17">
        <f t="shared" si="56"/>
        <v>16834.754789495466</v>
      </c>
      <c r="I271" s="17">
        <f t="shared" si="56"/>
        <v>12065.215012035973</v>
      </c>
      <c r="J271" s="113">
        <v>6561</v>
      </c>
      <c r="M271" t="s">
        <v>1</v>
      </c>
      <c r="N271">
        <v>3</v>
      </c>
      <c r="O271" s="17">
        <f t="shared" si="57"/>
        <v>9223.5733771934629</v>
      </c>
      <c r="P271" s="17">
        <f t="shared" si="57"/>
        <v>11550.243714218803</v>
      </c>
      <c r="Q271" s="17">
        <f t="shared" si="57"/>
        <v>14764.825781549105</v>
      </c>
      <c r="R271" s="17">
        <f t="shared" si="57"/>
        <v>16112.293826495432</v>
      </c>
      <c r="S271" s="17">
        <f t="shared" si="57"/>
        <v>14024.740624448939</v>
      </c>
      <c r="T271" s="17">
        <f t="shared" si="57"/>
        <v>10519.806970060692</v>
      </c>
      <c r="U271" s="113">
        <v>6561</v>
      </c>
    </row>
    <row r="272" spans="2:22" x14ac:dyDescent="0.35">
      <c r="C272">
        <v>4</v>
      </c>
      <c r="D272" s="17">
        <f t="shared" si="56"/>
        <v>5041.3887396687714</v>
      </c>
      <c r="E272" s="17">
        <f t="shared" si="56"/>
        <v>7170.370352803121</v>
      </c>
      <c r="F272" s="17">
        <f t="shared" si="56"/>
        <v>11122.683472031975</v>
      </c>
      <c r="G272" s="17">
        <f t="shared" si="56"/>
        <v>14175.608077100347</v>
      </c>
      <c r="H272" s="17">
        <f t="shared" si="56"/>
        <v>19277.599288778849</v>
      </c>
      <c r="I272" s="17">
        <f t="shared" si="56"/>
        <v>21132.096680061397</v>
      </c>
      <c r="J272" s="113">
        <v>10000</v>
      </c>
      <c r="N272">
        <v>4</v>
      </c>
      <c r="O272" s="17">
        <f t="shared" si="57"/>
        <v>5876.4572521101227</v>
      </c>
      <c r="P272" s="17">
        <f t="shared" si="57"/>
        <v>9243.6531036168235</v>
      </c>
      <c r="Q272" s="17">
        <f t="shared" si="57"/>
        <v>12051.386653812478</v>
      </c>
      <c r="R272" s="17">
        <f t="shared" si="57"/>
        <v>16935.360273562936</v>
      </c>
      <c r="S272" s="17">
        <f t="shared" si="57"/>
        <v>19277.599288778849</v>
      </c>
      <c r="T272" s="17">
        <f t="shared" si="57"/>
        <v>14194.439472710706</v>
      </c>
      <c r="U272" s="113">
        <v>10000</v>
      </c>
    </row>
    <row r="273" spans="2:22" x14ac:dyDescent="0.35">
      <c r="C273">
        <v>5</v>
      </c>
      <c r="D273" s="17">
        <f t="shared" si="56"/>
        <v>2407.891902001903</v>
      </c>
      <c r="E273" s="17">
        <f t="shared" si="56"/>
        <v>4206.5763291447265</v>
      </c>
      <c r="F273" s="17">
        <f t="shared" si="56"/>
        <v>6357.0314294719246</v>
      </c>
      <c r="G273" s="17">
        <f t="shared" si="56"/>
        <v>10656.569923965013</v>
      </c>
      <c r="H273" s="17">
        <f t="shared" si="56"/>
        <v>14306.287544718434</v>
      </c>
      <c r="I273" s="17">
        <f t="shared" si="56"/>
        <v>25438.384224779831</v>
      </c>
      <c r="J273" s="17">
        <f>$G$2*U274+$G$3*V273</f>
        <v>26378.342828964192</v>
      </c>
      <c r="K273" s="112">
        <v>20736</v>
      </c>
      <c r="N273">
        <v>5</v>
      </c>
      <c r="O273" s="17">
        <f t="shared" si="57"/>
        <v>3415.8047000964693</v>
      </c>
      <c r="P273" s="17">
        <f t="shared" si="57"/>
        <v>5282.2211292834136</v>
      </c>
      <c r="Q273" s="17">
        <f t="shared" si="57"/>
        <v>8874.1351139549679</v>
      </c>
      <c r="R273" s="17">
        <f t="shared" si="57"/>
        <v>12201.977965940292</v>
      </c>
      <c r="S273" s="17">
        <f t="shared" si="57"/>
        <v>21243.944752069128</v>
      </c>
      <c r="T273" s="17">
        <f t="shared" si="57"/>
        <v>25438.384224779831</v>
      </c>
      <c r="U273" s="17">
        <f>$G$5*J274+$G$4*K273</f>
        <v>22861.966577595613</v>
      </c>
      <c r="V273" s="112">
        <v>20736</v>
      </c>
    </row>
    <row r="274" spans="2:22" x14ac:dyDescent="0.35">
      <c r="C274">
        <v>6</v>
      </c>
      <c r="D274" s="113">
        <v>1296</v>
      </c>
      <c r="E274" s="113">
        <v>2401</v>
      </c>
      <c r="F274" s="113">
        <v>4096</v>
      </c>
      <c r="G274" s="113">
        <v>6561</v>
      </c>
      <c r="H274" s="113">
        <v>10000</v>
      </c>
      <c r="I274" s="17">
        <f>$G$2*T275+$G$3*U274</f>
        <v>22918.657171035804</v>
      </c>
      <c r="J274" s="30">
        <v>28561</v>
      </c>
      <c r="K274" s="27">
        <v>28561</v>
      </c>
      <c r="N274">
        <v>6</v>
      </c>
      <c r="O274" s="113">
        <v>1296</v>
      </c>
      <c r="P274" s="113">
        <v>2401</v>
      </c>
      <c r="Q274" s="113">
        <v>4096</v>
      </c>
      <c r="R274" s="113">
        <v>6561</v>
      </c>
      <c r="S274" s="113">
        <v>10000</v>
      </c>
      <c r="T274" s="17">
        <f>$G$5*I275+$G$4*J274</f>
        <v>26435.033422404387</v>
      </c>
      <c r="U274" s="30">
        <v>28561</v>
      </c>
      <c r="V274" s="27">
        <v>28561</v>
      </c>
    </row>
    <row r="275" spans="2:22" x14ac:dyDescent="0.35">
      <c r="C275">
        <v>7</v>
      </c>
      <c r="I275" s="112">
        <v>20736</v>
      </c>
      <c r="J275" s="27">
        <v>28561</v>
      </c>
      <c r="N275">
        <v>7</v>
      </c>
      <c r="T275" s="112">
        <v>20736</v>
      </c>
      <c r="U275" s="27">
        <v>28561</v>
      </c>
    </row>
    <row r="277" spans="2:22" x14ac:dyDescent="0.35">
      <c r="D277" s="115" t="s">
        <v>143</v>
      </c>
      <c r="E277" s="116"/>
      <c r="F277" s="120">
        <f>INDEX(D281:J287,VLOOKUP($E$12,C280:J287,1,FALSE)+1,HLOOKUP($E$13,C280:J287,1,FALSE)+1)</f>
        <v>-0.88123936075360843</v>
      </c>
      <c r="O277" s="115" t="s">
        <v>144</v>
      </c>
      <c r="P277" s="116"/>
      <c r="Q277" s="120">
        <f>INDEX(O281:U287,VLOOKUP($E$12,N280:U287,1,FALSE)+1,HLOOKUP($E$13,N280:U287,1,FALSE)+1)</f>
        <v>-0.88417450766583516</v>
      </c>
    </row>
    <row r="278" spans="2:22" x14ac:dyDescent="0.35">
      <c r="D278" s="4" t="s">
        <v>146</v>
      </c>
      <c r="F278" s="25">
        <f>IF(AND($E$12=6,$E$13=6),0,($F$265-4*$F$238*$F$184-3*$F$211^2+12*$F$211*$F$184^2-6*$F$184^4)/$F$224^2)</f>
        <v>-0.88123936075360843</v>
      </c>
      <c r="O278" s="4" t="s">
        <v>148</v>
      </c>
      <c r="Q278" s="25">
        <f>IF(AND($E$12=6,$E$13=6),0,($Q$265-4*$Q$238*$Q$184-3*$Q$211^2+12*$Q$211*$Q$184^2-6*$Q$184^4)/$Q$224^2)</f>
        <v>-0.88417450766583516</v>
      </c>
    </row>
    <row r="279" spans="2:22" x14ac:dyDescent="0.35">
      <c r="G279" t="s">
        <v>0</v>
      </c>
      <c r="R279" t="s">
        <v>0</v>
      </c>
    </row>
    <row r="280" spans="2:22" x14ac:dyDescent="0.35">
      <c r="D280">
        <v>0</v>
      </c>
      <c r="E280">
        <v>1</v>
      </c>
      <c r="F280">
        <v>2</v>
      </c>
      <c r="G280">
        <v>3</v>
      </c>
      <c r="H280">
        <v>4</v>
      </c>
      <c r="I280">
        <v>5</v>
      </c>
      <c r="J280">
        <v>6</v>
      </c>
      <c r="O280">
        <v>0</v>
      </c>
      <c r="P280">
        <v>1</v>
      </c>
      <c r="Q280">
        <v>2</v>
      </c>
      <c r="R280">
        <v>3</v>
      </c>
      <c r="S280">
        <v>4</v>
      </c>
      <c r="T280">
        <v>5</v>
      </c>
      <c r="U280">
        <v>6</v>
      </c>
    </row>
    <row r="281" spans="2:22" x14ac:dyDescent="0.35">
      <c r="C281">
        <v>0</v>
      </c>
      <c r="D281" s="17">
        <f t="shared" ref="D281:I286" si="58">(D268-4*D241*D187-3*D214^2+12*D214*D187^2-6*D187^4)/(D227)^2</f>
        <v>-0.88123936075360843</v>
      </c>
      <c r="E281" s="17">
        <f t="shared" si="58"/>
        <v>-0.92285314594834578</v>
      </c>
      <c r="F281" s="17">
        <f t="shared" si="58"/>
        <v>-0.70342787025214093</v>
      </c>
      <c r="G281" s="17">
        <f t="shared" si="58"/>
        <v>-0.53515119899700869</v>
      </c>
      <c r="H281" s="17">
        <f t="shared" si="58"/>
        <v>0.87741458578847176</v>
      </c>
      <c r="I281" s="17">
        <f t="shared" si="58"/>
        <v>6.7027182744786131</v>
      </c>
      <c r="J281" s="25"/>
      <c r="N281">
        <v>0</v>
      </c>
      <c r="O281" s="17">
        <f t="shared" ref="O281:T286" si="59">(O268-4*O241*O187-3*O214^2+12*O214*O187^2-6*O187^4)/(O227)^2</f>
        <v>-0.88417450766583516</v>
      </c>
      <c r="P281" s="17">
        <f t="shared" si="59"/>
        <v>-0.76747497308975243</v>
      </c>
      <c r="Q281" s="17">
        <f t="shared" si="59"/>
        <v>-0.78066406320755666</v>
      </c>
      <c r="R281" s="17">
        <f t="shared" si="59"/>
        <v>-1.9560206986294421E-2</v>
      </c>
      <c r="S281" s="17">
        <f t="shared" si="59"/>
        <v>2.1702674065893963</v>
      </c>
      <c r="T281" s="17">
        <f t="shared" si="59"/>
        <v>7.649933502289759</v>
      </c>
      <c r="U281" s="25"/>
    </row>
    <row r="282" spans="2:22" x14ac:dyDescent="0.35">
      <c r="C282">
        <v>1</v>
      </c>
      <c r="D282" s="17">
        <f t="shared" si="58"/>
        <v>-0.78678054473986603</v>
      </c>
      <c r="E282" s="17">
        <f t="shared" si="58"/>
        <v>-1.0483945707287354</v>
      </c>
      <c r="F282" s="17">
        <f t="shared" si="58"/>
        <v>-1.0835829457695212</v>
      </c>
      <c r="G282" s="17">
        <f t="shared" si="58"/>
        <v>-0.790921286730075</v>
      </c>
      <c r="H282" s="17">
        <f t="shared" si="58"/>
        <v>-0.20655653740273697</v>
      </c>
      <c r="I282" s="17">
        <f t="shared" si="58"/>
        <v>4.4577330331484344</v>
      </c>
      <c r="J282" s="25"/>
      <c r="N282">
        <v>1</v>
      </c>
      <c r="O282" s="17">
        <f t="shared" si="59"/>
        <v>-0.92960024233468697</v>
      </c>
      <c r="P282" s="17">
        <f t="shared" si="59"/>
        <v>-1.0490788945228897</v>
      </c>
      <c r="Q282" s="17">
        <f t="shared" si="59"/>
        <v>-0.91904320517540616</v>
      </c>
      <c r="R282" s="17">
        <f t="shared" si="59"/>
        <v>-0.75110355354596037</v>
      </c>
      <c r="S282" s="17">
        <f t="shared" si="59"/>
        <v>1.070281731523959</v>
      </c>
      <c r="T282" s="17">
        <f t="shared" si="59"/>
        <v>7.0728737855401409</v>
      </c>
      <c r="U282" s="25"/>
    </row>
    <row r="283" spans="2:22" x14ac:dyDescent="0.35">
      <c r="C283">
        <v>2</v>
      </c>
      <c r="D283" s="17">
        <f t="shared" si="58"/>
        <v>-0.81971269451679496</v>
      </c>
      <c r="E283" s="17">
        <f t="shared" si="58"/>
        <v>-0.94481302932431988</v>
      </c>
      <c r="F283" s="17">
        <f t="shared" si="58"/>
        <v>-1.2954145723728574</v>
      </c>
      <c r="G283" s="17">
        <f t="shared" si="58"/>
        <v>-1.4025377376587758</v>
      </c>
      <c r="H283" s="17">
        <f t="shared" si="58"/>
        <v>-0.6865636096115898</v>
      </c>
      <c r="I283" s="17">
        <f t="shared" si="58"/>
        <v>1.4622294641881166</v>
      </c>
      <c r="J283" s="25"/>
      <c r="N283">
        <v>2</v>
      </c>
      <c r="O283" s="17">
        <f t="shared" si="59"/>
        <v>-0.72999297013321907</v>
      </c>
      <c r="P283" s="17">
        <f t="shared" si="59"/>
        <v>-1.0915582561295252</v>
      </c>
      <c r="Q283" s="17">
        <f t="shared" si="59"/>
        <v>-1.2996382678273917</v>
      </c>
      <c r="R283" s="17">
        <f t="shared" si="59"/>
        <v>-0.97816597780735892</v>
      </c>
      <c r="S283" s="17">
        <f t="shared" si="59"/>
        <v>-0.54292160127407019</v>
      </c>
      <c r="T283" s="17">
        <f t="shared" si="59"/>
        <v>4.6413425784376958</v>
      </c>
      <c r="U283" s="25"/>
    </row>
    <row r="284" spans="2:22" x14ac:dyDescent="0.35">
      <c r="B284" t="s">
        <v>1</v>
      </c>
      <c r="C284">
        <v>3</v>
      </c>
      <c r="D284" s="17">
        <f t="shared" si="58"/>
        <v>-0.11166615030906733</v>
      </c>
      <c r="E284" s="17">
        <f t="shared" si="58"/>
        <v>-0.80718224974954433</v>
      </c>
      <c r="F284" s="17">
        <f t="shared" si="58"/>
        <v>-1.0096456738088941</v>
      </c>
      <c r="G284" s="17">
        <f t="shared" si="58"/>
        <v>-1.5852294179552855</v>
      </c>
      <c r="H284" s="17">
        <f t="shared" si="58"/>
        <v>-1.6475021268612979</v>
      </c>
      <c r="I284" s="17">
        <f t="shared" si="58"/>
        <v>0.26293870077902737</v>
      </c>
      <c r="J284" s="25"/>
      <c r="M284" t="s">
        <v>1</v>
      </c>
      <c r="N284">
        <v>3</v>
      </c>
      <c r="O284" s="17">
        <f t="shared" si="59"/>
        <v>-0.60773218665837414</v>
      </c>
      <c r="P284" s="17">
        <f t="shared" si="59"/>
        <v>-0.83114276315572422</v>
      </c>
      <c r="Q284" s="17">
        <f t="shared" si="59"/>
        <v>-1.4099929959537578</v>
      </c>
      <c r="R284" s="17">
        <f t="shared" si="59"/>
        <v>-1.5870053137537172</v>
      </c>
      <c r="S284" s="17">
        <f t="shared" si="59"/>
        <v>-0.9845621972814752</v>
      </c>
      <c r="T284" s="17">
        <f t="shared" si="59"/>
        <v>0.51312678517121968</v>
      </c>
      <c r="U284" s="25"/>
    </row>
    <row r="285" spans="2:22" x14ac:dyDescent="0.35">
      <c r="C285">
        <v>4</v>
      </c>
      <c r="D285" s="17">
        <f t="shared" si="58"/>
        <v>1.9371556883644654</v>
      </c>
      <c r="E285" s="17">
        <f t="shared" si="58"/>
        <v>0.90232272194233198</v>
      </c>
      <c r="F285" s="17">
        <f t="shared" si="58"/>
        <v>-0.64000815350455642</v>
      </c>
      <c r="G285" s="17">
        <f t="shared" si="58"/>
        <v>-1.0393383507399174</v>
      </c>
      <c r="H285" s="17">
        <f t="shared" si="58"/>
        <v>-1.7403689166841523</v>
      </c>
      <c r="I285" s="17">
        <f t="shared" si="58"/>
        <v>-1.2379572364464007</v>
      </c>
      <c r="J285" s="25"/>
      <c r="N285">
        <v>4</v>
      </c>
      <c r="O285" s="17">
        <f t="shared" si="59"/>
        <v>0.75702630896472312</v>
      </c>
      <c r="P285" s="17">
        <f t="shared" si="59"/>
        <v>-0.30699490769055698</v>
      </c>
      <c r="Q285" s="17">
        <f t="shared" si="59"/>
        <v>-0.73998605434132381</v>
      </c>
      <c r="R285" s="17">
        <f t="shared" si="59"/>
        <v>-1.6457663282850818</v>
      </c>
      <c r="S285" s="17">
        <f t="shared" si="59"/>
        <v>-1.7403689166653289</v>
      </c>
      <c r="T285" s="17">
        <f t="shared" si="59"/>
        <v>-0.46192554568755095</v>
      </c>
      <c r="U285" s="25"/>
    </row>
    <row r="286" spans="2:22" x14ac:dyDescent="0.35">
      <c r="C286">
        <v>5</v>
      </c>
      <c r="D286" s="17">
        <f t="shared" si="58"/>
        <v>7.3264562264861599</v>
      </c>
      <c r="E286" s="17">
        <f t="shared" si="58"/>
        <v>6.6185505451610389</v>
      </c>
      <c r="F286" s="17">
        <f t="shared" si="58"/>
        <v>4.3066989663115409</v>
      </c>
      <c r="G286" s="17">
        <f t="shared" si="58"/>
        <v>0.34851773067279762</v>
      </c>
      <c r="H286" s="17">
        <f t="shared" si="58"/>
        <v>-0.55632086042467033</v>
      </c>
      <c r="I286" s="17">
        <f t="shared" si="58"/>
        <v>-1.8300386361014789</v>
      </c>
      <c r="J286" s="17">
        <f>(J273-4*J246*J192-3*J219^2+12*J219*J192^2-6*J192^4)/(J232)^2</f>
        <v>-1.028084998901637</v>
      </c>
      <c r="N286">
        <v>5</v>
      </c>
      <c r="O286" s="17">
        <f t="shared" si="59"/>
        <v>6.3809793377951278</v>
      </c>
      <c r="P286" s="17">
        <f t="shared" si="59"/>
        <v>4.2100453451735342</v>
      </c>
      <c r="Q286" s="17">
        <f t="shared" si="59"/>
        <v>1.261467998554987</v>
      </c>
      <c r="R286" s="17">
        <f t="shared" si="59"/>
        <v>0.14471014320553632</v>
      </c>
      <c r="S286" s="17">
        <f t="shared" si="59"/>
        <v>-1.1866029273798531</v>
      </c>
      <c r="T286" s="17">
        <f t="shared" si="59"/>
        <v>-1.8300386340758805</v>
      </c>
      <c r="U286" s="17">
        <f>(U273-4*U246*U192-3*U219^2+12*U219*U192^2-6*U192^4)/(U232)^2</f>
        <v>-0.94628140213236989</v>
      </c>
    </row>
    <row r="287" spans="2:22" x14ac:dyDescent="0.35">
      <c r="C287">
        <v>6</v>
      </c>
      <c r="D287" s="25"/>
      <c r="E287" s="25"/>
      <c r="F287" s="25"/>
      <c r="G287" s="25"/>
      <c r="H287" s="25"/>
      <c r="I287" s="17">
        <f>(I274-4*I247*I193-3*I220^2+12*I220*I193^2-6*I193^4)/(I233)^2</f>
        <v>-1.0280849996213723</v>
      </c>
      <c r="J287" s="8">
        <v>0</v>
      </c>
      <c r="N287">
        <v>6</v>
      </c>
      <c r="O287" s="25"/>
      <c r="P287" s="25"/>
      <c r="Q287" s="25"/>
      <c r="R287" s="25"/>
      <c r="S287" s="25"/>
      <c r="T287" s="17">
        <f>(T274-4*T247*T193-3*T220^2+12*T220*T193^2-6*T193^4)/(T233)^2</f>
        <v>-0.94628140138878414</v>
      </c>
      <c r="U287" s="8">
        <v>0</v>
      </c>
    </row>
    <row r="289" spans="2:22" x14ac:dyDescent="0.35">
      <c r="D289" s="115" t="s">
        <v>159</v>
      </c>
      <c r="E289" s="116"/>
      <c r="F289" s="120">
        <f>INDEX(D295:J301,VLOOKUP($E$12,C294:J301,1,FALSE)+1,HLOOKUP($E$13,C294:J301,1,FALSE)+1)</f>
        <v>10.617252840036942</v>
      </c>
      <c r="O289" s="115" t="s">
        <v>160</v>
      </c>
      <c r="P289" s="116"/>
      <c r="Q289" s="120">
        <f>INDEX(O295:V302,VLOOKUP($E$12,N294:V302,1,FALSE)+1,HLOOKUP($E$13,N294:V302,1,FALSE)+1)</f>
        <v>10.61115008225676</v>
      </c>
    </row>
    <row r="290" spans="2:22" x14ac:dyDescent="0.35">
      <c r="D290" s="4" t="s">
        <v>404</v>
      </c>
      <c r="F290" s="25">
        <f>INDEX(D295:K302,VLOOKUP($E$12+1,C294:K302,1,FALSE)+1,HLOOKUP($E$13,C294:K302,1,FALSE)+1)</f>
        <v>10.443247381420555</v>
      </c>
      <c r="O290" s="4" t="s">
        <v>406</v>
      </c>
      <c r="Q290" s="25">
        <f>INDEX(O295:V302,VLOOKUP($E$12+1,N294:V302,1,FALSE)+1,HLOOKUP($E$13,N294:V302,1,FALSE)+1)</f>
        <v>10.708023210255181</v>
      </c>
    </row>
    <row r="291" spans="2:22" x14ac:dyDescent="0.35">
      <c r="D291" s="4" t="s">
        <v>405</v>
      </c>
      <c r="F291" s="25">
        <f>INDEX(D295:K302,VLOOKUP($E$12,C294:K302,1,FALSE)+1,HLOOKUP($E$13+1,C294:K302,1,FALSE)+1)</f>
        <v>10.673784480725544</v>
      </c>
      <c r="O291" s="4" t="s">
        <v>407</v>
      </c>
      <c r="Q291" s="25">
        <f>INDEX(O295:V302,VLOOKUP($E$12,N294:V302,1,FALSE)+1,HLOOKUP($E$13+1,N294:V302,1,FALSE)+1)</f>
        <v>10.382604195128472</v>
      </c>
    </row>
    <row r="292" spans="2:22" x14ac:dyDescent="0.35">
      <c r="D292" s="4" t="s">
        <v>164</v>
      </c>
      <c r="F292" s="25">
        <f>$G$8*$Q$290+(1-$G$8)*$Q$291</f>
        <v>10.617252840036942</v>
      </c>
      <c r="O292" s="4" t="s">
        <v>166</v>
      </c>
      <c r="Q292" s="25">
        <f>$G$9*$F$290+(1-$G$9)*$F$291</f>
        <v>10.61115008225676</v>
      </c>
    </row>
    <row r="293" spans="2:22" x14ac:dyDescent="0.35">
      <c r="G293" t="s">
        <v>0</v>
      </c>
      <c r="R293" t="s">
        <v>0</v>
      </c>
    </row>
    <row r="294" spans="2:22" x14ac:dyDescent="0.35">
      <c r="D294">
        <v>0</v>
      </c>
      <c r="E294">
        <v>1</v>
      </c>
      <c r="F294">
        <v>2</v>
      </c>
      <c r="G294">
        <v>3</v>
      </c>
      <c r="H294">
        <v>4</v>
      </c>
      <c r="I294">
        <v>5</v>
      </c>
      <c r="J294">
        <v>6</v>
      </c>
      <c r="K294">
        <v>7</v>
      </c>
      <c r="O294">
        <v>0</v>
      </c>
      <c r="P294">
        <v>1</v>
      </c>
      <c r="Q294">
        <v>2</v>
      </c>
      <c r="R294">
        <v>3</v>
      </c>
      <c r="S294">
        <v>4</v>
      </c>
      <c r="T294">
        <v>5</v>
      </c>
      <c r="U294">
        <v>6</v>
      </c>
      <c r="V294">
        <v>7</v>
      </c>
    </row>
    <row r="295" spans="2:22" x14ac:dyDescent="0.35">
      <c r="C295">
        <v>0</v>
      </c>
      <c r="D295" s="17">
        <f t="shared" ref="D295:I299" si="60">$G$2*O296+$G$3*P295</f>
        <v>10.617252840036942</v>
      </c>
      <c r="E295" s="17">
        <f t="shared" si="60"/>
        <v>10.673784480725544</v>
      </c>
      <c r="F295" s="17">
        <f t="shared" si="60"/>
        <v>10.163704515697393</v>
      </c>
      <c r="G295" s="17">
        <f t="shared" si="60"/>
        <v>9.5026327636960328</v>
      </c>
      <c r="H295" s="17">
        <f t="shared" si="60"/>
        <v>8.254842939539456</v>
      </c>
      <c r="I295" s="17">
        <f t="shared" si="60"/>
        <v>7.2353084730316013</v>
      </c>
      <c r="J295" s="113">
        <v>6</v>
      </c>
      <c r="N295">
        <v>0</v>
      </c>
      <c r="O295" s="17">
        <f t="shared" ref="O295:T299" si="61">$G$5*D296+$G$4*E295</f>
        <v>10.61115008225676</v>
      </c>
      <c r="P295" s="17">
        <f t="shared" si="61"/>
        <v>10.382604195128472</v>
      </c>
      <c r="Q295" s="17">
        <f t="shared" si="61"/>
        <v>9.9230660372344275</v>
      </c>
      <c r="R295" s="17">
        <f t="shared" si="61"/>
        <v>8.8384236385778401</v>
      </c>
      <c r="S295" s="17">
        <f t="shared" si="61"/>
        <v>7.8789837387407822</v>
      </c>
      <c r="T295" s="17">
        <f t="shared" si="61"/>
        <v>6.6114584391805877</v>
      </c>
      <c r="U295" s="113">
        <v>6</v>
      </c>
    </row>
    <row r="296" spans="2:22" x14ac:dyDescent="0.35">
      <c r="C296">
        <v>1</v>
      </c>
      <c r="D296" s="17">
        <f t="shared" si="60"/>
        <v>10.443247381420555</v>
      </c>
      <c r="E296" s="17">
        <f t="shared" si="60"/>
        <v>10.969403913608625</v>
      </c>
      <c r="F296" s="17">
        <f t="shared" si="60"/>
        <v>11.050112578340471</v>
      </c>
      <c r="G296" s="17">
        <f t="shared" si="60"/>
        <v>10.402816015927097</v>
      </c>
      <c r="H296" s="17">
        <f t="shared" si="60"/>
        <v>9.6044703438032144</v>
      </c>
      <c r="I296" s="17">
        <f t="shared" si="60"/>
        <v>8.2505820820567042</v>
      </c>
      <c r="J296" s="113">
        <v>7</v>
      </c>
      <c r="N296">
        <v>1</v>
      </c>
      <c r="O296" s="17">
        <f t="shared" si="61"/>
        <v>10.708023210255181</v>
      </c>
      <c r="P296" s="17">
        <f t="shared" si="61"/>
        <v>10.964188847100342</v>
      </c>
      <c r="Q296" s="17">
        <f t="shared" si="61"/>
        <v>10.676369892078402</v>
      </c>
      <c r="R296" s="17">
        <f t="shared" si="61"/>
        <v>10.130717460955459</v>
      </c>
      <c r="S296" s="17">
        <f t="shared" si="61"/>
        <v>8.8905620146130744</v>
      </c>
      <c r="T296" s="17">
        <f t="shared" si="61"/>
        <v>7.713169350832727</v>
      </c>
      <c r="U296" s="113">
        <v>7</v>
      </c>
    </row>
    <row r="297" spans="2:22" x14ac:dyDescent="0.35">
      <c r="C297">
        <v>2</v>
      </c>
      <c r="D297" s="17">
        <f t="shared" si="60"/>
        <v>10.007345513775331</v>
      </c>
      <c r="E297" s="17">
        <f t="shared" si="60"/>
        <v>10.733854926861101</v>
      </c>
      <c r="F297" s="17">
        <f t="shared" si="60"/>
        <v>11.409679954166824</v>
      </c>
      <c r="G297" s="17">
        <f t="shared" si="60"/>
        <v>11.541416923825878</v>
      </c>
      <c r="H297" s="17">
        <f t="shared" si="60"/>
        <v>10.606142618627924</v>
      </c>
      <c r="I297" s="17">
        <f t="shared" si="60"/>
        <v>9.6249472729611192</v>
      </c>
      <c r="J297" s="113">
        <v>8</v>
      </c>
      <c r="N297">
        <v>2</v>
      </c>
      <c r="O297" s="17">
        <f t="shared" si="61"/>
        <v>10.241728852642215</v>
      </c>
      <c r="P297" s="17">
        <f t="shared" si="61"/>
        <v>11.082759806335869</v>
      </c>
      <c r="Q297" s="17">
        <f t="shared" si="61"/>
        <v>11.405767030188816</v>
      </c>
      <c r="R297" s="17">
        <f t="shared" si="61"/>
        <v>10.987809189941938</v>
      </c>
      <c r="S297" s="17">
        <f t="shared" si="61"/>
        <v>10.336092260448076</v>
      </c>
      <c r="T297" s="17">
        <f t="shared" si="61"/>
        <v>8.7343513304189209</v>
      </c>
      <c r="U297" s="113">
        <v>8</v>
      </c>
    </row>
    <row r="298" spans="2:22" x14ac:dyDescent="0.35">
      <c r="B298" t="s">
        <v>1</v>
      </c>
      <c r="C298">
        <v>3</v>
      </c>
      <c r="D298" s="17">
        <f t="shared" si="60"/>
        <v>8.9224969444049531</v>
      </c>
      <c r="E298" s="17">
        <f t="shared" si="60"/>
        <v>10.206391913923785</v>
      </c>
      <c r="F298" s="17">
        <f t="shared" si="60"/>
        <v>11.042133243218588</v>
      </c>
      <c r="G298" s="17">
        <f t="shared" si="60"/>
        <v>12.010934656285361</v>
      </c>
      <c r="H298" s="17">
        <f t="shared" si="60"/>
        <v>12.242443514778293</v>
      </c>
      <c r="I298" s="17">
        <f t="shared" si="60"/>
        <v>10.702911335053493</v>
      </c>
      <c r="J298" s="113">
        <v>9</v>
      </c>
      <c r="M298" t="s">
        <v>1</v>
      </c>
      <c r="N298">
        <v>3</v>
      </c>
      <c r="O298" s="17">
        <f t="shared" si="61"/>
        <v>9.5913373432965159</v>
      </c>
      <c r="P298" s="17">
        <f t="shared" si="61"/>
        <v>10.47393563179352</v>
      </c>
      <c r="Q298" s="17">
        <f t="shared" si="61"/>
        <v>11.572874442112328</v>
      </c>
      <c r="R298" s="17">
        <f t="shared" si="61"/>
        <v>12.007679006739906</v>
      </c>
      <c r="S298" s="17">
        <f t="shared" si="61"/>
        <v>11.330217493504277</v>
      </c>
      <c r="T298" s="17">
        <f t="shared" si="61"/>
        <v>10.253534178329073</v>
      </c>
      <c r="U298" s="113">
        <v>9</v>
      </c>
    </row>
    <row r="299" spans="2:22" x14ac:dyDescent="0.35">
      <c r="C299">
        <v>4</v>
      </c>
      <c r="D299" s="17">
        <f t="shared" si="60"/>
        <v>7.9425736272781462</v>
      </c>
      <c r="E299" s="17">
        <f t="shared" si="60"/>
        <v>8.9507803704798334</v>
      </c>
      <c r="F299" s="17">
        <f t="shared" si="60"/>
        <v>10.398575735863982</v>
      </c>
      <c r="G299" s="17">
        <f t="shared" si="60"/>
        <v>11.378350779379797</v>
      </c>
      <c r="H299" s="17">
        <f t="shared" si="60"/>
        <v>13.011823780623972</v>
      </c>
      <c r="I299" s="17">
        <f t="shared" si="60"/>
        <v>13.613856609410337</v>
      </c>
      <c r="J299" s="113">
        <v>10</v>
      </c>
      <c r="N299">
        <v>4</v>
      </c>
      <c r="O299" s="17">
        <f t="shared" si="61"/>
        <v>8.3223457520548294</v>
      </c>
      <c r="P299" s="17">
        <f t="shared" si="61"/>
        <v>9.677788286023814</v>
      </c>
      <c r="Q299" s="17">
        <f t="shared" si="61"/>
        <v>10.668626094043832</v>
      </c>
      <c r="R299" s="17">
        <f t="shared" si="61"/>
        <v>12.274260058840531</v>
      </c>
      <c r="S299" s="17">
        <f t="shared" si="61"/>
        <v>13.011823780623974</v>
      </c>
      <c r="T299" s="17">
        <f t="shared" si="61"/>
        <v>11.361657488869707</v>
      </c>
      <c r="U299" s="113">
        <v>10</v>
      </c>
    </row>
    <row r="300" spans="2:22" x14ac:dyDescent="0.35">
      <c r="C300">
        <v>5</v>
      </c>
      <c r="D300" s="17">
        <f>$G$2*O301+$G$3*P300</f>
        <v>6.6377144262648633</v>
      </c>
      <c r="E300" s="17">
        <f>$G$2*P301+$G$3*Q300</f>
        <v>7.7455886877900051</v>
      </c>
      <c r="F300" s="17">
        <f>$G$2*Q301+$G$3*R300</f>
        <v>8.7660822135047667</v>
      </c>
      <c r="G300" s="17">
        <f>$G$2*R301+$G$3*S300</f>
        <v>10.297088664946509</v>
      </c>
      <c r="H300" s="17">
        <f>$G$2*S301+$G$3*T300</f>
        <v>11.397967171213635</v>
      </c>
      <c r="I300" s="16">
        <f>2*(5*$G$3*$G$5+5*$G$2*$G$4-6)/($G$3*$G$5+$G$2*$G$4-1)</f>
        <v>15.011823780623972</v>
      </c>
      <c r="J300" s="110">
        <f t="shared" ref="J300:K302" si="62">J313+($C300+J$294)</f>
        <v>15.613856609410337</v>
      </c>
      <c r="K300" s="110">
        <f t="shared" si="62"/>
        <v>12</v>
      </c>
      <c r="N300">
        <v>5</v>
      </c>
      <c r="O300" s="17">
        <f>$G$5*D301+$G$4*E300</f>
        <v>7.2713314087522374</v>
      </c>
      <c r="P300" s="17">
        <f>$G$5*E301+$G$4*F300</f>
        <v>8.2862570685594363</v>
      </c>
      <c r="Q300" s="17">
        <f>$G$5*F301+$G$4*G300</f>
        <v>9.6729948978602476</v>
      </c>
      <c r="R300" s="17">
        <f>$G$5*G301+$G$4*H300</f>
        <v>10.746465821670929</v>
      </c>
      <c r="S300" s="17">
        <f>$G$5*H301+$G$4*I300</f>
        <v>13.650166291754267</v>
      </c>
      <c r="T300" s="16">
        <f>2*(5*$G$3*$G$5+5*$G$2*$G$4-6)/($G$3*$G$5+$G$2*$G$4-1)</f>
        <v>15.011823780623972</v>
      </c>
      <c r="U300" s="110">
        <f t="shared" ref="U300:V302" si="63">U313+($N300+U$294)</f>
        <v>13.361657488869707</v>
      </c>
      <c r="V300" s="110">
        <f t="shared" si="63"/>
        <v>12</v>
      </c>
    </row>
    <row r="301" spans="2:22" x14ac:dyDescent="0.35">
      <c r="C301">
        <v>6</v>
      </c>
      <c r="D301" s="113">
        <v>6</v>
      </c>
      <c r="E301" s="113">
        <v>7</v>
      </c>
      <c r="F301" s="113">
        <v>8</v>
      </c>
      <c r="G301" s="113">
        <v>9</v>
      </c>
      <c r="H301" s="113">
        <v>10</v>
      </c>
      <c r="I301" s="110">
        <f>I314+($C301+I$294)</f>
        <v>13.397967171213635</v>
      </c>
      <c r="J301" s="110">
        <f t="shared" si="62"/>
        <v>17.01182378062397</v>
      </c>
      <c r="K301" s="110">
        <f t="shared" si="62"/>
        <v>17.613856609410337</v>
      </c>
      <c r="N301">
        <v>6</v>
      </c>
      <c r="O301" s="113">
        <v>6</v>
      </c>
      <c r="P301" s="113">
        <v>7</v>
      </c>
      <c r="Q301" s="113">
        <v>8</v>
      </c>
      <c r="R301" s="113">
        <v>9</v>
      </c>
      <c r="S301" s="113">
        <v>10</v>
      </c>
      <c r="T301" s="110">
        <f>T314+($N301+T$294)</f>
        <v>15.650166291754267</v>
      </c>
      <c r="U301" s="110">
        <f t="shared" si="63"/>
        <v>17.01182378062397</v>
      </c>
      <c r="V301" s="110">
        <f t="shared" si="63"/>
        <v>15.361657488869707</v>
      </c>
    </row>
    <row r="302" spans="2:22" x14ac:dyDescent="0.35">
      <c r="C302">
        <v>7</v>
      </c>
      <c r="I302" s="110">
        <f>I315+($C302+I$294)</f>
        <v>12</v>
      </c>
      <c r="J302" s="110">
        <f t="shared" si="62"/>
        <v>15.397967171213635</v>
      </c>
      <c r="K302" s="110">
        <f t="shared" si="62"/>
        <v>19.01182378062397</v>
      </c>
      <c r="N302">
        <v>7</v>
      </c>
      <c r="T302" s="110">
        <f>T315+($N302+T$294)</f>
        <v>12</v>
      </c>
      <c r="U302" s="110">
        <f t="shared" si="63"/>
        <v>17.650166291754267</v>
      </c>
      <c r="V302" s="110">
        <f t="shared" si="63"/>
        <v>19.01182378062397</v>
      </c>
    </row>
    <row r="304" spans="2:22" x14ac:dyDescent="0.35">
      <c r="D304" s="115" t="s">
        <v>162</v>
      </c>
      <c r="E304" s="116"/>
      <c r="F304" s="120">
        <f>INDEX(D308:J314,VLOOKUP($E$12,C307:J314,1,FALSE)+1,HLOOKUP($E$13,C307:J314,1,FALSE)+1)</f>
        <v>10.617252840036942</v>
      </c>
      <c r="O304" s="115" t="s">
        <v>163</v>
      </c>
      <c r="P304" s="116"/>
      <c r="Q304" s="120">
        <f>INDEX(O308:U314,VLOOKUP($E$12,N307:U314,1,FALSE)+1,HLOOKUP($E$13,N307:U314,1,FALSE)+1)</f>
        <v>10.61115008225676</v>
      </c>
    </row>
    <row r="305" spans="2:22" x14ac:dyDescent="0.35">
      <c r="D305" s="4" t="s">
        <v>165</v>
      </c>
      <c r="F305" s="25">
        <f>$F$292-$E$12-$E$13</f>
        <v>10.617252840036942</v>
      </c>
      <c r="O305" s="4" t="s">
        <v>167</v>
      </c>
      <c r="Q305" s="25">
        <f>$Q$292-$E$12-$E$13</f>
        <v>10.61115008225676</v>
      </c>
    </row>
    <row r="306" spans="2:22" x14ac:dyDescent="0.35">
      <c r="G306" t="s">
        <v>0</v>
      </c>
      <c r="R306" t="s">
        <v>0</v>
      </c>
    </row>
    <row r="307" spans="2:22" x14ac:dyDescent="0.35">
      <c r="D307">
        <v>0</v>
      </c>
      <c r="E307">
        <v>1</v>
      </c>
      <c r="F307">
        <v>2</v>
      </c>
      <c r="G307">
        <v>3</v>
      </c>
      <c r="H307">
        <v>4</v>
      </c>
      <c r="I307">
        <v>5</v>
      </c>
      <c r="J307">
        <v>6</v>
      </c>
      <c r="K307">
        <v>7</v>
      </c>
      <c r="O307">
        <v>0</v>
      </c>
      <c r="P307">
        <v>1</v>
      </c>
      <c r="Q307">
        <v>2</v>
      </c>
      <c r="R307">
        <v>3</v>
      </c>
      <c r="S307">
        <v>4</v>
      </c>
      <c r="T307">
        <v>5</v>
      </c>
      <c r="U307">
        <v>6</v>
      </c>
      <c r="V307">
        <v>7</v>
      </c>
    </row>
    <row r="308" spans="2:22" x14ac:dyDescent="0.35">
      <c r="C308">
        <v>0</v>
      </c>
      <c r="D308" s="17">
        <f t="shared" ref="D308:I313" si="64">D295-$C308-D$307</f>
        <v>10.617252840036942</v>
      </c>
      <c r="E308" s="17">
        <f t="shared" si="64"/>
        <v>9.6737844807255442</v>
      </c>
      <c r="F308" s="17">
        <f t="shared" si="64"/>
        <v>8.1637045156973933</v>
      </c>
      <c r="G308" s="17">
        <f t="shared" si="64"/>
        <v>6.5026327636960328</v>
      </c>
      <c r="H308" s="17">
        <f t="shared" si="64"/>
        <v>4.254842939539456</v>
      </c>
      <c r="I308" s="17">
        <f t="shared" si="64"/>
        <v>2.2353084730316013</v>
      </c>
      <c r="J308" s="25"/>
      <c r="N308">
        <v>0</v>
      </c>
      <c r="O308" s="17">
        <f t="shared" ref="O308:T313" si="65">O295-$N308-O$307</f>
        <v>10.61115008225676</v>
      </c>
      <c r="P308" s="17">
        <f t="shared" si="65"/>
        <v>9.3826041951284722</v>
      </c>
      <c r="Q308" s="17">
        <f t="shared" si="65"/>
        <v>7.9230660372344275</v>
      </c>
      <c r="R308" s="17">
        <f t="shared" si="65"/>
        <v>5.8384236385778401</v>
      </c>
      <c r="S308" s="17">
        <f t="shared" si="65"/>
        <v>3.8789837387407822</v>
      </c>
      <c r="T308" s="17">
        <f t="shared" si="65"/>
        <v>1.6114584391805877</v>
      </c>
      <c r="U308" s="25"/>
    </row>
    <row r="309" spans="2:22" x14ac:dyDescent="0.35">
      <c r="C309">
        <v>1</v>
      </c>
      <c r="D309" s="17">
        <f t="shared" si="64"/>
        <v>9.4432473814205551</v>
      </c>
      <c r="E309" s="17">
        <f t="shared" si="64"/>
        <v>8.969403913608625</v>
      </c>
      <c r="F309" s="17">
        <f t="shared" si="64"/>
        <v>8.050112578340471</v>
      </c>
      <c r="G309" s="17">
        <f t="shared" si="64"/>
        <v>6.4028160159270975</v>
      </c>
      <c r="H309" s="17">
        <f t="shared" si="64"/>
        <v>4.6044703438032144</v>
      </c>
      <c r="I309" s="17">
        <f t="shared" si="64"/>
        <v>2.2505820820567042</v>
      </c>
      <c r="J309" s="25"/>
      <c r="N309">
        <v>1</v>
      </c>
      <c r="O309" s="17">
        <f t="shared" si="65"/>
        <v>9.7080232102551811</v>
      </c>
      <c r="P309" s="17">
        <f t="shared" si="65"/>
        <v>8.9641888471003419</v>
      </c>
      <c r="Q309" s="17">
        <f t="shared" si="65"/>
        <v>7.6763698920784016</v>
      </c>
      <c r="R309" s="17">
        <f t="shared" si="65"/>
        <v>6.1307174609554593</v>
      </c>
      <c r="S309" s="17">
        <f t="shared" si="65"/>
        <v>3.8905620146130744</v>
      </c>
      <c r="T309" s="17">
        <f t="shared" si="65"/>
        <v>1.713169350832727</v>
      </c>
      <c r="U309" s="25"/>
    </row>
    <row r="310" spans="2:22" x14ac:dyDescent="0.35">
      <c r="C310">
        <v>2</v>
      </c>
      <c r="D310" s="17">
        <f t="shared" si="64"/>
        <v>8.0073455137753307</v>
      </c>
      <c r="E310" s="17">
        <f t="shared" si="64"/>
        <v>7.7338549268611008</v>
      </c>
      <c r="F310" s="17">
        <f t="shared" si="64"/>
        <v>7.4096799541668243</v>
      </c>
      <c r="G310" s="17">
        <f t="shared" si="64"/>
        <v>6.5414169238258779</v>
      </c>
      <c r="H310" s="17">
        <f t="shared" si="64"/>
        <v>4.6061426186279242</v>
      </c>
      <c r="I310" s="17">
        <f t="shared" si="64"/>
        <v>2.6249472729611192</v>
      </c>
      <c r="J310" s="25"/>
      <c r="N310">
        <v>2</v>
      </c>
      <c r="O310" s="17">
        <f t="shared" si="65"/>
        <v>8.2417288526422148</v>
      </c>
      <c r="P310" s="17">
        <f t="shared" si="65"/>
        <v>8.0827598063358685</v>
      </c>
      <c r="Q310" s="17">
        <f t="shared" si="65"/>
        <v>7.4057670301888159</v>
      </c>
      <c r="R310" s="17">
        <f t="shared" si="65"/>
        <v>5.9878091899419381</v>
      </c>
      <c r="S310" s="17">
        <f t="shared" si="65"/>
        <v>4.3360922604480763</v>
      </c>
      <c r="T310" s="17">
        <f t="shared" si="65"/>
        <v>1.7343513304189209</v>
      </c>
      <c r="U310" s="25"/>
    </row>
    <row r="311" spans="2:22" x14ac:dyDescent="0.35">
      <c r="B311" t="s">
        <v>1</v>
      </c>
      <c r="C311">
        <v>3</v>
      </c>
      <c r="D311" s="17">
        <f t="shared" si="64"/>
        <v>5.9224969444049531</v>
      </c>
      <c r="E311" s="17">
        <f t="shared" si="64"/>
        <v>6.2063919139237846</v>
      </c>
      <c r="F311" s="17">
        <f t="shared" si="64"/>
        <v>6.0421332432185881</v>
      </c>
      <c r="G311" s="17">
        <f t="shared" si="64"/>
        <v>6.0109346562853609</v>
      </c>
      <c r="H311" s="17">
        <f t="shared" si="64"/>
        <v>5.2424435147782926</v>
      </c>
      <c r="I311" s="17">
        <f t="shared" si="64"/>
        <v>2.7029113350534928</v>
      </c>
      <c r="J311" s="25"/>
      <c r="M311" t="s">
        <v>1</v>
      </c>
      <c r="N311">
        <v>3</v>
      </c>
      <c r="O311" s="17">
        <f t="shared" si="65"/>
        <v>6.5913373432965159</v>
      </c>
      <c r="P311" s="17">
        <f t="shared" si="65"/>
        <v>6.4739356317935197</v>
      </c>
      <c r="Q311" s="17">
        <f t="shared" si="65"/>
        <v>6.5728744421123277</v>
      </c>
      <c r="R311" s="17">
        <f t="shared" si="65"/>
        <v>6.007679006739906</v>
      </c>
      <c r="S311" s="17">
        <f t="shared" si="65"/>
        <v>4.3302174935042768</v>
      </c>
      <c r="T311" s="17">
        <f t="shared" si="65"/>
        <v>2.2535341783290725</v>
      </c>
      <c r="U311" s="25"/>
    </row>
    <row r="312" spans="2:22" x14ac:dyDescent="0.35">
      <c r="C312">
        <v>4</v>
      </c>
      <c r="D312" s="17">
        <f t="shared" si="64"/>
        <v>3.9425736272781462</v>
      </c>
      <c r="E312" s="17">
        <f t="shared" si="64"/>
        <v>3.9507803704798334</v>
      </c>
      <c r="F312" s="17">
        <f t="shared" si="64"/>
        <v>4.3985757358639823</v>
      </c>
      <c r="G312" s="17">
        <f t="shared" si="64"/>
        <v>4.3783507793797973</v>
      </c>
      <c r="H312" s="17">
        <f t="shared" si="64"/>
        <v>5.0118237806239723</v>
      </c>
      <c r="I312" s="17">
        <f t="shared" si="64"/>
        <v>4.6138566094103375</v>
      </c>
      <c r="J312" s="25"/>
      <c r="N312">
        <v>4</v>
      </c>
      <c r="O312" s="17">
        <f t="shared" si="65"/>
        <v>4.3223457520548294</v>
      </c>
      <c r="P312" s="17">
        <f t="shared" si="65"/>
        <v>4.677788286023814</v>
      </c>
      <c r="Q312" s="17">
        <f t="shared" si="65"/>
        <v>4.668626094043832</v>
      </c>
      <c r="R312" s="17">
        <f t="shared" si="65"/>
        <v>5.2742600588405306</v>
      </c>
      <c r="S312" s="17">
        <f t="shared" si="65"/>
        <v>5.011823780623974</v>
      </c>
      <c r="T312" s="17">
        <f t="shared" si="65"/>
        <v>2.3616574888697066</v>
      </c>
      <c r="U312" s="25"/>
    </row>
    <row r="313" spans="2:22" x14ac:dyDescent="0.35">
      <c r="C313">
        <v>5</v>
      </c>
      <c r="D313" s="17">
        <f t="shared" si="64"/>
        <v>1.6377144262648633</v>
      </c>
      <c r="E313" s="17">
        <f t="shared" si="64"/>
        <v>1.7455886877900051</v>
      </c>
      <c r="F313" s="17">
        <f t="shared" si="64"/>
        <v>1.7660822135047667</v>
      </c>
      <c r="G313" s="17">
        <f t="shared" si="64"/>
        <v>2.297088664946509</v>
      </c>
      <c r="H313" s="17">
        <f t="shared" si="64"/>
        <v>2.3979671712136348</v>
      </c>
      <c r="I313" s="17">
        <f t="shared" si="64"/>
        <v>5.0118237806239723</v>
      </c>
      <c r="J313" s="25">
        <f>I312</f>
        <v>4.6138566094103375</v>
      </c>
      <c r="N313">
        <v>5</v>
      </c>
      <c r="O313" s="17">
        <f t="shared" si="65"/>
        <v>2.2713314087522374</v>
      </c>
      <c r="P313" s="17">
        <f t="shared" si="65"/>
        <v>2.2862570685594363</v>
      </c>
      <c r="Q313" s="17">
        <f t="shared" si="65"/>
        <v>2.6729948978602476</v>
      </c>
      <c r="R313" s="17">
        <f t="shared" si="65"/>
        <v>2.7464658216709292</v>
      </c>
      <c r="S313" s="17">
        <f t="shared" si="65"/>
        <v>4.6501662917542674</v>
      </c>
      <c r="T313" s="17">
        <f t="shared" si="65"/>
        <v>5.0118237806239723</v>
      </c>
      <c r="U313" s="25">
        <f>T312</f>
        <v>2.3616574888697066</v>
      </c>
    </row>
    <row r="314" spans="2:22" x14ac:dyDescent="0.35">
      <c r="C314">
        <v>6</v>
      </c>
      <c r="D314" s="25"/>
      <c r="E314" s="25"/>
      <c r="F314" s="25"/>
      <c r="G314" s="25"/>
      <c r="H314" s="25"/>
      <c r="I314" s="25">
        <f>H313</f>
        <v>2.3979671712136348</v>
      </c>
      <c r="J314" s="25">
        <f>I313</f>
        <v>5.0118237806239723</v>
      </c>
      <c r="K314" s="25">
        <f>J313</f>
        <v>4.6138566094103375</v>
      </c>
      <c r="N314">
        <v>6</v>
      </c>
      <c r="O314" s="25"/>
      <c r="P314" s="25"/>
      <c r="Q314" s="25"/>
      <c r="R314" s="25"/>
      <c r="S314" s="25"/>
      <c r="T314" s="25">
        <f>S313</f>
        <v>4.6501662917542674</v>
      </c>
      <c r="U314" s="25">
        <f>T313</f>
        <v>5.0118237806239723</v>
      </c>
      <c r="V314" s="25">
        <f>U313</f>
        <v>2.3616574888697066</v>
      </c>
    </row>
    <row r="315" spans="2:22" x14ac:dyDescent="0.35">
      <c r="C315">
        <v>7</v>
      </c>
      <c r="J315" s="25">
        <f>I314</f>
        <v>2.3979671712136348</v>
      </c>
      <c r="K315" s="25">
        <f>J314</f>
        <v>5.0118237806239723</v>
      </c>
      <c r="N315">
        <v>7</v>
      </c>
      <c r="U315" s="25">
        <f>T314</f>
        <v>4.6501662917542674</v>
      </c>
      <c r="V315" s="25">
        <f>U314</f>
        <v>5.0118237806239723</v>
      </c>
    </row>
    <row r="317" spans="2:22" x14ac:dyDescent="0.35">
      <c r="D317" s="115" t="s">
        <v>168</v>
      </c>
      <c r="E317" s="116"/>
      <c r="F317" s="120">
        <f>INDEX(D323:K330,VLOOKUP($E$12,C322:K330,1,FALSE)+1,HLOOKUP($E$13,C322:K330,1,FALSE)+1)</f>
        <v>125.27080376674265</v>
      </c>
      <c r="O317" s="115" t="s">
        <v>169</v>
      </c>
      <c r="P317" s="116"/>
      <c r="Q317" s="120">
        <f>INDEX(O323:V330,VLOOKUP($E$12,N322:V330,1,FALSE)+1,HLOOKUP($E$13,N322:V330,1,FALSE)+1)</f>
        <v>125.16422023139145</v>
      </c>
    </row>
    <row r="318" spans="2:22" x14ac:dyDescent="0.35">
      <c r="D318" s="4" t="s">
        <v>408</v>
      </c>
      <c r="F318" s="25">
        <f>INDEX(D323:K330,VLOOKUP($E$12+1,C322:K330,1,FALSE)+1,HLOOKUP($E$13,C322:K330,1,FALSE)+1)</f>
        <v>121.07252332417707</v>
      </c>
      <c r="O318" s="4" t="s">
        <v>410</v>
      </c>
      <c r="Q318" s="25">
        <f>INDEX(O323:V330,VLOOKUP($E$12+1,N322:V330,1,FALSE)+1,HLOOKUP($E$13,N322:V330,1,FALSE)+1)</f>
        <v>127.434695914402</v>
      </c>
    </row>
    <row r="319" spans="2:22" x14ac:dyDescent="0.35">
      <c r="D319" s="4" t="s">
        <v>409</v>
      </c>
      <c r="F319" s="25">
        <f>INDEX(D323:K330,VLOOKUP($E$12,C322:K330,1,FALSE)+1,HLOOKUP($E$13+1,C322:K330,1,FALSE)+1)</f>
        <v>126.69058623517586</v>
      </c>
      <c r="O319" s="4" t="s">
        <v>411</v>
      </c>
      <c r="Q319" s="25">
        <f>INDEX(O323:V330,VLOOKUP($E$12,N322:V330,1,FALSE)+1,HLOOKUP($E$13+1,N322:V330,1,FALSE)+1)</f>
        <v>119.67697001950167</v>
      </c>
    </row>
    <row r="320" spans="2:22" x14ac:dyDescent="0.35">
      <c r="D320" s="4" t="s">
        <v>172</v>
      </c>
      <c r="F320" s="25">
        <f>$G$8*$Q$318+(1-$G$8)*$Q$319</f>
        <v>125.27080376674265</v>
      </c>
      <c r="O320" s="4" t="s">
        <v>173</v>
      </c>
      <c r="Q320" s="25">
        <f>$G$9*$F$318+(1-$G$9)*$F$319</f>
        <v>125.16422023139145</v>
      </c>
    </row>
    <row r="321" spans="2:22" x14ac:dyDescent="0.35">
      <c r="G321" t="s">
        <v>0</v>
      </c>
      <c r="R321" t="s">
        <v>0</v>
      </c>
    </row>
    <row r="322" spans="2:22" x14ac:dyDescent="0.35">
      <c r="D322">
        <v>0</v>
      </c>
      <c r="E322">
        <v>1</v>
      </c>
      <c r="F322">
        <v>2</v>
      </c>
      <c r="G322">
        <v>3</v>
      </c>
      <c r="H322">
        <v>4</v>
      </c>
      <c r="I322">
        <v>5</v>
      </c>
      <c r="J322">
        <v>6</v>
      </c>
      <c r="K322">
        <v>7</v>
      </c>
      <c r="O322">
        <v>0</v>
      </c>
      <c r="P322">
        <v>1</v>
      </c>
      <c r="Q322">
        <v>2</v>
      </c>
      <c r="R322">
        <v>3</v>
      </c>
      <c r="S322">
        <v>4</v>
      </c>
      <c r="T322">
        <v>5</v>
      </c>
      <c r="U322">
        <v>6</v>
      </c>
      <c r="V322">
        <v>7</v>
      </c>
    </row>
    <row r="323" spans="2:22" x14ac:dyDescent="0.35">
      <c r="C323">
        <v>0</v>
      </c>
      <c r="D323" s="17">
        <f t="shared" ref="D323:I327" si="66">$G$2*O324+$G$3*P323</f>
        <v>125.27080376674265</v>
      </c>
      <c r="E323" s="17">
        <f t="shared" si="66"/>
        <v>126.69058623517586</v>
      </c>
      <c r="F323" s="17">
        <f t="shared" si="66"/>
        <v>114.69864241532051</v>
      </c>
      <c r="G323" s="17">
        <f t="shared" si="66"/>
        <v>101.40539784913042</v>
      </c>
      <c r="H323" s="17">
        <f t="shared" si="66"/>
        <v>74.125501170332612</v>
      </c>
      <c r="I323" s="17">
        <f t="shared" si="66"/>
        <v>55.32986670408863</v>
      </c>
      <c r="J323" s="113">
        <v>36</v>
      </c>
      <c r="N323">
        <v>0</v>
      </c>
      <c r="O323" s="17">
        <f t="shared" ref="O323:T327" si="67">$G$5*D324+$G$4*E323</f>
        <v>125.16422023139145</v>
      </c>
      <c r="P323" s="17">
        <f t="shared" si="67"/>
        <v>119.67697001950167</v>
      </c>
      <c r="Q323" s="17">
        <f t="shared" si="67"/>
        <v>110.56539839091144</v>
      </c>
      <c r="R323" s="17">
        <f t="shared" si="67"/>
        <v>86.346640169561624</v>
      </c>
      <c r="S323" s="17">
        <f t="shared" si="67"/>
        <v>68.064377787877177</v>
      </c>
      <c r="T323" s="17">
        <f t="shared" si="67"/>
        <v>45.569070395213707</v>
      </c>
      <c r="U323" s="113">
        <v>36</v>
      </c>
    </row>
    <row r="324" spans="2:22" x14ac:dyDescent="0.35">
      <c r="C324">
        <v>1</v>
      </c>
      <c r="D324" s="17">
        <f t="shared" si="66"/>
        <v>121.07252332417707</v>
      </c>
      <c r="E324" s="17">
        <f t="shared" si="66"/>
        <v>133.02226702600211</v>
      </c>
      <c r="F324" s="17">
        <f t="shared" si="66"/>
        <v>135.12041717013048</v>
      </c>
      <c r="G324" s="17">
        <f t="shared" si="66"/>
        <v>119.1075877547423</v>
      </c>
      <c r="H324" s="17">
        <f t="shared" si="66"/>
        <v>102.20151100968397</v>
      </c>
      <c r="I324" s="17">
        <f t="shared" si="66"/>
        <v>71.220674036762802</v>
      </c>
      <c r="J324" s="113">
        <v>49</v>
      </c>
      <c r="N324">
        <v>1</v>
      </c>
      <c r="O324" s="17">
        <f t="shared" si="67"/>
        <v>127.434695914402</v>
      </c>
      <c r="P324" s="17">
        <f t="shared" si="67"/>
        <v>132.92837751257051</v>
      </c>
      <c r="Q324" s="17">
        <f t="shared" si="67"/>
        <v>125.66619665489321</v>
      </c>
      <c r="R324" s="17">
        <f t="shared" si="67"/>
        <v>114.30288010646117</v>
      </c>
      <c r="S324" s="17">
        <f t="shared" si="67"/>
        <v>85.172135573783592</v>
      </c>
      <c r="T324" s="17">
        <f t="shared" si="67"/>
        <v>62.807340770404892</v>
      </c>
      <c r="U324" s="113">
        <v>49</v>
      </c>
    </row>
    <row r="325" spans="2:22" x14ac:dyDescent="0.35">
      <c r="C325">
        <v>2</v>
      </c>
      <c r="D325" s="17">
        <f t="shared" si="66"/>
        <v>112.45621278552591</v>
      </c>
      <c r="E325" s="17">
        <f t="shared" si="66"/>
        <v>127.05222338892537</v>
      </c>
      <c r="F325" s="17">
        <f t="shared" si="66"/>
        <v>143.24772014653328</v>
      </c>
      <c r="G325" s="17">
        <f t="shared" si="66"/>
        <v>146.74276305955209</v>
      </c>
      <c r="H325" s="17">
        <f t="shared" si="66"/>
        <v>122.57152201230106</v>
      </c>
      <c r="I325" s="17">
        <f t="shared" si="66"/>
        <v>99.82038573278524</v>
      </c>
      <c r="J325" s="113">
        <v>64</v>
      </c>
      <c r="N325">
        <v>2</v>
      </c>
      <c r="O325" s="17">
        <f t="shared" si="67"/>
        <v>116.48626085352139</v>
      </c>
      <c r="P325" s="17">
        <f t="shared" si="67"/>
        <v>135.86785444116674</v>
      </c>
      <c r="Q325" s="17">
        <f t="shared" si="67"/>
        <v>143.17337459095114</v>
      </c>
      <c r="R325" s="17">
        <f t="shared" si="67"/>
        <v>132.23501731731454</v>
      </c>
      <c r="S325" s="17">
        <f t="shared" si="67"/>
        <v>117.44056520688392</v>
      </c>
      <c r="T325" s="17">
        <f t="shared" si="67"/>
        <v>79.81641431731093</v>
      </c>
      <c r="U325" s="113">
        <v>64</v>
      </c>
    </row>
    <row r="326" spans="2:22" x14ac:dyDescent="0.35">
      <c r="B326" t="s">
        <v>1</v>
      </c>
      <c r="C326">
        <v>3</v>
      </c>
      <c r="D326" s="17">
        <f t="shared" si="66"/>
        <v>88.16230963823854</v>
      </c>
      <c r="E326" s="17">
        <f t="shared" si="66"/>
        <v>116.08480528556521</v>
      </c>
      <c r="F326" s="17">
        <f t="shared" si="66"/>
        <v>133.60499078168738</v>
      </c>
      <c r="G326" s="17">
        <f t="shared" si="66"/>
        <v>158.13974380779618</v>
      </c>
      <c r="H326" s="17">
        <f t="shared" si="66"/>
        <v>164.67460584980932</v>
      </c>
      <c r="I326" s="17">
        <f t="shared" si="66"/>
        <v>122.21514003899806</v>
      </c>
      <c r="J326" s="113">
        <v>81</v>
      </c>
      <c r="M326" t="s">
        <v>1</v>
      </c>
      <c r="N326">
        <v>3</v>
      </c>
      <c r="O326" s="17">
        <f t="shared" si="67"/>
        <v>103.39976423314582</v>
      </c>
      <c r="P326" s="17">
        <f t="shared" si="67"/>
        <v>120.81599362709193</v>
      </c>
      <c r="Q326" s="17">
        <f t="shared" si="67"/>
        <v>147.50782193958457</v>
      </c>
      <c r="R326" s="17">
        <f t="shared" si="67"/>
        <v>158.07788646643257</v>
      </c>
      <c r="S326" s="17">
        <f t="shared" si="67"/>
        <v>139.11070533342686</v>
      </c>
      <c r="T326" s="17">
        <f t="shared" si="67"/>
        <v>113.67697406123409</v>
      </c>
      <c r="U326" s="113">
        <v>81</v>
      </c>
    </row>
    <row r="327" spans="2:22" x14ac:dyDescent="0.35">
      <c r="C327">
        <v>4</v>
      </c>
      <c r="D327" s="17">
        <f t="shared" si="66"/>
        <v>69.395244273067249</v>
      </c>
      <c r="E327" s="17">
        <f t="shared" si="66"/>
        <v>86.532800753239613</v>
      </c>
      <c r="F327" s="17">
        <f t="shared" si="66"/>
        <v>119.00705494264668</v>
      </c>
      <c r="G327" s="17">
        <f t="shared" si="66"/>
        <v>140.39420101235288</v>
      </c>
      <c r="H327" s="17">
        <f t="shared" si="66"/>
        <v>184.40228814479158</v>
      </c>
      <c r="I327" s="17">
        <f t="shared" si="66"/>
        <v>201.27344395900181</v>
      </c>
      <c r="J327" s="113">
        <v>100</v>
      </c>
      <c r="N327">
        <v>4</v>
      </c>
      <c r="O327" s="17">
        <f t="shared" si="67"/>
        <v>75.530713211104782</v>
      </c>
      <c r="P327" s="17">
        <f t="shared" si="67"/>
        <v>103.92927438031823</v>
      </c>
      <c r="Q327" s="17">
        <f t="shared" si="67"/>
        <v>124.13801174806382</v>
      </c>
      <c r="R327" s="17">
        <f t="shared" si="67"/>
        <v>165.50084690681206</v>
      </c>
      <c r="S327" s="17">
        <f t="shared" si="67"/>
        <v>184.40228814479161</v>
      </c>
      <c r="T327" s="17">
        <f t="shared" si="67"/>
        <v>138.15860956721855</v>
      </c>
      <c r="U327" s="113">
        <v>100</v>
      </c>
    </row>
    <row r="328" spans="2:22" x14ac:dyDescent="0.35">
      <c r="C328">
        <v>5</v>
      </c>
      <c r="D328" s="17">
        <f>$G$2*O329+$G$3*P328</f>
        <v>46.037650959035837</v>
      </c>
      <c r="E328" s="17">
        <f>$G$2*P329+$G$3*Q328</f>
        <v>63.510588467780842</v>
      </c>
      <c r="F328" s="17">
        <f>$G$2*Q329+$G$3*R328</f>
        <v>80.560390672340091</v>
      </c>
      <c r="G328" s="17">
        <f>$G$2*R329+$G$3*S328</f>
        <v>114.83215508349787</v>
      </c>
      <c r="H328" s="17">
        <f>$G$2*S329+$G$3*T328</f>
        <v>139.17613930828568</v>
      </c>
      <c r="I328" s="16">
        <f>4*(25*$G$3^2*$G$5^2+50*$G$2*$G$3*$G$4*$G$5-59*$G$3*$G$5+25*$G$2^2*$G$4^2-59*$G$2*$G$4+36)/($G$3*$G$5+$G$2*$G$4-1)^2</f>
        <v>240.44958326728749</v>
      </c>
      <c r="J328" s="110">
        <f t="shared" ref="J328:K330" si="68">J341+J300^2</f>
        <v>259.72887039664317</v>
      </c>
      <c r="K328" s="110">
        <f t="shared" si="68"/>
        <v>144</v>
      </c>
      <c r="N328">
        <v>5</v>
      </c>
      <c r="O328" s="17">
        <f>$G$5*D329+$G$4*E328</f>
        <v>56.036263661072944</v>
      </c>
      <c r="P328" s="17">
        <f>$G$5*E329+$G$4*F328</f>
        <v>71.98577907550235</v>
      </c>
      <c r="Q328" s="17">
        <f>$G$5*F329+$G$4*G328</f>
        <v>101.0216167097377</v>
      </c>
      <c r="R328" s="17">
        <f>$G$5*G329+$G$4*H328</f>
        <v>123.37032106126183</v>
      </c>
      <c r="S328" s="17">
        <f>$G$5*H329+$G$4*I328</f>
        <v>202.29097370006897</v>
      </c>
      <c r="T328" s="16">
        <f>4*(25*$G$3^2*$G$5^2+50*$G$2*$G$3*$G$4*$G$5-59*$G$3*$G$5+25*$G$2^2*$G$4^2-59*$G$2*$G$4+36)/($G$3*$G$5+$G$2*$G$4-1)^2</f>
        <v>240.44958326728749</v>
      </c>
      <c r="U328" s="110">
        <f t="shared" ref="U328:V330" si="69">U341+U300^2</f>
        <v>187.60523952269736</v>
      </c>
      <c r="V328" s="110">
        <f t="shared" si="69"/>
        <v>144</v>
      </c>
    </row>
    <row r="329" spans="2:22" x14ac:dyDescent="0.35">
      <c r="C329">
        <v>6</v>
      </c>
      <c r="D329" s="113">
        <v>36</v>
      </c>
      <c r="E329" s="113">
        <v>49</v>
      </c>
      <c r="F329" s="113">
        <v>64</v>
      </c>
      <c r="G329" s="113">
        <v>81</v>
      </c>
      <c r="H329" s="113">
        <v>100</v>
      </c>
      <c r="I329" s="110">
        <f>I342+I301^2</f>
        <v>188.76800799314023</v>
      </c>
      <c r="J329" s="110">
        <f t="shared" si="68"/>
        <v>304.49687838978332</v>
      </c>
      <c r="K329" s="110">
        <f t="shared" si="68"/>
        <v>326.18429683428451</v>
      </c>
      <c r="N329">
        <v>6</v>
      </c>
      <c r="O329" s="113">
        <v>36</v>
      </c>
      <c r="P329" s="113">
        <v>49</v>
      </c>
      <c r="Q329" s="113">
        <v>64</v>
      </c>
      <c r="R329" s="113">
        <v>81</v>
      </c>
      <c r="S329" s="113">
        <v>100</v>
      </c>
      <c r="T329" s="110">
        <f>T342+T301^2</f>
        <v>260.89163886708604</v>
      </c>
      <c r="U329" s="110">
        <f t="shared" si="69"/>
        <v>304.49687838978332</v>
      </c>
      <c r="V329" s="110">
        <f t="shared" si="69"/>
        <v>245.0518694781762</v>
      </c>
    </row>
    <row r="330" spans="2:22" x14ac:dyDescent="0.35">
      <c r="C330">
        <v>7</v>
      </c>
      <c r="I330" s="110">
        <f>I343+I302^2</f>
        <v>144</v>
      </c>
      <c r="J330" s="110">
        <f t="shared" si="68"/>
        <v>246.35987667799478</v>
      </c>
      <c r="K330" s="110">
        <f t="shared" si="68"/>
        <v>376.54417351227926</v>
      </c>
      <c r="N330">
        <v>7</v>
      </c>
      <c r="T330" s="110">
        <f>T343+T302^2</f>
        <v>144</v>
      </c>
      <c r="U330" s="110">
        <f t="shared" si="69"/>
        <v>327.49230403410309</v>
      </c>
      <c r="V330" s="110">
        <f t="shared" si="69"/>
        <v>376.54417351227926</v>
      </c>
    </row>
    <row r="332" spans="2:22" x14ac:dyDescent="0.35">
      <c r="D332" s="115" t="s">
        <v>170</v>
      </c>
      <c r="E332" s="116"/>
      <c r="F332" s="120">
        <f>INDEX(D336:J342,VLOOKUP($E$12,C335:J342,1,FALSE)+1,HLOOKUP($E$13,C335:J342,1,FALSE)+1)</f>
        <v>12.544745897470136</v>
      </c>
      <c r="O332" s="115" t="s">
        <v>171</v>
      </c>
      <c r="P332" s="116"/>
      <c r="Q332" s="120">
        <f>INDEX(O336:U342,VLOOKUP($E$12,N335:U342,1,FALSE)+1,HLOOKUP($E$13,N335:U342,1,FALSE)+1)</f>
        <v>12.567714163213807</v>
      </c>
    </row>
    <row r="333" spans="2:22" x14ac:dyDescent="0.35">
      <c r="D333" s="4" t="s">
        <v>366</v>
      </c>
      <c r="F333" s="25">
        <f>$F$320-$F$292^2</f>
        <v>12.544745897470136</v>
      </c>
      <c r="O333" s="4" t="s">
        <v>367</v>
      </c>
      <c r="Q333" s="25">
        <f>$Q$320-$Q$292^2</f>
        <v>12.567714163213807</v>
      </c>
    </row>
    <row r="334" spans="2:22" x14ac:dyDescent="0.35">
      <c r="G334" t="s">
        <v>0</v>
      </c>
      <c r="R334" t="s">
        <v>0</v>
      </c>
    </row>
    <row r="335" spans="2:22" x14ac:dyDescent="0.35">
      <c r="D335">
        <v>0</v>
      </c>
      <c r="E335">
        <v>1</v>
      </c>
      <c r="F335">
        <v>2</v>
      </c>
      <c r="G335">
        <v>3</v>
      </c>
      <c r="H335">
        <v>4</v>
      </c>
      <c r="I335">
        <v>5</v>
      </c>
      <c r="J335">
        <v>6</v>
      </c>
      <c r="K335">
        <v>7</v>
      </c>
      <c r="O335">
        <v>0</v>
      </c>
      <c r="P335">
        <v>1</v>
      </c>
      <c r="Q335">
        <v>2</v>
      </c>
      <c r="R335">
        <v>3</v>
      </c>
      <c r="S335">
        <v>4</v>
      </c>
      <c r="T335">
        <v>5</v>
      </c>
      <c r="U335">
        <v>6</v>
      </c>
      <c r="V335">
        <v>7</v>
      </c>
    </row>
    <row r="336" spans="2:22" x14ac:dyDescent="0.35">
      <c r="C336">
        <v>0</v>
      </c>
      <c r="D336" s="17">
        <f t="shared" ref="D336:I341" si="70">D323-D295^2</f>
        <v>12.544745897470136</v>
      </c>
      <c r="E336" s="17">
        <f t="shared" si="70"/>
        <v>12.760911094198377</v>
      </c>
      <c r="F336" s="17">
        <f t="shared" si="70"/>
        <v>11.397752932912923</v>
      </c>
      <c r="G336" s="17">
        <f t="shared" si="70"/>
        <v>11.105368407461114</v>
      </c>
      <c r="H336" s="17">
        <f t="shared" si="70"/>
        <v>5.9830692138682053</v>
      </c>
      <c r="I336" s="17">
        <f t="shared" si="70"/>
        <v>2.9801780041657508</v>
      </c>
      <c r="J336" s="25"/>
      <c r="N336">
        <v>0</v>
      </c>
      <c r="O336" s="17">
        <f t="shared" ref="O336:T341" si="71">O323-O295^2</f>
        <v>12.567714163213807</v>
      </c>
      <c r="P336" s="17">
        <f t="shared" si="71"/>
        <v>11.87850014680231</v>
      </c>
      <c r="Q336" s="17">
        <f t="shared" si="71"/>
        <v>12.098158811596079</v>
      </c>
      <c r="R336" s="17">
        <f t="shared" si="71"/>
        <v>8.2289077545900824</v>
      </c>
      <c r="S336" s="17">
        <f t="shared" si="71"/>
        <v>5.9859930325355037</v>
      </c>
      <c r="T336" s="17">
        <f t="shared" si="71"/>
        <v>1.8576877022014955</v>
      </c>
      <c r="U336" s="25"/>
    </row>
    <row r="337" spans="2:22" x14ac:dyDescent="0.35">
      <c r="C337">
        <v>1</v>
      </c>
      <c r="D337" s="17">
        <f t="shared" si="70"/>
        <v>12.011107454629794</v>
      </c>
      <c r="E337" s="17">
        <f t="shared" si="70"/>
        <v>12.6944448061099</v>
      </c>
      <c r="F337" s="17">
        <f t="shared" si="70"/>
        <v>13.015429176132187</v>
      </c>
      <c r="G337" s="17">
        <f t="shared" si="70"/>
        <v>10.889006693512968</v>
      </c>
      <c r="H337" s="17">
        <f t="shared" si="70"/>
        <v>9.9556604246885314</v>
      </c>
      <c r="I337" s="17">
        <f t="shared" si="70"/>
        <v>3.1485693440076687</v>
      </c>
      <c r="J337" s="25"/>
      <c r="N337">
        <v>1</v>
      </c>
      <c r="O337" s="17">
        <f t="shared" si="71"/>
        <v>12.772934843038328</v>
      </c>
      <c r="P337" s="17">
        <f t="shared" si="71"/>
        <v>12.714940437690984</v>
      </c>
      <c r="Q337" s="17">
        <f t="shared" si="71"/>
        <v>11.681322582415035</v>
      </c>
      <c r="R337" s="17">
        <f t="shared" si="71"/>
        <v>11.67144383275334</v>
      </c>
      <c r="S337" s="17">
        <f t="shared" si="71"/>
        <v>6.130042638102708</v>
      </c>
      <c r="T337" s="17">
        <f t="shared" si="71"/>
        <v>3.3143593357795424</v>
      </c>
      <c r="U337" s="25"/>
    </row>
    <row r="338" spans="2:22" x14ac:dyDescent="0.35">
      <c r="C338">
        <v>2</v>
      </c>
      <c r="D338" s="17">
        <f t="shared" si="70"/>
        <v>12.309248553446665</v>
      </c>
      <c r="E338" s="17">
        <f t="shared" si="70"/>
        <v>11.836581798025037</v>
      </c>
      <c r="F338" s="17">
        <f t="shared" si="70"/>
        <v>13.066923490017018</v>
      </c>
      <c r="G338" s="17">
        <f t="shared" si="70"/>
        <v>13.538458449977696</v>
      </c>
      <c r="H338" s="17">
        <f t="shared" si="70"/>
        <v>10.081260765625458</v>
      </c>
      <c r="I338" s="17">
        <f t="shared" si="70"/>
        <v>7.1807757255035511</v>
      </c>
      <c r="J338" s="25"/>
      <c r="N338">
        <v>2</v>
      </c>
      <c r="O338" s="17">
        <f t="shared" si="71"/>
        <v>11.59325096247737</v>
      </c>
      <c r="P338" s="17">
        <f t="shared" si="71"/>
        <v>13.040289516232889</v>
      </c>
      <c r="Q338" s="17">
        <f t="shared" si="71"/>
        <v>13.081853044008938</v>
      </c>
      <c r="R338" s="17">
        <f t="shared" si="71"/>
        <v>11.503066522742031</v>
      </c>
      <c r="S338" s="17">
        <f t="shared" si="71"/>
        <v>10.605761990389297</v>
      </c>
      <c r="T338" s="17">
        <f t="shared" si="71"/>
        <v>3.5275211541201514</v>
      </c>
      <c r="U338" s="25"/>
    </row>
    <row r="339" spans="2:22" x14ac:dyDescent="0.35">
      <c r="B339" t="s">
        <v>1</v>
      </c>
      <c r="C339">
        <v>3</v>
      </c>
      <c r="D339" s="17">
        <f t="shared" si="70"/>
        <v>8.5513579153228108</v>
      </c>
      <c r="E339" s="17">
        <f t="shared" si="70"/>
        <v>11.914369384956387</v>
      </c>
      <c r="F339" s="17">
        <f t="shared" si="70"/>
        <v>11.676284220694328</v>
      </c>
      <c r="G339" s="17">
        <f t="shared" si="70"/>
        <v>13.877192490239452</v>
      </c>
      <c r="H339" s="17">
        <f t="shared" si="70"/>
        <v>14.797182637272243</v>
      </c>
      <c r="I339" s="17">
        <f t="shared" si="70"/>
        <v>7.6628289929815168</v>
      </c>
      <c r="J339" s="25"/>
      <c r="M339" t="s">
        <v>1</v>
      </c>
      <c r="N339">
        <v>3</v>
      </c>
      <c r="O339" s="17">
        <f t="shared" si="71"/>
        <v>11.406012200231544</v>
      </c>
      <c r="P339" s="17">
        <f t="shared" si="71"/>
        <v>11.112666008138007</v>
      </c>
      <c r="Q339" s="17">
        <f t="shared" si="71"/>
        <v>13.576399086687843</v>
      </c>
      <c r="R339" s="17">
        <f t="shared" si="71"/>
        <v>13.893531337530305</v>
      </c>
      <c r="S339" s="17">
        <f t="shared" si="71"/>
        <v>10.73687688331654</v>
      </c>
      <c r="T339" s="17">
        <f t="shared" si="71"/>
        <v>8.5420109150716428</v>
      </c>
      <c r="U339" s="25"/>
    </row>
    <row r="340" spans="2:22" x14ac:dyDescent="0.35">
      <c r="C340">
        <v>4</v>
      </c>
      <c r="D340" s="17">
        <f t="shared" si="70"/>
        <v>6.3107684483329223</v>
      </c>
      <c r="E340" s="17">
        <f t="shared" si="70"/>
        <v>6.4163315126725138</v>
      </c>
      <c r="F340" s="17">
        <f t="shared" si="70"/>
        <v>10.876677608147517</v>
      </c>
      <c r="G340" s="17">
        <f t="shared" si="70"/>
        <v>10.927334553740053</v>
      </c>
      <c r="H340" s="17">
        <f t="shared" si="70"/>
        <v>15.094730046780057</v>
      </c>
      <c r="I340" s="17">
        <f t="shared" si="70"/>
        <v>15.936352177416268</v>
      </c>
      <c r="J340" s="25"/>
      <c r="N340">
        <v>4</v>
      </c>
      <c r="O340" s="17">
        <f t="shared" si="71"/>
        <v>6.2692743943597122</v>
      </c>
      <c r="P340" s="17">
        <f t="shared" si="71"/>
        <v>10.269688271218484</v>
      </c>
      <c r="Q340" s="17">
        <f t="shared" si="71"/>
        <v>10.318429013550869</v>
      </c>
      <c r="R340" s="17">
        <f t="shared" si="71"/>
        <v>14.843386914764125</v>
      </c>
      <c r="S340" s="17">
        <f t="shared" si="71"/>
        <v>15.094730046780029</v>
      </c>
      <c r="T340" s="17">
        <f t="shared" si="71"/>
        <v>9.0713486728294583</v>
      </c>
      <c r="U340" s="25"/>
    </row>
    <row r="341" spans="2:22" x14ac:dyDescent="0.35">
      <c r="C341">
        <v>5</v>
      </c>
      <c r="D341" s="17">
        <f t="shared" si="70"/>
        <v>1.9783981543911509</v>
      </c>
      <c r="E341" s="17">
        <f t="shared" si="70"/>
        <v>3.5164443473603484</v>
      </c>
      <c r="F341" s="17">
        <f t="shared" si="70"/>
        <v>3.7161932984154618</v>
      </c>
      <c r="G341" s="17">
        <f t="shared" si="70"/>
        <v>8.8021201097279942</v>
      </c>
      <c r="H341" s="17">
        <f t="shared" si="70"/>
        <v>9.262483672221947</v>
      </c>
      <c r="I341" s="17">
        <f t="shared" si="70"/>
        <v>15.094730046780086</v>
      </c>
      <c r="J341" s="25">
        <f>I340</f>
        <v>15.936352177416268</v>
      </c>
      <c r="N341">
        <v>5</v>
      </c>
      <c r="O341" s="17">
        <f t="shared" si="71"/>
        <v>3.1640032051661464</v>
      </c>
      <c r="P341" s="17">
        <f t="shared" si="71"/>
        <v>3.323722869251128</v>
      </c>
      <c r="Q341" s="17">
        <f t="shared" si="71"/>
        <v>7.4547864157073178</v>
      </c>
      <c r="R341" s="17">
        <f t="shared" si="71"/>
        <v>7.8837934049203966</v>
      </c>
      <c r="S341" s="17">
        <f t="shared" si="71"/>
        <v>15.963933907524535</v>
      </c>
      <c r="T341" s="17">
        <f t="shared" si="71"/>
        <v>15.094730046780086</v>
      </c>
      <c r="U341" s="25">
        <f>T340</f>
        <v>9.0713486728294583</v>
      </c>
    </row>
    <row r="342" spans="2:22" x14ac:dyDescent="0.35">
      <c r="C342">
        <v>6</v>
      </c>
      <c r="D342" s="25"/>
      <c r="E342" s="25"/>
      <c r="F342" s="25"/>
      <c r="G342" s="25"/>
      <c r="H342" s="25"/>
      <c r="I342" s="25">
        <f>H341</f>
        <v>9.262483672221947</v>
      </c>
      <c r="J342" s="25">
        <f>I341</f>
        <v>15.094730046780086</v>
      </c>
      <c r="K342" s="25">
        <f>J341</f>
        <v>15.936352177416268</v>
      </c>
      <c r="N342">
        <v>6</v>
      </c>
      <c r="O342" s="25"/>
      <c r="P342" s="25"/>
      <c r="Q342" s="25"/>
      <c r="R342" s="25"/>
      <c r="S342" s="25"/>
      <c r="T342" s="25">
        <f>S341</f>
        <v>15.963933907524535</v>
      </c>
      <c r="U342" s="25">
        <f>T341</f>
        <v>15.094730046780086</v>
      </c>
      <c r="V342" s="25">
        <f>U341</f>
        <v>9.0713486728294583</v>
      </c>
    </row>
    <row r="343" spans="2:22" x14ac:dyDescent="0.35">
      <c r="C343">
        <v>7</v>
      </c>
      <c r="J343" s="25">
        <f>I342</f>
        <v>9.262483672221947</v>
      </c>
      <c r="K343" s="25">
        <f>J342</f>
        <v>15.094730046780086</v>
      </c>
      <c r="N343">
        <v>7</v>
      </c>
      <c r="U343" s="25">
        <f>T342</f>
        <v>15.963933907524535</v>
      </c>
      <c r="V343" s="25">
        <f>U342</f>
        <v>15.094730046780086</v>
      </c>
    </row>
    <row r="345" spans="2:22" x14ac:dyDescent="0.35">
      <c r="D345" s="115" t="s">
        <v>174</v>
      </c>
      <c r="E345" s="116"/>
      <c r="F345" s="120">
        <f>INDEX(D351:J357,VLOOKUP($E$12,C350:J357,1,FALSE)+1,HLOOKUP($E$13,C350:J357,1,FALSE)+1)</f>
        <v>1701.2259552073867</v>
      </c>
      <c r="O345" s="115" t="s">
        <v>175</v>
      </c>
      <c r="P345" s="116"/>
      <c r="Q345" s="120">
        <f>INDEX(O351:U357,VLOOKUP($E$12,N350:U357,1,FALSE)+1,HLOOKUP($E$13,N350:U357,1,FALSE)+1)</f>
        <v>1699.8110138420006</v>
      </c>
    </row>
    <row r="346" spans="2:22" x14ac:dyDescent="0.35">
      <c r="D346" s="4" t="s">
        <v>412</v>
      </c>
      <c r="F346" s="25">
        <f>INDEX(D351:K358,VLOOKUP($E$12+1,C350:K358,1,FALSE)+1,HLOOKUP($E$13,C350:K358,1,FALSE)+1)</f>
        <v>1615.6717783304648</v>
      </c>
      <c r="O346" s="4" t="s">
        <v>414</v>
      </c>
      <c r="Q346" s="25">
        <f>INDEX(O351:V358,VLOOKUP($E$12+1,N350:V358,1,FALSE)+1,HLOOKUP($E$13,N350:V358,1,FALSE)+1)</f>
        <v>1744.8061132378168</v>
      </c>
    </row>
    <row r="347" spans="2:22" x14ac:dyDescent="0.35">
      <c r="D347" s="4" t="s">
        <v>413</v>
      </c>
      <c r="F347" s="25">
        <f>INDEX(D351:K358,VLOOKUP($E$12,C350:K358,1,FALSE)+1,HLOOKUP($E$13+1,C350:K358,1,FALSE)+1)</f>
        <v>1731.1983017036155</v>
      </c>
      <c r="O347" s="4" t="s">
        <v>415</v>
      </c>
      <c r="Q347" s="25">
        <f>INDEX(O351:V358,VLOOKUP($E$12,N350:V358,1,FALSE)+1,HLOOKUP($E$13+1,N350:V358,1,FALSE)+1)</f>
        <v>1588.5677716817383</v>
      </c>
    </row>
    <row r="348" spans="2:22" x14ac:dyDescent="0.35">
      <c r="D348" s="4" t="s">
        <v>178</v>
      </c>
      <c r="F348" s="25">
        <f>$G$8*$Q$346+(1-$G$8)*$Q$347</f>
        <v>1701.2259552073867</v>
      </c>
      <c r="O348" s="4" t="s">
        <v>179</v>
      </c>
      <c r="Q348" s="25">
        <f>$G$9*$F$346+(1-$G$9)*$F$347</f>
        <v>1699.8110138420006</v>
      </c>
    </row>
    <row r="349" spans="2:22" x14ac:dyDescent="0.35">
      <c r="G349" t="s">
        <v>0</v>
      </c>
      <c r="R349" t="s">
        <v>0</v>
      </c>
    </row>
    <row r="350" spans="2:22" x14ac:dyDescent="0.35">
      <c r="D350">
        <v>0</v>
      </c>
      <c r="E350">
        <v>1</v>
      </c>
      <c r="F350">
        <v>2</v>
      </c>
      <c r="G350">
        <v>3</v>
      </c>
      <c r="H350">
        <v>4</v>
      </c>
      <c r="I350">
        <v>5</v>
      </c>
      <c r="J350">
        <v>6</v>
      </c>
      <c r="K350">
        <v>7</v>
      </c>
      <c r="O350">
        <v>0</v>
      </c>
      <c r="P350">
        <v>1</v>
      </c>
      <c r="Q350">
        <v>2</v>
      </c>
      <c r="R350">
        <v>3</v>
      </c>
      <c r="S350">
        <v>4</v>
      </c>
      <c r="T350">
        <v>5</v>
      </c>
      <c r="U350">
        <v>6</v>
      </c>
      <c r="V350">
        <v>7</v>
      </c>
    </row>
    <row r="351" spans="2:22" x14ac:dyDescent="0.35">
      <c r="C351">
        <v>0</v>
      </c>
      <c r="D351" s="17">
        <f t="shared" ref="D351:I355" si="72">$G$2*O352+$G$3*P351</f>
        <v>1701.2259552073867</v>
      </c>
      <c r="E351" s="17">
        <f t="shared" si="72"/>
        <v>1731.1983017036155</v>
      </c>
      <c r="F351" s="17">
        <f t="shared" si="72"/>
        <v>1492.6661980548677</v>
      </c>
      <c r="G351" s="17">
        <f t="shared" si="72"/>
        <v>1269.9753891184087</v>
      </c>
      <c r="H351" s="17">
        <f t="shared" si="72"/>
        <v>759.66964146576686</v>
      </c>
      <c r="I351" s="17">
        <f t="shared" si="72"/>
        <v>469.8486218242233</v>
      </c>
      <c r="J351" s="113">
        <v>216</v>
      </c>
      <c r="N351">
        <v>0</v>
      </c>
      <c r="O351" s="17">
        <f t="shared" ref="O351:T355" si="73">$G$5*D352+$G$4*E351</f>
        <v>1699.8110138420006</v>
      </c>
      <c r="P351" s="17">
        <f t="shared" si="73"/>
        <v>1588.5677716817383</v>
      </c>
      <c r="Q351" s="17">
        <f t="shared" si="73"/>
        <v>1438.6447905842806</v>
      </c>
      <c r="R351" s="17">
        <f t="shared" si="73"/>
        <v>977.26097166344039</v>
      </c>
      <c r="S351" s="17">
        <f t="shared" si="73"/>
        <v>685.35693458367064</v>
      </c>
      <c r="T351" s="17">
        <f t="shared" si="73"/>
        <v>338.76230318770928</v>
      </c>
      <c r="U351" s="113">
        <v>216</v>
      </c>
    </row>
    <row r="352" spans="2:22" x14ac:dyDescent="0.35">
      <c r="C352">
        <v>1</v>
      </c>
      <c r="D352" s="17">
        <f t="shared" si="72"/>
        <v>1615.6717783304648</v>
      </c>
      <c r="E352" s="17">
        <f t="shared" si="72"/>
        <v>1845.6490819527744</v>
      </c>
      <c r="F352" s="17">
        <f t="shared" si="72"/>
        <v>1890.7932704433044</v>
      </c>
      <c r="G352" s="17">
        <f t="shared" si="72"/>
        <v>1560.5534261593298</v>
      </c>
      <c r="H352" s="17">
        <f t="shared" si="72"/>
        <v>1263.0654885022859</v>
      </c>
      <c r="I352" s="17">
        <f t="shared" si="72"/>
        <v>667.84860033418045</v>
      </c>
      <c r="J352" s="113">
        <v>343</v>
      </c>
      <c r="N352">
        <v>1</v>
      </c>
      <c r="O352" s="17">
        <f t="shared" si="73"/>
        <v>1744.8061132378168</v>
      </c>
      <c r="P352" s="17">
        <f t="shared" si="73"/>
        <v>1844.368316059787</v>
      </c>
      <c r="Q352" s="17">
        <f t="shared" si="73"/>
        <v>1692.043114253187</v>
      </c>
      <c r="R352" s="17">
        <f t="shared" si="73"/>
        <v>1496.1264226146068</v>
      </c>
      <c r="S352" s="17">
        <f t="shared" si="73"/>
        <v>922.49144228194427</v>
      </c>
      <c r="T352" s="17">
        <f t="shared" si="73"/>
        <v>568.04622015837322</v>
      </c>
      <c r="U352" s="113">
        <v>343</v>
      </c>
    </row>
    <row r="353" spans="2:22" x14ac:dyDescent="0.35">
      <c r="C353">
        <v>2</v>
      </c>
      <c r="D353" s="17">
        <f t="shared" si="72"/>
        <v>1474.4785101712646</v>
      </c>
      <c r="E353" s="17">
        <f t="shared" si="72"/>
        <v>1719.9179274913595</v>
      </c>
      <c r="F353" s="17">
        <f t="shared" si="72"/>
        <v>2044.5247266386093</v>
      </c>
      <c r="G353" s="17">
        <f t="shared" si="72"/>
        <v>2120.88791555636</v>
      </c>
      <c r="H353" s="17">
        <f t="shared" si="72"/>
        <v>1605.1070968881504</v>
      </c>
      <c r="I353" s="17">
        <f t="shared" si="72"/>
        <v>1171.3228397366811</v>
      </c>
      <c r="J353" s="113">
        <v>512</v>
      </c>
      <c r="N353">
        <v>2</v>
      </c>
      <c r="O353" s="17">
        <f t="shared" si="73"/>
        <v>1527.20389305707</v>
      </c>
      <c r="P353" s="17">
        <f t="shared" si="73"/>
        <v>1905.0692868351045</v>
      </c>
      <c r="Q353" s="17">
        <f t="shared" si="73"/>
        <v>2043.4643242405693</v>
      </c>
      <c r="R353" s="17">
        <f t="shared" si="73"/>
        <v>1807.3783013736156</v>
      </c>
      <c r="S353" s="17">
        <f t="shared" si="73"/>
        <v>1531.9234498214109</v>
      </c>
      <c r="T353" s="17">
        <f t="shared" si="73"/>
        <v>793.51149401384464</v>
      </c>
      <c r="U353" s="113">
        <v>512</v>
      </c>
    </row>
    <row r="354" spans="2:22" x14ac:dyDescent="0.35">
      <c r="B354" t="s">
        <v>1</v>
      </c>
      <c r="C354">
        <v>3</v>
      </c>
      <c r="D354" s="17">
        <f t="shared" si="72"/>
        <v>1010.5994766087529</v>
      </c>
      <c r="E354" s="17">
        <f t="shared" si="72"/>
        <v>1531.2340531339603</v>
      </c>
      <c r="F354" s="17">
        <f t="shared" si="72"/>
        <v>1835.9165484470782</v>
      </c>
      <c r="G354" s="17">
        <f t="shared" si="72"/>
        <v>2349.6024204641303</v>
      </c>
      <c r="H354" s="17">
        <f t="shared" si="72"/>
        <v>2498.5778416023486</v>
      </c>
      <c r="I354" s="17">
        <f t="shared" si="72"/>
        <v>1548.1533731869147</v>
      </c>
      <c r="J354" s="113">
        <v>729</v>
      </c>
      <c r="M354" t="s">
        <v>1</v>
      </c>
      <c r="N354">
        <v>3</v>
      </c>
      <c r="O354" s="17">
        <f t="shared" si="73"/>
        <v>1307.9108139223399</v>
      </c>
      <c r="P354" s="17">
        <f t="shared" si="73"/>
        <v>1594.7587720777033</v>
      </c>
      <c r="Q354" s="17">
        <f t="shared" si="73"/>
        <v>2136.2613263774747</v>
      </c>
      <c r="R354" s="17">
        <f t="shared" si="73"/>
        <v>2348.7201394373124</v>
      </c>
      <c r="S354" s="17">
        <f t="shared" si="73"/>
        <v>1919.0608952113066</v>
      </c>
      <c r="T354" s="17">
        <f t="shared" si="73"/>
        <v>1426.3721637145968</v>
      </c>
      <c r="U354" s="113">
        <v>729</v>
      </c>
    </row>
    <row r="355" spans="2:22" x14ac:dyDescent="0.35">
      <c r="C355">
        <v>4</v>
      </c>
      <c r="D355" s="17">
        <f t="shared" si="72"/>
        <v>709.2529527502985</v>
      </c>
      <c r="E355" s="17">
        <f t="shared" si="72"/>
        <v>948.29224617580121</v>
      </c>
      <c r="F355" s="17">
        <f t="shared" si="72"/>
        <v>1564.3623894961438</v>
      </c>
      <c r="G355" s="17">
        <f t="shared" si="72"/>
        <v>1946.9997820979431</v>
      </c>
      <c r="H355" s="17">
        <f t="shared" si="72"/>
        <v>2913.3448067810004</v>
      </c>
      <c r="I355" s="17">
        <f t="shared" si="72"/>
        <v>3295.8029020655204</v>
      </c>
      <c r="J355" s="113">
        <v>1000</v>
      </c>
      <c r="N355">
        <v>4</v>
      </c>
      <c r="O355" s="17">
        <f t="shared" si="73"/>
        <v>784.62606203043435</v>
      </c>
      <c r="P355" s="17">
        <f t="shared" si="73"/>
        <v>1297.1881688891665</v>
      </c>
      <c r="Q355" s="17">
        <f t="shared" si="73"/>
        <v>1637.5460365628826</v>
      </c>
      <c r="R355" s="17">
        <f t="shared" si="73"/>
        <v>2516.1510645305316</v>
      </c>
      <c r="S355" s="17">
        <f t="shared" si="73"/>
        <v>2913.3448067810004</v>
      </c>
      <c r="T355" s="17">
        <f t="shared" si="73"/>
        <v>1865.0307835751116</v>
      </c>
      <c r="U355" s="113">
        <v>1000</v>
      </c>
    </row>
    <row r="356" spans="2:22" x14ac:dyDescent="0.35">
      <c r="C356">
        <v>5</v>
      </c>
      <c r="D356" s="17">
        <f>$G$2*O357+$G$3*P356</f>
        <v>345.88960051149081</v>
      </c>
      <c r="E356" s="17">
        <f>$G$2*P357+$G$3*Q356</f>
        <v>580.97991383463489</v>
      </c>
      <c r="F356" s="17">
        <f>$G$2*Q357+$G$3*R356</f>
        <v>807.9999575802658</v>
      </c>
      <c r="G356" s="17">
        <f>$G$2*R357+$G$3*S356</f>
        <v>1451.4022410493242</v>
      </c>
      <c r="H356" s="17">
        <f>$G$2*S357+$G$3*T356</f>
        <v>1888.097518951718</v>
      </c>
      <c r="I356" s="16">
        <f>(1+$G$2*$G$4+$G$3*$G$5)/SQRT($G$2*$G$4+$G$3*$G$5)*($I$341)^(3/2)+3*$I$328*$I$300-2*$I$300^3</f>
        <v>4183.9004210172388</v>
      </c>
      <c r="J356" s="110">
        <f t="shared" ref="J356:K358" si="74">J369*J341^(3/2)+3*J328*J300-2*J300^3</f>
        <v>4674.8098451324568</v>
      </c>
      <c r="K356" s="110">
        <f t="shared" si="74"/>
        <v>1728</v>
      </c>
      <c r="N356">
        <v>5</v>
      </c>
      <c r="O356" s="17">
        <f>$G$5*D357+$G$4*E356</f>
        <v>481.81887890733009</v>
      </c>
      <c r="P356" s="17">
        <f>$G$5*E357+$G$4*F356</f>
        <v>681.66457503725974</v>
      </c>
      <c r="Q356" s="17">
        <f>$G$5*F357+$G$4*G356</f>
        <v>1196.1769672615569</v>
      </c>
      <c r="R356" s="17">
        <f>$G$5*G357+$G$4*H356</f>
        <v>1573.1834505216416</v>
      </c>
      <c r="S356" s="17">
        <f>$G$5*H357+$G$4*I356</f>
        <v>3318.8696374421279</v>
      </c>
      <c r="T356" s="16">
        <f>(1+$G$2*$G$4+$G$3*$G$5)/SQRT($G$2*$G$4+$G$3*$G$5)*($I$341)^(3/2)+3*$I$328*$I$300-2*$I$300^3</f>
        <v>4183.9004210172388</v>
      </c>
      <c r="U356" s="110">
        <f t="shared" ref="U356:V358" si="75">U369*U341^(3/2)+3*U328*U300-2*U300^3</f>
        <v>2838.3223308448587</v>
      </c>
      <c r="V356" s="110">
        <f t="shared" si="75"/>
        <v>1728</v>
      </c>
    </row>
    <row r="357" spans="2:22" x14ac:dyDescent="0.35">
      <c r="C357">
        <v>6</v>
      </c>
      <c r="D357" s="113">
        <v>216</v>
      </c>
      <c r="E357" s="113">
        <v>343</v>
      </c>
      <c r="F357" s="113">
        <v>512</v>
      </c>
      <c r="G357" s="113">
        <v>729</v>
      </c>
      <c r="H357" s="113">
        <v>1000</v>
      </c>
      <c r="I357" s="110">
        <f>I370*I342^(3/2)+3*I329*I301-2*I301^3</f>
        <v>2867.929960855995</v>
      </c>
      <c r="J357" s="110">
        <f t="shared" si="74"/>
        <v>5814.7398059884472</v>
      </c>
      <c r="K357" s="110">
        <f t="shared" si="74"/>
        <v>6428.5493468252389</v>
      </c>
      <c r="N357">
        <v>6</v>
      </c>
      <c r="O357" s="113">
        <v>216</v>
      </c>
      <c r="P357" s="113">
        <v>343</v>
      </c>
      <c r="Q357" s="113">
        <v>512</v>
      </c>
      <c r="R357" s="113">
        <v>729</v>
      </c>
      <c r="S357" s="113">
        <v>1000</v>
      </c>
      <c r="T357" s="110">
        <f>T370*T342^(3/2)+3*T329*T301-2*T301^3</f>
        <v>4704.417475143593</v>
      </c>
      <c r="U357" s="110">
        <f t="shared" si="75"/>
        <v>5814.7398059884472</v>
      </c>
      <c r="V357" s="110">
        <f t="shared" si="75"/>
        <v>4132.293657847481</v>
      </c>
    </row>
    <row r="358" spans="2:22" x14ac:dyDescent="0.35">
      <c r="C358">
        <v>7</v>
      </c>
      <c r="I358" s="110">
        <f>I371*I343^(3/2)+3*I330*I302-2*I302^3</f>
        <v>1728</v>
      </c>
      <c r="J358" s="110">
        <f t="shared" si="74"/>
        <v>4169.313614869402</v>
      </c>
      <c r="K358" s="110">
        <f t="shared" si="74"/>
        <v>7853.86296169464</v>
      </c>
      <c r="N358">
        <v>7</v>
      </c>
      <c r="T358" s="110">
        <f>T371*T343^(3/2)+3*T330*T302-2*T302^3</f>
        <v>1728</v>
      </c>
      <c r="U358" s="110">
        <f t="shared" si="75"/>
        <v>6465.5693038471582</v>
      </c>
      <c r="V358" s="110">
        <f t="shared" si="75"/>
        <v>7853.86296169464</v>
      </c>
    </row>
    <row r="360" spans="2:22" x14ac:dyDescent="0.35">
      <c r="D360" s="115" t="s">
        <v>176</v>
      </c>
      <c r="E360" s="116"/>
      <c r="F360" s="120">
        <f>INDEX(D364:J370,VLOOKUP($E$12,C363:J370,1,FALSE)+1,HLOOKUP($E$13,C363:J370,1,FALSE)+1)</f>
        <v>2.3589624243052758</v>
      </c>
      <c r="O360" s="115" t="s">
        <v>177</v>
      </c>
      <c r="P360" s="116"/>
      <c r="Q360" s="120">
        <f>INDEX(O364:T369,VLOOKUP($E$12,N363:T369,1,FALSE)+1,HLOOKUP($E$13,N363:T369,1,FALSE)+1)</f>
        <v>2.3557802109199555</v>
      </c>
    </row>
    <row r="361" spans="2:22" x14ac:dyDescent="0.35">
      <c r="D361" s="4" t="s">
        <v>368</v>
      </c>
      <c r="F361" s="25">
        <f>($F$348-3*$F$320*$F$292+2*$F$292^3)/($F$333)^(3/2)</f>
        <v>2.3589624243052758</v>
      </c>
      <c r="O361" s="4" t="s">
        <v>369</v>
      </c>
      <c r="Q361" s="25">
        <f>($Q$348-3*$Q$320*$Q$292+2*$Q$292^3)/($Q$333)^(3/2)</f>
        <v>2.3557802109199555</v>
      </c>
    </row>
    <row r="362" spans="2:22" x14ac:dyDescent="0.35">
      <c r="G362" t="s">
        <v>0</v>
      </c>
      <c r="R362" t="s">
        <v>0</v>
      </c>
    </row>
    <row r="363" spans="2:22" x14ac:dyDescent="0.35">
      <c r="D363">
        <v>0</v>
      </c>
      <c r="E363">
        <v>1</v>
      </c>
      <c r="F363">
        <v>2</v>
      </c>
      <c r="G363">
        <v>3</v>
      </c>
      <c r="H363">
        <v>4</v>
      </c>
      <c r="I363">
        <v>5</v>
      </c>
      <c r="J363">
        <v>6</v>
      </c>
      <c r="K363">
        <v>7</v>
      </c>
      <c r="O363">
        <v>0</v>
      </c>
      <c r="P363">
        <v>1</v>
      </c>
      <c r="Q363">
        <v>2</v>
      </c>
      <c r="R363">
        <v>3</v>
      </c>
      <c r="S363">
        <v>4</v>
      </c>
      <c r="T363">
        <v>5</v>
      </c>
      <c r="U363">
        <v>6</v>
      </c>
      <c r="V363">
        <v>7</v>
      </c>
    </row>
    <row r="364" spans="2:22" x14ac:dyDescent="0.35">
      <c r="C364">
        <v>0</v>
      </c>
      <c r="D364" s="17">
        <f t="shared" ref="D364:I369" si="76">(D351-3*D323*D295+2*D295^3)/(D336)^(3/2)</f>
        <v>2.3589624243052758</v>
      </c>
      <c r="E364" s="17">
        <f t="shared" si="76"/>
        <v>2.3366396898333797</v>
      </c>
      <c r="F364" s="17">
        <f t="shared" si="76"/>
        <v>2.474471486527948</v>
      </c>
      <c r="G364" s="17">
        <f t="shared" si="76"/>
        <v>2.5750058128301303</v>
      </c>
      <c r="H364" s="17">
        <f t="shared" si="76"/>
        <v>3.3479625920678062</v>
      </c>
      <c r="I364" s="17">
        <f t="shared" si="76"/>
        <v>5.1304753336302715</v>
      </c>
      <c r="J364" s="25"/>
      <c r="N364">
        <v>0</v>
      </c>
      <c r="O364" s="17">
        <f t="shared" ref="O364:T369" si="77">(O351-3*O323*O295+2*O295^3)/(O336)^(3/2)</f>
        <v>2.3557802109199555</v>
      </c>
      <c r="P364" s="17">
        <f t="shared" si="77"/>
        <v>2.4267433154440643</v>
      </c>
      <c r="Q364" s="17">
        <f t="shared" si="77"/>
        <v>2.4095684024619373</v>
      </c>
      <c r="R364" s="17">
        <f t="shared" si="77"/>
        <v>2.9074421929692802</v>
      </c>
      <c r="S364" s="17">
        <f t="shared" si="77"/>
        <v>3.7384665423351153</v>
      </c>
      <c r="T364" s="17">
        <f t="shared" si="77"/>
        <v>5.1028341987787433</v>
      </c>
      <c r="U364" s="25"/>
    </row>
    <row r="365" spans="2:22" x14ac:dyDescent="0.35">
      <c r="C365">
        <v>1</v>
      </c>
      <c r="D365" s="17">
        <f t="shared" si="76"/>
        <v>2.4121761551321246</v>
      </c>
      <c r="E365" s="17">
        <f t="shared" si="76"/>
        <v>2.3872345149346121</v>
      </c>
      <c r="F365" s="17">
        <f t="shared" si="76"/>
        <v>2.3437768062595015</v>
      </c>
      <c r="G365" s="17">
        <f t="shared" si="76"/>
        <v>2.6423861244229219</v>
      </c>
      <c r="H365" s="17">
        <f t="shared" si="76"/>
        <v>2.8726103891665562</v>
      </c>
      <c r="I365" s="17">
        <f t="shared" si="76"/>
        <v>5.0621255097545488</v>
      </c>
      <c r="J365" s="25"/>
      <c r="N365">
        <v>1</v>
      </c>
      <c r="O365" s="17">
        <f t="shared" si="77"/>
        <v>2.3370827968194527</v>
      </c>
      <c r="P365" s="17">
        <f t="shared" si="77"/>
        <v>2.3842293741663387</v>
      </c>
      <c r="Q365" s="17">
        <f t="shared" si="77"/>
        <v>2.5286832345766714</v>
      </c>
      <c r="R365" s="17">
        <f t="shared" si="77"/>
        <v>2.5499504716362891</v>
      </c>
      <c r="S365" s="17">
        <f t="shared" si="77"/>
        <v>3.7071249006866189</v>
      </c>
      <c r="T365" s="17">
        <f t="shared" si="77"/>
        <v>5.3819319097386966</v>
      </c>
      <c r="U365" s="25"/>
    </row>
    <row r="366" spans="2:22" x14ac:dyDescent="0.35">
      <c r="C366">
        <v>2</v>
      </c>
      <c r="D366" s="17">
        <f t="shared" si="76"/>
        <v>2.3786297078393317</v>
      </c>
      <c r="E366" s="17">
        <f t="shared" si="76"/>
        <v>2.5060423435667589</v>
      </c>
      <c r="F366" s="17">
        <f t="shared" si="76"/>
        <v>2.3697736870094959</v>
      </c>
      <c r="G366" s="17">
        <f t="shared" si="76"/>
        <v>2.3038078291961428</v>
      </c>
      <c r="H366" s="17">
        <f t="shared" si="76"/>
        <v>2.8507432157070784</v>
      </c>
      <c r="I366" s="17">
        <f t="shared" si="76"/>
        <v>3.7587868574584538</v>
      </c>
      <c r="J366" s="25"/>
      <c r="N366">
        <v>2</v>
      </c>
      <c r="O366" s="17">
        <f t="shared" si="77"/>
        <v>2.4500698993062895</v>
      </c>
      <c r="P366" s="17">
        <f t="shared" si="77"/>
        <v>2.3409035761911747</v>
      </c>
      <c r="Q366" s="17">
        <f t="shared" si="77"/>
        <v>2.3680382193929357</v>
      </c>
      <c r="R366" s="17">
        <f t="shared" si="77"/>
        <v>2.6046591068000362</v>
      </c>
      <c r="S366" s="17">
        <f t="shared" si="77"/>
        <v>2.8605914682576312</v>
      </c>
      <c r="T366" s="17">
        <f t="shared" si="77"/>
        <v>5.2444055229684317</v>
      </c>
      <c r="U366" s="25"/>
    </row>
    <row r="367" spans="2:22" x14ac:dyDescent="0.35">
      <c r="B367" t="s">
        <v>1</v>
      </c>
      <c r="C367">
        <v>3</v>
      </c>
      <c r="D367" s="17">
        <f t="shared" si="76"/>
        <v>2.8541641271405331</v>
      </c>
      <c r="E367" s="17">
        <f t="shared" si="76"/>
        <v>2.5099435100990188</v>
      </c>
      <c r="F367" s="17">
        <f t="shared" si="76"/>
        <v>2.5757902421911982</v>
      </c>
      <c r="G367" s="17">
        <f t="shared" si="76"/>
        <v>2.2601633239051595</v>
      </c>
      <c r="H367" s="17">
        <f t="shared" si="76"/>
        <v>2.1126128348576003</v>
      </c>
      <c r="I367" s="17">
        <f t="shared" si="76"/>
        <v>3.5859910559625989</v>
      </c>
      <c r="J367" s="25"/>
      <c r="M367" t="s">
        <v>1</v>
      </c>
      <c r="N367">
        <v>3</v>
      </c>
      <c r="O367" s="17">
        <f t="shared" si="77"/>
        <v>2.5277188063063498</v>
      </c>
      <c r="P367" s="17">
        <f t="shared" si="77"/>
        <v>2.6063875054665857</v>
      </c>
      <c r="Q367" s="17">
        <f t="shared" si="77"/>
        <v>2.2976231928230275</v>
      </c>
      <c r="R367" s="17">
        <f t="shared" si="77"/>
        <v>2.2575930692807491</v>
      </c>
      <c r="S367" s="17">
        <f t="shared" si="77"/>
        <v>2.8311314033141977</v>
      </c>
      <c r="T367" s="17">
        <f t="shared" si="77"/>
        <v>3.4291257922998297</v>
      </c>
      <c r="U367" s="25"/>
    </row>
    <row r="368" spans="2:22" x14ac:dyDescent="0.35">
      <c r="C368">
        <v>4</v>
      </c>
      <c r="D368" s="17">
        <f t="shared" si="76"/>
        <v>3.6477035231912303</v>
      </c>
      <c r="E368" s="17">
        <f t="shared" si="76"/>
        <v>3.6235929916672931</v>
      </c>
      <c r="F368" s="17">
        <f t="shared" si="76"/>
        <v>2.8060102943057985</v>
      </c>
      <c r="G368" s="17">
        <f t="shared" si="76"/>
        <v>2.792628422792879</v>
      </c>
      <c r="H368" s="17">
        <f t="shared" si="76"/>
        <v>2.0651859833423072</v>
      </c>
      <c r="I368" s="17">
        <f t="shared" si="76"/>
        <v>1.914296676110844</v>
      </c>
      <c r="J368" s="25"/>
      <c r="N368">
        <v>4</v>
      </c>
      <c r="O368" s="17">
        <f t="shared" si="77"/>
        <v>3.2924833806334228</v>
      </c>
      <c r="P368" s="17">
        <f t="shared" si="77"/>
        <v>2.813892711847052</v>
      </c>
      <c r="Q368" s="17">
        <f t="shared" si="77"/>
        <v>2.8057498983676008</v>
      </c>
      <c r="R368" s="17">
        <f t="shared" si="77"/>
        <v>2.1047937151007536</v>
      </c>
      <c r="S368" s="17">
        <f t="shared" si="77"/>
        <v>2.0651859833422974</v>
      </c>
      <c r="T368" s="17">
        <f t="shared" si="77"/>
        <v>3.2643962351464699</v>
      </c>
      <c r="U368" s="25"/>
    </row>
    <row r="369" spans="2:22" x14ac:dyDescent="0.35">
      <c r="C369">
        <v>5</v>
      </c>
      <c r="D369" s="17">
        <f t="shared" si="76"/>
        <v>5.0456758470204521</v>
      </c>
      <c r="E369" s="17">
        <f t="shared" si="76"/>
        <v>5.2439525729839351</v>
      </c>
      <c r="F369" s="17">
        <f t="shared" si="76"/>
        <v>5.1156789774782565</v>
      </c>
      <c r="G369" s="17">
        <f t="shared" si="76"/>
        <v>3.3580230722775055</v>
      </c>
      <c r="H369" s="17">
        <f t="shared" si="76"/>
        <v>3.2148384098326686</v>
      </c>
      <c r="I369" s="17">
        <f t="shared" si="76"/>
        <v>2.0651859833423001</v>
      </c>
      <c r="J369" s="25">
        <f>I368</f>
        <v>1.914296676110844</v>
      </c>
      <c r="N369">
        <v>5</v>
      </c>
      <c r="O369" s="17">
        <f t="shared" si="77"/>
        <v>5.0368726692838717</v>
      </c>
      <c r="P369" s="17">
        <f t="shared" si="77"/>
        <v>4.9656623693437947</v>
      </c>
      <c r="Q369" s="17">
        <f t="shared" si="77"/>
        <v>3.6737073466664261</v>
      </c>
      <c r="R369" s="17">
        <f t="shared" si="77"/>
        <v>3.5210523081757978</v>
      </c>
      <c r="S369" s="17">
        <f t="shared" si="77"/>
        <v>1.9086922449827535</v>
      </c>
      <c r="T369" s="17">
        <f t="shared" si="77"/>
        <v>2.0651859833423001</v>
      </c>
      <c r="U369" s="25">
        <f>T368</f>
        <v>3.2643962351464699</v>
      </c>
    </row>
    <row r="370" spans="2:22" x14ac:dyDescent="0.35">
      <c r="C370">
        <v>6</v>
      </c>
      <c r="D370" s="25"/>
      <c r="E370" s="25"/>
      <c r="F370" s="25"/>
      <c r="G370" s="25"/>
      <c r="H370" s="25"/>
      <c r="I370" s="25">
        <f>H369</f>
        <v>3.2148384098326686</v>
      </c>
      <c r="J370" s="25">
        <f>I369</f>
        <v>2.0651859833423001</v>
      </c>
      <c r="K370" s="25">
        <f>J369</f>
        <v>1.914296676110844</v>
      </c>
      <c r="N370">
        <v>6</v>
      </c>
      <c r="O370" s="25"/>
      <c r="P370" s="25"/>
      <c r="Q370" s="25"/>
      <c r="R370" s="25"/>
      <c r="S370" s="25"/>
      <c r="T370" s="25">
        <f>S369</f>
        <v>1.9086922449827535</v>
      </c>
      <c r="U370" s="25">
        <f>T369</f>
        <v>2.0651859833423001</v>
      </c>
      <c r="V370" s="25">
        <f>U369</f>
        <v>3.2643962351464699</v>
      </c>
    </row>
    <row r="371" spans="2:22" x14ac:dyDescent="0.35">
      <c r="C371">
        <v>7</v>
      </c>
      <c r="J371" s="25">
        <f>I370</f>
        <v>3.2148384098326686</v>
      </c>
      <c r="K371" s="25">
        <f>J370</f>
        <v>2.0651859833423001</v>
      </c>
      <c r="N371">
        <v>7</v>
      </c>
      <c r="U371" s="25">
        <f>T370</f>
        <v>1.9086922449827535</v>
      </c>
      <c r="V371" s="25">
        <f>U370</f>
        <v>2.0651859833423001</v>
      </c>
    </row>
    <row r="373" spans="2:22" x14ac:dyDescent="0.35">
      <c r="D373" s="115" t="s">
        <v>180</v>
      </c>
      <c r="E373" s="116"/>
      <c r="F373" s="120">
        <f>INDEX(D379:J385,VLOOKUP($E$12,C378:J385,1,FALSE)+1,HLOOKUP($E$13,C378:J385,1,FALSE)+1)</f>
        <v>27449.953845445256</v>
      </c>
      <c r="O373" s="115" t="s">
        <v>181</v>
      </c>
      <c r="P373" s="116"/>
      <c r="Q373" s="120">
        <f>INDEX(O379:U385,VLOOKUP($E$12,N378:U385,1,FALSE)+1,HLOOKUP($E$13,N378:U385,1,FALSE)+1)</f>
        <v>27433.05128547714</v>
      </c>
    </row>
    <row r="374" spans="2:22" x14ac:dyDescent="0.35">
      <c r="D374" s="4" t="s">
        <v>416</v>
      </c>
      <c r="F374">
        <f>INDEX(D379:K386,VLOOKUP($E$12+1,C378:K386,1,FALSE)+1,HLOOKUP($E$13,C378:K386,1,FALSE)+1)</f>
        <v>25679.731307888374</v>
      </c>
      <c r="O374" s="4" t="s">
        <v>418</v>
      </c>
      <c r="Q374" s="25">
        <f>INDEX(O379:V386,VLOOKUP($E$12+1,N378:V386,1,FALSE)+1,HLOOKUP($E$13,N378:V386,1,FALSE)+1)</f>
        <v>28342.869211042489</v>
      </c>
    </row>
    <row r="375" spans="2:22" x14ac:dyDescent="0.35">
      <c r="D375" s="4" t="s">
        <v>417</v>
      </c>
      <c r="F375">
        <f>INDEX(D379:K386,VLOOKUP($E$12,C378:K386,1,FALSE)+1,HLOOKUP($E$13+1,C378:K386,1,FALSE)+1)</f>
        <v>28087.109508320791</v>
      </c>
      <c r="O375" s="4" t="s">
        <v>419</v>
      </c>
      <c r="Q375" s="25">
        <f>INDEX(O379:V386,VLOOKUP($E$12,N378:V386,1,FALSE)+1,HLOOKUP($E$13+1,N378:V386,1,FALSE)+1)</f>
        <v>25141.696425633163</v>
      </c>
    </row>
    <row r="376" spans="2:22" x14ac:dyDescent="0.35">
      <c r="D376" s="4" t="s">
        <v>184</v>
      </c>
      <c r="F376" s="25">
        <f>$G$8*$Q$374+(1-$G$8)*$Q$375</f>
        <v>27449.953845445256</v>
      </c>
      <c r="O376" s="4" t="s">
        <v>185</v>
      </c>
      <c r="Q376">
        <f>$G$9*$F$374+(1-$G$9)*$F$375</f>
        <v>27433.05128547714</v>
      </c>
    </row>
    <row r="377" spans="2:22" x14ac:dyDescent="0.35">
      <c r="G377" t="s">
        <v>0</v>
      </c>
      <c r="R377" t="s">
        <v>0</v>
      </c>
    </row>
    <row r="378" spans="2:22" x14ac:dyDescent="0.35">
      <c r="D378">
        <v>0</v>
      </c>
      <c r="E378">
        <v>1</v>
      </c>
      <c r="F378">
        <v>2</v>
      </c>
      <c r="G378">
        <v>3</v>
      </c>
      <c r="H378">
        <v>4</v>
      </c>
      <c r="I378">
        <v>5</v>
      </c>
      <c r="J378">
        <v>6</v>
      </c>
      <c r="K378">
        <v>7</v>
      </c>
      <c r="O378">
        <v>0</v>
      </c>
      <c r="P378">
        <v>1</v>
      </c>
      <c r="Q378">
        <v>2</v>
      </c>
      <c r="R378">
        <v>3</v>
      </c>
      <c r="S378">
        <v>4</v>
      </c>
      <c r="T378">
        <v>5</v>
      </c>
      <c r="U378">
        <v>6</v>
      </c>
      <c r="V378">
        <v>7</v>
      </c>
    </row>
    <row r="379" spans="2:22" x14ac:dyDescent="0.35">
      <c r="C379">
        <v>0</v>
      </c>
      <c r="D379" s="17">
        <f t="shared" ref="D379:I383" si="78">$G$2*O380+$G$3*P379</f>
        <v>27449.953845445256</v>
      </c>
      <c r="E379" s="17">
        <f t="shared" si="78"/>
        <v>28087.109508320791</v>
      </c>
      <c r="F379" s="17">
        <f t="shared" si="78"/>
        <v>23246.808411565718</v>
      </c>
      <c r="G379" s="17">
        <f t="shared" si="78"/>
        <v>19410.235713650432</v>
      </c>
      <c r="H379" s="17">
        <f t="shared" si="78"/>
        <v>9517.3142575544389</v>
      </c>
      <c r="I379" s="17">
        <f t="shared" si="78"/>
        <v>4858.2106986421513</v>
      </c>
      <c r="J379" s="113">
        <v>1296</v>
      </c>
      <c r="N379">
        <v>0</v>
      </c>
      <c r="O379" s="17">
        <f t="shared" ref="O379:T383" si="79">$G$5*D380+$G$4*E379</f>
        <v>27433.05128547714</v>
      </c>
      <c r="P379" s="17">
        <f t="shared" si="79"/>
        <v>25141.696425633163</v>
      </c>
      <c r="Q379" s="17">
        <f t="shared" si="79"/>
        <v>22610.607445076457</v>
      </c>
      <c r="R379" s="17">
        <f t="shared" si="79"/>
        <v>13542.174034979507</v>
      </c>
      <c r="S379" s="17">
        <f t="shared" si="79"/>
        <v>8695.7022906734564</v>
      </c>
      <c r="T379" s="17">
        <f t="shared" si="79"/>
        <v>2927.3969361931481</v>
      </c>
      <c r="U379" s="113">
        <v>1296</v>
      </c>
    </row>
    <row r="380" spans="2:22" x14ac:dyDescent="0.35">
      <c r="C380">
        <v>1</v>
      </c>
      <c r="D380" s="17">
        <f t="shared" si="78"/>
        <v>25679.731307888374</v>
      </c>
      <c r="E380" s="17">
        <f t="shared" si="78"/>
        <v>30221.282453790351</v>
      </c>
      <c r="F380" s="17">
        <f t="shared" si="78"/>
        <v>31189.775929532479</v>
      </c>
      <c r="G380" s="17">
        <f t="shared" si="78"/>
        <v>24331.530101893008</v>
      </c>
      <c r="H380" s="17">
        <f t="shared" si="78"/>
        <v>18982.78444504879</v>
      </c>
      <c r="I380" s="17">
        <f t="shared" si="78"/>
        <v>7300.6480317432306</v>
      </c>
      <c r="J380" s="113">
        <v>2401</v>
      </c>
      <c r="N380">
        <v>1</v>
      </c>
      <c r="O380" s="17">
        <f t="shared" si="79"/>
        <v>28342.869211042489</v>
      </c>
      <c r="P380" s="17">
        <f t="shared" si="79"/>
        <v>30205.613623166821</v>
      </c>
      <c r="Q380" s="17">
        <f t="shared" si="79"/>
        <v>27000.903200985842</v>
      </c>
      <c r="R380" s="17">
        <f t="shared" si="79"/>
        <v>23554.995066080046</v>
      </c>
      <c r="S380" s="17">
        <f t="shared" si="79"/>
        <v>12066.526656376856</v>
      </c>
      <c r="T380" s="17">
        <f t="shared" si="79"/>
        <v>6236.1994103913603</v>
      </c>
      <c r="U380" s="113">
        <v>2401</v>
      </c>
    </row>
    <row r="381" spans="2:22" x14ac:dyDescent="0.35">
      <c r="C381">
        <v>2</v>
      </c>
      <c r="D381" s="17">
        <f t="shared" si="78"/>
        <v>23307.446752231208</v>
      </c>
      <c r="E381" s="17">
        <f t="shared" si="78"/>
        <v>27567.390644425643</v>
      </c>
      <c r="F381" s="17">
        <f t="shared" si="78"/>
        <v>34156.634936807575</v>
      </c>
      <c r="G381" s="17">
        <f t="shared" si="78"/>
        <v>35811.622906861601</v>
      </c>
      <c r="H381" s="17">
        <f t="shared" si="78"/>
        <v>24842.316198481345</v>
      </c>
      <c r="I381" s="17">
        <f t="shared" si="78"/>
        <v>16517.136962159144</v>
      </c>
      <c r="J381" s="113">
        <v>4096</v>
      </c>
      <c r="N381">
        <v>2</v>
      </c>
      <c r="O381" s="17">
        <f t="shared" si="79"/>
        <v>23928.960433067197</v>
      </c>
      <c r="P381" s="17">
        <f t="shared" si="79"/>
        <v>31467.038708356511</v>
      </c>
      <c r="Q381" s="17">
        <f t="shared" si="79"/>
        <v>34143.178391247224</v>
      </c>
      <c r="R381" s="17">
        <f t="shared" si="79"/>
        <v>29076.065932951169</v>
      </c>
      <c r="S381" s="17">
        <f t="shared" si="79"/>
        <v>23913.613016700845</v>
      </c>
      <c r="T381" s="17">
        <f t="shared" si="79"/>
        <v>9196.0046657177481</v>
      </c>
      <c r="U381" s="113">
        <v>4096</v>
      </c>
    </row>
    <row r="382" spans="2:22" x14ac:dyDescent="0.35">
      <c r="B382" t="s">
        <v>1</v>
      </c>
      <c r="C382">
        <v>3</v>
      </c>
      <c r="D382" s="17">
        <f t="shared" si="78"/>
        <v>14175.497891304778</v>
      </c>
      <c r="E382" s="17">
        <f t="shared" si="78"/>
        <v>24257.095259456713</v>
      </c>
      <c r="F382" s="17">
        <f t="shared" si="78"/>
        <v>29670.614636897219</v>
      </c>
      <c r="G382" s="17">
        <f t="shared" si="78"/>
        <v>40425.388868275681</v>
      </c>
      <c r="H382" s="17">
        <f t="shared" si="78"/>
        <v>43741.189182324328</v>
      </c>
      <c r="I382" s="17">
        <f t="shared" si="78"/>
        <v>22867.478785134666</v>
      </c>
      <c r="J382" s="113">
        <v>6561</v>
      </c>
      <c r="M382" t="s">
        <v>1</v>
      </c>
      <c r="N382">
        <v>3</v>
      </c>
      <c r="O382" s="17">
        <f t="shared" si="79"/>
        <v>20151.028853563323</v>
      </c>
      <c r="P382" s="17">
        <f t="shared" si="79"/>
        <v>25023.644063283507</v>
      </c>
      <c r="Q382" s="17">
        <f t="shared" si="79"/>
        <v>36121.978182575069</v>
      </c>
      <c r="R382" s="17">
        <f t="shared" si="79"/>
        <v>40414.192689488875</v>
      </c>
      <c r="S382" s="17">
        <f t="shared" si="79"/>
        <v>30894.861232069095</v>
      </c>
      <c r="T382" s="17">
        <f t="shared" si="79"/>
        <v>21322.070743159391</v>
      </c>
      <c r="U382" s="113">
        <v>6561</v>
      </c>
    </row>
    <row r="383" spans="2:22" x14ac:dyDescent="0.35">
      <c r="C383">
        <v>4</v>
      </c>
      <c r="D383" s="17">
        <f t="shared" si="78"/>
        <v>9143.9839035606274</v>
      </c>
      <c r="E383" s="17">
        <f t="shared" si="78"/>
        <v>12566.608806451874</v>
      </c>
      <c r="F383" s="17">
        <f t="shared" si="78"/>
        <v>24585.916615757244</v>
      </c>
      <c r="G383" s="17">
        <f t="shared" si="78"/>
        <v>31495.583898218385</v>
      </c>
      <c r="H383" s="17">
        <f t="shared" si="78"/>
        <v>52413.694755426382</v>
      </c>
      <c r="I383" s="17">
        <f t="shared" si="78"/>
        <v>60891.759374333364</v>
      </c>
      <c r="J383" s="113">
        <v>10000</v>
      </c>
      <c r="N383">
        <v>4</v>
      </c>
      <c r="O383" s="17">
        <f t="shared" si="79"/>
        <v>9979.0524160019795</v>
      </c>
      <c r="P383" s="17">
        <f t="shared" si="79"/>
        <v>19667.340155830967</v>
      </c>
      <c r="Q383" s="17">
        <f t="shared" si="79"/>
        <v>25514.619797537754</v>
      </c>
      <c r="R383" s="17">
        <f t="shared" si="79"/>
        <v>44112.133031026242</v>
      </c>
      <c r="S383" s="17">
        <f t="shared" si="79"/>
        <v>52413.694755426382</v>
      </c>
      <c r="T383" s="17">
        <f t="shared" si="79"/>
        <v>29175.399791283664</v>
      </c>
      <c r="U383" s="113">
        <v>10000</v>
      </c>
    </row>
    <row r="384" spans="2:22" x14ac:dyDescent="0.35">
      <c r="C384">
        <v>5</v>
      </c>
      <c r="D384" s="17">
        <f>$G$2*O385+$G$3*P384</f>
        <v>3042.6449922277889</v>
      </c>
      <c r="E384" s="17">
        <f>$G$2*P385+$G$3*Q384</f>
        <v>6482.2167718719002</v>
      </c>
      <c r="F384" s="17">
        <f>$G$2*Q385+$G$3*R384</f>
        <v>9481.5764434275588</v>
      </c>
      <c r="G384" s="17">
        <f>$G$2*R385+$G$3*S384</f>
        <v>21858.312945568352</v>
      </c>
      <c r="H384" s="17">
        <f>$G$2*S385+$G$3*T384</f>
        <v>29686.727111796041</v>
      </c>
      <c r="I384" s="16">
        <f>(((-(16*(2*$G$2*$G$5-$G$5-$G$2)*(4*$G$2^2*$G$5^2-4*$G$2*$G$5^2+$G$5^2-4*$G$2^2*$G$5-6*$G$2*$G$5+4*$G$5+$G$2^2+4*$G$2+1))/(2*$G$2*$G$5-$G$5-$G$2+1)^4)/$I$341^2)*$I$341^2+4*$I$356*$I$300+3*$I$328^2-12*$I$328*$I$300^2+6*$I$300^4)</f>
        <v>80578.486486129405</v>
      </c>
      <c r="J384" s="110">
        <f t="shared" ref="J384:K386" si="80">J397*J341^2+4*J356*J300+3*J328^2-12*J328*J300^2+6*J300^4</f>
        <v>92540.388657374773</v>
      </c>
      <c r="K384" s="110">
        <f t="shared" si="80"/>
        <v>20736</v>
      </c>
      <c r="N384">
        <v>5</v>
      </c>
      <c r="O384" s="17">
        <f>$G$5*D385+$G$4*E384</f>
        <v>5073.1786222021929</v>
      </c>
      <c r="P384" s="17">
        <f>$G$5*E385+$G$4*F384</f>
        <v>7557.8615720105881</v>
      </c>
      <c r="Q384" s="17">
        <f>$G$5*F385+$G$4*G384</f>
        <v>17032.487557316319</v>
      </c>
      <c r="R384" s="17">
        <f>$G$5*G385+$G$4*H384</f>
        <v>23403.720987543638</v>
      </c>
      <c r="S384" s="17">
        <f>$G$5*H385+$G$4*I384</f>
        <v>61403.086694845741</v>
      </c>
      <c r="T384" s="16">
        <f>(((-(16*(2*$G$2*$G$5-$G$5-$G$2)*(4*$G$2^2*$G$5^2-4*$G$2*$G$5^2+$G$5^2-4*$G$2^2*$G$5-6*$G$2*$G$5+4*$G$5+$G$2^2+4*$G$2+1))/(2*$G$2*$G$5-$G$5-$G$2+1)^4)/$I$341^2)*$I$341^2+4*$I$356*$I$300+3*$I$328^2-12*$I$328*$I$300^2+6*$I$300^4)</f>
        <v>80578.486486129405</v>
      </c>
      <c r="U384" s="110">
        <f t="shared" ref="U384:V386" si="81">U397*U341^2+4*U356*U300+3*U328^2-12*U328*U300^2+6*U300^4</f>
        <v>47791.025729141547</v>
      </c>
      <c r="V384" s="110">
        <f t="shared" si="81"/>
        <v>20736</v>
      </c>
    </row>
    <row r="385" spans="2:22" x14ac:dyDescent="0.35">
      <c r="C385">
        <v>6</v>
      </c>
      <c r="D385" s="113">
        <v>1296</v>
      </c>
      <c r="E385" s="113">
        <v>2401</v>
      </c>
      <c r="F385" s="113">
        <v>4096</v>
      </c>
      <c r="G385" s="113">
        <v>6561</v>
      </c>
      <c r="H385" s="113">
        <v>10000</v>
      </c>
      <c r="I385" s="110">
        <f>I398*I342^2+4*I357*I301+3*I329^2-12*I329*I301^2+6*I301^4</f>
        <v>48512.469556287484</v>
      </c>
      <c r="J385" s="110">
        <f t="shared" si="80"/>
        <v>120316.858213662</v>
      </c>
      <c r="K385" s="110">
        <f t="shared" si="80"/>
        <v>136688.0037194551</v>
      </c>
      <c r="N385">
        <v>6</v>
      </c>
      <c r="O385" s="113">
        <v>1296</v>
      </c>
      <c r="P385" s="113">
        <v>2401</v>
      </c>
      <c r="Q385" s="113">
        <v>4096</v>
      </c>
      <c r="R385" s="113">
        <v>6561</v>
      </c>
      <c r="S385" s="113">
        <v>10000</v>
      </c>
      <c r="T385" s="110">
        <f>T398*T342^2+4*T357*T301+3*T329^2-12*T329*T301^2+6*T301^4</f>
        <v>93261.832484520564</v>
      </c>
      <c r="U385" s="110">
        <f t="shared" si="81"/>
        <v>120316.858213662</v>
      </c>
      <c r="V385" s="110">
        <f t="shared" si="81"/>
        <v>75443.703164089064</v>
      </c>
    </row>
    <row r="386" spans="2:22" x14ac:dyDescent="0.35">
      <c r="C386">
        <v>7</v>
      </c>
      <c r="I386" s="110">
        <f>I399*I343^2+4*I358*I302+3*I330^2-12*I330*I302^2+6*I302^4</f>
        <v>20736</v>
      </c>
      <c r="J386" s="110">
        <f t="shared" si="80"/>
        <v>76431.07638444961</v>
      </c>
      <c r="K386" s="110">
        <f t="shared" si="80"/>
        <v>174703.08010390459</v>
      </c>
      <c r="N386">
        <v>7</v>
      </c>
      <c r="T386" s="110">
        <f>T399*T343^2+4*T358*T302+3*T330^2-12*T330*T302^2+6*T302^4</f>
        <v>20736</v>
      </c>
      <c r="U386" s="110">
        <f t="shared" si="81"/>
        <v>137675.37693981535</v>
      </c>
      <c r="V386" s="110">
        <f t="shared" si="81"/>
        <v>174703.08010390459</v>
      </c>
    </row>
    <row r="388" spans="2:22" x14ac:dyDescent="0.35">
      <c r="D388" s="115" t="s">
        <v>182</v>
      </c>
      <c r="E388" s="116"/>
      <c r="F388" s="120">
        <f>INDEX(D392:K399,VLOOKUP($E$12,C391:K399,1,FALSE)+1,HLOOKUP($E$13,C391:K399,1,FALSE)+1)</f>
        <v>8.4810500686718058</v>
      </c>
      <c r="O388" s="115" t="s">
        <v>183</v>
      </c>
      <c r="P388" s="116"/>
      <c r="Q388" s="120">
        <f>INDEX(O392:V399,VLOOKUP($E$12,N391:V399,1,FALSE)+1,HLOOKUP($E$13,N391:V399,1,FALSE)+1)</f>
        <v>8.4573299621824365</v>
      </c>
    </row>
    <row r="389" spans="2:22" x14ac:dyDescent="0.35">
      <c r="D389" s="4" t="s">
        <v>370</v>
      </c>
      <c r="F389" s="25">
        <f>($F$376-4*$F$348*$F$292-3*$F$320^2+12*$F$320*$F$292^2-6*$F$292^4)/($F$333)^2</f>
        <v>8.4810500686718058</v>
      </c>
      <c r="O389" s="4" t="s">
        <v>371</v>
      </c>
      <c r="Q389" s="25">
        <f>($Q$376-4*$Q$348*$Q$292-3*$Q$320^2+12*$Q$320*$Q$292^2-6*$Q$292^4)/($Q$333)^2</f>
        <v>8.4573299621824365</v>
      </c>
    </row>
    <row r="390" spans="2:22" x14ac:dyDescent="0.35">
      <c r="G390" t="s">
        <v>0</v>
      </c>
      <c r="R390" t="s">
        <v>0</v>
      </c>
    </row>
    <row r="391" spans="2:22" x14ac:dyDescent="0.35">
      <c r="D391">
        <v>0</v>
      </c>
      <c r="E391">
        <v>1</v>
      </c>
      <c r="F391">
        <v>2</v>
      </c>
      <c r="G391">
        <v>3</v>
      </c>
      <c r="H391">
        <v>4</v>
      </c>
      <c r="I391">
        <v>5</v>
      </c>
      <c r="J391">
        <v>6</v>
      </c>
      <c r="K391">
        <v>7</v>
      </c>
      <c r="O391">
        <v>0</v>
      </c>
      <c r="P391">
        <v>1</v>
      </c>
      <c r="Q391">
        <v>2</v>
      </c>
      <c r="R391">
        <v>3</v>
      </c>
      <c r="S391">
        <v>4</v>
      </c>
      <c r="T391">
        <v>5</v>
      </c>
      <c r="U391">
        <v>6</v>
      </c>
      <c r="V391">
        <v>7</v>
      </c>
    </row>
    <row r="392" spans="2:22" x14ac:dyDescent="0.35">
      <c r="C392">
        <v>0</v>
      </c>
      <c r="D392" s="17">
        <f t="shared" ref="D392:I397" si="82">(D379-4*D351*D295-3*D323^2+12*D323*D295^2-6*D295^4)/(D336)^2</f>
        <v>8.4810500686718058</v>
      </c>
      <c r="E392" s="17">
        <f t="shared" si="82"/>
        <v>8.2769651419213801</v>
      </c>
      <c r="F392" s="17">
        <f t="shared" si="82"/>
        <v>9.6269002233074321</v>
      </c>
      <c r="G392" s="17">
        <f t="shared" si="82"/>
        <v>10.111032628923283</v>
      </c>
      <c r="H392" s="17">
        <f t="shared" si="82"/>
        <v>19.624122699163507</v>
      </c>
      <c r="I392" s="17">
        <f t="shared" si="82"/>
        <v>44.036169971059827</v>
      </c>
      <c r="J392" s="25"/>
      <c r="N392">
        <v>0</v>
      </c>
      <c r="O392" s="17">
        <f t="shared" ref="O392:T397" si="83">(O379-4*O351*O295-3*O323^2+12*O323*O295^2-6*O295^4)/(O336)^2</f>
        <v>8.4573299621824365</v>
      </c>
      <c r="P392" s="17">
        <f t="shared" si="83"/>
        <v>9.1351163958171906</v>
      </c>
      <c r="Q392" s="17">
        <f t="shared" si="83"/>
        <v>8.9055696884593907</v>
      </c>
      <c r="R392" s="17">
        <f t="shared" si="83"/>
        <v>14.078512855991603</v>
      </c>
      <c r="S392" s="17">
        <f t="shared" si="83"/>
        <v>21.749306937453017</v>
      </c>
      <c r="T392" s="17">
        <f t="shared" si="83"/>
        <v>51.422690941554421</v>
      </c>
      <c r="U392" s="25"/>
    </row>
    <row r="393" spans="2:22" x14ac:dyDescent="0.35">
      <c r="C393">
        <v>1</v>
      </c>
      <c r="D393" s="17">
        <f t="shared" si="82"/>
        <v>8.9997103468813595</v>
      </c>
      <c r="E393" s="17">
        <f t="shared" si="82"/>
        <v>8.4175452636701547</v>
      </c>
      <c r="F393" s="17">
        <f t="shared" si="82"/>
        <v>8.0993131257679298</v>
      </c>
      <c r="G393" s="17">
        <f t="shared" si="82"/>
        <v>10.486245149750838</v>
      </c>
      <c r="H393" s="17">
        <f t="shared" si="82"/>
        <v>12.099457583867823</v>
      </c>
      <c r="I393" s="17">
        <f t="shared" si="82"/>
        <v>42.140718657098425</v>
      </c>
      <c r="J393" s="25"/>
      <c r="N393">
        <v>1</v>
      </c>
      <c r="O393" s="17">
        <f t="shared" si="83"/>
        <v>8.269123011315056</v>
      </c>
      <c r="P393" s="17">
        <f t="shared" si="83"/>
        <v>8.3964146356146454</v>
      </c>
      <c r="Q393" s="17">
        <f t="shared" si="83"/>
        <v>9.5171735967727553</v>
      </c>
      <c r="R393" s="17">
        <f t="shared" si="83"/>
        <v>9.585548629058108</v>
      </c>
      <c r="S393" s="17">
        <f t="shared" si="83"/>
        <v>21.23803587304829</v>
      </c>
      <c r="T393" s="17">
        <f t="shared" si="83"/>
        <v>43.589430511381018</v>
      </c>
      <c r="U393" s="25"/>
    </row>
    <row r="394" spans="2:22" x14ac:dyDescent="0.35">
      <c r="C394">
        <v>2</v>
      </c>
      <c r="D394" s="17">
        <f t="shared" si="82"/>
        <v>8.6793674098964164</v>
      </c>
      <c r="E394" s="17">
        <f t="shared" si="82"/>
        <v>9.3370689925292041</v>
      </c>
      <c r="F394" s="17">
        <f t="shared" si="82"/>
        <v>8.0963363922998202</v>
      </c>
      <c r="G394" s="17">
        <f t="shared" si="82"/>
        <v>7.6381344146364283</v>
      </c>
      <c r="H394" s="17">
        <f t="shared" si="82"/>
        <v>11.88486221389223</v>
      </c>
      <c r="I394" s="17">
        <f t="shared" si="82"/>
        <v>19.478911976439004</v>
      </c>
      <c r="J394" s="25"/>
      <c r="N394">
        <v>2</v>
      </c>
      <c r="O394" s="17">
        <f t="shared" si="83"/>
        <v>9.4108719596106241</v>
      </c>
      <c r="P394" s="17">
        <f t="shared" si="83"/>
        <v>8.0756894616624084</v>
      </c>
      <c r="Q394" s="17">
        <f t="shared" si="83"/>
        <v>8.0819446774090125</v>
      </c>
      <c r="R394" s="17">
        <f t="shared" si="83"/>
        <v>9.8543315998738805</v>
      </c>
      <c r="S394" s="17">
        <f t="shared" si="83"/>
        <v>11.372205120379176</v>
      </c>
      <c r="T394" s="17">
        <f t="shared" si="83"/>
        <v>40.992919720049095</v>
      </c>
      <c r="U394" s="25"/>
    </row>
    <row r="395" spans="2:22" x14ac:dyDescent="0.35">
      <c r="B395" t="s">
        <v>1</v>
      </c>
      <c r="C395">
        <v>3</v>
      </c>
      <c r="D395" s="17">
        <f t="shared" si="82"/>
        <v>13.486897394282455</v>
      </c>
      <c r="E395" s="17">
        <f t="shared" si="82"/>
        <v>9.291358035352042</v>
      </c>
      <c r="F395" s="17">
        <f t="shared" si="82"/>
        <v>9.6360811868412917</v>
      </c>
      <c r="G395" s="17">
        <f t="shared" si="82"/>
        <v>7.3258232559704437</v>
      </c>
      <c r="H395" s="17">
        <f t="shared" si="82"/>
        <v>6.5119501770836701</v>
      </c>
      <c r="I395" s="17">
        <f t="shared" si="82"/>
        <v>17.810150687191008</v>
      </c>
      <c r="J395" s="25"/>
      <c r="M395" t="s">
        <v>1</v>
      </c>
      <c r="N395">
        <v>3</v>
      </c>
      <c r="O395" s="17">
        <f t="shared" si="83"/>
        <v>9.7352241800561341</v>
      </c>
      <c r="P395" s="17">
        <f t="shared" si="83"/>
        <v>10.191856122211826</v>
      </c>
      <c r="Q395" s="17">
        <f t="shared" si="83"/>
        <v>7.6009832671601965</v>
      </c>
      <c r="R395" s="17">
        <f t="shared" si="83"/>
        <v>7.3105443659165799</v>
      </c>
      <c r="S395" s="17">
        <f t="shared" si="83"/>
        <v>11.147015417471588</v>
      </c>
      <c r="T395" s="17">
        <f t="shared" si="83"/>
        <v>15.763728168508257</v>
      </c>
      <c r="U395" s="25"/>
    </row>
    <row r="396" spans="2:22" x14ac:dyDescent="0.35">
      <c r="C396">
        <v>4</v>
      </c>
      <c r="D396" s="17">
        <f t="shared" si="82"/>
        <v>20.563397060656214</v>
      </c>
      <c r="E396" s="17">
        <f t="shared" si="82"/>
        <v>20.198231953554522</v>
      </c>
      <c r="F396" s="17">
        <f t="shared" si="82"/>
        <v>10.951436909255889</v>
      </c>
      <c r="G396" s="17">
        <f t="shared" si="82"/>
        <v>10.854950210386551</v>
      </c>
      <c r="H396" s="17">
        <f t="shared" si="82"/>
        <v>6.2649931457937234</v>
      </c>
      <c r="I396" s="17">
        <f t="shared" si="82"/>
        <v>5.6172608700078079</v>
      </c>
      <c r="J396" s="25"/>
      <c r="N396">
        <v>4</v>
      </c>
      <c r="O396" s="17">
        <f t="shared" si="83"/>
        <v>18.781339155328311</v>
      </c>
      <c r="P396" s="17">
        <f t="shared" si="83"/>
        <v>11.593952225460322</v>
      </c>
      <c r="Q396" s="17">
        <f t="shared" si="83"/>
        <v>11.506270062848598</v>
      </c>
      <c r="R396" s="17">
        <f t="shared" si="83"/>
        <v>6.4731183473669036</v>
      </c>
      <c r="S396" s="17">
        <f t="shared" si="83"/>
        <v>6.2649931457936194</v>
      </c>
      <c r="T396" s="17">
        <f t="shared" si="83"/>
        <v>14.408956511161263</v>
      </c>
      <c r="U396" s="25"/>
    </row>
    <row r="397" spans="2:22" x14ac:dyDescent="0.35">
      <c r="C397">
        <v>5</v>
      </c>
      <c r="D397" s="17">
        <f t="shared" si="82"/>
        <v>49.537060268071016</v>
      </c>
      <c r="E397" s="17">
        <f t="shared" si="82"/>
        <v>41.137692553213306</v>
      </c>
      <c r="F397" s="17">
        <f t="shared" si="82"/>
        <v>38.8606587359698</v>
      </c>
      <c r="G397" s="17">
        <f t="shared" si="82"/>
        <v>15.125075619952563</v>
      </c>
      <c r="H397" s="17">
        <f t="shared" si="82"/>
        <v>13.987809653752537</v>
      </c>
      <c r="I397" s="17">
        <f t="shared" si="82"/>
        <v>6.2649931457934445</v>
      </c>
      <c r="J397" s="25">
        <f>I396</f>
        <v>5.6172608700078079</v>
      </c>
      <c r="K397" s="25"/>
      <c r="N397">
        <v>5</v>
      </c>
      <c r="O397" s="17">
        <f t="shared" si="83"/>
        <v>41.898529349918974</v>
      </c>
      <c r="P397" s="17">
        <f t="shared" si="83"/>
        <v>40.159224599660824</v>
      </c>
      <c r="Q397" s="17">
        <f t="shared" si="83"/>
        <v>18.582319088314332</v>
      </c>
      <c r="R397" s="17">
        <f t="shared" si="83"/>
        <v>17.164655818829786</v>
      </c>
      <c r="S397" s="17">
        <f t="shared" si="83"/>
        <v>5.5971891160298251</v>
      </c>
      <c r="T397" s="17">
        <f t="shared" si="83"/>
        <v>6.2649931457934445</v>
      </c>
      <c r="U397" s="25">
        <f>T396</f>
        <v>14.408956511161263</v>
      </c>
      <c r="V397" s="25"/>
    </row>
    <row r="398" spans="2:22" x14ac:dyDescent="0.35">
      <c r="C398">
        <v>6</v>
      </c>
      <c r="D398" s="25"/>
      <c r="E398" s="25"/>
      <c r="F398" s="25"/>
      <c r="G398" s="25"/>
      <c r="H398" s="25"/>
      <c r="I398" s="25">
        <f>H397</f>
        <v>13.987809653752537</v>
      </c>
      <c r="J398" s="25">
        <f>I397</f>
        <v>6.2649931457934445</v>
      </c>
      <c r="K398" s="25">
        <f>J397</f>
        <v>5.6172608700078079</v>
      </c>
      <c r="N398">
        <v>6</v>
      </c>
      <c r="O398" s="25"/>
      <c r="P398" s="25"/>
      <c r="Q398" s="25"/>
      <c r="R398" s="25"/>
      <c r="S398" s="25"/>
      <c r="T398" s="25">
        <f>S397</f>
        <v>5.5971891160298251</v>
      </c>
      <c r="U398" s="25">
        <f>T397</f>
        <v>6.2649931457934445</v>
      </c>
      <c r="V398" s="25">
        <f>U397</f>
        <v>14.408956511161263</v>
      </c>
    </row>
    <row r="399" spans="2:22" x14ac:dyDescent="0.35">
      <c r="C399">
        <v>7</v>
      </c>
      <c r="I399" s="25"/>
      <c r="J399" s="25">
        <f>I398</f>
        <v>13.987809653752537</v>
      </c>
      <c r="K399" s="25">
        <f>J398</f>
        <v>6.2649931457934445</v>
      </c>
      <c r="N399">
        <v>7</v>
      </c>
      <c r="O399" s="4"/>
      <c r="T399" s="25"/>
      <c r="U399" s="25">
        <f>T398</f>
        <v>5.5971891160298251</v>
      </c>
      <c r="V399" s="25">
        <f>U398</f>
        <v>6.2649931457934445</v>
      </c>
    </row>
    <row r="400" spans="2:22" x14ac:dyDescent="0.35">
      <c r="O400" s="4"/>
    </row>
    <row r="401" spans="2:7" x14ac:dyDescent="0.35">
      <c r="D401" s="115" t="s">
        <v>186</v>
      </c>
      <c r="E401" s="116"/>
      <c r="F401" s="120">
        <f>INDEX(D408:F410,VLOOKUP($F$12,C407:F410,1,FALSE)+1,HLOOKUP($F$13,C407:F410,1,FALSE)+1)</f>
        <v>2.4997228548079411</v>
      </c>
      <c r="G401" s="25"/>
    </row>
    <row r="402" spans="2:7" x14ac:dyDescent="0.35">
      <c r="D402" s="4" t="s">
        <v>443</v>
      </c>
      <c r="F402" s="25">
        <f>INDEX(D408:F410,VLOOKUP($F$12+1,C407:F410,1,FALSE)+1,HLOOKUP($F$13,C407:F410,1,FALSE)+1)</f>
        <v>2.5117716862016159</v>
      </c>
    </row>
    <row r="403" spans="2:7" x14ac:dyDescent="0.35">
      <c r="D403" s="4" t="s">
        <v>444</v>
      </c>
      <c r="F403" s="25">
        <f>INDEX(D408:F410,VLOOKUP($F$12,C407:F410,1,FALSE)+1,HLOOKUP($F$13+1,C407:F410,1,FALSE)+1)</f>
        <v>2.4882283137983841</v>
      </c>
    </row>
    <row r="404" spans="2:7" x14ac:dyDescent="0.35">
      <c r="D404" s="4" t="s">
        <v>372</v>
      </c>
      <c r="F404" s="25">
        <f>$J$6*$F$402+(1-$J$6)*F403</f>
        <v>2.4997228548079411</v>
      </c>
    </row>
    <row r="405" spans="2:7" x14ac:dyDescent="0.35">
      <c r="D405" s="4" t="s">
        <v>373</v>
      </c>
      <c r="F405" s="25">
        <f>$J$7*$F$402+(1-$J$7)*F403</f>
        <v>2.4997228548079411</v>
      </c>
    </row>
    <row r="406" spans="2:7" x14ac:dyDescent="0.35">
      <c r="E406" t="s">
        <v>0</v>
      </c>
      <c r="G406" s="25"/>
    </row>
    <row r="407" spans="2:7" x14ac:dyDescent="0.35">
      <c r="D407">
        <v>0</v>
      </c>
      <c r="E407">
        <v>1</v>
      </c>
      <c r="F407">
        <v>2</v>
      </c>
      <c r="G407" s="25"/>
    </row>
    <row r="408" spans="2:7" x14ac:dyDescent="0.35">
      <c r="C408">
        <v>0</v>
      </c>
      <c r="D408" s="17">
        <f>$J$2*D409+$J$3*E408</f>
        <v>2.4997228548079411</v>
      </c>
      <c r="E408" s="17">
        <f>$J$2*E409+$J$3*F408</f>
        <v>2.4882283137983841</v>
      </c>
      <c r="F408" s="113">
        <v>2</v>
      </c>
      <c r="G408" s="25"/>
    </row>
    <row r="409" spans="2:7" x14ac:dyDescent="0.35">
      <c r="B409" t="s">
        <v>1</v>
      </c>
      <c r="C409">
        <v>1</v>
      </c>
      <c r="D409" s="17">
        <f>$J$2*D410+$J$3*E409</f>
        <v>2.5117716862016159</v>
      </c>
      <c r="E409" s="8">
        <v>3</v>
      </c>
      <c r="F409" s="25">
        <v>3</v>
      </c>
      <c r="G409" s="25"/>
    </row>
    <row r="410" spans="2:7" x14ac:dyDescent="0.35">
      <c r="C410">
        <v>2</v>
      </c>
      <c r="D410" s="113">
        <v>2</v>
      </c>
      <c r="E410" s="27">
        <v>3</v>
      </c>
      <c r="F410" s="25"/>
    </row>
    <row r="412" spans="2:7" x14ac:dyDescent="0.35">
      <c r="D412" s="115" t="s">
        <v>420</v>
      </c>
      <c r="E412" s="116"/>
      <c r="F412" s="120">
        <f>INDEX(D418:E419,VLOOKUP($F$12,C417:E419,1,FALSE)+1,HLOOKUP($F$13,C417:E419,1,FALSE)+1)</f>
        <v>2.4997228548079411</v>
      </c>
    </row>
    <row r="413" spans="2:7" x14ac:dyDescent="0.35">
      <c r="D413" s="4" t="s">
        <v>421</v>
      </c>
      <c r="F413" s="25">
        <f>$F$404-$F$12-$F$13</f>
        <v>2.4997228548079411</v>
      </c>
    </row>
    <row r="414" spans="2:7" x14ac:dyDescent="0.35">
      <c r="D414" s="4" t="s">
        <v>422</v>
      </c>
      <c r="F414" s="25">
        <f>$F$405-$F$12-$F$13</f>
        <v>2.4997228548079411</v>
      </c>
    </row>
    <row r="416" spans="2:7" x14ac:dyDescent="0.35">
      <c r="E416" t="s">
        <v>0</v>
      </c>
    </row>
    <row r="417" spans="2:7" x14ac:dyDescent="0.35">
      <c r="D417">
        <v>0</v>
      </c>
      <c r="E417">
        <v>1</v>
      </c>
    </row>
    <row r="418" spans="2:7" x14ac:dyDescent="0.35">
      <c r="C418">
        <v>0</v>
      </c>
      <c r="D418" s="17">
        <f>D408-$C418-D$417</f>
        <v>2.4997228548079411</v>
      </c>
      <c r="E418" s="17">
        <f>E408-$C418-E$417</f>
        <v>1.4882283137983841</v>
      </c>
      <c r="F418" s="27"/>
    </row>
    <row r="419" spans="2:7" x14ac:dyDescent="0.35">
      <c r="B419" t="s">
        <v>1</v>
      </c>
      <c r="C419">
        <v>1</v>
      </c>
      <c r="D419" s="17">
        <f>D409-$C419-D$417</f>
        <v>1.5117716862016159</v>
      </c>
      <c r="E419" s="17">
        <f>E409-$C419-E$417</f>
        <v>1</v>
      </c>
      <c r="F419" s="25"/>
    </row>
    <row r="420" spans="2:7" x14ac:dyDescent="0.35">
      <c r="D420" s="27"/>
      <c r="E420" s="27"/>
      <c r="F420" s="25"/>
    </row>
    <row r="421" spans="2:7" x14ac:dyDescent="0.35">
      <c r="D421" s="115" t="s">
        <v>187</v>
      </c>
      <c r="E421" s="116"/>
      <c r="F421" s="120">
        <f>INDEX(D428:G431,VLOOKUP($F$12,C427:G431,1,FALSE)+1,HLOOKUP($F$13,C427:G431,1,FALSE)+1)</f>
        <v>4.1241686796380099</v>
      </c>
    </row>
    <row r="422" spans="2:7" x14ac:dyDescent="0.35">
      <c r="D422" s="4" t="s">
        <v>445</v>
      </c>
      <c r="F422" s="25">
        <f>INDEX(D428:G431,VLOOKUP($F$12+1,C427:G431,1,FALSE)+1,HLOOKUP($F$13,C427:G431,1,FALSE)+1)</f>
        <v>4.1452491256634048</v>
      </c>
    </row>
    <row r="423" spans="2:7" x14ac:dyDescent="0.35">
      <c r="D423" s="4" t="s">
        <v>446</v>
      </c>
      <c r="F423" s="25">
        <f>INDEX(D428:G431,VLOOKUP($F$12,C427:G431,1,FALSE)+1,HLOOKUP($F$13+1,C427:G431,1,FALSE)+1)</f>
        <v>4.1040580113564484</v>
      </c>
    </row>
    <row r="424" spans="2:7" x14ac:dyDescent="0.35">
      <c r="D424" s="4" t="s">
        <v>374</v>
      </c>
      <c r="F424" s="25">
        <f>$J$6*$F$422+(1-$J$6)*$F$423</f>
        <v>4.1241686796380099</v>
      </c>
    </row>
    <row r="425" spans="2:7" x14ac:dyDescent="0.35">
      <c r="D425" s="4" t="s">
        <v>375</v>
      </c>
      <c r="F425" s="25">
        <f>$J$7*$F$422+(1-$J$7)*$F$423</f>
        <v>4.1241686796380099</v>
      </c>
    </row>
    <row r="426" spans="2:7" x14ac:dyDescent="0.35">
      <c r="E426" t="s">
        <v>0</v>
      </c>
    </row>
    <row r="427" spans="2:7" x14ac:dyDescent="0.35">
      <c r="D427">
        <v>0</v>
      </c>
      <c r="E427">
        <v>1</v>
      </c>
      <c r="F427">
        <v>2</v>
      </c>
      <c r="G427">
        <v>3</v>
      </c>
    </row>
    <row r="428" spans="2:7" x14ac:dyDescent="0.35">
      <c r="C428">
        <v>0</v>
      </c>
      <c r="D428" s="17">
        <f t="shared" ref="D428:F429" si="84">$J$2*D429+$J$3*E428</f>
        <v>4.1241686796380099</v>
      </c>
      <c r="E428" s="17">
        <f t="shared" si="84"/>
        <v>4.1040580113564484</v>
      </c>
      <c r="F428" s="17">
        <f t="shared" si="84"/>
        <v>3.7265952001927976</v>
      </c>
      <c r="G428" s="112">
        <v>3</v>
      </c>
    </row>
    <row r="429" spans="2:7" x14ac:dyDescent="0.35">
      <c r="B429" t="s">
        <v>1</v>
      </c>
      <c r="C429">
        <v>1</v>
      </c>
      <c r="D429" s="17">
        <f t="shared" si="84"/>
        <v>4.1452491256634048</v>
      </c>
      <c r="E429" s="17">
        <f t="shared" si="84"/>
        <v>4.4997228548079411</v>
      </c>
      <c r="F429" s="17">
        <f t="shared" si="84"/>
        <v>4.4882283137983841</v>
      </c>
      <c r="G429" s="112">
        <v>4</v>
      </c>
    </row>
    <row r="430" spans="2:7" x14ac:dyDescent="0.35">
      <c r="C430">
        <v>2</v>
      </c>
      <c r="D430" s="17">
        <f>$J$2*D431+$J$3*E430</f>
        <v>3.7736819449992614</v>
      </c>
      <c r="E430" s="17">
        <f>$J$2*E431+$J$3*F430</f>
        <v>4.5117716862016159</v>
      </c>
      <c r="F430" s="8">
        <v>5</v>
      </c>
      <c r="G430">
        <v>5</v>
      </c>
    </row>
    <row r="431" spans="2:7" x14ac:dyDescent="0.35">
      <c r="C431">
        <v>3</v>
      </c>
      <c r="D431" s="112">
        <v>3</v>
      </c>
      <c r="E431" s="112">
        <v>4</v>
      </c>
      <c r="F431">
        <v>5</v>
      </c>
    </row>
    <row r="433" spans="2:7" x14ac:dyDescent="0.35">
      <c r="D433" s="115" t="s">
        <v>423</v>
      </c>
      <c r="E433" s="116"/>
      <c r="F433" s="120">
        <f>INDEX(D438:F440,VLOOKUP($F$12,C437:F440,1,FALSE)+1,HLOOKUP($F$13,C437:F440,1,FALSE)+1)</f>
        <v>4.1241686796380099</v>
      </c>
    </row>
    <row r="434" spans="2:7" x14ac:dyDescent="0.35">
      <c r="D434" s="4" t="s">
        <v>424</v>
      </c>
      <c r="F434" s="25">
        <f>$F$424-$F$12-$F$13</f>
        <v>4.1241686796380099</v>
      </c>
    </row>
    <row r="435" spans="2:7" x14ac:dyDescent="0.35">
      <c r="D435" s="4" t="s">
        <v>425</v>
      </c>
      <c r="F435" s="25">
        <f>$F$425-$F$12-$F$13</f>
        <v>4.1241686796380099</v>
      </c>
    </row>
    <row r="436" spans="2:7" x14ac:dyDescent="0.35">
      <c r="E436" t="s">
        <v>0</v>
      </c>
    </row>
    <row r="437" spans="2:7" x14ac:dyDescent="0.35">
      <c r="D437">
        <v>0</v>
      </c>
      <c r="E437">
        <v>1</v>
      </c>
      <c r="F437">
        <v>2</v>
      </c>
    </row>
    <row r="438" spans="2:7" x14ac:dyDescent="0.35">
      <c r="C438">
        <v>0</v>
      </c>
      <c r="D438" s="17">
        <f t="shared" ref="D438:F440" si="85">D428-$C438-D$437</f>
        <v>4.1241686796380099</v>
      </c>
      <c r="E438" s="17">
        <f t="shared" si="85"/>
        <v>3.1040580113564484</v>
      </c>
      <c r="F438" s="17">
        <f t="shared" si="85"/>
        <v>1.7265952001927976</v>
      </c>
    </row>
    <row r="439" spans="2:7" x14ac:dyDescent="0.35">
      <c r="B439" t="s">
        <v>1</v>
      </c>
      <c r="C439">
        <v>1</v>
      </c>
      <c r="D439" s="17">
        <f t="shared" si="85"/>
        <v>3.1452491256634048</v>
      </c>
      <c r="E439" s="17">
        <f t="shared" si="85"/>
        <v>2.4997228548079411</v>
      </c>
      <c r="F439" s="17">
        <f t="shared" si="85"/>
        <v>1.4882283137983841</v>
      </c>
    </row>
    <row r="440" spans="2:7" x14ac:dyDescent="0.35">
      <c r="C440">
        <v>2</v>
      </c>
      <c r="D440" s="17">
        <f t="shared" si="85"/>
        <v>1.7736819449992614</v>
      </c>
      <c r="E440" s="17">
        <f t="shared" si="85"/>
        <v>1.5117716862016159</v>
      </c>
      <c r="F440" s="17">
        <f t="shared" si="85"/>
        <v>1</v>
      </c>
    </row>
    <row r="442" spans="2:7" x14ac:dyDescent="0.35">
      <c r="D442" s="115" t="s">
        <v>188</v>
      </c>
      <c r="E442" s="116"/>
      <c r="F442" s="120">
        <f>INDEX(D449:F451,VLOOKUP($F$12,C448:F451,1,FALSE)+1,HLOOKUP($F$13,C448:F451,1,FALSE)+1)</f>
        <v>6.4986142740397064</v>
      </c>
      <c r="G442" s="25"/>
    </row>
    <row r="443" spans="2:7" x14ac:dyDescent="0.35">
      <c r="D443" s="4" t="s">
        <v>447</v>
      </c>
      <c r="F443" s="25">
        <f>INDEX(D449:F451,VLOOKUP($F$12+1,C448:F451,1,FALSE)+1,HLOOKUP($F$13,C448:F451,1,FALSE)+1)</f>
        <v>6.5588584310080797</v>
      </c>
    </row>
    <row r="444" spans="2:7" x14ac:dyDescent="0.35">
      <c r="D444" s="4" t="s">
        <v>448</v>
      </c>
      <c r="F444" s="25">
        <f>INDEX(D449:F451,VLOOKUP($F$12,C448:F451,1,FALSE)+1,HLOOKUP($F$13+1,C448:F451,1,FALSE)+1)</f>
        <v>6.4411415689919203</v>
      </c>
    </row>
    <row r="445" spans="2:7" x14ac:dyDescent="0.35">
      <c r="D445" s="4" t="s">
        <v>376</v>
      </c>
      <c r="F445" s="25">
        <f>$J$6*$F$443+(1-$J$6)*$F$444</f>
        <v>6.4986142740397064</v>
      </c>
    </row>
    <row r="446" spans="2:7" x14ac:dyDescent="0.35">
      <c r="D446" s="4" t="s">
        <v>377</v>
      </c>
      <c r="F446" s="25">
        <f>$J$7*$F$443+(1-$J$7)*$F$444</f>
        <v>6.4986142740397064</v>
      </c>
    </row>
    <row r="447" spans="2:7" x14ac:dyDescent="0.35">
      <c r="E447" t="s">
        <v>0</v>
      </c>
      <c r="G447" s="25"/>
    </row>
    <row r="448" spans="2:7" x14ac:dyDescent="0.35">
      <c r="D448">
        <v>0</v>
      </c>
      <c r="E448">
        <v>1</v>
      </c>
      <c r="F448">
        <v>2</v>
      </c>
      <c r="G448" s="25"/>
    </row>
    <row r="449" spans="2:7" x14ac:dyDescent="0.35">
      <c r="C449">
        <v>0</v>
      </c>
      <c r="D449" s="17">
        <f>$J$2*D450+$J$3*E449</f>
        <v>6.4986142740397064</v>
      </c>
      <c r="E449" s="17">
        <f>$J$2*E450+$J$3*F449</f>
        <v>6.4411415689919203</v>
      </c>
      <c r="F449" s="113">
        <v>4</v>
      </c>
      <c r="G449" s="25"/>
    </row>
    <row r="450" spans="2:7" x14ac:dyDescent="0.35">
      <c r="B450" t="s">
        <v>1</v>
      </c>
      <c r="C450">
        <v>1</v>
      </c>
      <c r="D450" s="17">
        <f>$J$2*D451+$J$3*E450</f>
        <v>6.5588584310080797</v>
      </c>
      <c r="E450" s="8">
        <v>9</v>
      </c>
      <c r="F450" s="25">
        <v>9</v>
      </c>
      <c r="G450" s="25"/>
    </row>
    <row r="451" spans="2:7" x14ac:dyDescent="0.35">
      <c r="C451">
        <v>2</v>
      </c>
      <c r="D451" s="113">
        <v>4</v>
      </c>
      <c r="E451" s="27">
        <v>9</v>
      </c>
      <c r="F451" s="25"/>
    </row>
    <row r="453" spans="2:7" x14ac:dyDescent="0.35">
      <c r="D453" s="115" t="s">
        <v>426</v>
      </c>
      <c r="E453" s="116"/>
      <c r="F453" s="121">
        <f>INDEX(D458:E459,VLOOKUP($F$12,C457:E459,1,FALSE)+1,HLOOKUP($F$13,C457:E459,1,FALSE)+1)</f>
        <v>0.24999992319054343</v>
      </c>
    </row>
    <row r="454" spans="2:7" x14ac:dyDescent="0.35">
      <c r="D454" s="4" t="s">
        <v>427</v>
      </c>
      <c r="F454" s="5">
        <f>$F$445-$F$404^2</f>
        <v>0.24999992319054343</v>
      </c>
    </row>
    <row r="455" spans="2:7" x14ac:dyDescent="0.35">
      <c r="D455" s="4" t="s">
        <v>428</v>
      </c>
      <c r="F455" s="5">
        <f>$F$446-$F$405^2</f>
        <v>0.24999992319054343</v>
      </c>
    </row>
    <row r="456" spans="2:7" x14ac:dyDescent="0.35">
      <c r="E456" t="s">
        <v>0</v>
      </c>
    </row>
    <row r="457" spans="2:7" x14ac:dyDescent="0.35">
      <c r="D457">
        <v>0</v>
      </c>
      <c r="E457">
        <v>1</v>
      </c>
    </row>
    <row r="458" spans="2:7" x14ac:dyDescent="0.35">
      <c r="C458">
        <v>0</v>
      </c>
      <c r="D458" s="28">
        <f>D449-D408^2</f>
        <v>0.24999992319054343</v>
      </c>
      <c r="E458" s="28">
        <f>E449-E408^2</f>
        <v>0.24986142740397099</v>
      </c>
      <c r="F458" s="27"/>
    </row>
    <row r="459" spans="2:7" x14ac:dyDescent="0.35">
      <c r="B459" t="s">
        <v>1</v>
      </c>
      <c r="C459">
        <v>1</v>
      </c>
      <c r="D459" s="28">
        <f>D450-D409^2</f>
        <v>0.24986142740397099</v>
      </c>
      <c r="E459" s="28">
        <f>E450-E409^2</f>
        <v>0</v>
      </c>
      <c r="F459" s="25"/>
    </row>
    <row r="460" spans="2:7" x14ac:dyDescent="0.35">
      <c r="D460" s="27"/>
      <c r="E460" s="27"/>
      <c r="F460" s="25"/>
    </row>
    <row r="461" spans="2:7" x14ac:dyDescent="0.35">
      <c r="D461" s="115" t="s">
        <v>189</v>
      </c>
      <c r="E461" s="116"/>
      <c r="F461" s="120">
        <f>INDEX(D468:G471,VLOOKUP($F$12,C467:G471,1,FALSE)+1,HLOOKUP($F$13,C467:G471,1,FALSE)+1)</f>
        <v>17.618349552318268</v>
      </c>
    </row>
    <row r="462" spans="2:7" x14ac:dyDescent="0.35">
      <c r="D462" s="4" t="s">
        <v>449</v>
      </c>
      <c r="F462" s="25">
        <f>INDEX(D468:G471,VLOOKUP($F$12+1,C467:G471,1,FALSE)+1,HLOOKUP($F$13,C467:G471,1,FALSE)+1)</f>
        <v>17.783975903759472</v>
      </c>
    </row>
    <row r="463" spans="2:7" x14ac:dyDescent="0.35">
      <c r="D463" s="4" t="s">
        <v>450</v>
      </c>
      <c r="F463" s="25">
        <f>INDEX(D468:G471,VLOOKUP($F$12,C467:G471,1,FALSE)+1,HLOOKUP($F$13+1,C467:G471,1,FALSE)+1)</f>
        <v>17.460342619803324</v>
      </c>
    </row>
    <row r="464" spans="2:7" x14ac:dyDescent="0.35">
      <c r="D464" s="4" t="s">
        <v>378</v>
      </c>
      <c r="F464" s="25">
        <f>$J$6*$F$462+(1-$J$6)*$F$463</f>
        <v>17.618349552318268</v>
      </c>
    </row>
    <row r="465" spans="2:7" x14ac:dyDescent="0.35">
      <c r="D465" s="4" t="s">
        <v>379</v>
      </c>
      <c r="F465" s="25">
        <f>$J$7*$F$462+(1-$J$7)*$F$463</f>
        <v>17.618349552318268</v>
      </c>
    </row>
    <row r="466" spans="2:7" x14ac:dyDescent="0.35">
      <c r="E466" t="s">
        <v>0</v>
      </c>
    </row>
    <row r="467" spans="2:7" x14ac:dyDescent="0.35">
      <c r="D467">
        <v>0</v>
      </c>
      <c r="E467">
        <v>1</v>
      </c>
      <c r="F467">
        <v>2</v>
      </c>
      <c r="G467">
        <v>3</v>
      </c>
    </row>
    <row r="468" spans="2:7" x14ac:dyDescent="0.35">
      <c r="C468">
        <v>0</v>
      </c>
      <c r="D468" s="17">
        <f t="shared" ref="D468:F469" si="86">$J$2*D469+$J$3*E468</f>
        <v>17.618349552318268</v>
      </c>
      <c r="E468" s="17">
        <f t="shared" si="86"/>
        <v>17.460342619803324</v>
      </c>
      <c r="F468" s="17">
        <f t="shared" si="86"/>
        <v>14.562900174138406</v>
      </c>
      <c r="G468" s="112">
        <v>9</v>
      </c>
    </row>
    <row r="469" spans="2:7" x14ac:dyDescent="0.35">
      <c r="B469" t="s">
        <v>1</v>
      </c>
      <c r="C469">
        <v>1</v>
      </c>
      <c r="D469" s="17">
        <f t="shared" si="86"/>
        <v>17.783975903759472</v>
      </c>
      <c r="E469" s="17">
        <f t="shared" si="86"/>
        <v>20.497505693271471</v>
      </c>
      <c r="F469" s="17">
        <f t="shared" si="86"/>
        <v>20.394054824185453</v>
      </c>
      <c r="G469" s="112">
        <v>16</v>
      </c>
    </row>
    <row r="470" spans="2:7" x14ac:dyDescent="0.35">
      <c r="C470">
        <v>2</v>
      </c>
      <c r="D470" s="17">
        <f>$J$2*D471+$J$3*E470</f>
        <v>14.939594132590123</v>
      </c>
      <c r="E470" s="17">
        <f>$J$2*E471+$J$3*F470</f>
        <v>20.605945175814547</v>
      </c>
      <c r="F470" s="8">
        <v>25</v>
      </c>
      <c r="G470">
        <v>25</v>
      </c>
    </row>
    <row r="471" spans="2:7" x14ac:dyDescent="0.35">
      <c r="C471">
        <v>3</v>
      </c>
      <c r="D471" s="112">
        <v>9</v>
      </c>
      <c r="E471" s="112">
        <v>16</v>
      </c>
      <c r="F471">
        <v>25</v>
      </c>
    </row>
    <row r="473" spans="2:7" x14ac:dyDescent="0.35">
      <c r="D473" s="115" t="s">
        <v>429</v>
      </c>
      <c r="E473" s="116"/>
      <c r="F473" s="121">
        <f>INDEX(D478:F480,VLOOKUP($F$12,C477:F480,1,FALSE)+1,HLOOKUP($F$13,C477:F480,1,FALSE)+1)</f>
        <v>0.60958225421114065</v>
      </c>
    </row>
    <row r="474" spans="2:7" x14ac:dyDescent="0.35">
      <c r="D474" s="4" t="s">
        <v>430</v>
      </c>
      <c r="F474" s="5">
        <f>$F$464-$F$424^2</f>
        <v>0.60958225421114065</v>
      </c>
    </row>
    <row r="475" spans="2:7" x14ac:dyDescent="0.35">
      <c r="D475" s="4" t="s">
        <v>431</v>
      </c>
      <c r="F475" s="5">
        <f>$F$465-$F$425^2</f>
        <v>0.60958225421114065</v>
      </c>
    </row>
    <row r="476" spans="2:7" x14ac:dyDescent="0.35">
      <c r="E476" t="s">
        <v>0</v>
      </c>
    </row>
    <row r="477" spans="2:7" x14ac:dyDescent="0.35">
      <c r="D477">
        <v>0</v>
      </c>
      <c r="E477">
        <v>1</v>
      </c>
      <c r="F477">
        <v>2</v>
      </c>
    </row>
    <row r="478" spans="2:7" x14ac:dyDescent="0.35">
      <c r="C478">
        <v>0</v>
      </c>
      <c r="D478" s="28">
        <f t="shared" ref="D478:F480" si="87">D468-D428^2</f>
        <v>0.60958225421114065</v>
      </c>
      <c r="E478" s="28">
        <f t="shared" si="87"/>
        <v>0.61705045922427715</v>
      </c>
      <c r="F478" s="28">
        <f t="shared" si="87"/>
        <v>0.67538838803840839</v>
      </c>
    </row>
    <row r="479" spans="2:7" x14ac:dyDescent="0.35">
      <c r="B479" t="s">
        <v>1</v>
      </c>
      <c r="C479">
        <v>1</v>
      </c>
      <c r="D479" s="28">
        <f t="shared" si="87"/>
        <v>0.60088558994625174</v>
      </c>
      <c r="E479" s="28">
        <f t="shared" si="87"/>
        <v>0.24999992319054343</v>
      </c>
      <c r="F479" s="28">
        <f t="shared" si="87"/>
        <v>0.24986142740396744</v>
      </c>
    </row>
    <row r="480" spans="2:7" x14ac:dyDescent="0.35">
      <c r="C480">
        <v>2</v>
      </c>
      <c r="D480" s="28">
        <f t="shared" si="87"/>
        <v>0.69891871057671473</v>
      </c>
      <c r="E480" s="28">
        <f t="shared" si="87"/>
        <v>0.24986142740397455</v>
      </c>
      <c r="F480" s="28">
        <f t="shared" si="87"/>
        <v>0</v>
      </c>
    </row>
    <row r="482" spans="2:7" x14ac:dyDescent="0.35">
      <c r="D482" s="115" t="s">
        <v>190</v>
      </c>
      <c r="E482" s="116"/>
      <c r="F482" s="120">
        <f>INDEX(D489:F491,VLOOKUP($F$12,C488:F491,1,FALSE)+1,HLOOKUP($F$13,C488:F491,1,FALSE)+1)</f>
        <v>17.494734241350887</v>
      </c>
      <c r="G482" s="25"/>
    </row>
    <row r="483" spans="2:7" x14ac:dyDescent="0.35">
      <c r="D483" s="4" t="s">
        <v>451</v>
      </c>
      <c r="F483" s="25">
        <f>INDEX(D489:F491,VLOOKUP($F$12+1,C488:F491,1,FALSE)+1,HLOOKUP($F$13,C488:F491,1,FALSE)+1)</f>
        <v>17.723662037830707</v>
      </c>
    </row>
    <row r="484" spans="2:7" x14ac:dyDescent="0.35">
      <c r="D484" s="4" t="s">
        <v>452</v>
      </c>
      <c r="F484" s="25">
        <f>INDEX(D489:F491,VLOOKUP($F$12,C488:F491,1,FALSE)+1,HLOOKUP($F$13+1,C488:F491,1,FALSE)+1)</f>
        <v>17.276337962169293</v>
      </c>
    </row>
    <row r="485" spans="2:7" x14ac:dyDescent="0.35">
      <c r="D485" s="4" t="s">
        <v>380</v>
      </c>
      <c r="F485" s="25">
        <f>$J$6*$F$483+(1-$J$6)*$F$484</f>
        <v>17.494734241350887</v>
      </c>
    </row>
    <row r="486" spans="2:7" x14ac:dyDescent="0.35">
      <c r="D486" s="4" t="s">
        <v>381</v>
      </c>
      <c r="F486" s="25">
        <f>$J$7*$F$483+(1-$J$7)*$F$484</f>
        <v>17.494734241350887</v>
      </c>
    </row>
    <row r="487" spans="2:7" x14ac:dyDescent="0.35">
      <c r="E487" t="s">
        <v>0</v>
      </c>
      <c r="G487" s="25"/>
    </row>
    <row r="488" spans="2:7" x14ac:dyDescent="0.35">
      <c r="D488">
        <v>0</v>
      </c>
      <c r="E488">
        <v>1</v>
      </c>
      <c r="F488">
        <v>2</v>
      </c>
      <c r="G488" s="25"/>
    </row>
    <row r="489" spans="2:7" x14ac:dyDescent="0.35">
      <c r="C489">
        <v>0</v>
      </c>
      <c r="D489" s="17">
        <f>$J$2*D490+$J$3*E489</f>
        <v>17.494734241350887</v>
      </c>
      <c r="E489" s="17">
        <f>$J$2*E490+$J$3*F489</f>
        <v>17.276337962169293</v>
      </c>
      <c r="F489" s="113">
        <v>8</v>
      </c>
      <c r="G489" s="25"/>
    </row>
    <row r="490" spans="2:7" x14ac:dyDescent="0.35">
      <c r="B490" t="s">
        <v>1</v>
      </c>
      <c r="C490">
        <v>1</v>
      </c>
      <c r="D490" s="17">
        <f>$J$2*D491+$J$3*E490</f>
        <v>17.723662037830707</v>
      </c>
      <c r="E490" s="8">
        <v>27</v>
      </c>
      <c r="F490" s="25">
        <v>27</v>
      </c>
      <c r="G490" s="25"/>
    </row>
    <row r="491" spans="2:7" x14ac:dyDescent="0.35">
      <c r="C491">
        <v>2</v>
      </c>
      <c r="D491" s="113">
        <v>8</v>
      </c>
      <c r="E491" s="27">
        <v>27</v>
      </c>
      <c r="F491" s="25"/>
    </row>
    <row r="493" spans="2:7" x14ac:dyDescent="0.35">
      <c r="D493" s="115" t="s">
        <v>432</v>
      </c>
      <c r="E493" s="116"/>
      <c r="F493" s="121">
        <f>INDEX(D498:E499,VLOOKUP($F$12,C497:E499,1,FALSE)+1,HLOOKUP($F$13,C497:E499,1,FALSE)+1)</f>
        <v>1.1085809385232509E-3</v>
      </c>
    </row>
    <row r="494" spans="2:7" x14ac:dyDescent="0.35">
      <c r="D494" s="4" t="s">
        <v>433</v>
      </c>
      <c r="F494" s="5">
        <f>IF(AND($F$12=1,$F$13=1),0,($F$485-3*$F$445*$F$404+2*$F$404^3)/($F$454)^(3/2))</f>
        <v>1.1085809385232509E-3</v>
      </c>
    </row>
    <row r="495" spans="2:7" x14ac:dyDescent="0.35">
      <c r="D495" s="4" t="s">
        <v>434</v>
      </c>
      <c r="F495" s="5">
        <f>IF(AND($F$12=1,$F$13=1),0,($F$486-3*$F$446*$F$405+2*$F$405^3)/($F$455)^(3/2))</f>
        <v>1.1085809385232509E-3</v>
      </c>
    </row>
    <row r="496" spans="2:7" x14ac:dyDescent="0.35">
      <c r="E496" t="s">
        <v>0</v>
      </c>
    </row>
    <row r="497" spans="2:7" x14ac:dyDescent="0.35">
      <c r="D497">
        <v>0</v>
      </c>
      <c r="E497">
        <v>1</v>
      </c>
    </row>
    <row r="498" spans="2:7" x14ac:dyDescent="0.35">
      <c r="C498">
        <v>0</v>
      </c>
      <c r="D498" s="28">
        <f>(D489-3*D449*D408+2*D408^3)/(D458)^(3/2)</f>
        <v>1.1085809385232509E-3</v>
      </c>
      <c r="E498" s="28">
        <f>(E489-3*E449*E408+2*E408^3)/(E458)^(3/2)</f>
        <v>4.7099800098922201E-2</v>
      </c>
      <c r="F498" s="27"/>
    </row>
    <row r="499" spans="2:7" x14ac:dyDescent="0.35">
      <c r="B499" t="s">
        <v>1</v>
      </c>
      <c r="C499">
        <v>1</v>
      </c>
      <c r="D499" s="28">
        <f>(D490-3*D450*D409+2*D409^3)/(D459)^(3/2)</f>
        <v>-4.7099800098950644E-2</v>
      </c>
      <c r="E499" s="28">
        <v>0</v>
      </c>
      <c r="F499" s="25"/>
    </row>
    <row r="500" spans="2:7" x14ac:dyDescent="0.35">
      <c r="D500" s="27"/>
      <c r="E500" s="27"/>
      <c r="F500" s="25"/>
    </row>
    <row r="501" spans="2:7" x14ac:dyDescent="0.35">
      <c r="D501" s="115" t="s">
        <v>191</v>
      </c>
      <c r="E501" s="116"/>
      <c r="F501" s="120">
        <f>INDEX(D508:G511,VLOOKUP($F$12,C507:G511,1,FALSE)+1,HLOOKUP($F$13,C507:G511,1,FALSE)+1)</f>
        <v>77.584266684832755</v>
      </c>
    </row>
    <row r="502" spans="2:7" x14ac:dyDescent="0.35">
      <c r="D502" s="4" t="s">
        <v>453</v>
      </c>
      <c r="F502" s="25">
        <f>INDEX(D508:G511,VLOOKUP($F$12+1,C507:G511,1,FALSE)+1,HLOOKUP($F$13,C507:G511,1,FALSE)+1)</f>
        <v>78.581001938933625</v>
      </c>
    </row>
    <row r="503" spans="2:7" x14ac:dyDescent="0.35">
      <c r="D503" s="4" t="s">
        <v>454</v>
      </c>
      <c r="F503" s="25">
        <f>INDEX(D508:G511,VLOOKUP($F$12,C507:G511,1,FALSE)+1,HLOOKUP($F$13+1,C507:G511,1,FALSE)+1)</f>
        <v>76.633384903886849</v>
      </c>
    </row>
    <row r="504" spans="2:7" x14ac:dyDescent="0.35">
      <c r="D504" s="4" t="s">
        <v>382</v>
      </c>
      <c r="F504" s="25">
        <f>$J$6*$F$502+(1-$J$6)*$F$503</f>
        <v>77.584266684832755</v>
      </c>
    </row>
    <row r="505" spans="2:7" x14ac:dyDescent="0.35">
      <c r="D505" s="4" t="s">
        <v>383</v>
      </c>
      <c r="F505" s="25">
        <f>$J$7*$F$502+(1-$J$7)*$F$503</f>
        <v>77.584266684832755</v>
      </c>
    </row>
    <row r="506" spans="2:7" x14ac:dyDescent="0.35">
      <c r="E506" t="s">
        <v>0</v>
      </c>
    </row>
    <row r="507" spans="2:7" x14ac:dyDescent="0.35">
      <c r="D507">
        <v>0</v>
      </c>
      <c r="E507">
        <v>1</v>
      </c>
      <c r="F507">
        <v>2</v>
      </c>
      <c r="G507">
        <v>3</v>
      </c>
    </row>
    <row r="508" spans="2:7" x14ac:dyDescent="0.35">
      <c r="C508">
        <v>0</v>
      </c>
      <c r="D508" s="17">
        <f t="shared" ref="D508:F509" si="88">$J$2*D509+$J$3*E508</f>
        <v>77.584266684832755</v>
      </c>
      <c r="E508" s="17">
        <f t="shared" si="88"/>
        <v>76.633384903886849</v>
      </c>
      <c r="F508" s="17">
        <f t="shared" si="88"/>
        <v>59.604827680599421</v>
      </c>
      <c r="G508" s="112">
        <v>27</v>
      </c>
    </row>
    <row r="509" spans="2:7" x14ac:dyDescent="0.35">
      <c r="B509" t="s">
        <v>1</v>
      </c>
      <c r="C509">
        <v>1</v>
      </c>
      <c r="D509" s="17">
        <f t="shared" si="88"/>
        <v>78.581001938933625</v>
      </c>
      <c r="E509" s="17">
        <f t="shared" si="88"/>
        <v>94.483094143284433</v>
      </c>
      <c r="F509" s="17">
        <f t="shared" si="88"/>
        <v>93.781927141701431</v>
      </c>
      <c r="G509" s="112">
        <v>64</v>
      </c>
    </row>
    <row r="510" spans="2:7" x14ac:dyDescent="0.35">
      <c r="C510">
        <v>2</v>
      </c>
      <c r="D510" s="17">
        <f>$J$2*D511+$J$3*E510</f>
        <v>61.912078176116154</v>
      </c>
      <c r="E510" s="17">
        <f>$J$2*E511+$J$3*F510</f>
        <v>95.218072858298569</v>
      </c>
      <c r="F510" s="8">
        <v>125</v>
      </c>
      <c r="G510">
        <v>125</v>
      </c>
    </row>
    <row r="511" spans="2:7" x14ac:dyDescent="0.35">
      <c r="C511">
        <v>3</v>
      </c>
      <c r="D511" s="112">
        <v>27</v>
      </c>
      <c r="E511" s="112">
        <v>64</v>
      </c>
      <c r="F511">
        <v>125</v>
      </c>
    </row>
    <row r="513" spans="2:7" x14ac:dyDescent="0.35">
      <c r="D513" s="115" t="s">
        <v>435</v>
      </c>
      <c r="E513" s="116"/>
      <c r="F513" s="121">
        <f>INDEX(D518:F520,VLOOKUP($F$12,C517:F520,1,FALSE)+1,HLOOKUP($F$13,C517:F520,1,FALSE)+1)</f>
        <v>-0.2202372308739067</v>
      </c>
    </row>
    <row r="514" spans="2:7" x14ac:dyDescent="0.35">
      <c r="D514" s="4" t="s">
        <v>436</v>
      </c>
      <c r="F514" s="5">
        <f>IF(AND($F$12=2,$F$13=2),0,($F$504-3*$F$464*$F$424+2*$F$424^3)/($F$474)^(3/2))</f>
        <v>-0.2202372308739067</v>
      </c>
    </row>
    <row r="515" spans="2:7" x14ac:dyDescent="0.35">
      <c r="D515" s="4" t="s">
        <v>437</v>
      </c>
      <c r="F515" s="5">
        <f>IF(AND($F$12=2,$F$13=2),0,($F$505-3*$F$465*$F$425+2*$F$425^3)/($F$475)^(3/2))</f>
        <v>-0.2202372308739067</v>
      </c>
    </row>
    <row r="516" spans="2:7" x14ac:dyDescent="0.35">
      <c r="E516" t="s">
        <v>0</v>
      </c>
    </row>
    <row r="517" spans="2:7" x14ac:dyDescent="0.35">
      <c r="D517">
        <v>0</v>
      </c>
      <c r="E517">
        <v>1</v>
      </c>
      <c r="F517">
        <v>2</v>
      </c>
    </row>
    <row r="518" spans="2:7" x14ac:dyDescent="0.35">
      <c r="C518">
        <v>0</v>
      </c>
      <c r="D518" s="28">
        <f t="shared" ref="D518:F519" si="89">(D508-3*D468*D428+2*D428^3)/(D478)^(3/2)</f>
        <v>-0.2202372308739067</v>
      </c>
      <c r="E518" s="28">
        <f t="shared" si="89"/>
        <v>-0.18505099003133429</v>
      </c>
      <c r="F518" s="28">
        <f t="shared" si="89"/>
        <v>0.54228760373335216</v>
      </c>
    </row>
    <row r="519" spans="2:7" x14ac:dyDescent="0.35">
      <c r="B519" t="s">
        <v>1</v>
      </c>
      <c r="C519">
        <v>1</v>
      </c>
      <c r="D519" s="28">
        <f t="shared" si="89"/>
        <v>-0.25687593548368748</v>
      </c>
      <c r="E519" s="28">
        <f t="shared" si="89"/>
        <v>1.1085809385232509E-3</v>
      </c>
      <c r="F519" s="28">
        <f t="shared" si="89"/>
        <v>4.7099800099321437E-2</v>
      </c>
    </row>
    <row r="520" spans="2:7" x14ac:dyDescent="0.35">
      <c r="C520">
        <v>2</v>
      </c>
      <c r="D520" s="28">
        <f>(D510-3*D470*D430+2*D430^3)/(D480)^(3/2)</f>
        <v>0.44464356128664517</v>
      </c>
      <c r="E520" s="28">
        <f>(E510-3*E470*E430+2*E430^3)/(E480)^(3/2)</f>
        <v>-4.7099800099319411E-2</v>
      </c>
      <c r="F520" s="28">
        <v>0</v>
      </c>
    </row>
    <row r="522" spans="2:7" x14ac:dyDescent="0.35">
      <c r="D522" s="115" t="s">
        <v>192</v>
      </c>
      <c r="E522" s="116"/>
      <c r="F522" s="120">
        <f>INDEX(D529:F531,VLOOKUP($F$12,C528:F531,1,FALSE)+1,HLOOKUP($F$13,C528:F531,1,FALSE)+1)</f>
        <v>48.481985562516186</v>
      </c>
      <c r="G522" s="25"/>
    </row>
    <row r="523" spans="2:7" x14ac:dyDescent="0.35">
      <c r="D523" s="4" t="s">
        <v>455</v>
      </c>
      <c r="F523" s="25">
        <f>INDEX(D529:F531,VLOOKUP($F$12+1,C528:F531,1,FALSE)+1,HLOOKUP($F$13,C528:F531,1,FALSE)+1)</f>
        <v>49.265159603105047</v>
      </c>
    </row>
    <row r="524" spans="2:7" x14ac:dyDescent="0.35">
      <c r="D524" s="4" t="s">
        <v>456</v>
      </c>
      <c r="F524" s="25">
        <f>INDEX(D529:F531,VLOOKUP($F$12,C528:F531,1,FALSE)+1,HLOOKUP($F$13+1,C528:F531,1,FALSE)+1)</f>
        <v>47.734840396894953</v>
      </c>
    </row>
    <row r="525" spans="2:7" x14ac:dyDescent="0.35">
      <c r="D525" s="4" t="s">
        <v>384</v>
      </c>
      <c r="F525" s="25">
        <f>$J$6*$F$523+(1-$J$6)*$F$524</f>
        <v>48.481985562516186</v>
      </c>
    </row>
    <row r="526" spans="2:7" x14ac:dyDescent="0.35">
      <c r="D526" s="4" t="s">
        <v>385</v>
      </c>
      <c r="F526" s="25">
        <f>$J$7*$F$523+(1-$J$7)*$F$524</f>
        <v>48.481985562516186</v>
      </c>
    </row>
    <row r="527" spans="2:7" x14ac:dyDescent="0.35">
      <c r="E527" t="s">
        <v>0</v>
      </c>
      <c r="G527" s="25"/>
    </row>
    <row r="528" spans="2:7" x14ac:dyDescent="0.35">
      <c r="D528">
        <v>0</v>
      </c>
      <c r="E528">
        <v>1</v>
      </c>
      <c r="F528">
        <v>2</v>
      </c>
      <c r="G528" s="25"/>
    </row>
    <row r="529" spans="2:7" x14ac:dyDescent="0.35">
      <c r="C529">
        <v>0</v>
      </c>
      <c r="D529" s="17">
        <f>$J$2*D530+$J$3*E529</f>
        <v>48.481985562516186</v>
      </c>
      <c r="E529" s="17">
        <f>$J$2*E530+$J$3*F529</f>
        <v>47.734840396894953</v>
      </c>
      <c r="F529" s="113">
        <v>16</v>
      </c>
      <c r="G529" s="25"/>
    </row>
    <row r="530" spans="2:7" x14ac:dyDescent="0.35">
      <c r="B530" t="s">
        <v>1</v>
      </c>
      <c r="C530">
        <v>1</v>
      </c>
      <c r="D530" s="17">
        <f>$J$2*D531+$J$3*E530</f>
        <v>49.265159603105047</v>
      </c>
      <c r="E530" s="8">
        <v>81</v>
      </c>
      <c r="F530" s="25">
        <v>16</v>
      </c>
      <c r="G530" s="25"/>
    </row>
    <row r="531" spans="2:7" x14ac:dyDescent="0.35">
      <c r="C531">
        <v>2</v>
      </c>
      <c r="D531" s="113">
        <v>16</v>
      </c>
      <c r="E531" s="27">
        <v>16</v>
      </c>
      <c r="F531" s="25"/>
    </row>
    <row r="533" spans="2:7" x14ac:dyDescent="0.35">
      <c r="D533" s="115" t="s">
        <v>438</v>
      </c>
      <c r="E533" s="116"/>
      <c r="F533" s="120">
        <f>INDEX(D538:E539,VLOOKUP($F$12,C537:E539,1,FALSE)+1,HLOOKUP($F$13,C537:E539,1,FALSE)+1)</f>
        <v>-1.9999987710482057</v>
      </c>
    </row>
    <row r="534" spans="2:7" x14ac:dyDescent="0.35">
      <c r="D534" s="4" t="s">
        <v>439</v>
      </c>
      <c r="F534" s="25">
        <f>IF(AND($F$12=1,$F$13=1),0,($F$525-4*$F$485*$F$404-3*$F$445^2+12*$F$445*$F$404^2-6*$F$404^4)/($F$454)^2)</f>
        <v>-1.9999987710482057</v>
      </c>
    </row>
    <row r="535" spans="2:7" x14ac:dyDescent="0.35">
      <c r="D535" s="4" t="s">
        <v>440</v>
      </c>
      <c r="F535" s="25">
        <f>IF(AND($F$12=1,$F$13=1),0,($F$526-4*$F$486*$F$405-3*$F$446^2+12*$F$446*$F$405^2-6*$F$405^4)/($F$455)^2)</f>
        <v>-1.9999987710482057</v>
      </c>
    </row>
    <row r="536" spans="2:7" x14ac:dyDescent="0.35">
      <c r="E536" t="s">
        <v>0</v>
      </c>
    </row>
    <row r="537" spans="2:7" x14ac:dyDescent="0.35">
      <c r="D537">
        <v>0</v>
      </c>
      <c r="E537">
        <v>1</v>
      </c>
    </row>
    <row r="538" spans="2:7" x14ac:dyDescent="0.35">
      <c r="C538">
        <v>0</v>
      </c>
      <c r="D538" s="17">
        <f>(D529-4*D489*D408-3*D449^2+12*D449*D408^2-6*D408^4)/(D458)^2</f>
        <v>-1.9999987710482057</v>
      </c>
      <c r="E538" s="17">
        <f>(E529-4*E489*E408-3*E449^2+12*E449*E408^2-6*E408^4)/(E458)^2</f>
        <v>-1.9977816088307345</v>
      </c>
      <c r="F538" s="27"/>
    </row>
    <row r="539" spans="2:7" x14ac:dyDescent="0.35">
      <c r="B539" t="s">
        <v>1</v>
      </c>
      <c r="C539">
        <v>1</v>
      </c>
      <c r="D539" s="17">
        <f>(D530-4*D490*D409-3*D450^2+12*D450*D409^2-6*D409^4)/(D459)^2</f>
        <v>-1.9977816088311897</v>
      </c>
      <c r="E539" s="17">
        <v>0</v>
      </c>
      <c r="F539" s="25"/>
    </row>
    <row r="540" spans="2:7" x14ac:dyDescent="0.35">
      <c r="D540" s="27"/>
      <c r="E540" s="27"/>
      <c r="F540" s="25"/>
    </row>
    <row r="541" spans="2:7" x14ac:dyDescent="0.35">
      <c r="D541" s="115" t="s">
        <v>193</v>
      </c>
      <c r="E541" s="116"/>
      <c r="F541" s="120">
        <f>INDEX(D548:G551,VLOOKUP($F$12,C547:G551,1,FALSE)+1,HLOOKUP($F$13,C547:G551,1,FALSE)+1)</f>
        <v>350.39889203731485</v>
      </c>
    </row>
    <row r="542" spans="2:7" x14ac:dyDescent="0.35">
      <c r="D542" s="4" t="s">
        <v>457</v>
      </c>
      <c r="F542" s="25">
        <f>INDEX(D548:G551,VLOOKUP($F$12+1,C547:G551,1,FALSE)+1,HLOOKUP($F$13,C547:G551,1,FALSE)+1)</f>
        <v>355.84010333031267</v>
      </c>
    </row>
    <row r="543" spans="2:7" x14ac:dyDescent="0.35">
      <c r="D543" s="4" t="s">
        <v>458</v>
      </c>
      <c r="F543" s="25">
        <f>INDEX(D548:G551,VLOOKUP($F$12,C547:G551,1,FALSE)+1,HLOOKUP($F$13+1,C547:G551,1,FALSE)+1)</f>
        <v>345.20799639727261</v>
      </c>
    </row>
    <row r="544" spans="2:7" x14ac:dyDescent="0.35">
      <c r="D544" s="4" t="s">
        <v>386</v>
      </c>
      <c r="F544" s="25">
        <f>$J$6*$F$542+(1-$J$6)*$F$543</f>
        <v>350.39889203731485</v>
      </c>
    </row>
    <row r="545" spans="2:7" x14ac:dyDescent="0.35">
      <c r="D545" s="4" t="s">
        <v>387</v>
      </c>
      <c r="F545" s="25">
        <f>$J$7*$F$542+(1-$J$7)*$F$543</f>
        <v>350.39889203731485</v>
      </c>
    </row>
    <row r="546" spans="2:7" x14ac:dyDescent="0.35">
      <c r="E546" t="s">
        <v>0</v>
      </c>
    </row>
    <row r="547" spans="2:7" x14ac:dyDescent="0.35">
      <c r="D547">
        <v>0</v>
      </c>
      <c r="E547">
        <v>1</v>
      </c>
      <c r="F547">
        <v>2</v>
      </c>
      <c r="G547">
        <v>3</v>
      </c>
    </row>
    <row r="548" spans="2:7" x14ac:dyDescent="0.35">
      <c r="C548">
        <v>0</v>
      </c>
      <c r="D548" s="17">
        <f t="shared" ref="D548:F549" si="90">$J$2*D549+$J$3*E548</f>
        <v>350.39889203731485</v>
      </c>
      <c r="E548" s="17">
        <f t="shared" si="90"/>
        <v>345.20799639727261</v>
      </c>
      <c r="F548" s="17">
        <f t="shared" si="90"/>
        <v>254.39733599425566</v>
      </c>
      <c r="G548" s="112">
        <v>81</v>
      </c>
    </row>
    <row r="549" spans="2:7" x14ac:dyDescent="0.35">
      <c r="B549" t="s">
        <v>1</v>
      </c>
      <c r="C549">
        <v>1</v>
      </c>
      <c r="D549" s="17">
        <f t="shared" si="90"/>
        <v>355.84010333031267</v>
      </c>
      <c r="E549" s="17">
        <f t="shared" si="90"/>
        <v>440.39773342413037</v>
      </c>
      <c r="F549" s="17">
        <f t="shared" si="90"/>
        <v>436.15624779160362</v>
      </c>
      <c r="G549" s="112">
        <v>256</v>
      </c>
    </row>
    <row r="550" spans="2:7" x14ac:dyDescent="0.35">
      <c r="C550">
        <v>2</v>
      </c>
      <c r="D550" s="17">
        <f>$J$2*D551+$J$3*E550</f>
        <v>267.20493058161401</v>
      </c>
      <c r="E550" s="17">
        <f>$J$2*E551+$J$3*F550</f>
        <v>444.84375220839638</v>
      </c>
      <c r="F550" s="8">
        <v>625</v>
      </c>
      <c r="G550">
        <v>625</v>
      </c>
    </row>
    <row r="551" spans="2:7" x14ac:dyDescent="0.35">
      <c r="C551">
        <v>3</v>
      </c>
      <c r="D551" s="112">
        <v>81</v>
      </c>
      <c r="E551" s="112">
        <v>256</v>
      </c>
      <c r="F551">
        <v>625</v>
      </c>
    </row>
    <row r="553" spans="2:7" x14ac:dyDescent="0.35">
      <c r="D553" s="115" t="s">
        <v>441</v>
      </c>
      <c r="E553" s="116"/>
      <c r="F553" s="121">
        <f>INDEX(D558:F560,VLOOKUP($F$12,C557:F560,1,FALSE)+1,HLOOKUP($F$13,C557:F560,1,FALSE)+1)</f>
        <v>-1.3303327502933835</v>
      </c>
    </row>
    <row r="554" spans="2:7" x14ac:dyDescent="0.35">
      <c r="D554" s="4" t="s">
        <v>442</v>
      </c>
      <c r="F554" s="5">
        <f>IF(AND($F$12=2,$F$13=2),0,($F$544-4*$F$504*$F$424-3*$F$464^2+12*$F$464*$F$424^2-6*$F$424^4)/($F$474)^2)</f>
        <v>-1.3303327502933835</v>
      </c>
    </row>
    <row r="555" spans="2:7" x14ac:dyDescent="0.35">
      <c r="D555" s="4" t="s">
        <v>442</v>
      </c>
      <c r="F555" s="5">
        <f>IF(AND($F$12=2,$F$13=2),0,($F$545-4*$F$505*$F$425-3*$F$465^2+12*$F$465*$F$425^2-6*$F$425^4)/($F$475)^2)</f>
        <v>-1.3303327502933835</v>
      </c>
    </row>
    <row r="556" spans="2:7" x14ac:dyDescent="0.35">
      <c r="E556" t="s">
        <v>0</v>
      </c>
    </row>
    <row r="557" spans="2:7" x14ac:dyDescent="0.35">
      <c r="D557">
        <v>0</v>
      </c>
      <c r="E557">
        <v>1</v>
      </c>
      <c r="F557">
        <v>2</v>
      </c>
    </row>
    <row r="558" spans="2:7" x14ac:dyDescent="0.35">
      <c r="C558">
        <v>0</v>
      </c>
      <c r="D558" s="17">
        <f t="shared" ref="D558:F559" si="91">(D548-4*D508*D428-3*D468^2+12*D468*D428^2-6*D428^4)/(D478)^2</f>
        <v>-1.3303327502933835</v>
      </c>
      <c r="E558" s="17">
        <f t="shared" si="91"/>
        <v>-1.3584906099549279</v>
      </c>
      <c r="F558" s="17">
        <f t="shared" si="91"/>
        <v>-1.3101744333366918</v>
      </c>
    </row>
    <row r="559" spans="2:7" x14ac:dyDescent="0.35">
      <c r="B559" t="s">
        <v>1</v>
      </c>
      <c r="C559">
        <v>1</v>
      </c>
      <c r="D559" s="17">
        <f t="shared" si="91"/>
        <v>-1.2967223798816372</v>
      </c>
      <c r="E559" s="17">
        <f t="shared" si="91"/>
        <v>-1.9999987710518436</v>
      </c>
      <c r="F559" s="17">
        <f t="shared" si="91"/>
        <v>-1.9977816088439935</v>
      </c>
    </row>
    <row r="560" spans="2:7" x14ac:dyDescent="0.35">
      <c r="C560">
        <v>2</v>
      </c>
      <c r="D560" s="17">
        <f>(D550-4*D510*D430-3*D470^2+12*D470*D430^2-6*D430^4)/(D480)^2</f>
        <v>-1.4279620652893674</v>
      </c>
      <c r="E560" s="17">
        <f>(E550-4*E510*E430-3*E470^2+12*E470*E430^2-6*E430^4)/(E480)^2</f>
        <v>-1.9977816088147438</v>
      </c>
      <c r="F560" s="17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AO119"/>
  <sheetViews>
    <sheetView zoomScaleNormal="100" workbookViewId="0">
      <selection activeCell="F1" sqref="F1"/>
    </sheetView>
  </sheetViews>
  <sheetFormatPr defaultRowHeight="14.5" x14ac:dyDescent="0.35"/>
  <sheetData>
    <row r="2" spans="2:20" x14ac:dyDescent="0.35">
      <c r="C2" s="4" t="s">
        <v>8</v>
      </c>
      <c r="D2">
        <f>scoreboard!M2</f>
        <v>0.59305680064017896</v>
      </c>
      <c r="F2" s="4"/>
      <c r="G2" s="5"/>
      <c r="I2" s="4"/>
      <c r="J2" s="5"/>
      <c r="L2" s="4"/>
      <c r="M2" s="5"/>
    </row>
    <row r="3" spans="2:20" x14ac:dyDescent="0.35">
      <c r="C3" s="4" t="s">
        <v>9</v>
      </c>
      <c r="D3">
        <f>1-D2</f>
        <v>0.40694319935982104</v>
      </c>
      <c r="F3" s="4"/>
      <c r="G3" s="5"/>
      <c r="I3" s="4"/>
      <c r="J3" s="5"/>
      <c r="L3" s="4"/>
      <c r="M3" s="5"/>
    </row>
    <row r="4" spans="2:20" x14ac:dyDescent="0.35">
      <c r="C4" s="4" t="s">
        <v>10</v>
      </c>
      <c r="D4" s="5">
        <f>scoreboard!M3</f>
        <v>0.59646615722790308</v>
      </c>
      <c r="F4" s="4"/>
      <c r="G4" s="5"/>
      <c r="I4" s="4"/>
      <c r="J4" s="5"/>
      <c r="L4" s="4"/>
      <c r="M4" s="5"/>
    </row>
    <row r="5" spans="2:20" x14ac:dyDescent="0.35">
      <c r="C5" s="4" t="s">
        <v>11</v>
      </c>
      <c r="D5" s="5">
        <f>1-D4</f>
        <v>0.40353384277209692</v>
      </c>
      <c r="F5" s="4"/>
      <c r="G5" s="5"/>
      <c r="I5" s="4"/>
      <c r="J5" s="5"/>
      <c r="L5" s="4"/>
      <c r="M5" s="5"/>
    </row>
    <row r="7" spans="2:20" x14ac:dyDescent="0.35">
      <c r="D7" t="s">
        <v>5</v>
      </c>
      <c r="E7" t="s">
        <v>6</v>
      </c>
      <c r="F7" t="s">
        <v>7</v>
      </c>
    </row>
    <row r="8" spans="2:20" x14ac:dyDescent="0.35">
      <c r="C8" t="s">
        <v>4</v>
      </c>
      <c r="D8">
        <f>scoreboard!D6</f>
        <v>0</v>
      </c>
      <c r="E8">
        <f>scoreboard!E6</f>
        <v>0</v>
      </c>
      <c r="F8">
        <f>scoreboard!F6</f>
        <v>0</v>
      </c>
    </row>
    <row r="9" spans="2:20" x14ac:dyDescent="0.35">
      <c r="C9" t="s">
        <v>3</v>
      </c>
      <c r="D9">
        <f>scoreboard!D7</f>
        <v>0</v>
      </c>
      <c r="E9">
        <f>scoreboard!E7</f>
        <v>0</v>
      </c>
      <c r="F9">
        <f>scoreboard!F7</f>
        <v>0</v>
      </c>
    </row>
    <row r="11" spans="2:20" x14ac:dyDescent="0.35">
      <c r="D11" s="115" t="s">
        <v>198</v>
      </c>
      <c r="E11" s="116"/>
      <c r="F11" s="116"/>
      <c r="G11" s="12">
        <f>INDEX(D14:J20,VLOOKUP($D$8,C13:J20,1,FALSE)+1,HLOOKUP($D$9,C13:J20,1,FALSE)+1)</f>
        <v>0.72106617622545621</v>
      </c>
      <c r="N11" s="115" t="s">
        <v>199</v>
      </c>
      <c r="O11" s="116"/>
      <c r="P11" s="116"/>
      <c r="Q11" s="12">
        <f>INDEX(N14:T20,VLOOKUP($D$8,M13:T20,1,FALSE)+1,HLOOKUP($D$9,M13:T20,1,FALSE)+1)</f>
        <v>0.27893382377454384</v>
      </c>
    </row>
    <row r="12" spans="2:20" x14ac:dyDescent="0.35">
      <c r="E12" t="s">
        <v>0</v>
      </c>
      <c r="O12" t="s">
        <v>0</v>
      </c>
    </row>
    <row r="13" spans="2:20" x14ac:dyDescent="0.35">
      <c r="D13">
        <v>0</v>
      </c>
      <c r="E13">
        <v>1</v>
      </c>
      <c r="F13">
        <v>2</v>
      </c>
      <c r="G13">
        <v>3</v>
      </c>
      <c r="H13">
        <v>4</v>
      </c>
      <c r="I13">
        <v>5</v>
      </c>
      <c r="J13">
        <v>6</v>
      </c>
      <c r="N13">
        <v>0</v>
      </c>
      <c r="O13">
        <v>1</v>
      </c>
      <c r="P13">
        <v>2</v>
      </c>
      <c r="Q13">
        <v>3</v>
      </c>
      <c r="R13">
        <v>4</v>
      </c>
      <c r="S13">
        <v>5</v>
      </c>
      <c r="T13">
        <v>6</v>
      </c>
    </row>
    <row r="14" spans="2:20" x14ac:dyDescent="0.35">
      <c r="C14">
        <v>0</v>
      </c>
      <c r="D14" s="3">
        <f t="shared" ref="D14:G16" si="0">$D$2*D15+$D$3*E14</f>
        <v>0.72106617622545621</v>
      </c>
      <c r="E14" s="3">
        <f t="shared" si="0"/>
        <v>0.55991703215738164</v>
      </c>
      <c r="F14" s="3">
        <f t="shared" si="0"/>
        <v>0.35454739600155888</v>
      </c>
      <c r="G14" s="3">
        <f t="shared" si="0"/>
        <v>0.14181524122592776</v>
      </c>
      <c r="H14" s="112">
        <v>0</v>
      </c>
      <c r="M14">
        <v>0</v>
      </c>
      <c r="N14" s="3">
        <f t="shared" ref="N14:Q16" si="1">$D$2*N15+$D$3*O14</f>
        <v>0.27893382377454384</v>
      </c>
      <c r="O14" s="3">
        <f t="shared" si="1"/>
        <v>0.44008296784261836</v>
      </c>
      <c r="P14" s="3">
        <f t="shared" si="1"/>
        <v>0.64545260399844118</v>
      </c>
      <c r="Q14" s="3">
        <f t="shared" si="1"/>
        <v>0.85818475877407219</v>
      </c>
      <c r="R14" s="111">
        <v>1</v>
      </c>
    </row>
    <row r="15" spans="2:20" x14ac:dyDescent="0.35">
      <c r="B15" t="s">
        <v>1</v>
      </c>
      <c r="C15">
        <v>1</v>
      </c>
      <c r="D15" s="3">
        <f t="shared" si="0"/>
        <v>0.83164335566319258</v>
      </c>
      <c r="E15" s="3">
        <f t="shared" si="0"/>
        <v>0.70083739037332093</v>
      </c>
      <c r="F15" s="3">
        <f t="shared" si="0"/>
        <v>0.50051976083685878</v>
      </c>
      <c r="G15" s="3">
        <f t="shared" si="0"/>
        <v>0.2391259000366312</v>
      </c>
      <c r="H15" s="112">
        <v>0</v>
      </c>
      <c r="L15" t="s">
        <v>1</v>
      </c>
      <c r="M15">
        <v>1</v>
      </c>
      <c r="N15" s="3">
        <f t="shared" si="1"/>
        <v>0.16835664433680736</v>
      </c>
      <c r="O15" s="3">
        <f t="shared" si="1"/>
        <v>0.29916260962667907</v>
      </c>
      <c r="P15" s="3">
        <f t="shared" si="1"/>
        <v>0.49948023916314122</v>
      </c>
      <c r="Q15" s="3">
        <f t="shared" si="1"/>
        <v>0.76087409996336874</v>
      </c>
      <c r="R15" s="111">
        <v>1</v>
      </c>
    </row>
    <row r="16" spans="2:20" x14ac:dyDescent="0.35">
      <c r="C16">
        <v>2</v>
      </c>
      <c r="D16" s="3">
        <f t="shared" si="0"/>
        <v>0.92139967909283704</v>
      </c>
      <c r="E16" s="3">
        <f t="shared" si="0"/>
        <v>0.83829116708366014</v>
      </c>
      <c r="F16" s="3">
        <f t="shared" si="0"/>
        <v>0.67988277276461329</v>
      </c>
      <c r="G16" s="3">
        <f t="shared" si="0"/>
        <v>0.40320910202615534</v>
      </c>
      <c r="H16" s="112">
        <v>0</v>
      </c>
      <c r="M16">
        <v>2</v>
      </c>
      <c r="N16" s="3">
        <f t="shared" si="1"/>
        <v>7.8600320907162888E-2</v>
      </c>
      <c r="O16" s="3">
        <f t="shared" si="1"/>
        <v>0.16170883291633986</v>
      </c>
      <c r="P16" s="3">
        <f t="shared" si="1"/>
        <v>0.32011722723538671</v>
      </c>
      <c r="Q16" s="3">
        <f t="shared" si="1"/>
        <v>0.59679089797384466</v>
      </c>
      <c r="R16" s="111">
        <v>1</v>
      </c>
    </row>
    <row r="17" spans="2:41" x14ac:dyDescent="0.35">
      <c r="C17">
        <v>3</v>
      </c>
      <c r="D17" s="3">
        <f>$D$2*D18+$D$3*E17</f>
        <v>0.97842700553870343</v>
      </c>
      <c r="E17" s="3">
        <f>$D$2*E18+$D$3*F17</f>
        <v>0.94698770124372667</v>
      </c>
      <c r="F17" s="3">
        <f>$D$2*F18+$D$3*G17</f>
        <v>0.8697304713786369</v>
      </c>
      <c r="G17" s="2">
        <f>$D$2^2/($D$2^2+$D$3^2)</f>
        <v>0.67988277276461329</v>
      </c>
      <c r="H17" s="1">
        <f>G16</f>
        <v>0.40320910202615534</v>
      </c>
      <c r="I17" s="1"/>
      <c r="M17">
        <v>3</v>
      </c>
      <c r="N17" s="3">
        <f>$D$2*N18+$D$3*O17</f>
        <v>2.1572994461296506E-2</v>
      </c>
      <c r="O17" s="3">
        <f>$D$2*O18+$D$3*P17</f>
        <v>5.3012298756273273E-2</v>
      </c>
      <c r="P17" s="3">
        <f>$D$2*P18+$D$3*Q17</f>
        <v>0.1302695286213631</v>
      </c>
      <c r="Q17" s="2">
        <f>$D$3^2/($D$2^2+$D$3^2)</f>
        <v>0.32011722723538671</v>
      </c>
      <c r="R17" s="1">
        <f>Q16</f>
        <v>0.59679089797384466</v>
      </c>
    </row>
    <row r="18" spans="2:41" x14ac:dyDescent="0.35">
      <c r="C18">
        <v>4</v>
      </c>
      <c r="D18" s="111">
        <v>1</v>
      </c>
      <c r="E18" s="111">
        <v>1</v>
      </c>
      <c r="F18" s="111">
        <v>1</v>
      </c>
      <c r="G18" s="1">
        <f>F17</f>
        <v>0.8697304713786369</v>
      </c>
      <c r="H18" s="1">
        <f>G17</f>
        <v>0.67988277276461329</v>
      </c>
      <c r="I18" s="1">
        <f>H17</f>
        <v>0.40320910202615534</v>
      </c>
      <c r="M18">
        <v>4</v>
      </c>
      <c r="N18" s="112">
        <v>0</v>
      </c>
      <c r="O18" s="112">
        <v>0</v>
      </c>
      <c r="P18" s="112">
        <v>0</v>
      </c>
      <c r="Q18" s="1">
        <f>P17</f>
        <v>0.1302695286213631</v>
      </c>
      <c r="R18" s="1">
        <f>Q17</f>
        <v>0.32011722723538671</v>
      </c>
      <c r="S18" s="1">
        <f>R17</f>
        <v>0.59679089797384466</v>
      </c>
    </row>
    <row r="19" spans="2:41" x14ac:dyDescent="0.35">
      <c r="C19">
        <v>5</v>
      </c>
      <c r="G19" s="1"/>
      <c r="H19" s="1">
        <f>G18</f>
        <v>0.8697304713786369</v>
      </c>
      <c r="I19" s="1">
        <f>H18</f>
        <v>0.67988277276461329</v>
      </c>
      <c r="J19" s="1">
        <f>I18</f>
        <v>0.40320910202615534</v>
      </c>
      <c r="M19">
        <v>5</v>
      </c>
      <c r="R19" s="1">
        <f>Q18</f>
        <v>0.1302695286213631</v>
      </c>
      <c r="S19" s="1">
        <f>R18</f>
        <v>0.32011722723538671</v>
      </c>
      <c r="T19" s="1">
        <f>S18</f>
        <v>0.59679089797384466</v>
      </c>
    </row>
    <row r="20" spans="2:41" x14ac:dyDescent="0.35">
      <c r="C20">
        <v>6</v>
      </c>
      <c r="I20" s="1">
        <f>H19</f>
        <v>0.8697304713786369</v>
      </c>
      <c r="J20" s="1">
        <f>I19</f>
        <v>0.67988277276461329</v>
      </c>
      <c r="M20">
        <v>6</v>
      </c>
      <c r="S20" s="1">
        <f>R19</f>
        <v>0.1302695286213631</v>
      </c>
      <c r="T20" s="1">
        <f>S19</f>
        <v>0.32011722723538671</v>
      </c>
    </row>
    <row r="22" spans="2:41" x14ac:dyDescent="0.35">
      <c r="D22" s="115" t="s">
        <v>872</v>
      </c>
      <c r="E22" s="116"/>
      <c r="F22" s="116"/>
      <c r="G22" s="12">
        <f>INDEX(D25:J31,VLOOKUP($D$8,C24:J31,1,FALSE)+1,HLOOKUP($D$9,C24:J31,1,FALSE)+1)</f>
        <v>4.6165937703710345</v>
      </c>
      <c r="N22" s="115" t="s">
        <v>873</v>
      </c>
      <c r="O22" s="116"/>
      <c r="P22" s="116"/>
      <c r="Q22" s="12">
        <f>INDEX(N25:T31,VLOOKUP($D$8,M24:T31,1,FALSE)+1,HLOOKUP($D$9,M24:T31,1,FALSE)+1)</f>
        <v>1.9016348834528385</v>
      </c>
      <c r="X22" s="115" t="s">
        <v>874</v>
      </c>
      <c r="Y22" s="116"/>
      <c r="AE22" s="115" t="s">
        <v>194</v>
      </c>
      <c r="AF22" s="116"/>
      <c r="AL22" s="115" t="s">
        <v>212</v>
      </c>
      <c r="AM22" s="116"/>
      <c r="AN22" s="116"/>
      <c r="AO22" s="121">
        <f>INDEX(AL25:AO28,VLOOKUP($D$8,AK24:AO28,1,FALSE)+1,HLOOKUP($D$9,AK24:AO28,1,FALSE)+1)</f>
        <v>6.518228653823873</v>
      </c>
    </row>
    <row r="23" spans="2:41" x14ac:dyDescent="0.35">
      <c r="E23" t="s">
        <v>0</v>
      </c>
      <c r="O23" t="s">
        <v>0</v>
      </c>
      <c r="Y23" t="s">
        <v>0</v>
      </c>
      <c r="AF23" t="s">
        <v>0</v>
      </c>
      <c r="AM23" t="s">
        <v>0</v>
      </c>
    </row>
    <row r="24" spans="2:41" x14ac:dyDescent="0.35">
      <c r="D24">
        <v>0</v>
      </c>
      <c r="E24">
        <v>1</v>
      </c>
      <c r="F24">
        <v>2</v>
      </c>
      <c r="G24">
        <v>3</v>
      </c>
      <c r="H24">
        <v>4</v>
      </c>
      <c r="I24">
        <v>5</v>
      </c>
      <c r="J24">
        <v>6</v>
      </c>
      <c r="N24">
        <v>0</v>
      </c>
      <c r="O24">
        <v>1</v>
      </c>
      <c r="P24">
        <v>2</v>
      </c>
      <c r="Q24">
        <v>3</v>
      </c>
      <c r="R24">
        <v>4</v>
      </c>
      <c r="S24">
        <v>5</v>
      </c>
      <c r="T24">
        <v>6</v>
      </c>
      <c r="X24">
        <v>0</v>
      </c>
      <c r="Y24">
        <v>1</v>
      </c>
      <c r="Z24">
        <v>2</v>
      </c>
      <c r="AA24">
        <v>3</v>
      </c>
      <c r="AE24">
        <v>0</v>
      </c>
      <c r="AF24">
        <v>1</v>
      </c>
      <c r="AG24">
        <v>2</v>
      </c>
      <c r="AH24">
        <v>3</v>
      </c>
      <c r="AL24">
        <v>0</v>
      </c>
      <c r="AM24">
        <v>1</v>
      </c>
      <c r="AN24">
        <v>2</v>
      </c>
      <c r="AO24">
        <v>3</v>
      </c>
    </row>
    <row r="25" spans="2:41" x14ac:dyDescent="0.35">
      <c r="C25">
        <v>0</v>
      </c>
      <c r="D25" s="17">
        <f t="shared" ref="D25:G27" si="2">$D$2*D26+$D$3*E25+$D$2*D15+$D$3*E14</f>
        <v>4.6165937703710345</v>
      </c>
      <c r="E25" s="17">
        <f t="shared" si="2"/>
        <v>3.5838307927344348</v>
      </c>
      <c r="F25" s="17">
        <f t="shared" si="2"/>
        <v>2.310648322668106</v>
      </c>
      <c r="G25" s="17">
        <f t="shared" si="2"/>
        <v>0.973715568256728</v>
      </c>
      <c r="H25" s="112">
        <v>0</v>
      </c>
      <c r="M25">
        <v>0</v>
      </c>
      <c r="N25" s="17">
        <f t="shared" ref="N25:Q27" si="3">$D$2*N26+$D$3*O25+$D$2*N15+$D$3*O14</f>
        <v>1.9016348834528385</v>
      </c>
      <c r="O25" s="17">
        <f t="shared" si="3"/>
        <v>2.3732338964293791</v>
      </c>
      <c r="P25" s="17">
        <f t="shared" si="3"/>
        <v>2.4743880632900779</v>
      </c>
      <c r="Q25" s="17">
        <f t="shared" si="3"/>
        <v>1.7774758052213264</v>
      </c>
      <c r="R25" s="112">
        <v>0</v>
      </c>
      <c r="W25">
        <v>0</v>
      </c>
      <c r="X25" s="17">
        <f t="shared" ref="X25:AA28" si="4">D25+N25</f>
        <v>6.518228653823873</v>
      </c>
      <c r="Y25" s="17">
        <f t="shared" si="4"/>
        <v>5.9570646891638139</v>
      </c>
      <c r="Z25" s="17">
        <f t="shared" si="4"/>
        <v>4.7850363859581844</v>
      </c>
      <c r="AA25" s="17">
        <f t="shared" si="4"/>
        <v>2.7511913734780542</v>
      </c>
      <c r="AD25">
        <v>0</v>
      </c>
      <c r="AE25" s="17">
        <f>X25</f>
        <v>6.518228653823873</v>
      </c>
      <c r="AF25" s="17">
        <f t="shared" ref="AF25:AH28" si="5">Y25</f>
        <v>5.9570646891638139</v>
      </c>
      <c r="AG25" s="17">
        <f t="shared" si="5"/>
        <v>4.7850363859581844</v>
      </c>
      <c r="AH25" s="17">
        <f t="shared" si="5"/>
        <v>2.7511913734780542</v>
      </c>
      <c r="AK25">
        <v>0</v>
      </c>
      <c r="AL25" s="17">
        <f>AE25</f>
        <v>6.518228653823873</v>
      </c>
      <c r="AM25" s="17">
        <f t="shared" ref="AM25:AO28" si="6">AF25</f>
        <v>5.9570646891638139</v>
      </c>
      <c r="AN25" s="17">
        <f t="shared" si="6"/>
        <v>4.7850363859581844</v>
      </c>
      <c r="AO25" s="17">
        <f t="shared" si="6"/>
        <v>2.7511913734780542</v>
      </c>
    </row>
    <row r="26" spans="2:41" x14ac:dyDescent="0.35">
      <c r="B26" t="s">
        <v>1</v>
      </c>
      <c r="C26">
        <v>1</v>
      </c>
      <c r="D26" s="17">
        <f t="shared" si="2"/>
        <v>4.1094074340859539</v>
      </c>
      <c r="E26" s="17">
        <f t="shared" si="2"/>
        <v>3.5133416180472472</v>
      </c>
      <c r="F26" s="17">
        <f t="shared" si="2"/>
        <v>2.6301932569863355</v>
      </c>
      <c r="G26" s="17">
        <f t="shared" si="2"/>
        <v>1.4027329694774602</v>
      </c>
      <c r="H26" s="112">
        <v>0</v>
      </c>
      <c r="L26" t="s">
        <v>1</v>
      </c>
      <c r="M26">
        <v>1</v>
      </c>
      <c r="N26" s="17">
        <f t="shared" si="3"/>
        <v>1.1077010909022915</v>
      </c>
      <c r="O26" s="17">
        <f t="shared" si="3"/>
        <v>1.5617653025038003</v>
      </c>
      <c r="P26" s="17">
        <f t="shared" si="3"/>
        <v>1.8642459999392056</v>
      </c>
      <c r="Q26" s="17">
        <f t="shared" si="3"/>
        <v>1.5500893766919455</v>
      </c>
      <c r="R26" s="112">
        <v>0</v>
      </c>
      <c r="V26" t="s">
        <v>1</v>
      </c>
      <c r="W26">
        <v>1</v>
      </c>
      <c r="X26" s="17">
        <f t="shared" si="4"/>
        <v>5.2171085249882454</v>
      </c>
      <c r="Y26" s="17">
        <f t="shared" si="4"/>
        <v>5.0751069205510477</v>
      </c>
      <c r="Z26" s="17">
        <f t="shared" si="4"/>
        <v>4.4944392569255411</v>
      </c>
      <c r="AA26" s="17">
        <f t="shared" si="4"/>
        <v>2.9528223461694054</v>
      </c>
      <c r="AC26" t="s">
        <v>1</v>
      </c>
      <c r="AD26">
        <v>1</v>
      </c>
      <c r="AE26" s="17">
        <f t="shared" ref="AE26:AE28" si="7">X26</f>
        <v>5.2171085249882454</v>
      </c>
      <c r="AF26" s="17">
        <f t="shared" si="5"/>
        <v>5.0751069205510477</v>
      </c>
      <c r="AG26" s="17">
        <f t="shared" si="5"/>
        <v>4.4944392569255411</v>
      </c>
      <c r="AH26" s="17">
        <f t="shared" si="5"/>
        <v>2.9528223461694054</v>
      </c>
      <c r="AJ26" t="s">
        <v>1</v>
      </c>
      <c r="AK26">
        <v>1</v>
      </c>
      <c r="AL26" s="17">
        <f t="shared" ref="AL26:AL28" si="8">AE26</f>
        <v>5.2171085249882454</v>
      </c>
      <c r="AM26" s="17">
        <f t="shared" si="6"/>
        <v>5.0751069205510477</v>
      </c>
      <c r="AN26" s="17">
        <f t="shared" si="6"/>
        <v>4.4944392569255411</v>
      </c>
      <c r="AO26" s="17">
        <f t="shared" si="6"/>
        <v>2.9528223461694054</v>
      </c>
    </row>
    <row r="27" spans="2:41" x14ac:dyDescent="0.35">
      <c r="C27">
        <v>2</v>
      </c>
      <c r="D27" s="17">
        <f t="shared" si="2"/>
        <v>3.1161156872929081</v>
      </c>
      <c r="E27" s="17">
        <f t="shared" si="2"/>
        <v>2.9376022108855131</v>
      </c>
      <c r="F27" s="17">
        <f t="shared" si="2"/>
        <v>2.6284849141264641</v>
      </c>
      <c r="G27" s="17">
        <f t="shared" si="2"/>
        <v>1.9620499557289719</v>
      </c>
      <c r="H27" s="112">
        <v>0</v>
      </c>
      <c r="M27">
        <v>2</v>
      </c>
      <c r="N27" s="17">
        <f t="shared" si="3"/>
        <v>0.51225224529504731</v>
      </c>
      <c r="O27" s="17">
        <f t="shared" si="3"/>
        <v>0.84976761201306328</v>
      </c>
      <c r="P27" s="17">
        <f t="shared" si="3"/>
        <v>1.2376005632834619</v>
      </c>
      <c r="Q27" s="17">
        <f t="shared" si="3"/>
        <v>1.3307583285052178</v>
      </c>
      <c r="R27" s="112">
        <v>0</v>
      </c>
      <c r="W27">
        <v>2</v>
      </c>
      <c r="X27" s="17">
        <f t="shared" si="4"/>
        <v>3.6283679325879552</v>
      </c>
      <c r="Y27" s="17">
        <f t="shared" si="4"/>
        <v>3.7873698228985764</v>
      </c>
      <c r="Z27" s="17">
        <f t="shared" si="4"/>
        <v>3.8660854774099258</v>
      </c>
      <c r="AA27" s="17">
        <f t="shared" si="4"/>
        <v>3.2928082842341899</v>
      </c>
      <c r="AD27">
        <v>2</v>
      </c>
      <c r="AE27" s="17">
        <f t="shared" si="7"/>
        <v>3.6283679325879552</v>
      </c>
      <c r="AF27" s="17">
        <f t="shared" si="5"/>
        <v>3.7873698228985764</v>
      </c>
      <c r="AG27" s="17">
        <f t="shared" si="5"/>
        <v>3.8660854774099258</v>
      </c>
      <c r="AH27" s="17">
        <f t="shared" si="5"/>
        <v>3.2928082842341899</v>
      </c>
      <c r="AK27">
        <v>2</v>
      </c>
      <c r="AL27" s="17">
        <f t="shared" si="8"/>
        <v>3.6283679325879552</v>
      </c>
      <c r="AM27" s="17">
        <f t="shared" si="6"/>
        <v>3.7873698228985764</v>
      </c>
      <c r="AN27" s="17">
        <f t="shared" si="6"/>
        <v>3.8660854774099258</v>
      </c>
      <c r="AO27" s="17">
        <f t="shared" si="6"/>
        <v>3.2928082842341899</v>
      </c>
    </row>
    <row r="28" spans="2:41" x14ac:dyDescent="0.35">
      <c r="C28">
        <v>3</v>
      </c>
      <c r="D28" s="17">
        <f>$D$2*D29+$D$3*E28+$D$2*D18+$D$3*E17</f>
        <v>1.6849630001328018</v>
      </c>
      <c r="E28" s="17">
        <f>$D$2*E29+$D$3*F28+$D$2*E18+$D$3*F17</f>
        <v>1.7362029779723036</v>
      </c>
      <c r="F28" s="17">
        <f>$D$2*F29+$D$3*G28+$D$2*F18+$D$3*G17</f>
        <v>1.9393745318022848</v>
      </c>
      <c r="G28" s="16">
        <f>2*$D$2^2/(2*$D$2^2-2*$D$2+1)^2</f>
        <v>2.6284849141264646</v>
      </c>
      <c r="H28" s="1">
        <f>G27</f>
        <v>1.9620499557289719</v>
      </c>
      <c r="M28">
        <v>3</v>
      </c>
      <c r="N28" s="17">
        <f>$D$2*N29+$D$3*O28+$D$2*N18+$D$3*O17</f>
        <v>0.14812202397495272</v>
      </c>
      <c r="O28" s="17">
        <f>$D$2*O29+$D$3*P28+$D$2*O18+$D$3*P17</f>
        <v>0.31097467585829092</v>
      </c>
      <c r="P28" s="17">
        <f>$D$2*P29+$D$3*Q28+$D$2*P18+$D$3*Q17</f>
        <v>0.63390266137345164</v>
      </c>
      <c r="Q28" s="16">
        <f>2*$D$3^2/(2*$D$3^2-2*$D$3+1)^2</f>
        <v>1.2376005632834617</v>
      </c>
      <c r="R28" s="1">
        <f>Q27</f>
        <v>1.3307583285052178</v>
      </c>
      <c r="W28">
        <v>3</v>
      </c>
      <c r="X28" s="17">
        <f t="shared" si="4"/>
        <v>1.8330850241077545</v>
      </c>
      <c r="Y28" s="17">
        <f t="shared" si="4"/>
        <v>2.0471776538305946</v>
      </c>
      <c r="Z28" s="17">
        <f t="shared" si="4"/>
        <v>2.5732771931757363</v>
      </c>
      <c r="AA28" s="17">
        <f t="shared" si="4"/>
        <v>3.8660854774099263</v>
      </c>
      <c r="AD28">
        <v>3</v>
      </c>
      <c r="AE28" s="17">
        <f t="shared" si="7"/>
        <v>1.8330850241077545</v>
      </c>
      <c r="AF28" s="17">
        <f t="shared" si="5"/>
        <v>2.0471776538305946</v>
      </c>
      <c r="AG28" s="17">
        <f t="shared" si="5"/>
        <v>2.5732771931757363</v>
      </c>
      <c r="AH28" s="17">
        <f t="shared" si="5"/>
        <v>3.8660854774099263</v>
      </c>
      <c r="AK28">
        <v>3</v>
      </c>
      <c r="AL28" s="17">
        <f t="shared" si="8"/>
        <v>1.8330850241077545</v>
      </c>
      <c r="AM28" s="17">
        <f t="shared" si="6"/>
        <v>2.0471776538305946</v>
      </c>
      <c r="AN28" s="17">
        <f t="shared" si="6"/>
        <v>2.5732771931757363</v>
      </c>
      <c r="AO28" s="17">
        <f t="shared" si="6"/>
        <v>3.8660854774099263</v>
      </c>
    </row>
    <row r="29" spans="2:41" x14ac:dyDescent="0.35">
      <c r="C29">
        <v>4</v>
      </c>
      <c r="D29" s="112">
        <v>0</v>
      </c>
      <c r="E29" s="112">
        <v>0</v>
      </c>
      <c r="F29" s="112">
        <v>0</v>
      </c>
      <c r="G29" s="1">
        <f>F28</f>
        <v>1.9393745318022848</v>
      </c>
      <c r="H29" s="1">
        <f>G28</f>
        <v>2.6284849141264646</v>
      </c>
      <c r="I29" s="1">
        <f>H28</f>
        <v>1.9620499557289719</v>
      </c>
      <c r="M29">
        <v>4</v>
      </c>
      <c r="N29" s="112">
        <v>0</v>
      </c>
      <c r="O29" s="112">
        <v>0</v>
      </c>
      <c r="P29" s="112">
        <v>0</v>
      </c>
      <c r="Q29" s="1">
        <f>P28</f>
        <v>0.63390266137345164</v>
      </c>
      <c r="R29" s="1">
        <f>Q28</f>
        <v>1.2376005632834617</v>
      </c>
      <c r="S29" s="1">
        <f>R28</f>
        <v>1.3307583285052178</v>
      </c>
    </row>
    <row r="30" spans="2:41" x14ac:dyDescent="0.35">
      <c r="C30">
        <v>5</v>
      </c>
      <c r="H30" s="1">
        <f>G29</f>
        <v>1.9393745318022848</v>
      </c>
      <c r="I30" s="1">
        <f>H29</f>
        <v>2.6284849141264646</v>
      </c>
      <c r="J30" s="1">
        <f>I29</f>
        <v>1.9620499557289719</v>
      </c>
      <c r="M30">
        <v>5</v>
      </c>
      <c r="R30" s="1">
        <f>Q29</f>
        <v>0.63390266137345164</v>
      </c>
      <c r="S30" s="1">
        <f>R29</f>
        <v>1.2376005632834617</v>
      </c>
      <c r="T30" s="1">
        <f>S29</f>
        <v>1.3307583285052178</v>
      </c>
    </row>
    <row r="31" spans="2:41" x14ac:dyDescent="0.35">
      <c r="C31">
        <v>6</v>
      </c>
      <c r="I31" s="1">
        <f>H30</f>
        <v>1.9393745318022848</v>
      </c>
      <c r="J31" s="1">
        <f>I30</f>
        <v>2.6284849141264646</v>
      </c>
      <c r="M31">
        <v>6</v>
      </c>
      <c r="S31" s="1">
        <f>R30</f>
        <v>0.63390266137345164</v>
      </c>
      <c r="T31" s="1">
        <f>S30</f>
        <v>1.2376005632834617</v>
      </c>
    </row>
    <row r="33" spans="2:41" x14ac:dyDescent="0.35">
      <c r="D33" s="115" t="s">
        <v>875</v>
      </c>
      <c r="E33" s="116"/>
      <c r="F33" s="116"/>
      <c r="G33" s="12">
        <f>INDEX(D36:J42,VLOOKUP($D$8,C35:J42,1,FALSE)+1,HLOOKUP($D$9,C35:J42,1,FALSE)+1)</f>
        <v>34.372815147276604</v>
      </c>
      <c r="N33" s="115" t="s">
        <v>876</v>
      </c>
      <c r="O33" s="116"/>
      <c r="P33" s="116"/>
      <c r="Q33" s="12">
        <f>INDEX(N36:T42,VLOOKUP($D$8,M35:T42,1,FALSE)+1,HLOOKUP($D$9,M35:T42,1,FALSE)+1)</f>
        <v>14.947189657203378</v>
      </c>
      <c r="X33" s="115" t="s">
        <v>889</v>
      </c>
      <c r="Y33" s="116"/>
      <c r="AE33" s="115" t="s">
        <v>195</v>
      </c>
      <c r="AF33" s="116"/>
      <c r="AL33" s="115" t="s">
        <v>213</v>
      </c>
      <c r="AM33" s="116"/>
      <c r="AN33" s="116"/>
      <c r="AO33" s="121">
        <f>INDEX(AL36:AO39,VLOOKUP($D$8,AK35:AO39,1,FALSE)+1,HLOOKUP($D$9,AK35:AO39,1,FALSE)+1)</f>
        <v>6.8327000209494031</v>
      </c>
    </row>
    <row r="34" spans="2:41" x14ac:dyDescent="0.35">
      <c r="E34" t="s">
        <v>0</v>
      </c>
      <c r="O34" t="s">
        <v>0</v>
      </c>
      <c r="Y34" t="s">
        <v>0</v>
      </c>
      <c r="AF34" t="s">
        <v>0</v>
      </c>
      <c r="AM34" t="s">
        <v>0</v>
      </c>
    </row>
    <row r="35" spans="2:41" x14ac:dyDescent="0.35">
      <c r="D35">
        <v>0</v>
      </c>
      <c r="E35">
        <v>1</v>
      </c>
      <c r="F35">
        <v>2</v>
      </c>
      <c r="G35">
        <v>3</v>
      </c>
      <c r="H35">
        <v>4</v>
      </c>
      <c r="I35">
        <v>5</v>
      </c>
      <c r="J35">
        <v>6</v>
      </c>
      <c r="N35">
        <v>0</v>
      </c>
      <c r="O35">
        <v>1</v>
      </c>
      <c r="P35">
        <v>2</v>
      </c>
      <c r="Q35">
        <v>3</v>
      </c>
      <c r="R35">
        <v>4</v>
      </c>
      <c r="S35">
        <v>5</v>
      </c>
      <c r="T35">
        <v>6</v>
      </c>
      <c r="X35">
        <v>0</v>
      </c>
      <c r="Y35">
        <v>1</v>
      </c>
      <c r="Z35">
        <v>2</v>
      </c>
      <c r="AA35">
        <v>3</v>
      </c>
      <c r="AE35">
        <v>0</v>
      </c>
      <c r="AF35">
        <v>1</v>
      </c>
      <c r="AG35">
        <v>2</v>
      </c>
      <c r="AH35">
        <v>3</v>
      </c>
      <c r="AL35">
        <v>0</v>
      </c>
      <c r="AM35">
        <v>1</v>
      </c>
      <c r="AN35">
        <v>2</v>
      </c>
      <c r="AO35">
        <v>3</v>
      </c>
    </row>
    <row r="36" spans="2:41" x14ac:dyDescent="0.35">
      <c r="C36">
        <v>0</v>
      </c>
      <c r="D36" s="17">
        <f t="shared" ref="D36:G38" si="9">$D$2*D37+$D$3*E36+2*$D$2*D26+2*$D$3*E25+$D$2*D15+$D$3*E14</f>
        <v>34.372815147276604</v>
      </c>
      <c r="E36" s="17">
        <f t="shared" si="9"/>
        <v>27.168611352378576</v>
      </c>
      <c r="F36" s="17">
        <f t="shared" si="9"/>
        <v>17.928154305452644</v>
      </c>
      <c r="G36" s="17">
        <f t="shared" si="9"/>
        <v>7.7087327170060407</v>
      </c>
      <c r="H36" s="112">
        <v>0</v>
      </c>
      <c r="M36">
        <v>0</v>
      </c>
      <c r="N36" s="17">
        <f t="shared" ref="N36:Q38" si="10">$D$2*N37+$D$3*O36+2*$D$2*N26+2*$D$3*O25+$D$2*N15+$D$3*O14</f>
        <v>14.947189657203378</v>
      </c>
      <c r="O36" s="17">
        <f t="shared" si="10"/>
        <v>15.570236205516789</v>
      </c>
      <c r="P36" s="17">
        <f t="shared" si="10"/>
        <v>12.735395264126771</v>
      </c>
      <c r="Q36" s="17">
        <f t="shared" si="10"/>
        <v>6.2900557598628302</v>
      </c>
      <c r="R36" s="112">
        <v>0</v>
      </c>
      <c r="W36">
        <v>0</v>
      </c>
      <c r="X36" s="17">
        <f t="shared" ref="X36:AA39" si="11">D36+N36</f>
        <v>49.320004804479979</v>
      </c>
      <c r="Y36" s="17">
        <f t="shared" si="11"/>
        <v>42.738847557895369</v>
      </c>
      <c r="Z36" s="17">
        <f t="shared" si="11"/>
        <v>30.663549569579416</v>
      </c>
      <c r="AA36" s="17">
        <f t="shared" si="11"/>
        <v>13.998788476868871</v>
      </c>
      <c r="AD36">
        <v>0</v>
      </c>
      <c r="AE36" s="17">
        <f t="shared" ref="AE36:AH39" si="12">X36</f>
        <v>49.320004804479979</v>
      </c>
      <c r="AF36" s="17">
        <f t="shared" si="12"/>
        <v>42.738847557895369</v>
      </c>
      <c r="AG36" s="17">
        <f t="shared" si="12"/>
        <v>30.663549569579416</v>
      </c>
      <c r="AH36" s="17">
        <f t="shared" si="12"/>
        <v>13.998788476868871</v>
      </c>
      <c r="AK36">
        <v>0</v>
      </c>
      <c r="AL36" s="17">
        <f t="shared" ref="AL36:AO39" si="13">AE36-AE25^2</f>
        <v>6.8327000209494031</v>
      </c>
      <c r="AM36" s="17">
        <f t="shared" si="13"/>
        <v>7.2522278470130033</v>
      </c>
      <c r="AN36" s="17">
        <f t="shared" si="13"/>
        <v>7.7669763546356556</v>
      </c>
      <c r="AO36" s="17">
        <f t="shared" si="13"/>
        <v>6.4297345033688087</v>
      </c>
    </row>
    <row r="37" spans="2:41" x14ac:dyDescent="0.35">
      <c r="B37" t="s">
        <v>1</v>
      </c>
      <c r="C37">
        <v>1</v>
      </c>
      <c r="D37" s="17">
        <f t="shared" si="9"/>
        <v>24.963228043045063</v>
      </c>
      <c r="E37" s="17">
        <f t="shared" si="9"/>
        <v>22.367379166836152</v>
      </c>
      <c r="F37" s="17">
        <f t="shared" si="9"/>
        <v>17.746004581499118</v>
      </c>
      <c r="G37" s="17">
        <f t="shared" si="9"/>
        <v>9.9537123852999496</v>
      </c>
      <c r="H37" s="112">
        <v>0</v>
      </c>
      <c r="L37" t="s">
        <v>1</v>
      </c>
      <c r="M37">
        <v>1</v>
      </c>
      <c r="N37" s="17">
        <f t="shared" si="10"/>
        <v>8.5770064053229031</v>
      </c>
      <c r="O37" s="17">
        <f t="shared" si="10"/>
        <v>10.254108679034665</v>
      </c>
      <c r="P37" s="17">
        <f t="shared" si="10"/>
        <v>9.9018784037816125</v>
      </c>
      <c r="Q37" s="17">
        <f t="shared" si="10"/>
        <v>6.0589287641848983</v>
      </c>
      <c r="R37" s="112">
        <v>0</v>
      </c>
      <c r="V37" t="s">
        <v>1</v>
      </c>
      <c r="W37">
        <v>1</v>
      </c>
      <c r="X37" s="17">
        <f t="shared" si="11"/>
        <v>33.540234448367968</v>
      </c>
      <c r="Y37" s="17">
        <f t="shared" si="11"/>
        <v>32.621487845870817</v>
      </c>
      <c r="Z37" s="17">
        <f t="shared" si="11"/>
        <v>27.647882985280731</v>
      </c>
      <c r="AA37" s="17">
        <f t="shared" si="11"/>
        <v>16.01264114948485</v>
      </c>
      <c r="AC37" t="s">
        <v>1</v>
      </c>
      <c r="AD37">
        <v>1</v>
      </c>
      <c r="AE37" s="17">
        <f t="shared" si="12"/>
        <v>33.540234448367968</v>
      </c>
      <c r="AF37" s="17">
        <f t="shared" si="12"/>
        <v>32.621487845870817</v>
      </c>
      <c r="AG37" s="17">
        <f t="shared" si="12"/>
        <v>27.647882985280731</v>
      </c>
      <c r="AH37" s="17">
        <f t="shared" si="12"/>
        <v>16.01264114948485</v>
      </c>
      <c r="AJ37" t="s">
        <v>1</v>
      </c>
      <c r="AK37">
        <v>1</v>
      </c>
      <c r="AL37" s="17">
        <f t="shared" si="13"/>
        <v>6.3220130868629418</v>
      </c>
      <c r="AM37" s="17">
        <f t="shared" si="13"/>
        <v>6.8647775908456801</v>
      </c>
      <c r="AN37" s="17">
        <f t="shared" si="13"/>
        <v>7.4478987510873189</v>
      </c>
      <c r="AO37" s="17">
        <f t="shared" si="13"/>
        <v>7.2934813414474586</v>
      </c>
    </row>
    <row r="38" spans="2:41" x14ac:dyDescent="0.35">
      <c r="C38">
        <v>2</v>
      </c>
      <c r="D38" s="17">
        <f t="shared" si="9"/>
        <v>14.288350933574547</v>
      </c>
      <c r="E38" s="17">
        <f t="shared" si="9"/>
        <v>14.871960714968571</v>
      </c>
      <c r="F38" s="17">
        <f t="shared" si="9"/>
        <v>15.066924879937874</v>
      </c>
      <c r="G38" s="17">
        <f t="shared" si="9"/>
        <v>12.456433074213658</v>
      </c>
      <c r="H38" s="112">
        <v>0</v>
      </c>
      <c r="M38">
        <v>2</v>
      </c>
      <c r="N38" s="17">
        <f t="shared" si="10"/>
        <v>3.9745283636930608</v>
      </c>
      <c r="O38" s="17">
        <f t="shared" si="10"/>
        <v>5.7334113742166464</v>
      </c>
      <c r="P38" s="17">
        <f t="shared" si="10"/>
        <v>7.094138002522147</v>
      </c>
      <c r="Q38" s="17">
        <f t="shared" si="10"/>
        <v>6.2719525461122858</v>
      </c>
      <c r="R38" s="112">
        <v>0</v>
      </c>
      <c r="W38">
        <v>2</v>
      </c>
      <c r="X38" s="17">
        <f t="shared" si="11"/>
        <v>18.26287929726761</v>
      </c>
      <c r="Y38" s="17">
        <f t="shared" si="11"/>
        <v>20.605372089185217</v>
      </c>
      <c r="Z38" s="17">
        <f t="shared" si="11"/>
        <v>22.161062882460023</v>
      </c>
      <c r="AA38" s="17">
        <f t="shared" si="11"/>
        <v>18.728385620325945</v>
      </c>
      <c r="AD38">
        <v>2</v>
      </c>
      <c r="AE38" s="17">
        <f t="shared" si="12"/>
        <v>18.26287929726761</v>
      </c>
      <c r="AF38" s="17">
        <f t="shared" si="12"/>
        <v>20.605372089185217</v>
      </c>
      <c r="AG38" s="17">
        <f t="shared" si="12"/>
        <v>22.161062882460023</v>
      </c>
      <c r="AH38" s="17">
        <f t="shared" si="12"/>
        <v>18.728385620325945</v>
      </c>
      <c r="AK38">
        <v>2</v>
      </c>
      <c r="AL38" s="17">
        <f t="shared" si="13"/>
        <v>5.0978254430350169</v>
      </c>
      <c r="AM38" s="17">
        <f t="shared" si="13"/>
        <v>6.261201913782422</v>
      </c>
      <c r="AN38" s="17">
        <f t="shared" si="13"/>
        <v>7.2144459638200882</v>
      </c>
      <c r="AO38" s="17">
        <f t="shared" si="13"/>
        <v>7.8857992236046357</v>
      </c>
    </row>
    <row r="39" spans="2:41" x14ac:dyDescent="0.35">
      <c r="C39">
        <v>3</v>
      </c>
      <c r="D39" s="17">
        <f>$D$2*D40+$D$3*E39+2*$D$2*D29+2*$D$3*E28+$D$2*D18+$D$3*E17</f>
        <v>4.9328765150669565</v>
      </c>
      <c r="E39" s="17">
        <f>$D$2*E40+$D$3*F39+2*$D$2*E29+2*$D$3*F28+$D$2*E18+$D$3*F17</f>
        <v>6.245042365465256</v>
      </c>
      <c r="F39" s="17">
        <f>$D$2*F40+$D$3*G39+2*$D$2*F29+2*$D$3*G28+$D$2*F18+$D$3*G17</f>
        <v>9.1404012073819381</v>
      </c>
      <c r="G39" s="16">
        <f>4*$D$2^2*(1-2*$D$2^2+2*$D$2)/(2*$D$2^2-2*$D$2+1)^3</f>
        <v>15.066924879937876</v>
      </c>
      <c r="H39" s="1">
        <f>G38</f>
        <v>12.456433074213658</v>
      </c>
      <c r="M39">
        <v>3</v>
      </c>
      <c r="N39" s="17">
        <f>$D$2*N40+$D$3*O39+2*$D$2*N29+2*$D$3*O28+$D$2*N18+$D$3*O17</f>
        <v>1.1726556805178014</v>
      </c>
      <c r="O39" s="17">
        <f>$D$2*O40+$D$3*P39+2*$D$2*O29+2*$D$3*P28+$D$2*O18+$D$3*P17</f>
        <v>2.2066583946895997</v>
      </c>
      <c r="P39" s="17">
        <f>$D$2*P40+$D$3*Q39+2*$D$2*P29+2*$D$3*Q28+$D$2*P18+$D$3*Q17</f>
        <v>4.0244470095719924</v>
      </c>
      <c r="Q39" s="16">
        <f>4*$D$3^2*(1-2*$D$3^2+2*$D$3)/(2*$D$3^2-2*$D$3+1)^3</f>
        <v>7.094138002522147</v>
      </c>
      <c r="R39" s="1">
        <f>Q38</f>
        <v>6.2719525461122858</v>
      </c>
      <c r="W39">
        <v>3</v>
      </c>
      <c r="X39" s="17">
        <f t="shared" si="11"/>
        <v>6.1055321955847575</v>
      </c>
      <c r="Y39" s="17">
        <f t="shared" si="11"/>
        <v>8.4517007601548553</v>
      </c>
      <c r="Z39" s="17">
        <f t="shared" si="11"/>
        <v>13.164848216953931</v>
      </c>
      <c r="AA39" s="17">
        <f t="shared" si="11"/>
        <v>22.161062882460023</v>
      </c>
      <c r="AD39">
        <v>3</v>
      </c>
      <c r="AE39" s="17">
        <f t="shared" si="12"/>
        <v>6.1055321955847575</v>
      </c>
      <c r="AF39" s="17">
        <f t="shared" si="12"/>
        <v>8.4517007601548553</v>
      </c>
      <c r="AG39" s="17">
        <f t="shared" si="12"/>
        <v>13.164848216953931</v>
      </c>
      <c r="AH39" s="17">
        <f t="shared" si="12"/>
        <v>22.161062882460023</v>
      </c>
      <c r="AK39">
        <v>3</v>
      </c>
      <c r="AL39" s="17">
        <f t="shared" si="13"/>
        <v>2.7453314899766306</v>
      </c>
      <c r="AM39" s="17">
        <f t="shared" si="13"/>
        <v>4.2607644138115175</v>
      </c>
      <c r="AN39" s="17">
        <f t="shared" si="13"/>
        <v>6.5430927040355353</v>
      </c>
      <c r="AO39" s="17">
        <f t="shared" si="13"/>
        <v>7.2144459638200846</v>
      </c>
    </row>
    <row r="40" spans="2:41" x14ac:dyDescent="0.35">
      <c r="C40">
        <v>4</v>
      </c>
      <c r="D40" s="112">
        <v>0</v>
      </c>
      <c r="E40" s="112">
        <v>0</v>
      </c>
      <c r="F40" s="112">
        <v>0</v>
      </c>
      <c r="G40" s="1">
        <f>F39</f>
        <v>9.1404012073819381</v>
      </c>
      <c r="H40" s="1">
        <f>G39</f>
        <v>15.066924879937876</v>
      </c>
      <c r="I40" s="1">
        <f>H39</f>
        <v>12.456433074213658</v>
      </c>
      <c r="M40">
        <v>4</v>
      </c>
      <c r="N40" s="112">
        <v>0</v>
      </c>
      <c r="O40" s="112">
        <v>0</v>
      </c>
      <c r="P40" s="112">
        <v>0</v>
      </c>
      <c r="Q40" s="1">
        <f>P39</f>
        <v>4.0244470095719924</v>
      </c>
      <c r="R40" s="1">
        <f>Q39</f>
        <v>7.094138002522147</v>
      </c>
      <c r="S40" s="1">
        <f>R39</f>
        <v>6.2719525461122858</v>
      </c>
    </row>
    <row r="41" spans="2:41" x14ac:dyDescent="0.35">
      <c r="C41">
        <v>5</v>
      </c>
      <c r="H41" s="1">
        <f>G40</f>
        <v>9.1404012073819381</v>
      </c>
      <c r="I41" s="1">
        <f>H40</f>
        <v>15.066924879937876</v>
      </c>
      <c r="J41" s="1">
        <f>I40</f>
        <v>12.456433074213658</v>
      </c>
      <c r="M41">
        <v>5</v>
      </c>
      <c r="R41" s="1">
        <f>Q40</f>
        <v>4.0244470095719924</v>
      </c>
      <c r="S41" s="1">
        <f>R40</f>
        <v>7.094138002522147</v>
      </c>
      <c r="T41" s="1">
        <f>S40</f>
        <v>6.2719525461122858</v>
      </c>
    </row>
    <row r="42" spans="2:41" x14ac:dyDescent="0.35">
      <c r="C42">
        <v>6</v>
      </c>
      <c r="I42" s="1">
        <f>H41</f>
        <v>9.1404012073819381</v>
      </c>
      <c r="J42" s="1">
        <f>I41</f>
        <v>15.066924879937876</v>
      </c>
      <c r="M42">
        <v>6</v>
      </c>
      <c r="S42" s="1">
        <f>R41</f>
        <v>4.0244470095719924</v>
      </c>
      <c r="T42" s="1">
        <f>S41</f>
        <v>7.094138002522147</v>
      </c>
    </row>
    <row r="44" spans="2:41" x14ac:dyDescent="0.35">
      <c r="D44" s="115" t="s">
        <v>877</v>
      </c>
      <c r="E44" s="116"/>
      <c r="F44" s="116"/>
      <c r="G44" s="12">
        <f>INDEX(D47:J53,VLOOKUP($D$8,C46:J53,1,FALSE)+1,HLOOKUP($D$9,C46:J53,1,FALSE)+1)</f>
        <v>309.62119059871225</v>
      </c>
      <c r="N44" s="115" t="s">
        <v>878</v>
      </c>
      <c r="O44" s="116"/>
      <c r="P44" s="116"/>
      <c r="Q44" s="12">
        <f>INDEX(N47:T53,VLOOKUP($D$8,M46:T53,1,FALSE)+1,HLOOKUP($D$9,M46:T53,1,FALSE)+1)</f>
        <v>140.09089078990431</v>
      </c>
      <c r="X44" s="115" t="s">
        <v>890</v>
      </c>
      <c r="Y44" s="116"/>
      <c r="AE44" s="115" t="s">
        <v>196</v>
      </c>
      <c r="AF44" s="116"/>
      <c r="AL44" s="115" t="s">
        <v>214</v>
      </c>
      <c r="AM44" s="116"/>
      <c r="AN44" s="116"/>
      <c r="AO44" s="121">
        <f>INDEX(AL47:AO50,VLOOKUP($D$8,AK46:AO50,1,FALSE)+1,HLOOKUP($D$9,AK46:AO50,1,FALSE)+1)</f>
        <v>2.1925068688108826</v>
      </c>
    </row>
    <row r="45" spans="2:41" x14ac:dyDescent="0.35">
      <c r="E45" t="s">
        <v>0</v>
      </c>
      <c r="O45" t="s">
        <v>0</v>
      </c>
      <c r="Y45" t="s">
        <v>0</v>
      </c>
      <c r="AF45" t="s">
        <v>0</v>
      </c>
      <c r="AM45" t="s">
        <v>0</v>
      </c>
    </row>
    <row r="46" spans="2:41" x14ac:dyDescent="0.35">
      <c r="D46">
        <v>0</v>
      </c>
      <c r="E46">
        <v>1</v>
      </c>
      <c r="F46">
        <v>2</v>
      </c>
      <c r="G46">
        <v>3</v>
      </c>
      <c r="H46">
        <v>4</v>
      </c>
      <c r="I46">
        <v>5</v>
      </c>
      <c r="J46">
        <v>6</v>
      </c>
      <c r="N46">
        <v>0</v>
      </c>
      <c r="O46">
        <v>1</v>
      </c>
      <c r="P46">
        <v>2</v>
      </c>
      <c r="Q46">
        <v>3</v>
      </c>
      <c r="R46">
        <v>4</v>
      </c>
      <c r="S46">
        <v>5</v>
      </c>
      <c r="T46">
        <v>6</v>
      </c>
      <c r="X46">
        <v>0</v>
      </c>
      <c r="Y46">
        <v>1</v>
      </c>
      <c r="Z46">
        <v>2</v>
      </c>
      <c r="AA46">
        <v>3</v>
      </c>
      <c r="AE46">
        <v>0</v>
      </c>
      <c r="AF46">
        <v>1</v>
      </c>
      <c r="AG46">
        <v>2</v>
      </c>
      <c r="AH46">
        <v>3</v>
      </c>
      <c r="AL46">
        <v>0</v>
      </c>
      <c r="AM46">
        <v>1</v>
      </c>
      <c r="AN46">
        <v>2</v>
      </c>
      <c r="AO46">
        <v>3</v>
      </c>
    </row>
    <row r="47" spans="2:41" x14ac:dyDescent="0.35">
      <c r="C47">
        <v>0</v>
      </c>
      <c r="D47" s="17">
        <f t="shared" ref="D47:G49" si="14">$D$2*D48+$D$3*E47+3*$D$2*D37+3*$D$3*E36+3*$D$2*D26+3*$D$3*E25+$D$2*D15+$D$3*E14</f>
        <v>309.62119059871225</v>
      </c>
      <c r="E47" s="17">
        <f t="shared" si="14"/>
        <v>251.54172442652938</v>
      </c>
      <c r="F47" s="17">
        <f t="shared" si="14"/>
        <v>169.11917254620042</v>
      </c>
      <c r="G47" s="17">
        <f t="shared" si="14"/>
        <v>72.843144005379528</v>
      </c>
      <c r="H47" s="112">
        <v>0</v>
      </c>
      <c r="M47">
        <v>0</v>
      </c>
      <c r="N47" s="17">
        <f t="shared" ref="N47:Q49" si="15">$D$2*N48+$D$3*O47+3*$D$2*N37+3*$D$3*O36+3*$D$2*N26+3*$D$3*O25+$D$2*N15+$D$3*O14</f>
        <v>140.09089078990431</v>
      </c>
      <c r="O47" s="17">
        <f t="shared" si="15"/>
        <v>130.12743756997315</v>
      </c>
      <c r="P47" s="17">
        <f t="shared" si="15"/>
        <v>93.712023318987136</v>
      </c>
      <c r="Q47" s="17">
        <f t="shared" si="15"/>
        <v>40.499735336266291</v>
      </c>
      <c r="R47" s="112">
        <v>0</v>
      </c>
      <c r="W47">
        <v>0</v>
      </c>
      <c r="X47" s="17">
        <f t="shared" ref="X47:AA50" si="16">D47+N47</f>
        <v>449.71208138861653</v>
      </c>
      <c r="Y47" s="17">
        <f t="shared" si="16"/>
        <v>381.66916199650257</v>
      </c>
      <c r="Z47" s="17">
        <f t="shared" si="16"/>
        <v>262.83119586518757</v>
      </c>
      <c r="AA47" s="17">
        <f t="shared" si="16"/>
        <v>113.34287934164581</v>
      </c>
      <c r="AD47">
        <v>0</v>
      </c>
      <c r="AE47" s="17">
        <f t="shared" ref="AE47:AH50" si="17">X47</f>
        <v>449.71208138861653</v>
      </c>
      <c r="AF47" s="17">
        <f t="shared" si="17"/>
        <v>381.66916199650257</v>
      </c>
      <c r="AG47" s="17">
        <f t="shared" si="17"/>
        <v>262.83119586518757</v>
      </c>
      <c r="AH47" s="17">
        <f t="shared" si="17"/>
        <v>113.34287934164581</v>
      </c>
      <c r="AK47">
        <v>0</v>
      </c>
      <c r="AL47" s="17">
        <f t="shared" ref="AL47:AO50" si="18">(AE47-3*AE36*AE25+2*AE25^3)/(AL36)^(3/2)</f>
        <v>2.1925068688108826</v>
      </c>
      <c r="AM47" s="17">
        <f t="shared" si="18"/>
        <v>2.0822652890220295</v>
      </c>
      <c r="AN47" s="17">
        <f t="shared" si="18"/>
        <v>1.9298916982592085</v>
      </c>
      <c r="AO47" s="17">
        <f t="shared" si="18"/>
        <v>2.4197185632761551</v>
      </c>
    </row>
    <row r="48" spans="2:41" x14ac:dyDescent="0.35">
      <c r="B48" t="s">
        <v>1</v>
      </c>
      <c r="C48">
        <v>1</v>
      </c>
      <c r="D48" s="17">
        <f t="shared" si="14"/>
        <v>197.73530301746112</v>
      </c>
      <c r="E48" s="17">
        <f t="shared" si="14"/>
        <v>187.84974465539509</v>
      </c>
      <c r="F48" s="17">
        <f t="shared" si="14"/>
        <v>155.58220566608034</v>
      </c>
      <c r="G48" s="17">
        <f t="shared" si="14"/>
        <v>88.518127203394727</v>
      </c>
      <c r="H48" s="112">
        <v>0</v>
      </c>
      <c r="L48" t="s">
        <v>1</v>
      </c>
      <c r="M48">
        <v>1</v>
      </c>
      <c r="N48" s="17">
        <f t="shared" si="15"/>
        <v>80.465845470695797</v>
      </c>
      <c r="O48" s="17">
        <f t="shared" si="15"/>
        <v>87.615346507902814</v>
      </c>
      <c r="P48" s="17">
        <f t="shared" si="15"/>
        <v>77.231147492231159</v>
      </c>
      <c r="Q48" s="17">
        <f t="shared" si="15"/>
        <v>44.015700832348244</v>
      </c>
      <c r="R48" s="112">
        <v>0</v>
      </c>
      <c r="V48" t="s">
        <v>1</v>
      </c>
      <c r="W48">
        <v>1</v>
      </c>
      <c r="X48" s="17">
        <f t="shared" si="16"/>
        <v>278.20114848815695</v>
      </c>
      <c r="Y48" s="17">
        <f t="shared" si="16"/>
        <v>275.46509116329787</v>
      </c>
      <c r="Z48" s="17">
        <f t="shared" si="16"/>
        <v>232.81335315831149</v>
      </c>
      <c r="AA48" s="17">
        <f t="shared" si="16"/>
        <v>132.53382803574297</v>
      </c>
      <c r="AC48" t="s">
        <v>1</v>
      </c>
      <c r="AD48">
        <v>1</v>
      </c>
      <c r="AE48" s="17">
        <f t="shared" si="17"/>
        <v>278.20114848815695</v>
      </c>
      <c r="AF48" s="17">
        <f t="shared" si="17"/>
        <v>275.46509116329787</v>
      </c>
      <c r="AG48" s="17">
        <f t="shared" si="17"/>
        <v>232.81335315831149</v>
      </c>
      <c r="AH48" s="17">
        <f t="shared" si="17"/>
        <v>132.53382803574297</v>
      </c>
      <c r="AJ48" t="s">
        <v>1</v>
      </c>
      <c r="AK48">
        <v>1</v>
      </c>
      <c r="AL48" s="17">
        <f t="shared" si="18"/>
        <v>2.3435617574060736</v>
      </c>
      <c r="AM48" s="17">
        <f t="shared" si="18"/>
        <v>2.2366350416504766</v>
      </c>
      <c r="AN48" s="17">
        <f t="shared" si="18"/>
        <v>2.0468113544854809</v>
      </c>
      <c r="AO48" s="17">
        <f t="shared" si="18"/>
        <v>2.1413625186320031</v>
      </c>
    </row>
    <row r="49" spans="2:41" x14ac:dyDescent="0.35">
      <c r="C49">
        <v>2</v>
      </c>
      <c r="D49" s="17">
        <f t="shared" si="14"/>
        <v>97.626435922209012</v>
      </c>
      <c r="E49" s="17">
        <f t="shared" si="14"/>
        <v>113.43546521821118</v>
      </c>
      <c r="F49" s="17">
        <f t="shared" si="14"/>
        <v>124.29231393459578</v>
      </c>
      <c r="G49" s="17">
        <f t="shared" si="14"/>
        <v>105.59876050369633</v>
      </c>
      <c r="H49" s="112">
        <v>0</v>
      </c>
      <c r="M49">
        <v>2</v>
      </c>
      <c r="N49" s="17">
        <f t="shared" si="15"/>
        <v>37.492367405870773</v>
      </c>
      <c r="O49" s="17">
        <f t="shared" si="15"/>
        <v>50.265781432378304</v>
      </c>
      <c r="P49" s="17">
        <f t="shared" si="15"/>
        <v>58.522016584744833</v>
      </c>
      <c r="Q49" s="17">
        <f t="shared" si="15"/>
        <v>50.127253473555307</v>
      </c>
      <c r="R49" s="112">
        <v>0</v>
      </c>
      <c r="W49">
        <v>2</v>
      </c>
      <c r="X49" s="17">
        <f t="shared" si="16"/>
        <v>135.11880332807979</v>
      </c>
      <c r="Y49" s="17">
        <f t="shared" si="16"/>
        <v>163.7012466505895</v>
      </c>
      <c r="Z49" s="17">
        <f t="shared" si="16"/>
        <v>182.81433051934061</v>
      </c>
      <c r="AA49" s="17">
        <f t="shared" si="16"/>
        <v>155.72601397725163</v>
      </c>
      <c r="AD49">
        <v>2</v>
      </c>
      <c r="AE49" s="17">
        <f t="shared" si="17"/>
        <v>135.11880332807979</v>
      </c>
      <c r="AF49" s="17">
        <f t="shared" si="17"/>
        <v>163.7012466505895</v>
      </c>
      <c r="AG49" s="17">
        <f t="shared" si="17"/>
        <v>182.81433051934061</v>
      </c>
      <c r="AH49" s="17">
        <f t="shared" si="17"/>
        <v>155.72601397725163</v>
      </c>
      <c r="AK49">
        <v>2</v>
      </c>
      <c r="AL49" s="17">
        <f t="shared" si="18"/>
        <v>2.7680825095346782</v>
      </c>
      <c r="AM49" s="17">
        <f t="shared" si="18"/>
        <v>2.4404189958972609</v>
      </c>
      <c r="AN49" s="17">
        <f t="shared" si="18"/>
        <v>2.1341141323290187</v>
      </c>
      <c r="AO49" s="17">
        <f t="shared" si="18"/>
        <v>1.9022294152152097</v>
      </c>
    </row>
    <row r="50" spans="2:41" x14ac:dyDescent="0.35">
      <c r="C50">
        <v>3</v>
      </c>
      <c r="D50" s="17">
        <f>$D$2*D51+$D$3*E50+3*$D$2*D40+3*$D$3*E39+3*$D$2*D29+3*$D$3*E28+$D$2*D18+$D$3*E17</f>
        <v>28.709795333471114</v>
      </c>
      <c r="E50" s="17">
        <f>$D$2*E51+$D$3*F50+3*$D$2*E40+3*$D$3*F39+3*$D$2*E29+3*$D$3*F28+$D$2*E18+$D$3*F17</f>
        <v>44.201814433628613</v>
      </c>
      <c r="F50" s="17">
        <f>$D$2*F51+$D$3*G50+3*$D$2*F40+3*$D$3*G39+3*$D$2*F29+3*$D$3*G28+$D$2*F18+$D$3*G17</f>
        <v>73.05272238649728</v>
      </c>
      <c r="G50" s="16">
        <f>8*$D$2^2*(4*$D$2^4-8*$D$2^3-4*$D$2^2+8*$D$2+1)/(2*$D$2^2-2*$D$2+1)^4</f>
        <v>124.2923139345958</v>
      </c>
      <c r="H50" s="1">
        <f>G49</f>
        <v>105.59876050369633</v>
      </c>
      <c r="M50">
        <v>3</v>
      </c>
      <c r="N50" s="17">
        <f>$D$2*N51+$D$3*O50+3*$D$2*N40+3*$D$3*O39+3*$D$2*N29+3*$D$3*O28+$D$2*N18+$D$3*O17</f>
        <v>11.080929867530857</v>
      </c>
      <c r="O50" s="17">
        <f>$D$2*O51+$D$3*P50+3*$D$2*O40+3*$D$3*P39+3*$D$2*O29+3*$D$3*P28+$D$2*O18+$D$3*P17</f>
        <v>19.623760554307662</v>
      </c>
      <c r="P50" s="17">
        <f>$D$2*P51+$D$3*Q50+3*$D$2*P40+3*$D$3*Q39+3*$D$2*P29+3*$D$3*Q28+$D$2*P18+$D$3*Q17</f>
        <v>34.117039235201553</v>
      </c>
      <c r="Q50" s="16">
        <f>8*$D$3^2*(4*$D$3^4-8*$D$3^3-4*$D$3^2+8*$D$3+1)/(2*$D$3^2-2*$D$3+1)^4</f>
        <v>58.522016584744826</v>
      </c>
      <c r="R50" s="1">
        <f>Q49</f>
        <v>50.127253473555307</v>
      </c>
      <c r="W50">
        <v>3</v>
      </c>
      <c r="X50" s="17">
        <f t="shared" si="16"/>
        <v>39.790725201001969</v>
      </c>
      <c r="Y50" s="17">
        <f t="shared" si="16"/>
        <v>63.825574987936278</v>
      </c>
      <c r="Z50" s="17">
        <f t="shared" si="16"/>
        <v>107.16976162169883</v>
      </c>
      <c r="AA50" s="17">
        <f t="shared" si="16"/>
        <v>182.81433051934061</v>
      </c>
      <c r="AD50">
        <v>3</v>
      </c>
      <c r="AE50" s="17">
        <f t="shared" si="17"/>
        <v>39.790725201001969</v>
      </c>
      <c r="AF50" s="17">
        <f t="shared" si="17"/>
        <v>63.825574987936278</v>
      </c>
      <c r="AG50" s="17">
        <f t="shared" si="17"/>
        <v>107.16976162169883</v>
      </c>
      <c r="AH50" s="17">
        <f t="shared" si="17"/>
        <v>182.81433051934061</v>
      </c>
      <c r="AK50">
        <v>3</v>
      </c>
      <c r="AL50" s="17">
        <f t="shared" si="18"/>
        <v>4.0745058349543681</v>
      </c>
      <c r="AM50" s="17">
        <f t="shared" si="18"/>
        <v>3.3062722056331633</v>
      </c>
      <c r="AN50" s="17">
        <f t="shared" si="18"/>
        <v>2.3671416446440858</v>
      </c>
      <c r="AO50" s="17">
        <f t="shared" si="18"/>
        <v>2.1341141323290214</v>
      </c>
    </row>
    <row r="51" spans="2:41" x14ac:dyDescent="0.35">
      <c r="C51">
        <v>4</v>
      </c>
      <c r="D51" s="112">
        <v>0</v>
      </c>
      <c r="E51" s="112">
        <v>0</v>
      </c>
      <c r="F51" s="112">
        <v>0</v>
      </c>
      <c r="G51" s="1">
        <f>F50</f>
        <v>73.05272238649728</v>
      </c>
      <c r="H51" s="1">
        <f>G50</f>
        <v>124.2923139345958</v>
      </c>
      <c r="I51" s="1">
        <f>H50</f>
        <v>105.59876050369633</v>
      </c>
      <c r="M51">
        <v>4</v>
      </c>
      <c r="N51" s="112">
        <v>0</v>
      </c>
      <c r="O51" s="112">
        <v>0</v>
      </c>
      <c r="P51" s="112">
        <v>0</v>
      </c>
      <c r="Q51" s="1">
        <f>P50</f>
        <v>34.117039235201553</v>
      </c>
      <c r="R51" s="1">
        <f>Q50</f>
        <v>58.522016584744826</v>
      </c>
      <c r="S51" s="1">
        <f>R50</f>
        <v>50.127253473555307</v>
      </c>
    </row>
    <row r="52" spans="2:41" x14ac:dyDescent="0.35">
      <c r="C52">
        <v>5</v>
      </c>
      <c r="H52" s="1">
        <f>G51</f>
        <v>73.05272238649728</v>
      </c>
      <c r="I52" s="1">
        <f>H51</f>
        <v>124.2923139345958</v>
      </c>
      <c r="J52" s="1">
        <f>I51</f>
        <v>105.59876050369633</v>
      </c>
      <c r="M52">
        <v>5</v>
      </c>
      <c r="R52" s="1">
        <f>Q51</f>
        <v>34.117039235201553</v>
      </c>
      <c r="S52" s="1">
        <f>R51</f>
        <v>58.522016584744826</v>
      </c>
      <c r="T52" s="1">
        <f>S51</f>
        <v>50.127253473555307</v>
      </c>
    </row>
    <row r="53" spans="2:41" x14ac:dyDescent="0.35">
      <c r="C53">
        <v>6</v>
      </c>
      <c r="I53" s="1">
        <f>H52</f>
        <v>73.05272238649728</v>
      </c>
      <c r="J53" s="1">
        <f>I52</f>
        <v>124.2923139345958</v>
      </c>
      <c r="M53">
        <v>6</v>
      </c>
      <c r="S53" s="1">
        <f>R52</f>
        <v>34.117039235201553</v>
      </c>
      <c r="T53" s="1">
        <f>S52</f>
        <v>58.522016584744826</v>
      </c>
    </row>
    <row r="55" spans="2:41" x14ac:dyDescent="0.35">
      <c r="D55" s="115" t="s">
        <v>879</v>
      </c>
      <c r="E55" s="116"/>
      <c r="F55" s="116"/>
      <c r="G55" s="12">
        <f>INDEX(D58:J64,VLOOKUP($D$8,C57:J64,1,FALSE)+1,HLOOKUP($D$9,C57:J64,1,FALSE)+1)</f>
        <v>3446.4553212010583</v>
      </c>
      <c r="N55" s="115" t="s">
        <v>880</v>
      </c>
      <c r="O55" s="116"/>
      <c r="P55" s="116"/>
      <c r="Q55" s="12">
        <f>INDEX(N58:T64,VLOOKUP($D$8,M57:T64,1,FALSE)+1,HLOOKUP($D$9,M57:T64,1,FALSE)+1)</f>
        <v>1596.2492232816858</v>
      </c>
      <c r="X55" s="115" t="s">
        <v>891</v>
      </c>
      <c r="Y55" s="116"/>
      <c r="AE55" s="115" t="s">
        <v>197</v>
      </c>
      <c r="AF55" s="116"/>
      <c r="AL55" s="115" t="s">
        <v>215</v>
      </c>
      <c r="AM55" s="116"/>
      <c r="AN55" s="116"/>
      <c r="AO55" s="121">
        <f>INDEX(AL58:AO61,VLOOKUP($D$8,AK57:AO61,1,FALSE)+1,HLOOKUP($D$9,AK57:AO61,1,FALSE)+1)</f>
        <v>7.1686423704537336</v>
      </c>
    </row>
    <row r="56" spans="2:41" x14ac:dyDescent="0.35">
      <c r="E56" t="s">
        <v>0</v>
      </c>
      <c r="O56" t="s">
        <v>0</v>
      </c>
      <c r="Y56" t="s">
        <v>0</v>
      </c>
      <c r="AF56" t="s">
        <v>0</v>
      </c>
      <c r="AM56" t="s">
        <v>0</v>
      </c>
    </row>
    <row r="57" spans="2:41" x14ac:dyDescent="0.35">
      <c r="D57">
        <v>0</v>
      </c>
      <c r="E57">
        <v>1</v>
      </c>
      <c r="F57">
        <v>2</v>
      </c>
      <c r="G57">
        <v>3</v>
      </c>
      <c r="H57">
        <v>4</v>
      </c>
      <c r="I57">
        <v>5</v>
      </c>
      <c r="J57">
        <v>6</v>
      </c>
      <c r="N57">
        <v>0</v>
      </c>
      <c r="O57">
        <v>1</v>
      </c>
      <c r="P57">
        <v>2</v>
      </c>
      <c r="Q57">
        <v>3</v>
      </c>
      <c r="R57">
        <v>4</v>
      </c>
      <c r="S57">
        <v>5</v>
      </c>
      <c r="T57">
        <v>6</v>
      </c>
      <c r="X57">
        <v>0</v>
      </c>
      <c r="Y57">
        <v>1</v>
      </c>
      <c r="Z57">
        <v>2</v>
      </c>
      <c r="AA57">
        <v>3</v>
      </c>
      <c r="AE57">
        <v>0</v>
      </c>
      <c r="AF57">
        <v>1</v>
      </c>
      <c r="AG57">
        <v>2</v>
      </c>
      <c r="AH57">
        <v>3</v>
      </c>
      <c r="AL57">
        <v>0</v>
      </c>
      <c r="AM57">
        <v>1</v>
      </c>
      <c r="AN57">
        <v>2</v>
      </c>
      <c r="AO57">
        <v>3</v>
      </c>
    </row>
    <row r="58" spans="2:41" x14ac:dyDescent="0.35">
      <c r="C58">
        <v>0</v>
      </c>
      <c r="D58" s="17">
        <f t="shared" ref="D58:G60" si="19">$D$2*D59+$D$3*E58+4*$D$2*D48+4*$D$3*E47+6*$D$2*D37+6*$D$3*E36+4*$D$2*D26+4*$D$3*E25+$D$2*D15+$D$3*E14</f>
        <v>3446.4553212010583</v>
      </c>
      <c r="E58" s="17">
        <f t="shared" si="19"/>
        <v>2869.0249980452754</v>
      </c>
      <c r="F58" s="17">
        <f t="shared" si="19"/>
        <v>1948.9142396013262</v>
      </c>
      <c r="G58" s="17">
        <f t="shared" si="19"/>
        <v>836.17220705860223</v>
      </c>
      <c r="H58" s="112">
        <v>0</v>
      </c>
      <c r="M58">
        <v>0</v>
      </c>
      <c r="N58" s="17">
        <f t="shared" ref="N58:Q60" si="20">$D$2*N59+$D$3*O58+4*$D$2*N48+4*$D$3*O47+6*$D$2*N37+6*$D$3*O36+4*$D$2*N26+4*$D$3*O25+$D$2*N15+$D$3*O14</f>
        <v>1596.2492232816858</v>
      </c>
      <c r="O58" s="17">
        <f t="shared" si="20"/>
        <v>1401.7272754550547</v>
      </c>
      <c r="P58" s="17">
        <f t="shared" si="20"/>
        <v>966.01179298763498</v>
      </c>
      <c r="Q58" s="17">
        <f t="shared" si="20"/>
        <v>409.5666309485058</v>
      </c>
      <c r="R58" s="112">
        <v>0</v>
      </c>
      <c r="W58">
        <v>0</v>
      </c>
      <c r="X58" s="17">
        <f t="shared" ref="X58:AA61" si="21">D58+N58</f>
        <v>5042.7045444827436</v>
      </c>
      <c r="Y58" s="17">
        <f t="shared" si="21"/>
        <v>4270.7522735003304</v>
      </c>
      <c r="Z58" s="17">
        <f t="shared" si="21"/>
        <v>2914.9260325889613</v>
      </c>
      <c r="AA58" s="17">
        <f t="shared" si="21"/>
        <v>1245.7388380071079</v>
      </c>
      <c r="AD58">
        <v>0</v>
      </c>
      <c r="AE58" s="17">
        <f t="shared" ref="AE58:AH61" si="22">X58</f>
        <v>5042.7045444827436</v>
      </c>
      <c r="AF58" s="17">
        <f t="shared" si="22"/>
        <v>4270.7522735003304</v>
      </c>
      <c r="AG58" s="17">
        <f t="shared" si="22"/>
        <v>2914.9260325889613</v>
      </c>
      <c r="AH58" s="17">
        <f t="shared" si="22"/>
        <v>1245.7388380071079</v>
      </c>
      <c r="AK58">
        <v>0</v>
      </c>
      <c r="AL58" s="17">
        <f t="shared" ref="AL58:AO61" si="23">(AE58-4*AE47*AE25-3*AE36^2+12*AE36*AE25^2-6*AE25^4)/(AL36)^2</f>
        <v>7.1686423704537336</v>
      </c>
      <c r="AM58" s="17">
        <f t="shared" si="23"/>
        <v>6.4740066443427127</v>
      </c>
      <c r="AN58" s="17">
        <f t="shared" si="23"/>
        <v>5.6874883482161884</v>
      </c>
      <c r="AO58" s="17">
        <f t="shared" si="23"/>
        <v>8.1824914076371655</v>
      </c>
    </row>
    <row r="59" spans="2:41" x14ac:dyDescent="0.35">
      <c r="B59" t="s">
        <v>1</v>
      </c>
      <c r="C59">
        <v>1</v>
      </c>
      <c r="D59" s="17">
        <f t="shared" si="19"/>
        <v>2072.1993706339476</v>
      </c>
      <c r="E59" s="17">
        <f t="shared" si="19"/>
        <v>2055.4472439360261</v>
      </c>
      <c r="F59" s="17">
        <f t="shared" si="19"/>
        <v>1738.1873626364766</v>
      </c>
      <c r="G59" s="17">
        <f t="shared" si="19"/>
        <v>990.29128352184114</v>
      </c>
      <c r="H59" s="112">
        <v>0</v>
      </c>
      <c r="L59" t="s">
        <v>1</v>
      </c>
      <c r="M59">
        <v>1</v>
      </c>
      <c r="N59" s="17">
        <f t="shared" si="20"/>
        <v>923.71895855557409</v>
      </c>
      <c r="O59" s="17">
        <f t="shared" si="20"/>
        <v>965.29398114096637</v>
      </c>
      <c r="P59" s="17">
        <f t="shared" si="20"/>
        <v>829.01606720866994</v>
      </c>
      <c r="Q59" s="17">
        <f t="shared" si="20"/>
        <v>470.53891869931721</v>
      </c>
      <c r="R59" s="112">
        <v>0</v>
      </c>
      <c r="V59" t="s">
        <v>1</v>
      </c>
      <c r="W59">
        <v>1</v>
      </c>
      <c r="X59" s="17">
        <f t="shared" si="21"/>
        <v>2995.9183291895215</v>
      </c>
      <c r="Y59" s="17">
        <f t="shared" si="21"/>
        <v>3020.7412250769926</v>
      </c>
      <c r="Z59" s="17">
        <f t="shared" si="21"/>
        <v>2567.2034298451463</v>
      </c>
      <c r="AA59" s="17">
        <f t="shared" si="21"/>
        <v>1460.8302022211583</v>
      </c>
      <c r="AC59" t="s">
        <v>1</v>
      </c>
      <c r="AD59">
        <v>1</v>
      </c>
      <c r="AE59" s="17">
        <f t="shared" si="22"/>
        <v>2995.9183291895215</v>
      </c>
      <c r="AF59" s="17">
        <f t="shared" si="22"/>
        <v>3020.7412250769926</v>
      </c>
      <c r="AG59" s="17">
        <f t="shared" si="22"/>
        <v>2567.2034298451463</v>
      </c>
      <c r="AH59" s="17">
        <f t="shared" si="22"/>
        <v>1460.8302022211583</v>
      </c>
      <c r="AJ59" t="s">
        <v>1</v>
      </c>
      <c r="AK59">
        <v>1</v>
      </c>
      <c r="AL59" s="17">
        <f t="shared" si="23"/>
        <v>8.1398144627534439</v>
      </c>
      <c r="AM59" s="17">
        <f t="shared" si="23"/>
        <v>7.181203435401935</v>
      </c>
      <c r="AN59" s="17">
        <f t="shared" si="23"/>
        <v>6.1677174045214054</v>
      </c>
      <c r="AO59" s="17">
        <f t="shared" si="23"/>
        <v>6.4946039872513595</v>
      </c>
    </row>
    <row r="60" spans="2:41" x14ac:dyDescent="0.35">
      <c r="C60">
        <v>2</v>
      </c>
      <c r="D60" s="17">
        <f t="shared" si="19"/>
        <v>976.26612198705834</v>
      </c>
      <c r="E60" s="17">
        <f t="shared" si="19"/>
        <v>1209.92876908414</v>
      </c>
      <c r="F60" s="17">
        <f t="shared" si="19"/>
        <v>1364.66188416673</v>
      </c>
      <c r="G60" s="17">
        <f t="shared" si="19"/>
        <v>1164.4234452699125</v>
      </c>
      <c r="H60" s="112">
        <v>0</v>
      </c>
      <c r="M60">
        <v>2</v>
      </c>
      <c r="N60" s="17">
        <f t="shared" si="20"/>
        <v>432.05869336727551</v>
      </c>
      <c r="O60" s="17">
        <f t="shared" si="20"/>
        <v>561.57672842309933</v>
      </c>
      <c r="P60" s="17">
        <f t="shared" si="20"/>
        <v>642.53985535903121</v>
      </c>
      <c r="Q60" s="17">
        <f t="shared" si="20"/>
        <v>548.66617193662512</v>
      </c>
      <c r="R60" s="112">
        <v>0</v>
      </c>
      <c r="W60">
        <v>2</v>
      </c>
      <c r="X60" s="17">
        <f t="shared" si="21"/>
        <v>1408.3248153543339</v>
      </c>
      <c r="Y60" s="17">
        <f t="shared" si="21"/>
        <v>1771.5054975072394</v>
      </c>
      <c r="Z60" s="17">
        <f t="shared" si="21"/>
        <v>2007.2017395257612</v>
      </c>
      <c r="AA60" s="17">
        <f t="shared" si="21"/>
        <v>1713.0896172065377</v>
      </c>
      <c r="AD60">
        <v>2</v>
      </c>
      <c r="AE60" s="17">
        <f t="shared" si="22"/>
        <v>1408.3248153543339</v>
      </c>
      <c r="AF60" s="17">
        <f t="shared" si="22"/>
        <v>1771.5054975072394</v>
      </c>
      <c r="AG60" s="17">
        <f t="shared" si="22"/>
        <v>2007.2017395257612</v>
      </c>
      <c r="AH60" s="17">
        <f t="shared" si="22"/>
        <v>1713.0896172065377</v>
      </c>
      <c r="AK60">
        <v>2</v>
      </c>
      <c r="AL60" s="17">
        <f t="shared" si="23"/>
        <v>11.234230900779977</v>
      </c>
      <c r="AM60" s="17">
        <f t="shared" si="23"/>
        <v>8.4189471054725615</v>
      </c>
      <c r="AN60" s="17">
        <f t="shared" si="23"/>
        <v>6.5544431298064643</v>
      </c>
      <c r="AO60" s="17">
        <f t="shared" si="23"/>
        <v>5.4856273914160756</v>
      </c>
    </row>
    <row r="61" spans="2:41" x14ac:dyDescent="0.35">
      <c r="C61">
        <v>3</v>
      </c>
      <c r="D61" s="17">
        <f>$D$2*D62+$D$3*E61+4*$D$2*D51+4*$D$3*E50+6*$D$2*D40+6*$D$3*E39+4*$D$2*D29+4*$D$3*E28+$D$2*D18+$D$3*E17</f>
        <v>282.56169790163551</v>
      </c>
      <c r="E61" s="17">
        <f>$D$2*E62+$D$3*F61+4*$D$2*E51+4*$D$3*F50+6*$D$2*E40+6*$D$3*F39+4*$D$2*E29+4*$D$3*F28+$D$2*E18+$D$3*F17</f>
        <v>470.72503230059777</v>
      </c>
      <c r="F61" s="17">
        <f>$D$2*F62+$D$3*G61+4*$D$2*F51+4*$D$3*G50+6*$D$2*F40+6*$D$3*G39+4*$D$2*F29+4*$D$3*G28+$D$2*F18+$D$3*G17</f>
        <v>799.59612314473861</v>
      </c>
      <c r="G61" s="16">
        <f>16*$D$2^2*(1-2*$D$2^2+2*$D$2)*(4*$D$2^4-8*$D$2^3-16*$D$2^2+20*$D$2+1)/(2*$D$2^2-2*$D$2+1)^5</f>
        <v>1364.66188416673</v>
      </c>
      <c r="H61" s="1">
        <f>G60</f>
        <v>1164.4234452699125</v>
      </c>
      <c r="M61">
        <v>3</v>
      </c>
      <c r="N61" s="17">
        <f>$D$2*N62+$D$3*O61+4*$D$2*N51+4*$D$3*O50+6*$D$2*N40+6*$D$3*O39+4*$D$2*N29+4*$D$3*O28+$D$2*N18+$D$3*O17</f>
        <v>127.19886970983283</v>
      </c>
      <c r="O61" s="17">
        <f>$D$2*O62+$D$3*P61+4*$D$2*O51+4*$D$3*P50+6*$D$2*O40+6*$D$3*P39+4*$D$2*O29+4*$D$3*P28+$D$2*O18+$D$3*P17</f>
        <v>219.53965408912686</v>
      </c>
      <c r="P61" s="17">
        <f>$D$2*P62+$D$3*Q61+4*$D$2*P51+4*$D$3*Q50+6*$D$2*P40+6*$D$3*Q39+4*$D$2*P29+4*$D$3*Q28+$D$2*P18+$D$3*Q17</f>
        <v>376.20404045624753</v>
      </c>
      <c r="Q61" s="16">
        <f>16*$D$3^2*(1-2*$D$3^2+2*$D$3)*(4*$D$3^4-8*$D$3^3-16*$D$3^2+20*$D$3+1)/(2*$D$3^2-2*$D$3+1)^5</f>
        <v>642.53985535903132</v>
      </c>
      <c r="R61" s="1">
        <f>Q60</f>
        <v>548.66617193662512</v>
      </c>
      <c r="W61">
        <v>3</v>
      </c>
      <c r="X61" s="17">
        <f t="shared" si="21"/>
        <v>409.76056761146833</v>
      </c>
      <c r="Y61" s="17">
        <f t="shared" si="21"/>
        <v>690.2646863897246</v>
      </c>
      <c r="Z61" s="17">
        <f t="shared" si="21"/>
        <v>1175.8001636009863</v>
      </c>
      <c r="AA61" s="17">
        <f t="shared" si="21"/>
        <v>2007.2017395257612</v>
      </c>
      <c r="AD61">
        <v>3</v>
      </c>
      <c r="AE61" s="17">
        <f t="shared" si="22"/>
        <v>409.76056761146833</v>
      </c>
      <c r="AF61" s="17">
        <f t="shared" si="22"/>
        <v>690.2646863897246</v>
      </c>
      <c r="AG61" s="17">
        <f t="shared" si="22"/>
        <v>1175.8001636009863</v>
      </c>
      <c r="AH61" s="17">
        <f t="shared" si="22"/>
        <v>2007.2017395257612</v>
      </c>
      <c r="AK61">
        <v>3</v>
      </c>
      <c r="AL61" s="17">
        <f t="shared" si="23"/>
        <v>24.494724017457987</v>
      </c>
      <c r="AM61" s="17">
        <f t="shared" si="23"/>
        <v>15.037064822172953</v>
      </c>
      <c r="AN61" s="17">
        <f t="shared" si="23"/>
        <v>7.8425902952557545</v>
      </c>
      <c r="AO61" s="17">
        <f t="shared" si="23"/>
        <v>6.5544431298064705</v>
      </c>
    </row>
    <row r="62" spans="2:41" x14ac:dyDescent="0.35">
      <c r="C62">
        <v>4</v>
      </c>
      <c r="D62" s="112">
        <v>0</v>
      </c>
      <c r="E62" s="112">
        <v>0</v>
      </c>
      <c r="F62" s="112">
        <v>0</v>
      </c>
      <c r="G62" s="1">
        <f>F61</f>
        <v>799.59612314473861</v>
      </c>
      <c r="H62" s="1">
        <f>G61</f>
        <v>1364.66188416673</v>
      </c>
      <c r="I62" s="1">
        <f>H61</f>
        <v>1164.4234452699125</v>
      </c>
      <c r="M62">
        <v>4</v>
      </c>
      <c r="N62" s="112">
        <v>0</v>
      </c>
      <c r="O62" s="112">
        <v>0</v>
      </c>
      <c r="P62" s="112">
        <v>0</v>
      </c>
      <c r="Q62" s="1">
        <f>P61</f>
        <v>376.20404045624753</v>
      </c>
      <c r="R62" s="1">
        <f>Q61</f>
        <v>642.53985535903132</v>
      </c>
      <c r="S62" s="1">
        <f>R61</f>
        <v>548.66617193662512</v>
      </c>
    </row>
    <row r="63" spans="2:41" x14ac:dyDescent="0.35">
      <c r="C63">
        <v>5</v>
      </c>
      <c r="H63" s="1">
        <f>G62</f>
        <v>799.59612314473861</v>
      </c>
      <c r="I63" s="1">
        <f>H62</f>
        <v>1364.66188416673</v>
      </c>
      <c r="J63" s="1">
        <f>I62</f>
        <v>1164.4234452699125</v>
      </c>
      <c r="M63">
        <v>5</v>
      </c>
      <c r="R63" s="1">
        <f>Q62</f>
        <v>376.20404045624753</v>
      </c>
      <c r="S63" s="1">
        <f>R62</f>
        <v>642.53985535903132</v>
      </c>
      <c r="T63" s="1">
        <f>S62</f>
        <v>548.66617193662512</v>
      </c>
    </row>
    <row r="64" spans="2:41" x14ac:dyDescent="0.35">
      <c r="C64">
        <v>6</v>
      </c>
      <c r="I64" s="1">
        <f>H63</f>
        <v>799.59612314473861</v>
      </c>
      <c r="J64" s="1">
        <f>I63</f>
        <v>1364.66188416673</v>
      </c>
      <c r="M64">
        <v>6</v>
      </c>
      <c r="S64" s="1">
        <f>R63</f>
        <v>376.20404045624753</v>
      </c>
      <c r="T64" s="1">
        <f>S63</f>
        <v>642.53985535903132</v>
      </c>
    </row>
    <row r="66" spans="2:41" x14ac:dyDescent="0.35">
      <c r="D66" s="115" t="s">
        <v>200</v>
      </c>
      <c r="E66" s="116"/>
      <c r="F66" s="116"/>
      <c r="G66" s="12">
        <f>INDEX(D69:J75,VLOOKUP($D$8,C68:J75,1,FALSE)+1,HLOOKUP($D$9,C68:J75,1,FALSE)+1)</f>
        <v>0.72831098049896337</v>
      </c>
      <c r="N66" s="115" t="s">
        <v>201</v>
      </c>
      <c r="O66" s="116"/>
      <c r="P66" s="116"/>
      <c r="Q66" s="12">
        <f>INDEX(N69:T75,VLOOKUP($D$8,M68:T75,1,FALSE)+1,HLOOKUP($D$9,M68:T75,1,FALSE)+1)</f>
        <v>0.27168901950103669</v>
      </c>
    </row>
    <row r="67" spans="2:41" x14ac:dyDescent="0.35">
      <c r="E67" t="s">
        <v>0</v>
      </c>
      <c r="O67" t="s">
        <v>0</v>
      </c>
    </row>
    <row r="68" spans="2:41" x14ac:dyDescent="0.35">
      <c r="D68">
        <v>0</v>
      </c>
      <c r="E68">
        <v>1</v>
      </c>
      <c r="F68">
        <v>2</v>
      </c>
      <c r="G68">
        <v>3</v>
      </c>
      <c r="H68">
        <v>4</v>
      </c>
      <c r="I68">
        <v>5</v>
      </c>
      <c r="J68">
        <v>6</v>
      </c>
      <c r="N68">
        <v>0</v>
      </c>
      <c r="O68">
        <v>1</v>
      </c>
      <c r="P68">
        <v>2</v>
      </c>
      <c r="Q68">
        <v>3</v>
      </c>
      <c r="R68">
        <v>4</v>
      </c>
      <c r="S68">
        <v>5</v>
      </c>
      <c r="T68">
        <v>6</v>
      </c>
    </row>
    <row r="69" spans="2:41" x14ac:dyDescent="0.35">
      <c r="C69">
        <v>0</v>
      </c>
      <c r="D69" s="3">
        <f t="shared" ref="D69:G71" si="24">$D$5*D70+$D$4*E69</f>
        <v>0.72831098049896337</v>
      </c>
      <c r="E69" s="3">
        <f t="shared" si="24"/>
        <v>0.83681234075079836</v>
      </c>
      <c r="F69" s="3">
        <f t="shared" si="24"/>
        <v>0.92425625963602309</v>
      </c>
      <c r="G69" s="3">
        <f t="shared" si="24"/>
        <v>0.97936722111990981</v>
      </c>
      <c r="H69" s="111">
        <v>1</v>
      </c>
      <c r="M69">
        <v>0</v>
      </c>
      <c r="N69" s="3">
        <f t="shared" ref="N69:Q71" si="25">$D$5*N70+$D$4*O69</f>
        <v>0.27168901950103669</v>
      </c>
      <c r="O69" s="3">
        <f t="shared" si="25"/>
        <v>0.16318765924920176</v>
      </c>
      <c r="P69" s="3">
        <f t="shared" si="25"/>
        <v>7.5743740363976991E-2</v>
      </c>
      <c r="Q69" s="3">
        <f t="shared" si="25"/>
        <v>2.0632778880090265E-2</v>
      </c>
      <c r="R69" s="112">
        <v>0</v>
      </c>
    </row>
    <row r="70" spans="2:41" x14ac:dyDescent="0.35">
      <c r="B70" t="s">
        <v>1</v>
      </c>
      <c r="C70">
        <v>1</v>
      </c>
      <c r="D70" s="3">
        <f t="shared" si="24"/>
        <v>0.56793437129356739</v>
      </c>
      <c r="E70" s="3">
        <f t="shared" si="24"/>
        <v>0.70756088091753888</v>
      </c>
      <c r="F70" s="3">
        <f t="shared" si="24"/>
        <v>0.84279636722250406</v>
      </c>
      <c r="G70" s="3">
        <f t="shared" si="24"/>
        <v>0.94886976829910397</v>
      </c>
      <c r="H70" s="111">
        <v>1</v>
      </c>
      <c r="L70" t="s">
        <v>1</v>
      </c>
      <c r="M70">
        <v>1</v>
      </c>
      <c r="N70" s="3">
        <f t="shared" si="25"/>
        <v>0.43206562870643273</v>
      </c>
      <c r="O70" s="3">
        <f t="shared" si="25"/>
        <v>0.29243911908246112</v>
      </c>
      <c r="P70" s="3">
        <f t="shared" si="25"/>
        <v>0.15720363277749594</v>
      </c>
      <c r="Q70" s="3">
        <f t="shared" si="25"/>
        <v>5.1130231700896034E-2</v>
      </c>
      <c r="R70" s="112">
        <v>0</v>
      </c>
    </row>
    <row r="71" spans="2:41" x14ac:dyDescent="0.35">
      <c r="C71">
        <v>2</v>
      </c>
      <c r="D71" s="3">
        <f t="shared" si="24"/>
        <v>0.36155146404979888</v>
      </c>
      <c r="E71" s="3">
        <f t="shared" si="24"/>
        <v>0.50766837553794575</v>
      </c>
      <c r="F71" s="3">
        <f t="shared" si="24"/>
        <v>0.68600854122599619</v>
      </c>
      <c r="G71" s="3">
        <f t="shared" si="24"/>
        <v>0.8732938200433098</v>
      </c>
      <c r="H71" s="111">
        <v>1</v>
      </c>
      <c r="M71">
        <v>2</v>
      </c>
      <c r="N71" s="3">
        <f t="shared" si="25"/>
        <v>0.63844853595020123</v>
      </c>
      <c r="O71" s="3">
        <f t="shared" si="25"/>
        <v>0.49233162446205425</v>
      </c>
      <c r="P71" s="3">
        <f t="shared" si="25"/>
        <v>0.31399145877400375</v>
      </c>
      <c r="Q71" s="3">
        <f t="shared" si="25"/>
        <v>0.12670617995669017</v>
      </c>
      <c r="R71" s="112">
        <v>0</v>
      </c>
    </row>
    <row r="72" spans="2:41" x14ac:dyDescent="0.35">
      <c r="C72">
        <v>3</v>
      </c>
      <c r="D72" s="3">
        <f>$D$5*D73+$D$4*E72</f>
        <v>0.1455750490293459</v>
      </c>
      <c r="E72" s="3">
        <f>$D$5*E73+$D$4*F72</f>
        <v>0.2440625461567022</v>
      </c>
      <c r="F72" s="3">
        <f>$D$5*F73+$D$4*G72</f>
        <v>0.40918087841058953</v>
      </c>
      <c r="G72" s="2">
        <f>$D$4^2/($D$4^2+$D$5^2)</f>
        <v>0.6860085412259963</v>
      </c>
      <c r="H72" s="1">
        <f>G71</f>
        <v>0.8732938200433098</v>
      </c>
      <c r="M72">
        <v>3</v>
      </c>
      <c r="N72" s="3">
        <f>$D$5*N73+$D$4*O72</f>
        <v>0.85442495097065418</v>
      </c>
      <c r="O72" s="3">
        <f>$D$5*O73+$D$4*P72</f>
        <v>0.75593745384329791</v>
      </c>
      <c r="P72" s="3">
        <f>$D$5*P73+$D$4*Q72</f>
        <v>0.59081912158941052</v>
      </c>
      <c r="Q72" s="2">
        <f>$D$5^2/($D$4^2+$D$5^2)</f>
        <v>0.31399145877400375</v>
      </c>
      <c r="R72" s="1">
        <f>Q71</f>
        <v>0.12670617995669017</v>
      </c>
    </row>
    <row r="73" spans="2:41" x14ac:dyDescent="0.35">
      <c r="C73">
        <v>4</v>
      </c>
      <c r="D73" s="112">
        <v>0</v>
      </c>
      <c r="E73" s="112">
        <v>0</v>
      </c>
      <c r="F73" s="112">
        <v>0</v>
      </c>
      <c r="G73" s="1">
        <f>F72</f>
        <v>0.40918087841058953</v>
      </c>
      <c r="H73" s="1">
        <f>G72</f>
        <v>0.6860085412259963</v>
      </c>
      <c r="I73" s="1">
        <f>H72</f>
        <v>0.8732938200433098</v>
      </c>
      <c r="M73">
        <v>4</v>
      </c>
      <c r="N73" s="111">
        <v>1</v>
      </c>
      <c r="O73" s="111">
        <v>1</v>
      </c>
      <c r="P73" s="111">
        <v>1</v>
      </c>
      <c r="Q73" s="1">
        <f>P72</f>
        <v>0.59081912158941052</v>
      </c>
      <c r="R73" s="1">
        <f>Q72</f>
        <v>0.31399145877400375</v>
      </c>
      <c r="S73" s="1">
        <f>R72</f>
        <v>0.12670617995669017</v>
      </c>
    </row>
    <row r="74" spans="2:41" x14ac:dyDescent="0.35">
      <c r="C74">
        <v>5</v>
      </c>
      <c r="H74" s="1">
        <f>G73</f>
        <v>0.40918087841058953</v>
      </c>
      <c r="I74" s="1">
        <f>H73</f>
        <v>0.6860085412259963</v>
      </c>
      <c r="J74" s="1">
        <f>I73</f>
        <v>0.8732938200433098</v>
      </c>
      <c r="M74">
        <v>5</v>
      </c>
      <c r="R74" s="1">
        <f>Q73</f>
        <v>0.59081912158941052</v>
      </c>
      <c r="S74" s="1">
        <f>R73</f>
        <v>0.31399145877400375</v>
      </c>
      <c r="T74" s="1">
        <f>S73</f>
        <v>0.12670617995669017</v>
      </c>
    </row>
    <row r="75" spans="2:41" x14ac:dyDescent="0.35">
      <c r="C75">
        <v>6</v>
      </c>
      <c r="I75" s="1">
        <f>H74</f>
        <v>0.40918087841058953</v>
      </c>
      <c r="J75" s="1">
        <f>I74</f>
        <v>0.6860085412259963</v>
      </c>
      <c r="M75">
        <v>6</v>
      </c>
      <c r="S75" s="1">
        <f>R74</f>
        <v>0.59081912158941052</v>
      </c>
      <c r="T75" s="1">
        <f>S74</f>
        <v>0.31399145877400375</v>
      </c>
    </row>
    <row r="77" spans="2:41" x14ac:dyDescent="0.35">
      <c r="D77" s="115" t="s">
        <v>881</v>
      </c>
      <c r="E77" s="116"/>
      <c r="F77" s="116"/>
      <c r="G77" s="12">
        <f>INDEX(D80:J86,VLOOKUP($D$8,C79:J86,1,FALSE)+1,HLOOKUP($D$9,C79:J86,1,FALSE)+1)</f>
        <v>4.6502219904199427</v>
      </c>
      <c r="N77" s="115" t="s">
        <v>882</v>
      </c>
      <c r="O77" s="116"/>
      <c r="P77" s="116"/>
      <c r="Q77" s="12">
        <f>INDEX(N80:T86,VLOOKUP($D$8,M79:T86,1,FALSE)+1,HLOOKUP($D$9,M79:T86,1,FALSE)+1)</f>
        <v>1.8515369028082924</v>
      </c>
      <c r="X77" s="115" t="s">
        <v>892</v>
      </c>
      <c r="Y77" s="116"/>
      <c r="AE77" s="115" t="s">
        <v>202</v>
      </c>
      <c r="AF77" s="116"/>
      <c r="AL77" s="115" t="s">
        <v>71</v>
      </c>
      <c r="AM77" s="116"/>
      <c r="AN77" s="116"/>
      <c r="AO77" s="121">
        <f>INDEX(AL80:AO83,VLOOKUP($D$8,AK79:AO83,1,FALSE)+1,HLOOKUP($D$9,AK79:AO83,1,FALSE)+1)</f>
        <v>6.5017588932282351</v>
      </c>
    </row>
    <row r="78" spans="2:41" x14ac:dyDescent="0.35">
      <c r="E78" t="s">
        <v>0</v>
      </c>
      <c r="O78" t="s">
        <v>0</v>
      </c>
      <c r="Y78" t="s">
        <v>0</v>
      </c>
      <c r="AF78" t="s">
        <v>0</v>
      </c>
      <c r="AM78" t="s">
        <v>0</v>
      </c>
    </row>
    <row r="79" spans="2:41" x14ac:dyDescent="0.35">
      <c r="D79">
        <v>0</v>
      </c>
      <c r="E79">
        <v>1</v>
      </c>
      <c r="F79">
        <v>2</v>
      </c>
      <c r="G79">
        <v>3</v>
      </c>
      <c r="H79">
        <v>4</v>
      </c>
      <c r="I79">
        <v>5</v>
      </c>
      <c r="J79">
        <v>6</v>
      </c>
      <c r="N79">
        <v>0</v>
      </c>
      <c r="O79">
        <v>1</v>
      </c>
      <c r="P79">
        <v>2</v>
      </c>
      <c r="Q79">
        <v>3</v>
      </c>
      <c r="R79">
        <v>4</v>
      </c>
      <c r="S79">
        <v>5</v>
      </c>
      <c r="T79">
        <v>6</v>
      </c>
      <c r="X79">
        <v>0</v>
      </c>
      <c r="Y79">
        <v>1</v>
      </c>
      <c r="Z79">
        <v>2</v>
      </c>
      <c r="AA79">
        <v>3</v>
      </c>
      <c r="AE79">
        <v>0</v>
      </c>
      <c r="AF79">
        <v>1</v>
      </c>
      <c r="AG79">
        <v>2</v>
      </c>
      <c r="AH79">
        <v>3</v>
      </c>
      <c r="AL79">
        <v>0</v>
      </c>
      <c r="AM79">
        <v>1</v>
      </c>
      <c r="AN79">
        <v>2</v>
      </c>
      <c r="AO79">
        <v>3</v>
      </c>
    </row>
    <row r="80" spans="2:41" x14ac:dyDescent="0.35">
      <c r="C80">
        <v>0</v>
      </c>
      <c r="D80" s="17">
        <f t="shared" ref="D80:G82" si="26">$D$5*D81+$D$4*E80+$D$5*D70+$D$4*E69</f>
        <v>4.6502219904199427</v>
      </c>
      <c r="E80" s="17">
        <f t="shared" si="26"/>
        <v>4.1212378256458049</v>
      </c>
      <c r="F80" s="17">
        <f t="shared" si="26"/>
        <v>3.1131152681007896</v>
      </c>
      <c r="G80" s="17">
        <f t="shared" si="26"/>
        <v>1.6783181117470567</v>
      </c>
      <c r="H80" s="112">
        <v>0</v>
      </c>
      <c r="M80">
        <v>0</v>
      </c>
      <c r="N80" s="17">
        <f t="shared" ref="N80:Q82" si="27">$D$5*N81+$D$4*O80+$D$5*N70+$D$4*O69</f>
        <v>1.8515369028082924</v>
      </c>
      <c r="O80" s="17">
        <f t="shared" si="27"/>
        <v>1.0725068240275788</v>
      </c>
      <c r="P80" s="17">
        <f t="shared" si="27"/>
        <v>0.49281657938443135</v>
      </c>
      <c r="Q80" s="17">
        <f t="shared" si="27"/>
        <v>0.14146765320083593</v>
      </c>
      <c r="R80" s="112">
        <v>0</v>
      </c>
      <c r="W80">
        <v>0</v>
      </c>
      <c r="X80" s="17">
        <f t="shared" ref="X80:AA83" si="28">D80+N80</f>
        <v>6.5017588932282351</v>
      </c>
      <c r="Y80" s="17">
        <f t="shared" si="28"/>
        <v>5.1937446496733841</v>
      </c>
      <c r="Z80" s="17">
        <f t="shared" si="28"/>
        <v>3.6059318474852211</v>
      </c>
      <c r="AA80" s="17">
        <f t="shared" si="28"/>
        <v>1.8197857649478926</v>
      </c>
      <c r="AD80">
        <v>0</v>
      </c>
      <c r="AE80" s="17">
        <f>X80</f>
        <v>6.5017588932282351</v>
      </c>
      <c r="AF80" s="17">
        <f t="shared" ref="AF80:AF83" si="29">Y80</f>
        <v>5.1937446496733841</v>
      </c>
      <c r="AG80" s="17">
        <f t="shared" ref="AG80:AG83" si="30">Z80</f>
        <v>3.6059318474852211</v>
      </c>
      <c r="AH80" s="17">
        <f t="shared" ref="AH80:AH83" si="31">AA80</f>
        <v>1.8197857649478926</v>
      </c>
      <c r="AK80">
        <v>0</v>
      </c>
      <c r="AL80" s="17">
        <f>AE80</f>
        <v>6.5017588932282351</v>
      </c>
      <c r="AM80" s="17">
        <f t="shared" ref="AM80:AM83" si="32">AF80</f>
        <v>5.1937446496733841</v>
      </c>
      <c r="AN80" s="17">
        <f t="shared" ref="AN80:AN83" si="33">AG80</f>
        <v>3.6059318474852211</v>
      </c>
      <c r="AO80" s="17">
        <f t="shared" ref="AO80:AO83" si="34">AH80</f>
        <v>1.8197857649478926</v>
      </c>
    </row>
    <row r="81" spans="2:41" x14ac:dyDescent="0.35">
      <c r="B81" t="s">
        <v>1</v>
      </c>
      <c r="C81">
        <v>1</v>
      </c>
      <c r="D81" s="17">
        <f t="shared" si="26"/>
        <v>3.6272846683206597</v>
      </c>
      <c r="E81" s="17">
        <f t="shared" si="26"/>
        <v>3.5376402983123647</v>
      </c>
      <c r="F81" s="17">
        <f t="shared" si="26"/>
        <v>2.9434930304367062</v>
      </c>
      <c r="G81" s="17">
        <f t="shared" si="26"/>
        <v>1.7320750245522585</v>
      </c>
      <c r="H81" s="112">
        <v>0</v>
      </c>
      <c r="L81" t="s">
        <v>1</v>
      </c>
      <c r="M81">
        <v>1</v>
      </c>
      <c r="N81" s="17">
        <f t="shared" si="27"/>
        <v>2.3297522034844071</v>
      </c>
      <c r="O81" s="17">
        <f t="shared" si="27"/>
        <v>1.524954509954912</v>
      </c>
      <c r="P81" s="17">
        <f t="shared" si="27"/>
        <v>0.82444676574895359</v>
      </c>
      <c r="Q81" s="17">
        <f t="shared" si="27"/>
        <v>0.29944173576784577</v>
      </c>
      <c r="R81" s="112">
        <v>0</v>
      </c>
      <c r="V81" t="s">
        <v>1</v>
      </c>
      <c r="W81">
        <v>1</v>
      </c>
      <c r="X81" s="17">
        <f t="shared" si="28"/>
        <v>5.9570368718050668</v>
      </c>
      <c r="Y81" s="17">
        <f t="shared" si="28"/>
        <v>5.0625948082672769</v>
      </c>
      <c r="Z81" s="17">
        <f t="shared" si="28"/>
        <v>3.7679397961856598</v>
      </c>
      <c r="AA81" s="17">
        <f t="shared" si="28"/>
        <v>2.0315167603201041</v>
      </c>
      <c r="AC81" t="s">
        <v>1</v>
      </c>
      <c r="AD81">
        <v>1</v>
      </c>
      <c r="AE81" s="17">
        <f t="shared" ref="AE81:AE83" si="35">X81</f>
        <v>5.9570368718050668</v>
      </c>
      <c r="AF81" s="17">
        <f t="shared" si="29"/>
        <v>5.0625948082672769</v>
      </c>
      <c r="AG81" s="17">
        <f t="shared" si="30"/>
        <v>3.7679397961856598</v>
      </c>
      <c r="AH81" s="17">
        <f t="shared" si="31"/>
        <v>2.0315167603201041</v>
      </c>
      <c r="AJ81" t="s">
        <v>1</v>
      </c>
      <c r="AK81">
        <v>1</v>
      </c>
      <c r="AL81" s="17">
        <f t="shared" ref="AL81:AL83" si="36">AE81</f>
        <v>5.9570368718050668</v>
      </c>
      <c r="AM81" s="17">
        <f t="shared" si="32"/>
        <v>5.0625948082672769</v>
      </c>
      <c r="AN81" s="17">
        <f t="shared" si="33"/>
        <v>3.7679397961856598</v>
      </c>
      <c r="AO81" s="17">
        <f t="shared" si="34"/>
        <v>2.0315167603201041</v>
      </c>
    </row>
    <row r="82" spans="2:41" x14ac:dyDescent="0.35">
      <c r="C82">
        <v>2</v>
      </c>
      <c r="D82" s="17">
        <f t="shared" si="26"/>
        <v>2.3523865461124642</v>
      </c>
      <c r="E82" s="17">
        <f t="shared" si="26"/>
        <v>2.662441973447832</v>
      </c>
      <c r="F82" s="17">
        <f t="shared" si="26"/>
        <v>2.6455588506662662</v>
      </c>
      <c r="G82" s="17">
        <f t="shared" si="26"/>
        <v>1.9408663493324005</v>
      </c>
      <c r="H82" s="112">
        <v>0</v>
      </c>
      <c r="M82">
        <v>2</v>
      </c>
      <c r="N82" s="17">
        <f t="shared" si="27"/>
        <v>2.44862441149913</v>
      </c>
      <c r="O82" s="17">
        <f t="shared" si="27"/>
        <v>1.8356844411821924</v>
      </c>
      <c r="P82" s="17">
        <f t="shared" si="27"/>
        <v>1.2108929158646149</v>
      </c>
      <c r="Q82" s="17">
        <f t="shared" si="27"/>
        <v>0.6153424514810476</v>
      </c>
      <c r="R82" s="112">
        <v>0</v>
      </c>
      <c r="W82">
        <v>2</v>
      </c>
      <c r="X82" s="17">
        <f t="shared" si="28"/>
        <v>4.8010109576115942</v>
      </c>
      <c r="Y82" s="17">
        <f t="shared" si="28"/>
        <v>4.4981264146300246</v>
      </c>
      <c r="Z82" s="17">
        <f t="shared" si="28"/>
        <v>3.8564517665308813</v>
      </c>
      <c r="AA82" s="17">
        <f t="shared" si="28"/>
        <v>2.5562088008134483</v>
      </c>
      <c r="AD82">
        <v>2</v>
      </c>
      <c r="AE82" s="17">
        <f t="shared" si="35"/>
        <v>4.8010109576115942</v>
      </c>
      <c r="AF82" s="17">
        <f t="shared" si="29"/>
        <v>4.4981264146300246</v>
      </c>
      <c r="AG82" s="17">
        <f t="shared" si="30"/>
        <v>3.8564517665308813</v>
      </c>
      <c r="AH82" s="17">
        <f t="shared" si="31"/>
        <v>2.5562088008134483</v>
      </c>
      <c r="AK82">
        <v>2</v>
      </c>
      <c r="AL82" s="17">
        <f t="shared" si="36"/>
        <v>4.8010109576115942</v>
      </c>
      <c r="AM82" s="17">
        <f t="shared" si="32"/>
        <v>4.4981264146300246</v>
      </c>
      <c r="AN82" s="17">
        <f t="shared" si="33"/>
        <v>3.8564517665308813</v>
      </c>
      <c r="AO82" s="17">
        <f t="shared" si="34"/>
        <v>2.5562088008134483</v>
      </c>
    </row>
    <row r="83" spans="2:41" x14ac:dyDescent="0.35">
      <c r="C83">
        <v>3</v>
      </c>
      <c r="D83" s="17">
        <f>$D$5*D84+$D$4*E83+$D$5*D73+$D$4*E72</f>
        <v>0.99812830208007819</v>
      </c>
      <c r="E83" s="17">
        <f>$D$5*E84+$D$4*F83+$D$5*E73+$D$4*F72</f>
        <v>1.4293405295834432</v>
      </c>
      <c r="F83" s="17">
        <f>$D$5*F84+$D$4*G83+$D$5*F73+$D$4*G72</f>
        <v>1.9871671997877653</v>
      </c>
      <c r="G83" s="16">
        <f>2*$D$4^2/(2*$D$4^2-2*$D$4+1)^2</f>
        <v>2.6455588506662666</v>
      </c>
      <c r="H83" s="1">
        <f>G82</f>
        <v>1.9408663493324005</v>
      </c>
      <c r="M83">
        <v>3</v>
      </c>
      <c r="N83" s="17">
        <f>$D$5*N84+$D$4*O83+$D$5*N73+$D$4*O72</f>
        <v>1.7724714886872257</v>
      </c>
      <c r="O83" s="17">
        <f>$D$5*O84+$D$4*P83+$D$5*O73+$D$4*P72</f>
        <v>1.5391427100964523</v>
      </c>
      <c r="P83" s="17">
        <f>$D$5*P84+$D$4*Q83+$D$5*P73+$D$4*Q72</f>
        <v>1.3130757659296679</v>
      </c>
      <c r="Q83" s="16">
        <f>2*$D$5^2/(2*$D$5^2-2*$D$5+1)^2</f>
        <v>1.2108929158646147</v>
      </c>
      <c r="R83" s="1">
        <f>Q82</f>
        <v>0.6153424514810476</v>
      </c>
      <c r="W83">
        <v>3</v>
      </c>
      <c r="X83" s="17">
        <f t="shared" si="28"/>
        <v>2.7705997907673039</v>
      </c>
      <c r="Y83" s="17">
        <f t="shared" si="28"/>
        <v>2.9684832396798955</v>
      </c>
      <c r="Z83" s="17">
        <f t="shared" si="28"/>
        <v>3.300242965717433</v>
      </c>
      <c r="AA83" s="17">
        <f t="shared" si="28"/>
        <v>3.8564517665308813</v>
      </c>
      <c r="AD83">
        <v>3</v>
      </c>
      <c r="AE83" s="17">
        <f t="shared" si="35"/>
        <v>2.7705997907673039</v>
      </c>
      <c r="AF83" s="17">
        <f t="shared" si="29"/>
        <v>2.9684832396798955</v>
      </c>
      <c r="AG83" s="17">
        <f t="shared" si="30"/>
        <v>3.300242965717433</v>
      </c>
      <c r="AH83" s="17">
        <f t="shared" si="31"/>
        <v>3.8564517665308813</v>
      </c>
      <c r="AK83">
        <v>3</v>
      </c>
      <c r="AL83" s="17">
        <f t="shared" si="36"/>
        <v>2.7705997907673039</v>
      </c>
      <c r="AM83" s="17">
        <f t="shared" si="32"/>
        <v>2.9684832396798955</v>
      </c>
      <c r="AN83" s="17">
        <f t="shared" si="33"/>
        <v>3.300242965717433</v>
      </c>
      <c r="AO83" s="17">
        <f t="shared" si="34"/>
        <v>3.8564517665308813</v>
      </c>
    </row>
    <row r="84" spans="2:41" x14ac:dyDescent="0.35">
      <c r="C84">
        <v>4</v>
      </c>
      <c r="D84" s="112">
        <v>0</v>
      </c>
      <c r="E84" s="112">
        <v>0</v>
      </c>
      <c r="F84" s="112">
        <v>0</v>
      </c>
      <c r="G84" s="1">
        <f>F83</f>
        <v>1.9871671997877653</v>
      </c>
      <c r="H84" s="1">
        <f>G83</f>
        <v>2.6455588506662666</v>
      </c>
      <c r="I84" s="1">
        <f>H83</f>
        <v>1.9408663493324005</v>
      </c>
      <c r="M84">
        <v>4</v>
      </c>
      <c r="N84" s="112">
        <v>0</v>
      </c>
      <c r="O84" s="112">
        <v>0</v>
      </c>
      <c r="P84" s="112">
        <v>0</v>
      </c>
      <c r="Q84" s="1">
        <f>P83</f>
        <v>1.3130757659296679</v>
      </c>
      <c r="R84" s="1">
        <f>Q83</f>
        <v>1.2108929158646147</v>
      </c>
      <c r="S84" s="1">
        <f>R83</f>
        <v>0.6153424514810476</v>
      </c>
    </row>
    <row r="85" spans="2:41" x14ac:dyDescent="0.35">
      <c r="C85">
        <v>5</v>
      </c>
      <c r="H85" s="1">
        <f>G84</f>
        <v>1.9871671997877653</v>
      </c>
      <c r="I85" s="1">
        <f>H84</f>
        <v>2.6455588506662666</v>
      </c>
      <c r="J85" s="1">
        <f>I84</f>
        <v>1.9408663493324005</v>
      </c>
      <c r="M85">
        <v>5</v>
      </c>
      <c r="R85" s="1">
        <f>Q84</f>
        <v>1.3130757659296679</v>
      </c>
      <c r="S85" s="1">
        <f>R84</f>
        <v>1.2108929158646147</v>
      </c>
      <c r="T85" s="1">
        <f>S84</f>
        <v>0.6153424514810476</v>
      </c>
    </row>
    <row r="86" spans="2:41" x14ac:dyDescent="0.35">
      <c r="C86">
        <v>6</v>
      </c>
      <c r="I86" s="1">
        <f>H85</f>
        <v>1.9871671997877653</v>
      </c>
      <c r="J86" s="1">
        <f>I85</f>
        <v>2.6455588506662666</v>
      </c>
      <c r="M86">
        <v>6</v>
      </c>
      <c r="S86" s="1">
        <f>R85</f>
        <v>1.3130757659296679</v>
      </c>
      <c r="T86" s="1">
        <f>S85</f>
        <v>1.2108929158646147</v>
      </c>
    </row>
    <row r="88" spans="2:41" x14ac:dyDescent="0.35">
      <c r="D88" s="115" t="s">
        <v>883</v>
      </c>
      <c r="E88" s="116"/>
      <c r="F88" s="116"/>
      <c r="G88" s="12">
        <f>INDEX(D91:J97,VLOOKUP($D$8,C90:J97,1,FALSE)+1,HLOOKUP($D$9,C90:J97,1,FALSE)+1)</f>
        <v>34.509109336571029</v>
      </c>
      <c r="N88" s="115" t="s">
        <v>884</v>
      </c>
      <c r="O88" s="116"/>
      <c r="P88" s="116"/>
      <c r="Q88" s="12">
        <f>INDEX(N91:T97,VLOOKUP($D$8,M90:T97,1,FALSE)+1,HLOOKUP($D$9,M90:T97,1,FALSE)+1)</f>
        <v>14.536226676070063</v>
      </c>
      <c r="X88" s="115" t="s">
        <v>893</v>
      </c>
      <c r="Y88" s="116"/>
      <c r="AE88" s="115" t="s">
        <v>203</v>
      </c>
      <c r="AF88" s="116"/>
      <c r="AL88" s="115" t="s">
        <v>73</v>
      </c>
      <c r="AM88" s="116"/>
      <c r="AN88" s="116"/>
      <c r="AO88" s="121">
        <f>INDEX(AL91:AO94,VLOOKUP($D$8,AK90:AO94,1,FALSE)+1,HLOOKUP($D$9,AK90:AO94,1,FALSE)+1)</f>
        <v>6.7724673069686503</v>
      </c>
    </row>
    <row r="89" spans="2:41" x14ac:dyDescent="0.35">
      <c r="E89" t="s">
        <v>0</v>
      </c>
      <c r="O89" t="s">
        <v>0</v>
      </c>
      <c r="Y89" t="s">
        <v>0</v>
      </c>
      <c r="AF89" t="s">
        <v>0</v>
      </c>
      <c r="AM89" t="s">
        <v>0</v>
      </c>
    </row>
    <row r="90" spans="2:41" x14ac:dyDescent="0.35">
      <c r="D90">
        <v>0</v>
      </c>
      <c r="E90">
        <v>1</v>
      </c>
      <c r="F90">
        <v>2</v>
      </c>
      <c r="G90">
        <v>3</v>
      </c>
      <c r="H90">
        <v>4</v>
      </c>
      <c r="I90">
        <v>5</v>
      </c>
      <c r="J90">
        <v>6</v>
      </c>
      <c r="N90">
        <v>0</v>
      </c>
      <c r="O90">
        <v>1</v>
      </c>
      <c r="P90">
        <v>2</v>
      </c>
      <c r="Q90">
        <v>3</v>
      </c>
      <c r="R90">
        <v>4</v>
      </c>
      <c r="S90">
        <v>5</v>
      </c>
      <c r="T90">
        <v>6</v>
      </c>
      <c r="X90">
        <v>0</v>
      </c>
      <c r="Y90">
        <v>1</v>
      </c>
      <c r="Z90">
        <v>2</v>
      </c>
      <c r="AA90">
        <v>3</v>
      </c>
      <c r="AE90">
        <v>0</v>
      </c>
      <c r="AF90">
        <v>1</v>
      </c>
      <c r="AG90">
        <v>2</v>
      </c>
      <c r="AH90">
        <v>3</v>
      </c>
      <c r="AL90">
        <v>0</v>
      </c>
      <c r="AM90">
        <v>1</v>
      </c>
      <c r="AN90">
        <v>2</v>
      </c>
      <c r="AO90">
        <v>3</v>
      </c>
    </row>
    <row r="91" spans="2:41" x14ac:dyDescent="0.35">
      <c r="C91">
        <v>0</v>
      </c>
      <c r="D91" s="17">
        <f t="shared" ref="D91:G93" si="37">$D$5*D92+$D$4*E91+2*$D$5*D81+2*$D$4*E80+$D$5*D70+$D$4*E69</f>
        <v>34.509109336571029</v>
      </c>
      <c r="E91" s="17">
        <f t="shared" si="37"/>
        <v>24.93113322913775</v>
      </c>
      <c r="F91" s="17">
        <f t="shared" si="37"/>
        <v>14.196559447281652</v>
      </c>
      <c r="G91" s="17">
        <f t="shared" si="37"/>
        <v>4.8753111263929538</v>
      </c>
      <c r="H91" s="112">
        <v>0</v>
      </c>
      <c r="M91">
        <v>0</v>
      </c>
      <c r="N91" s="17">
        <f t="shared" ref="N91:Q93" si="38">$D$5*N92+$D$4*O91+2*$D$5*N81+2*$D$4*O80+$D$5*N70+$D$4*O69</f>
        <v>14.536226676070063</v>
      </c>
      <c r="O91" s="17">
        <f t="shared" si="38"/>
        <v>8.2891322116473027</v>
      </c>
      <c r="P91" s="17">
        <f t="shared" si="38"/>
        <v>3.8151796390378401</v>
      </c>
      <c r="Q91" s="17">
        <f t="shared" si="38"/>
        <v>1.1176827389863653</v>
      </c>
      <c r="R91" s="112">
        <v>0</v>
      </c>
      <c r="W91">
        <v>0</v>
      </c>
      <c r="X91" s="17">
        <f t="shared" ref="X91:AA94" si="39">D91+N91</f>
        <v>49.045336012641094</v>
      </c>
      <c r="Y91" s="17">
        <f t="shared" si="39"/>
        <v>33.220265440785056</v>
      </c>
      <c r="Z91" s="17">
        <f t="shared" si="39"/>
        <v>18.011739086319494</v>
      </c>
      <c r="AA91" s="17">
        <f t="shared" si="39"/>
        <v>5.9929938653793187</v>
      </c>
      <c r="AD91">
        <v>0</v>
      </c>
      <c r="AE91" s="17">
        <f t="shared" ref="AE91:AH94" si="40">X91</f>
        <v>49.045336012641094</v>
      </c>
      <c r="AF91" s="17">
        <f t="shared" si="40"/>
        <v>33.220265440785056</v>
      </c>
      <c r="AG91" s="17">
        <f t="shared" si="40"/>
        <v>18.011739086319494</v>
      </c>
      <c r="AH91" s="17">
        <f t="shared" si="40"/>
        <v>5.9929938653793187</v>
      </c>
      <c r="AK91">
        <v>0</v>
      </c>
      <c r="AL91" s="17">
        <f t="shared" ref="AL91:AO94" si="41">AE91-AE80^2</f>
        <v>6.7724673069686503</v>
      </c>
      <c r="AM91" s="17">
        <f t="shared" si="41"/>
        <v>6.2452819547741534</v>
      </c>
      <c r="AN91" s="17">
        <f t="shared" si="41"/>
        <v>5.0089945976113146</v>
      </c>
      <c r="AO91" s="17">
        <f t="shared" si="41"/>
        <v>2.6813736350723323</v>
      </c>
    </row>
    <row r="92" spans="2:41" x14ac:dyDescent="0.35">
      <c r="B92" t="s">
        <v>1</v>
      </c>
      <c r="C92">
        <v>1</v>
      </c>
      <c r="D92" s="17">
        <f t="shared" si="37"/>
        <v>27.423719972749314</v>
      </c>
      <c r="E92" s="17">
        <f t="shared" si="37"/>
        <v>22.445955454434753</v>
      </c>
      <c r="F92" s="17">
        <f t="shared" si="37"/>
        <v>14.835501867056809</v>
      </c>
      <c r="G92" s="17">
        <f t="shared" si="37"/>
        <v>6.1904154230493242</v>
      </c>
      <c r="H92" s="112">
        <v>0</v>
      </c>
      <c r="L92" t="s">
        <v>1</v>
      </c>
      <c r="M92">
        <v>1</v>
      </c>
      <c r="N92" s="17">
        <f t="shared" si="38"/>
        <v>15.266761792761359</v>
      </c>
      <c r="O92" s="17">
        <f t="shared" si="38"/>
        <v>9.990935721064842</v>
      </c>
      <c r="P92" s="17">
        <f t="shared" si="38"/>
        <v>5.5475651730506961</v>
      </c>
      <c r="Q92" s="17">
        <f t="shared" si="38"/>
        <v>2.1197236038214404</v>
      </c>
      <c r="R92" s="112">
        <v>0</v>
      </c>
      <c r="V92" t="s">
        <v>1</v>
      </c>
      <c r="W92">
        <v>1</v>
      </c>
      <c r="X92" s="17">
        <f t="shared" si="39"/>
        <v>42.690481765510675</v>
      </c>
      <c r="Y92" s="17">
        <f t="shared" si="39"/>
        <v>32.436891175499596</v>
      </c>
      <c r="Z92" s="17">
        <f t="shared" si="39"/>
        <v>20.383067040107505</v>
      </c>
      <c r="AA92" s="17">
        <f t="shared" si="39"/>
        <v>8.3101390268707647</v>
      </c>
      <c r="AC92" t="s">
        <v>1</v>
      </c>
      <c r="AD92">
        <v>1</v>
      </c>
      <c r="AE92" s="17">
        <f t="shared" si="40"/>
        <v>42.690481765510675</v>
      </c>
      <c r="AF92" s="17">
        <f t="shared" si="40"/>
        <v>32.436891175499596</v>
      </c>
      <c r="AG92" s="17">
        <f t="shared" si="40"/>
        <v>20.383067040107505</v>
      </c>
      <c r="AH92" s="17">
        <f t="shared" si="40"/>
        <v>8.3101390268707647</v>
      </c>
      <c r="AJ92" t="s">
        <v>1</v>
      </c>
      <c r="AK92">
        <v>1</v>
      </c>
      <c r="AL92" s="17">
        <f t="shared" si="41"/>
        <v>7.2041934734655797</v>
      </c>
      <c r="AM92" s="17">
        <f t="shared" si="41"/>
        <v>6.8070249828048084</v>
      </c>
      <c r="AN92" s="17">
        <f t="shared" si="41"/>
        <v>6.1856967324278749</v>
      </c>
      <c r="AO92" s="17">
        <f t="shared" si="41"/>
        <v>4.1830786794092738</v>
      </c>
    </row>
    <row r="93" spans="2:41" x14ac:dyDescent="0.35">
      <c r="C93">
        <v>2</v>
      </c>
      <c r="D93" s="17">
        <f t="shared" si="37"/>
        <v>18.211191809100789</v>
      </c>
      <c r="E93" s="17">
        <f t="shared" si="37"/>
        <v>17.915129248824162</v>
      </c>
      <c r="F93" s="17">
        <f t="shared" si="37"/>
        <v>15.113822504894127</v>
      </c>
      <c r="G93" s="17">
        <f t="shared" si="37"/>
        <v>9.1073777529968183</v>
      </c>
      <c r="H93" s="112">
        <v>0</v>
      </c>
      <c r="M93">
        <v>2</v>
      </c>
      <c r="N93" s="17">
        <f t="shared" si="38"/>
        <v>12.588951506388284</v>
      </c>
      <c r="O93" s="17">
        <f t="shared" si="38"/>
        <v>9.7254071989026016</v>
      </c>
      <c r="P93" s="17">
        <f t="shared" si="38"/>
        <v>6.9177144172024176</v>
      </c>
      <c r="Q93" s="17">
        <f t="shared" si="38"/>
        <v>3.895510604979032</v>
      </c>
      <c r="R93" s="112">
        <v>0</v>
      </c>
      <c r="W93">
        <v>2</v>
      </c>
      <c r="X93" s="17">
        <f t="shared" si="39"/>
        <v>30.800143315489073</v>
      </c>
      <c r="Y93" s="17">
        <f t="shared" si="39"/>
        <v>27.640536447726763</v>
      </c>
      <c r="Z93" s="17">
        <f t="shared" si="39"/>
        <v>22.031536922096546</v>
      </c>
      <c r="AA93" s="17">
        <f t="shared" si="39"/>
        <v>13.00288835797585</v>
      </c>
      <c r="AD93">
        <v>2</v>
      </c>
      <c r="AE93" s="17">
        <f t="shared" si="40"/>
        <v>30.800143315489073</v>
      </c>
      <c r="AF93" s="17">
        <f t="shared" si="40"/>
        <v>27.640536447726763</v>
      </c>
      <c r="AG93" s="17">
        <f t="shared" si="40"/>
        <v>22.031536922096546</v>
      </c>
      <c r="AH93" s="17">
        <f t="shared" si="40"/>
        <v>13.00288835797585</v>
      </c>
      <c r="AK93">
        <v>2</v>
      </c>
      <c r="AL93" s="17">
        <f t="shared" si="41"/>
        <v>7.7504371003824772</v>
      </c>
      <c r="AM93" s="17">
        <f t="shared" si="41"/>
        <v>7.407395205734403</v>
      </c>
      <c r="AN93" s="17">
        <f t="shared" si="41"/>
        <v>7.1593166945173916</v>
      </c>
      <c r="AO93" s="17">
        <f t="shared" si="41"/>
        <v>6.4686849246197236</v>
      </c>
    </row>
    <row r="94" spans="2:41" x14ac:dyDescent="0.35">
      <c r="C94">
        <v>3</v>
      </c>
      <c r="D94" s="17">
        <f>$D$5*D95+$D$4*E94+2*$D$5*D84+2*$D$4*E83+$D$5*D73+$D$4*E72</f>
        <v>7.8858364388424045</v>
      </c>
      <c r="E94" s="17">
        <f>$D$5*E95+$D$4*F94+2*$D$5*E84+2*$D$4*F83+$D$5*E73+$D$4*F72</f>
        <v>10.11818493065924</v>
      </c>
      <c r="F94" s="17">
        <f>$D$5*F95+$D$4*G94+2*$D$5*F84+2*$D$4*G83+$D$5*F73+$D$4*G72</f>
        <v>12.580037151683742</v>
      </c>
      <c r="G94" s="16">
        <f>4*$D$4^2*(1-2*$D$4^2+2*$D$4)/(2*$D$4^2-2*$D$4+1)^3</f>
        <v>15.113822504894129</v>
      </c>
      <c r="H94" s="1">
        <f>G93</f>
        <v>9.1073777529968183</v>
      </c>
      <c r="M94">
        <v>3</v>
      </c>
      <c r="N94" s="17">
        <f>$D$5*N95+$D$4*O94+2*$D$5*N84+2*$D$4*O83+$D$5*N73+$D$4*O72</f>
        <v>6.2678137292258302</v>
      </c>
      <c r="O94" s="17">
        <f>$D$5*O95+$D$4*P94+2*$D$5*O84+2*$D$4*P83+$D$5*O73+$D$4*P72</f>
        <v>5.9974831085935163</v>
      </c>
      <c r="P94" s="17">
        <f>$D$5*P95+$D$4*Q94+2*$D$5*P84+2*$D$4*Q83+$D$5*P73+$D$4*Q72</f>
        <v>6.1615149454987126</v>
      </c>
      <c r="Q94" s="16">
        <f>4*$D$5^2*(1-2*$D$5^2+2*$D$5)/(2*$D$5^2-2*$D$5+1)^3</f>
        <v>6.917714417202415</v>
      </c>
      <c r="R94" s="1">
        <f>Q93</f>
        <v>3.895510604979032</v>
      </c>
      <c r="W94">
        <v>3</v>
      </c>
      <c r="X94" s="17">
        <f t="shared" si="39"/>
        <v>14.153650168068236</v>
      </c>
      <c r="Y94" s="17">
        <f t="shared" si="39"/>
        <v>16.115668039252757</v>
      </c>
      <c r="Z94" s="17">
        <f t="shared" si="39"/>
        <v>18.741552097182456</v>
      </c>
      <c r="AA94" s="17">
        <f t="shared" si="39"/>
        <v>22.031536922096542</v>
      </c>
      <c r="AD94">
        <v>3</v>
      </c>
      <c r="AE94" s="17">
        <f t="shared" si="40"/>
        <v>14.153650168068236</v>
      </c>
      <c r="AF94" s="17">
        <f t="shared" si="40"/>
        <v>16.115668039252757</v>
      </c>
      <c r="AG94" s="17">
        <f t="shared" si="40"/>
        <v>18.741552097182456</v>
      </c>
      <c r="AH94" s="17">
        <f t="shared" si="40"/>
        <v>22.031536922096542</v>
      </c>
      <c r="AK94">
        <v>3</v>
      </c>
      <c r="AL94" s="17">
        <f t="shared" si="41"/>
        <v>6.4774269674684071</v>
      </c>
      <c r="AM94" s="17">
        <f t="shared" si="41"/>
        <v>7.3037752949923096</v>
      </c>
      <c r="AN94" s="17">
        <f t="shared" si="41"/>
        <v>7.8499484644150588</v>
      </c>
      <c r="AO94" s="17">
        <f t="shared" si="41"/>
        <v>7.1593166945173881</v>
      </c>
    </row>
    <row r="95" spans="2:41" x14ac:dyDescent="0.35">
      <c r="C95">
        <v>4</v>
      </c>
      <c r="D95" s="112">
        <v>0</v>
      </c>
      <c r="E95" s="112">
        <v>0</v>
      </c>
      <c r="F95" s="112">
        <v>0</v>
      </c>
      <c r="G95" s="1">
        <f>F94</f>
        <v>12.580037151683742</v>
      </c>
      <c r="H95" s="1">
        <f>G94</f>
        <v>15.113822504894129</v>
      </c>
      <c r="I95" s="1">
        <f>H94</f>
        <v>9.1073777529968183</v>
      </c>
      <c r="M95">
        <v>4</v>
      </c>
      <c r="N95" s="112">
        <v>0</v>
      </c>
      <c r="O95" s="112">
        <v>0</v>
      </c>
      <c r="P95" s="112">
        <v>0</v>
      </c>
      <c r="Q95" s="1">
        <f>P94</f>
        <v>6.1615149454987126</v>
      </c>
      <c r="R95" s="1">
        <f>Q94</f>
        <v>6.917714417202415</v>
      </c>
      <c r="S95" s="1">
        <f>R94</f>
        <v>3.895510604979032</v>
      </c>
    </row>
    <row r="96" spans="2:41" x14ac:dyDescent="0.35">
      <c r="C96">
        <v>5</v>
      </c>
      <c r="H96" s="1">
        <f>G95</f>
        <v>12.580037151683742</v>
      </c>
      <c r="I96" s="1">
        <f>H95</f>
        <v>15.113822504894129</v>
      </c>
      <c r="J96" s="1">
        <f>I95</f>
        <v>9.1073777529968183</v>
      </c>
      <c r="M96">
        <v>5</v>
      </c>
      <c r="R96" s="1">
        <f>Q95</f>
        <v>6.1615149454987126</v>
      </c>
      <c r="S96" s="1">
        <f>R95</f>
        <v>6.917714417202415</v>
      </c>
      <c r="T96" s="1">
        <f>S95</f>
        <v>3.895510604979032</v>
      </c>
    </row>
    <row r="97" spans="2:41" x14ac:dyDescent="0.35">
      <c r="C97">
        <v>6</v>
      </c>
      <c r="I97" s="1">
        <f>H96</f>
        <v>12.580037151683742</v>
      </c>
      <c r="J97" s="1">
        <f>I96</f>
        <v>15.113822504894129</v>
      </c>
      <c r="M97">
        <v>6</v>
      </c>
      <c r="S97" s="1">
        <f>R96</f>
        <v>6.1615149454987126</v>
      </c>
      <c r="T97" s="1">
        <f>S96</f>
        <v>6.917714417202415</v>
      </c>
    </row>
    <row r="99" spans="2:41" x14ac:dyDescent="0.35">
      <c r="D99" s="115" t="s">
        <v>885</v>
      </c>
      <c r="E99" s="116"/>
      <c r="F99" s="116"/>
      <c r="G99" s="12">
        <f>INDEX(D102:J108,VLOOKUP($D$8,C101:J108,1,FALSE)+1,HLOOKUP($D$9,C101:J108,1,FALSE)+1)</f>
        <v>309.68281728760047</v>
      </c>
      <c r="N99" s="115" t="s">
        <v>886</v>
      </c>
      <c r="O99" s="116"/>
      <c r="P99" s="116"/>
      <c r="Q99" s="12">
        <f>INDEX(N102:T108,VLOOKUP($D$8,M101:T108,1,FALSE)+1,HLOOKUP($D$9,M101:T108,1,FALSE)+1)</f>
        <v>135.95260374275045</v>
      </c>
      <c r="X99" s="115" t="s">
        <v>894</v>
      </c>
      <c r="Y99" s="116"/>
      <c r="AE99" s="115" t="s">
        <v>204</v>
      </c>
      <c r="AF99" s="116"/>
      <c r="AL99" s="115" t="s">
        <v>105</v>
      </c>
      <c r="AM99" s="116"/>
      <c r="AN99" s="116"/>
      <c r="AO99" s="121">
        <f>INDEX(AL102:AO105,VLOOKUP($D$8,AK101:AO105,1,FALSE)+1,HLOOKUP($D$9,AK101:AO105,1,FALSE)+1)</f>
        <v>2.1951405293567627</v>
      </c>
    </row>
    <row r="100" spans="2:41" x14ac:dyDescent="0.35">
      <c r="E100" t="s">
        <v>0</v>
      </c>
      <c r="O100" t="s">
        <v>0</v>
      </c>
      <c r="Y100" t="s">
        <v>0</v>
      </c>
      <c r="AF100" t="s">
        <v>0</v>
      </c>
      <c r="AM100" t="s">
        <v>0</v>
      </c>
    </row>
    <row r="101" spans="2:41" x14ac:dyDescent="0.35">
      <c r="D101">
        <v>0</v>
      </c>
      <c r="E101">
        <v>1</v>
      </c>
      <c r="F101">
        <v>2</v>
      </c>
      <c r="G101">
        <v>3</v>
      </c>
      <c r="H101">
        <v>4</v>
      </c>
      <c r="I101">
        <v>5</v>
      </c>
      <c r="J101">
        <v>6</v>
      </c>
      <c r="N101">
        <v>0</v>
      </c>
      <c r="O101">
        <v>1</v>
      </c>
      <c r="P101">
        <v>2</v>
      </c>
      <c r="Q101">
        <v>3</v>
      </c>
      <c r="R101">
        <v>4</v>
      </c>
      <c r="S101">
        <v>5</v>
      </c>
      <c r="T101">
        <v>6</v>
      </c>
      <c r="X101">
        <v>0</v>
      </c>
      <c r="Y101">
        <v>1</v>
      </c>
      <c r="Z101">
        <v>2</v>
      </c>
      <c r="AA101">
        <v>3</v>
      </c>
      <c r="AE101">
        <v>0</v>
      </c>
      <c r="AF101">
        <v>1</v>
      </c>
      <c r="AG101">
        <v>2</v>
      </c>
      <c r="AH101">
        <v>3</v>
      </c>
      <c r="AL101">
        <v>0</v>
      </c>
      <c r="AM101">
        <v>1</v>
      </c>
      <c r="AN101">
        <v>2</v>
      </c>
      <c r="AO101">
        <v>3</v>
      </c>
    </row>
    <row r="102" spans="2:41" x14ac:dyDescent="0.35">
      <c r="C102">
        <v>0</v>
      </c>
      <c r="D102" s="17">
        <f t="shared" ref="D102:G104" si="42">$D$5*D103+$D$4*E102+3*$D$5*D92+3*$D$4*E91+3*$D$5*D81+3*$D$4*E80+$D$5*D70+$D$4*E69</f>
        <v>309.68281728760047</v>
      </c>
      <c r="E102" s="17">
        <f t="shared" si="42"/>
        <v>196.56266411687369</v>
      </c>
      <c r="F102" s="17">
        <f t="shared" si="42"/>
        <v>96.423983508030176</v>
      </c>
      <c r="G102" s="17">
        <f t="shared" si="42"/>
        <v>28.15665914069109</v>
      </c>
      <c r="H102" s="112">
        <v>0</v>
      </c>
      <c r="M102">
        <v>0</v>
      </c>
      <c r="N102" s="17">
        <f t="shared" ref="N102:Q104" si="43">$D$5*N103+$D$4*O102+3*$D$5*N92+3*$D$4*O91+3*$D$5*N81+3*$D$4*O80+$D$5*N70+$D$4*O69</f>
        <v>135.95260374275045</v>
      </c>
      <c r="O102" s="17">
        <f t="shared" si="43"/>
        <v>77.563434832008255</v>
      </c>
      <c r="P102" s="17">
        <f t="shared" si="43"/>
        <v>35.888743300309223</v>
      </c>
      <c r="Q102" s="17">
        <f t="shared" si="43"/>
        <v>10.532851928999774</v>
      </c>
      <c r="R102" s="112">
        <v>0</v>
      </c>
      <c r="W102">
        <v>0</v>
      </c>
      <c r="X102" s="17">
        <f t="shared" ref="X102:AA105" si="44">D102+N102</f>
        <v>445.63542103035093</v>
      </c>
      <c r="Y102" s="17">
        <f t="shared" si="44"/>
        <v>274.12609894888192</v>
      </c>
      <c r="Z102" s="17">
        <f t="shared" si="44"/>
        <v>132.31272680833939</v>
      </c>
      <c r="AA102" s="17">
        <f t="shared" si="44"/>
        <v>38.689511069690866</v>
      </c>
      <c r="AD102">
        <v>0</v>
      </c>
      <c r="AE102" s="17">
        <f t="shared" ref="AE102:AH105" si="45">X102</f>
        <v>445.63542103035093</v>
      </c>
      <c r="AF102" s="17">
        <f t="shared" si="45"/>
        <v>274.12609894888192</v>
      </c>
      <c r="AG102" s="17">
        <f t="shared" si="45"/>
        <v>132.31272680833939</v>
      </c>
      <c r="AH102" s="17">
        <f t="shared" si="45"/>
        <v>38.689511069690866</v>
      </c>
      <c r="AK102">
        <v>0</v>
      </c>
      <c r="AL102" s="17">
        <f t="shared" ref="AL102:AO105" si="46">(AE102-3*AE91*AE80+2*AE80^3)/(AL91)^(3/2)</f>
        <v>2.1951405293567627</v>
      </c>
      <c r="AM102" s="17">
        <f t="shared" si="46"/>
        <v>2.3524695801347861</v>
      </c>
      <c r="AN102" s="17">
        <f t="shared" si="46"/>
        <v>2.7866174499566068</v>
      </c>
      <c r="AO102" s="17">
        <f t="shared" si="46"/>
        <v>4.1051317843392274</v>
      </c>
    </row>
    <row r="103" spans="2:41" x14ac:dyDescent="0.35">
      <c r="B103" t="s">
        <v>1</v>
      </c>
      <c r="C103">
        <v>1</v>
      </c>
      <c r="D103" s="17">
        <f t="shared" si="42"/>
        <v>253.10111946685015</v>
      </c>
      <c r="E103" s="17">
        <f t="shared" si="42"/>
        <v>187.79719226871677</v>
      </c>
      <c r="F103" s="17">
        <f t="shared" si="42"/>
        <v>112.64210238371285</v>
      </c>
      <c r="G103" s="17">
        <f t="shared" si="42"/>
        <v>43.580763275821909</v>
      </c>
      <c r="H103" s="112">
        <v>0</v>
      </c>
      <c r="L103" t="s">
        <v>1</v>
      </c>
      <c r="M103">
        <v>1</v>
      </c>
      <c r="N103" s="17">
        <f t="shared" si="43"/>
        <v>127.28271099885757</v>
      </c>
      <c r="O103" s="17">
        <f t="shared" si="43"/>
        <v>85.107979964947233</v>
      </c>
      <c r="P103" s="17">
        <f t="shared" si="43"/>
        <v>48.480247733008135</v>
      </c>
      <c r="Q103" s="17">
        <f t="shared" si="43"/>
        <v>18.792906787364686</v>
      </c>
      <c r="R103" s="112">
        <v>0</v>
      </c>
      <c r="V103" t="s">
        <v>1</v>
      </c>
      <c r="W103">
        <v>1</v>
      </c>
      <c r="X103" s="17">
        <f t="shared" si="44"/>
        <v>380.38383046570772</v>
      </c>
      <c r="Y103" s="17">
        <f t="shared" si="44"/>
        <v>272.90517223366402</v>
      </c>
      <c r="Z103" s="17">
        <f t="shared" si="44"/>
        <v>161.12235011672098</v>
      </c>
      <c r="AA103" s="17">
        <f t="shared" si="44"/>
        <v>62.373670063186594</v>
      </c>
      <c r="AC103" t="s">
        <v>1</v>
      </c>
      <c r="AD103">
        <v>1</v>
      </c>
      <c r="AE103" s="17">
        <f t="shared" si="45"/>
        <v>380.38383046570772</v>
      </c>
      <c r="AF103" s="17">
        <f t="shared" si="45"/>
        <v>272.90517223366402</v>
      </c>
      <c r="AG103" s="17">
        <f t="shared" si="45"/>
        <v>161.12235011672098</v>
      </c>
      <c r="AH103" s="17">
        <f t="shared" si="45"/>
        <v>62.373670063186594</v>
      </c>
      <c r="AJ103" t="s">
        <v>1</v>
      </c>
      <c r="AK103">
        <v>1</v>
      </c>
      <c r="AL103" s="17">
        <f t="shared" si="46"/>
        <v>2.0812322377901764</v>
      </c>
      <c r="AM103" s="17">
        <f t="shared" si="46"/>
        <v>2.2392203049537467</v>
      </c>
      <c r="AN103" s="17">
        <f t="shared" si="46"/>
        <v>2.4508793894508649</v>
      </c>
      <c r="AO103" s="17">
        <f t="shared" si="46"/>
        <v>3.3306741571156819</v>
      </c>
    </row>
    <row r="104" spans="2:41" x14ac:dyDescent="0.35">
      <c r="C104">
        <v>2</v>
      </c>
      <c r="D104" s="17">
        <f t="shared" si="42"/>
        <v>171.30957120392358</v>
      </c>
      <c r="E104" s="17">
        <f t="shared" si="42"/>
        <v>156.56055892250782</v>
      </c>
      <c r="F104" s="17">
        <f t="shared" si="42"/>
        <v>124.22459727808454</v>
      </c>
      <c r="G104" s="17">
        <f t="shared" si="42"/>
        <v>72.501657137478205</v>
      </c>
      <c r="H104" s="112">
        <v>0</v>
      </c>
      <c r="M104">
        <v>2</v>
      </c>
      <c r="N104" s="17">
        <f t="shared" si="43"/>
        <v>92.372888943173251</v>
      </c>
      <c r="O104" s="17">
        <f t="shared" si="43"/>
        <v>75.584168941678413</v>
      </c>
      <c r="P104" s="17">
        <f t="shared" si="43"/>
        <v>56.858566870392728</v>
      </c>
      <c r="Q104" s="17">
        <f t="shared" si="43"/>
        <v>32.911566624174455</v>
      </c>
      <c r="R104" s="112">
        <v>0</v>
      </c>
      <c r="W104">
        <v>2</v>
      </c>
      <c r="X104" s="17">
        <f t="shared" si="44"/>
        <v>263.68246014709683</v>
      </c>
      <c r="Y104" s="17">
        <f t="shared" si="44"/>
        <v>232.14472786418622</v>
      </c>
      <c r="Z104" s="17">
        <f t="shared" si="44"/>
        <v>181.08316414847727</v>
      </c>
      <c r="AA104" s="17">
        <f t="shared" si="44"/>
        <v>105.41322376165266</v>
      </c>
      <c r="AD104">
        <v>2</v>
      </c>
      <c r="AE104" s="17">
        <f t="shared" si="45"/>
        <v>263.68246014709683</v>
      </c>
      <c r="AF104" s="17">
        <f t="shared" si="45"/>
        <v>232.14472786418622</v>
      </c>
      <c r="AG104" s="17">
        <f t="shared" si="45"/>
        <v>181.08316414847727</v>
      </c>
      <c r="AH104" s="17">
        <f t="shared" si="45"/>
        <v>105.41322376165266</v>
      </c>
      <c r="AK104">
        <v>2</v>
      </c>
      <c r="AL104" s="17">
        <f t="shared" si="46"/>
        <v>1.9182896675326526</v>
      </c>
      <c r="AM104" s="17">
        <f t="shared" si="46"/>
        <v>2.0423891988692593</v>
      </c>
      <c r="AN104" s="17">
        <f t="shared" si="46"/>
        <v>2.1351141744404907</v>
      </c>
      <c r="AO104" s="17">
        <f t="shared" si="46"/>
        <v>2.3768557347598298</v>
      </c>
    </row>
    <row r="105" spans="2:41" x14ac:dyDescent="0.35">
      <c r="C105">
        <v>3</v>
      </c>
      <c r="D105" s="17">
        <f>$D$5*D106+$D$4*E105+3*$D$5*D95+3*$D$4*E94+3*$D$5*D84+3*$D$4*E83+$D$5*D73+$D$4*E72</f>
        <v>74.314780616515549</v>
      </c>
      <c r="E105" s="17">
        <f>$D$5*E106+$D$4*F105+3*$D$5*E95+3*$D$4*F94+3*$D$5*E84+3*$D$4*F83+$D$5*E73+$D$4*F72</f>
        <v>89.705141706397171</v>
      </c>
      <c r="F105" s="17">
        <f>$D$5*F106+$D$4*G105+3*$D$5*F95+3*$D$4*G94+3*$D$5*F84+3*$D$4*G83+$D$5*F73+$D$4*G72</f>
        <v>106.28355890574146</v>
      </c>
      <c r="G105" s="16">
        <f>8*$D$4^2*(4*$D$4^4-8*$D$4^3-4*$D$4^2+8*$D$4+1)/((2*$D$4^2-2*$D$4+1)^4)</f>
        <v>124.22459727808456</v>
      </c>
      <c r="H105" s="1">
        <f>G104</f>
        <v>72.501657137478205</v>
      </c>
      <c r="M105">
        <v>3</v>
      </c>
      <c r="N105" s="17">
        <f>$D$5*N106+$D$4*O105+3*$D$5*N95+3*$D$4*O94+3*$D$5*N84+3*$D$4*O83+$D$5*N73+$D$4*O72</f>
        <v>40.219824476566323</v>
      </c>
      <c r="O105" s="17">
        <f>$D$5*O106+$D$4*P105+3*$D$5*O95+3*$D$4*P94+3*$D$5*O84+3*$D$4*P83+$D$5*O73+$D$4*P72</f>
        <v>43.387830961366078</v>
      </c>
      <c r="P105" s="17">
        <f>$D$5*P106+$D$4*Q105+3*$D$5*P95+3*$D$4*Q94+3*$D$5*P84+3*$D$4*Q83+$D$5*P73+$D$4*Q72</f>
        <v>49.050347546965455</v>
      </c>
      <c r="Q105" s="16">
        <f>8*$D$5^2*(4*$D$5^4-8*$D$5^3-4*$D$5^2+8*$D$5+1)/((2*$D$5^2-2*$D$5+1)^4)</f>
        <v>56.858566870392721</v>
      </c>
      <c r="R105" s="1">
        <f>Q104</f>
        <v>32.911566624174455</v>
      </c>
      <c r="W105">
        <v>3</v>
      </c>
      <c r="X105" s="17">
        <f t="shared" si="44"/>
        <v>114.53460509308186</v>
      </c>
      <c r="Y105" s="17">
        <f t="shared" si="44"/>
        <v>133.09297266776326</v>
      </c>
      <c r="Z105" s="17">
        <f t="shared" si="44"/>
        <v>155.33390645270691</v>
      </c>
      <c r="AA105" s="17">
        <f t="shared" si="44"/>
        <v>181.08316414847729</v>
      </c>
      <c r="AD105">
        <v>3</v>
      </c>
      <c r="AE105" s="17">
        <f t="shared" si="45"/>
        <v>114.53460509308186</v>
      </c>
      <c r="AF105" s="17">
        <f t="shared" si="45"/>
        <v>133.09297266776326</v>
      </c>
      <c r="AG105" s="17">
        <f t="shared" si="45"/>
        <v>155.33390645270691</v>
      </c>
      <c r="AH105" s="17">
        <f t="shared" si="45"/>
        <v>181.08316414847729</v>
      </c>
      <c r="AK105">
        <v>3</v>
      </c>
      <c r="AL105" s="17">
        <f t="shared" si="46"/>
        <v>2.391655590745001</v>
      </c>
      <c r="AM105" s="17">
        <f t="shared" si="46"/>
        <v>2.1222961133307452</v>
      </c>
      <c r="AN105" s="17">
        <f t="shared" si="46"/>
        <v>1.8945685889930446</v>
      </c>
      <c r="AO105" s="17">
        <f t="shared" si="46"/>
        <v>2.1351141744404933</v>
      </c>
    </row>
    <row r="106" spans="2:41" x14ac:dyDescent="0.35">
      <c r="C106">
        <v>4</v>
      </c>
      <c r="D106" s="112">
        <v>0</v>
      </c>
      <c r="E106" s="112">
        <v>0</v>
      </c>
      <c r="F106" s="112">
        <v>0</v>
      </c>
      <c r="G106" s="1">
        <f>F105</f>
        <v>106.28355890574146</v>
      </c>
      <c r="H106" s="1">
        <f>G105</f>
        <v>124.22459727808456</v>
      </c>
      <c r="I106" s="1">
        <f>H105</f>
        <v>72.501657137478205</v>
      </c>
      <c r="M106">
        <v>4</v>
      </c>
      <c r="N106" s="112">
        <v>0</v>
      </c>
      <c r="O106" s="112">
        <v>0</v>
      </c>
      <c r="P106" s="112">
        <v>0</v>
      </c>
      <c r="Q106" s="1">
        <f>P105</f>
        <v>49.050347546965455</v>
      </c>
      <c r="R106" s="1">
        <f>Q105</f>
        <v>56.858566870392721</v>
      </c>
      <c r="S106" s="1">
        <f>R105</f>
        <v>32.911566624174455</v>
      </c>
    </row>
    <row r="107" spans="2:41" x14ac:dyDescent="0.35">
      <c r="C107">
        <v>5</v>
      </c>
      <c r="H107" s="1">
        <f>G106</f>
        <v>106.28355890574146</v>
      </c>
      <c r="I107" s="1">
        <f>H106</f>
        <v>124.22459727808456</v>
      </c>
      <c r="J107" s="1">
        <f>I106</f>
        <v>72.501657137478205</v>
      </c>
      <c r="M107">
        <v>5</v>
      </c>
      <c r="R107" s="1">
        <f>Q106</f>
        <v>49.050347546965455</v>
      </c>
      <c r="S107" s="1">
        <f>R106</f>
        <v>56.858566870392721</v>
      </c>
      <c r="T107" s="1">
        <f>S106</f>
        <v>32.911566624174455</v>
      </c>
    </row>
    <row r="108" spans="2:41" x14ac:dyDescent="0.35">
      <c r="C108">
        <v>6</v>
      </c>
      <c r="I108" s="1">
        <f>H107</f>
        <v>106.28355890574146</v>
      </c>
      <c r="J108" s="1">
        <f>I107</f>
        <v>124.22459727808456</v>
      </c>
      <c r="M108">
        <v>6</v>
      </c>
      <c r="S108" s="1">
        <f>R107</f>
        <v>49.050347546965455</v>
      </c>
      <c r="T108" s="1">
        <f>S107</f>
        <v>56.858566870392721</v>
      </c>
    </row>
    <row r="110" spans="2:41" x14ac:dyDescent="0.35">
      <c r="D110" s="115" t="s">
        <v>887</v>
      </c>
      <c r="E110" s="116"/>
      <c r="F110" s="116"/>
      <c r="G110" s="12">
        <f>INDEX(D113:J119,VLOOKUP($D$8,C112:J119,1,FALSE)+1,HLOOKUP($D$9,C112:J119,1,FALSE)+1)</f>
        <v>3433.5320211084727</v>
      </c>
      <c r="N110" s="115" t="s">
        <v>888</v>
      </c>
      <c r="O110" s="116"/>
      <c r="P110" s="116"/>
      <c r="Q110" s="12">
        <f>INDEX(N113:T119,VLOOKUP($D$8,M112:T119,1,FALSE)+1,HLOOKUP($D$9,M112:T119,1,FALSE)+1)</f>
        <v>1544.6068863253433</v>
      </c>
      <c r="X110" s="115" t="s">
        <v>895</v>
      </c>
      <c r="Y110" s="116"/>
      <c r="AE110" s="115" t="s">
        <v>205</v>
      </c>
      <c r="AF110" s="116"/>
      <c r="AL110" s="115" t="s">
        <v>109</v>
      </c>
      <c r="AM110" s="116"/>
      <c r="AN110" s="116"/>
      <c r="AO110" s="121">
        <f>INDEX(AL113:AO116,VLOOKUP($D$8,AK112:AO116,1,FALSE)+1,HLOOKUP($D$9,AK112:AO116,1,FALSE)+1)</f>
        <v>7.1865320924205038</v>
      </c>
    </row>
    <row r="111" spans="2:41" x14ac:dyDescent="0.35">
      <c r="E111" t="s">
        <v>0</v>
      </c>
      <c r="O111" t="s">
        <v>0</v>
      </c>
      <c r="Y111" t="s">
        <v>0</v>
      </c>
      <c r="AF111" t="s">
        <v>0</v>
      </c>
      <c r="AM111" t="s">
        <v>0</v>
      </c>
    </row>
    <row r="112" spans="2:41" x14ac:dyDescent="0.35">
      <c r="D112">
        <v>0</v>
      </c>
      <c r="E112">
        <v>1</v>
      </c>
      <c r="F112">
        <v>2</v>
      </c>
      <c r="G112">
        <v>3</v>
      </c>
      <c r="H112">
        <v>4</v>
      </c>
      <c r="I112">
        <v>5</v>
      </c>
      <c r="J112">
        <v>6</v>
      </c>
      <c r="N112">
        <v>0</v>
      </c>
      <c r="O112">
        <v>1</v>
      </c>
      <c r="P112">
        <v>2</v>
      </c>
      <c r="Q112">
        <v>3</v>
      </c>
      <c r="R112">
        <v>4</v>
      </c>
      <c r="S112">
        <v>5</v>
      </c>
      <c r="T112">
        <v>6</v>
      </c>
      <c r="X112">
        <v>0</v>
      </c>
      <c r="Y112">
        <v>1</v>
      </c>
      <c r="Z112">
        <v>2</v>
      </c>
      <c r="AA112">
        <v>3</v>
      </c>
      <c r="AE112">
        <v>0</v>
      </c>
      <c r="AF112">
        <v>1</v>
      </c>
      <c r="AG112">
        <v>2</v>
      </c>
      <c r="AH112">
        <v>3</v>
      </c>
      <c r="AL112">
        <v>0</v>
      </c>
      <c r="AM112">
        <v>1</v>
      </c>
      <c r="AN112">
        <v>2</v>
      </c>
      <c r="AO112">
        <v>3</v>
      </c>
    </row>
    <row r="113" spans="2:41" x14ac:dyDescent="0.35">
      <c r="C113">
        <v>0</v>
      </c>
      <c r="D113" s="17">
        <f t="shared" ref="D113:G115" si="47">$D$5*D114+$D$4*E113+4*$D$5*D103+4*$D$4*E102+6*$D$5*D92+6*$D$4*E91+4*$D$5*D81+4*$D$4*E80+$D$5*D70+$D$4*E69</f>
        <v>3433.5320211084727</v>
      </c>
      <c r="E113" s="17">
        <f t="shared" si="47"/>
        <v>2050.535935889844</v>
      </c>
      <c r="F113" s="17">
        <f t="shared" si="47"/>
        <v>959.28904349534355</v>
      </c>
      <c r="G113" s="17">
        <f t="shared" si="47"/>
        <v>275.6226457393584</v>
      </c>
      <c r="H113" s="112">
        <v>0</v>
      </c>
      <c r="M113">
        <v>0</v>
      </c>
      <c r="N113" s="17">
        <f t="shared" ref="N113:Q115" si="48">$D$5*N114+$D$4*O113+4*$D$5*N103+4*$D$4*O102+6*$D$5*N92+6*$D$4*O91+4*$D$5*N81+4*$D$4*O80+$D$5*N70+$D$4*O69</f>
        <v>1544.6068863253433</v>
      </c>
      <c r="O113" s="17">
        <f t="shared" si="48"/>
        <v>887.59535234443058</v>
      </c>
      <c r="P113" s="17">
        <f t="shared" si="48"/>
        <v>412.24685405760692</v>
      </c>
      <c r="Q113" s="17">
        <f t="shared" si="48"/>
        <v>120.51797828887324</v>
      </c>
      <c r="R113" s="112">
        <v>0</v>
      </c>
      <c r="W113">
        <v>0</v>
      </c>
      <c r="X113" s="17">
        <f t="shared" ref="X113:AA116" si="49">D113+N113</f>
        <v>4978.1389074338158</v>
      </c>
      <c r="Y113" s="17">
        <f t="shared" si="49"/>
        <v>2938.1312882342745</v>
      </c>
      <c r="Z113" s="17">
        <f t="shared" si="49"/>
        <v>1371.5358975529505</v>
      </c>
      <c r="AA113" s="17">
        <f t="shared" si="49"/>
        <v>396.14062402823163</v>
      </c>
      <c r="AD113">
        <v>0</v>
      </c>
      <c r="AE113" s="17">
        <f t="shared" ref="AE113:AH116" si="50">X113</f>
        <v>4978.1389074338158</v>
      </c>
      <c r="AF113" s="17">
        <f t="shared" si="50"/>
        <v>2938.1312882342745</v>
      </c>
      <c r="AG113" s="17">
        <f t="shared" si="50"/>
        <v>1371.5358975529505</v>
      </c>
      <c r="AH113" s="17">
        <f t="shared" si="50"/>
        <v>396.14062402823163</v>
      </c>
      <c r="AK113">
        <v>0</v>
      </c>
      <c r="AL113" s="17">
        <f t="shared" ref="AL113:AO116" si="51">(AE113-4*AE102*AE80-3*AE91^2+12*AE91*AE80^2-6*AE80^4)/(AL91)^2</f>
        <v>7.1865320924205038</v>
      </c>
      <c r="AM113" s="17">
        <f t="shared" si="51"/>
        <v>8.2019278768014434</v>
      </c>
      <c r="AN113" s="17">
        <f t="shared" si="51"/>
        <v>11.391827944101072</v>
      </c>
      <c r="AO113" s="17">
        <f t="shared" si="51"/>
        <v>24.913677667663549</v>
      </c>
    </row>
    <row r="114" spans="2:41" x14ac:dyDescent="0.35">
      <c r="B114" t="s">
        <v>1</v>
      </c>
      <c r="C114">
        <v>1</v>
      </c>
      <c r="D114" s="17">
        <f t="shared" si="47"/>
        <v>2876.852987306997</v>
      </c>
      <c r="E114" s="17">
        <f t="shared" si="47"/>
        <v>2047.0166385954551</v>
      </c>
      <c r="F114" s="17">
        <f t="shared" si="47"/>
        <v>1196.5407353893195</v>
      </c>
      <c r="G114" s="17">
        <f t="shared" si="47"/>
        <v>462.20155768798952</v>
      </c>
      <c r="H114" s="112">
        <v>0</v>
      </c>
      <c r="L114" t="s">
        <v>1</v>
      </c>
      <c r="M114">
        <v>1</v>
      </c>
      <c r="N114" s="17">
        <f t="shared" si="48"/>
        <v>1366.5738170670536</v>
      </c>
      <c r="O114" s="17">
        <f t="shared" si="48"/>
        <v>934.39069989809423</v>
      </c>
      <c r="P114" s="17">
        <f t="shared" si="48"/>
        <v>539.73797892731204</v>
      </c>
      <c r="Q114" s="17">
        <f t="shared" si="48"/>
        <v>209.51756757764377</v>
      </c>
      <c r="R114" s="112">
        <v>0</v>
      </c>
      <c r="V114" t="s">
        <v>1</v>
      </c>
      <c r="W114">
        <v>1</v>
      </c>
      <c r="X114" s="17">
        <f t="shared" si="49"/>
        <v>4243.4268043740503</v>
      </c>
      <c r="Y114" s="17">
        <f t="shared" si="49"/>
        <v>2981.4073384935491</v>
      </c>
      <c r="Z114" s="17">
        <f t="shared" si="49"/>
        <v>1736.2787143166315</v>
      </c>
      <c r="AA114" s="17">
        <f t="shared" si="49"/>
        <v>671.71912526563324</v>
      </c>
      <c r="AC114" t="s">
        <v>1</v>
      </c>
      <c r="AD114">
        <v>1</v>
      </c>
      <c r="AE114" s="17">
        <f t="shared" si="50"/>
        <v>4243.4268043740503</v>
      </c>
      <c r="AF114" s="17">
        <f t="shared" si="50"/>
        <v>2981.4073384935491</v>
      </c>
      <c r="AG114" s="17">
        <f t="shared" si="50"/>
        <v>1736.2787143166315</v>
      </c>
      <c r="AH114" s="17">
        <f t="shared" si="50"/>
        <v>671.71912526563324</v>
      </c>
      <c r="AJ114" t="s">
        <v>1</v>
      </c>
      <c r="AK114">
        <v>1</v>
      </c>
      <c r="AL114" s="17">
        <f t="shared" si="51"/>
        <v>6.4665020978494301</v>
      </c>
      <c r="AM114" s="17">
        <f t="shared" si="51"/>
        <v>7.1956848968024252</v>
      </c>
      <c r="AN114" s="17">
        <f t="shared" si="51"/>
        <v>8.4863700934598132</v>
      </c>
      <c r="AO114" s="17">
        <f t="shared" si="51"/>
        <v>15.261778609826587</v>
      </c>
    </row>
    <row r="115" spans="2:41" x14ac:dyDescent="0.35">
      <c r="C115">
        <v>2</v>
      </c>
      <c r="D115" s="17">
        <f t="shared" si="47"/>
        <v>1967.7989615804311</v>
      </c>
      <c r="E115" s="17">
        <f t="shared" si="47"/>
        <v>1743.0125381770922</v>
      </c>
      <c r="F115" s="17">
        <f t="shared" si="47"/>
        <v>1358.9109913467114</v>
      </c>
      <c r="G115" s="17">
        <f t="shared" si="47"/>
        <v>790.61910793259642</v>
      </c>
      <c r="H115" s="112">
        <v>0</v>
      </c>
      <c r="M115">
        <v>2</v>
      </c>
      <c r="N115" s="17">
        <f t="shared" si="48"/>
        <v>948.67921831641866</v>
      </c>
      <c r="O115" s="17">
        <f t="shared" si="48"/>
        <v>808.26325495439073</v>
      </c>
      <c r="P115" s="17">
        <f t="shared" si="48"/>
        <v>621.9841574485805</v>
      </c>
      <c r="Q115" s="17">
        <f t="shared" si="48"/>
        <v>361.59952369138171</v>
      </c>
      <c r="R115" s="112">
        <v>0</v>
      </c>
      <c r="W115">
        <v>2</v>
      </c>
      <c r="X115" s="17">
        <f t="shared" si="49"/>
        <v>2916.4781798968497</v>
      </c>
      <c r="Y115" s="17">
        <f t="shared" si="49"/>
        <v>2551.2757931314827</v>
      </c>
      <c r="Z115" s="17">
        <f t="shared" si="49"/>
        <v>1980.8951487952918</v>
      </c>
      <c r="AA115" s="17">
        <f t="shared" si="49"/>
        <v>1152.2186316239781</v>
      </c>
      <c r="AD115">
        <v>2</v>
      </c>
      <c r="AE115" s="17">
        <f t="shared" si="50"/>
        <v>2916.4781798968497</v>
      </c>
      <c r="AF115" s="17">
        <f t="shared" si="50"/>
        <v>2551.2757931314827</v>
      </c>
      <c r="AG115" s="17">
        <f t="shared" si="50"/>
        <v>1980.8951487952918</v>
      </c>
      <c r="AH115" s="17">
        <f t="shared" si="50"/>
        <v>1152.2186316239781</v>
      </c>
      <c r="AK115">
        <v>2</v>
      </c>
      <c r="AL115" s="17">
        <f t="shared" si="51"/>
        <v>5.6308235750045545</v>
      </c>
      <c r="AM115" s="17">
        <f t="shared" si="51"/>
        <v>6.1453299819379028</v>
      </c>
      <c r="AN115" s="17">
        <f t="shared" si="51"/>
        <v>6.5587125378966835</v>
      </c>
      <c r="AO115" s="17">
        <f t="shared" si="51"/>
        <v>7.899548576250127</v>
      </c>
    </row>
    <row r="116" spans="2:41" x14ac:dyDescent="0.35">
      <c r="C116">
        <v>3</v>
      </c>
      <c r="D116" s="17">
        <f>$D$5*D117+$D$4*E116+4*$D$5*D106+4*$D$4*E105+6*$D$5*D95+6*$D$4*E94+4*$D$5*D84+4*$D$4*E83+$D$5*D73+$D$4*E72</f>
        <v>850.31738576183625</v>
      </c>
      <c r="E116" s="17">
        <f>$D$5*E117+$D$4*F116+4*$D$5*E106+4*$D$4*F105+6*$D$5*E95+6*$D$4*F94+4*$D$5*E84+4*$D$4*F83+$D$5*E73+$D$4*F72</f>
        <v>1000.1009052079571</v>
      </c>
      <c r="F116" s="17">
        <f>$D$5*F117+$D$4*G116+4*$D$5*F106+4*$D$4*G105+6*$D$5*F95+6*$D$4*G94+4*$D$5*F84+4*$D$4*G83+$D$5*F73+$D$4*G72</f>
        <v>1167.737917656937</v>
      </c>
      <c r="G116" s="16">
        <f>16*$D$4^2*(1-2*$D$4^2+2*$D$4)*(4*$D$4^4-8*$D$4^3-16*$D$4^2+20*$D$4+1)/((2*$D$4^2-2*$D$4+1)^5)</f>
        <v>1358.9109913467112</v>
      </c>
      <c r="H116" s="1">
        <f>G115</f>
        <v>790.61910793259642</v>
      </c>
      <c r="M116">
        <v>3</v>
      </c>
      <c r="N116" s="17">
        <f>$D$5*N117+$D$4*O116+4*$D$5*N106+4*$D$4*O105+6*$D$5*N95+6*$D$4*O94+4*$D$5*N84+4*$D$4*O83+$D$5*N73+$D$4*O72</f>
        <v>405.08038591738591</v>
      </c>
      <c r="O116" s="17">
        <f>$D$5*O117+$D$4*P116+4*$D$5*O106+4*$D$4*P105+6*$D$5*O95+6*$D$4*P94+4*$D$5*O84+4*$D$4*P83+$D$5*O73+$D$4*P72</f>
        <v>462.00862537353328</v>
      </c>
      <c r="P116" s="17">
        <f>$D$5*P117+$D$4*Q116+4*$D$5*P106+4*$D$4*Q105+6*$D$5*P95+6*$D$4*Q94+4*$D$5*P84+4*$D$4*Q83+$D$5*P73+$D$4*Q72</f>
        <v>534.88628470698848</v>
      </c>
      <c r="Q116" s="16">
        <f>16*$D$5^2*(1-2*$D$5^2+2*$D$5)*(4*$D$5^4-8*$D$5^3-16*$D$5^2+20*$D$5+1)/((2*$D$5^2-2*$D$5+1)^5)</f>
        <v>621.98415744858028</v>
      </c>
      <c r="R116" s="1">
        <f>Q115</f>
        <v>361.59952369138171</v>
      </c>
      <c r="W116">
        <v>3</v>
      </c>
      <c r="X116" s="17">
        <f t="shared" si="49"/>
        <v>1255.3977716792222</v>
      </c>
      <c r="Y116" s="17">
        <f t="shared" si="49"/>
        <v>1462.1095305814904</v>
      </c>
      <c r="Z116" s="17">
        <f t="shared" si="49"/>
        <v>1702.6242023639256</v>
      </c>
      <c r="AA116" s="17">
        <f t="shared" si="49"/>
        <v>1980.8951487952913</v>
      </c>
      <c r="AD116">
        <v>3</v>
      </c>
      <c r="AE116" s="17">
        <f t="shared" si="50"/>
        <v>1255.3977716792222</v>
      </c>
      <c r="AF116" s="17">
        <f t="shared" si="50"/>
        <v>1462.1095305814904</v>
      </c>
      <c r="AG116" s="17">
        <f t="shared" si="50"/>
        <v>1702.6242023639256</v>
      </c>
      <c r="AH116" s="17">
        <f t="shared" si="50"/>
        <v>1980.8951487952913</v>
      </c>
      <c r="AK116">
        <v>3</v>
      </c>
      <c r="AL116" s="17">
        <f t="shared" si="51"/>
        <v>7.9918525661691611</v>
      </c>
      <c r="AM116" s="17">
        <f t="shared" si="51"/>
        <v>6.389448123919399</v>
      </c>
      <c r="AN116" s="17">
        <f t="shared" si="51"/>
        <v>5.4538077213871858</v>
      </c>
      <c r="AO116" s="17">
        <f t="shared" si="51"/>
        <v>6.5587125378966897</v>
      </c>
    </row>
    <row r="117" spans="2:41" x14ac:dyDescent="0.35">
      <c r="C117">
        <v>4</v>
      </c>
      <c r="D117" s="112">
        <v>0</v>
      </c>
      <c r="E117" s="112">
        <v>0</v>
      </c>
      <c r="F117" s="112">
        <v>0</v>
      </c>
      <c r="G117" s="1">
        <f>F116</f>
        <v>1167.737917656937</v>
      </c>
      <c r="H117" s="1">
        <f>G116</f>
        <v>1358.9109913467112</v>
      </c>
      <c r="I117" s="1">
        <f>H116</f>
        <v>790.61910793259642</v>
      </c>
      <c r="M117">
        <v>4</v>
      </c>
      <c r="N117" s="112">
        <v>0</v>
      </c>
      <c r="O117" s="112">
        <v>0</v>
      </c>
      <c r="P117" s="112">
        <v>0</v>
      </c>
      <c r="Q117" s="1">
        <f>P116</f>
        <v>534.88628470698848</v>
      </c>
      <c r="R117" s="1">
        <f>Q116</f>
        <v>621.98415744858028</v>
      </c>
      <c r="S117" s="1">
        <f>R116</f>
        <v>361.59952369138171</v>
      </c>
    </row>
    <row r="118" spans="2:41" x14ac:dyDescent="0.35">
      <c r="C118">
        <v>5</v>
      </c>
      <c r="H118" s="1">
        <f>G117</f>
        <v>1167.737917656937</v>
      </c>
      <c r="I118" s="1">
        <f>H117</f>
        <v>1358.9109913467112</v>
      </c>
      <c r="J118" s="1">
        <f>I117</f>
        <v>790.61910793259642</v>
      </c>
      <c r="M118">
        <v>5</v>
      </c>
      <c r="R118" s="1">
        <f>Q117</f>
        <v>534.88628470698848</v>
      </c>
      <c r="S118" s="1">
        <f>R117</f>
        <v>621.98415744858028</v>
      </c>
      <c r="T118" s="1">
        <f>S117</f>
        <v>361.59952369138171</v>
      </c>
    </row>
    <row r="119" spans="2:41" x14ac:dyDescent="0.35">
      <c r="C119">
        <v>6</v>
      </c>
      <c r="I119" s="1">
        <f>H118</f>
        <v>1167.737917656937</v>
      </c>
      <c r="J119" s="1">
        <f>I118</f>
        <v>1358.9109913467112</v>
      </c>
      <c r="M119">
        <v>6</v>
      </c>
      <c r="S119" s="1">
        <f>R118</f>
        <v>534.88628470698848</v>
      </c>
      <c r="T119" s="1">
        <f>S118</f>
        <v>621.98415744858028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workface</vt:lpstr>
      <vt:lpstr>scoreboard</vt:lpstr>
      <vt:lpstr>ch1</vt:lpstr>
      <vt:lpstr>ch2</vt:lpstr>
      <vt:lpstr>ch3</vt:lpstr>
      <vt:lpstr>ch4</vt:lpstr>
      <vt:lpstr>ch5</vt:lpstr>
      <vt:lpstr>ch6</vt:lpstr>
      <vt:lpstr>ch7.2</vt:lpstr>
      <vt:lpstr>ch7.3</vt:lpstr>
      <vt:lpstr>ch7.4</vt:lpstr>
      <vt:lpstr>ch7.5</vt:lpstr>
      <vt:lpstr>ch8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</dc:creator>
  <cp:lastModifiedBy>Tristan</cp:lastModifiedBy>
  <dcterms:created xsi:type="dcterms:W3CDTF">2012-06-27T01:11:24Z</dcterms:created>
  <dcterms:modified xsi:type="dcterms:W3CDTF">2023-05-06T13:23:04Z</dcterms:modified>
</cp:coreProperties>
</file>